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keran\Google Drive\MIT\Courses@MIT\Thesis\simulations\"/>
    </mc:Choice>
  </mc:AlternateContent>
  <xr:revisionPtr revIDLastSave="0" documentId="13_ncr:1_{8434D784-BF34-41F7-8474-EE2368C64011}" xr6:coauthVersionLast="45" xr6:coauthVersionMax="45" xr10:uidLastSave="{00000000-0000-0000-0000-000000000000}"/>
  <bookViews>
    <workbookView xWindow="-28898" yWindow="-68" windowWidth="28996" windowHeight="15796" activeTab="5" xr2:uid="{00000000-000D-0000-FFFF-FFFF00000000}"/>
  </bookViews>
  <sheets>
    <sheet name="Ship" sheetId="1" r:id="rId1"/>
    <sheet name="Aircraft_main_affect" sheetId="2" r:id="rId2"/>
    <sheet name="Refueling_aircraft" sheetId="3" r:id="rId3"/>
    <sheet name="maxCl_aspect_ratio" sheetId="4" r:id="rId4"/>
    <sheet name="Stakeholder and needs" sheetId="5" r:id="rId5"/>
    <sheet name="Branchmark Airplane" sheetId="6" r:id="rId6"/>
    <sheet name="Sheet2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5" i="6" l="1"/>
  <c r="C14" i="6"/>
  <c r="D15" i="6"/>
  <c r="D14" i="6"/>
  <c r="E15" i="6"/>
  <c r="E14" i="6"/>
  <c r="F15" i="6"/>
  <c r="G15" i="6"/>
  <c r="F14" i="6"/>
  <c r="G14" i="6"/>
  <c r="H15" i="6"/>
  <c r="H14" i="6"/>
  <c r="U9" i="2" l="1"/>
  <c r="U10" i="2"/>
  <c r="U11" i="2"/>
  <c r="U12" i="2"/>
  <c r="U13" i="2"/>
  <c r="U14" i="2"/>
  <c r="U15" i="2"/>
  <c r="U8" i="2"/>
  <c r="G5" i="2"/>
  <c r="H5" i="2"/>
  <c r="I5" i="2"/>
  <c r="G6" i="2"/>
  <c r="H6" i="2"/>
  <c r="I6" i="2"/>
  <c r="G7" i="2"/>
  <c r="H7" i="2"/>
  <c r="I7" i="2"/>
  <c r="G8" i="2"/>
  <c r="H8" i="2"/>
  <c r="I8" i="2"/>
  <c r="G9" i="2"/>
  <c r="H9" i="2"/>
  <c r="I9" i="2"/>
  <c r="G10" i="2"/>
  <c r="H10" i="2"/>
  <c r="I10" i="2"/>
  <c r="G11" i="2"/>
  <c r="H11" i="2"/>
  <c r="I11" i="2"/>
  <c r="G12" i="2"/>
  <c r="H12" i="2"/>
  <c r="I12" i="2"/>
  <c r="G13" i="2"/>
  <c r="H13" i="2"/>
  <c r="I13" i="2"/>
  <c r="G14" i="2"/>
  <c r="H14" i="2"/>
  <c r="I14" i="2"/>
  <c r="G15" i="2"/>
  <c r="H15" i="2"/>
  <c r="I15" i="2"/>
  <c r="G16" i="2"/>
  <c r="H16" i="2"/>
  <c r="I16" i="2"/>
  <c r="G17" i="2"/>
  <c r="H17" i="2"/>
  <c r="I17" i="2"/>
  <c r="G18" i="2"/>
  <c r="H18" i="2"/>
  <c r="I18" i="2"/>
  <c r="G19" i="2"/>
  <c r="H19" i="2"/>
  <c r="I19" i="2"/>
  <c r="G20" i="2"/>
  <c r="H20" i="2"/>
  <c r="I20" i="2"/>
  <c r="G21" i="2"/>
  <c r="H21" i="2"/>
  <c r="I21" i="2"/>
  <c r="G22" i="2"/>
  <c r="H22" i="2"/>
  <c r="I22" i="2"/>
  <c r="G23" i="2"/>
  <c r="H23" i="2"/>
  <c r="I23" i="2"/>
  <c r="G24" i="2"/>
  <c r="H24" i="2"/>
  <c r="I24" i="2"/>
  <c r="G25" i="2"/>
  <c r="H25" i="2"/>
  <c r="I25" i="2"/>
  <c r="G26" i="2"/>
  <c r="H26" i="2"/>
  <c r="I26" i="2"/>
  <c r="G27" i="2"/>
  <c r="H27" i="2"/>
  <c r="I27" i="2"/>
  <c r="G28" i="2"/>
  <c r="H28" i="2"/>
  <c r="I28" i="2"/>
  <c r="G29" i="2"/>
  <c r="H29" i="2"/>
  <c r="I29" i="2"/>
  <c r="G30" i="2"/>
  <c r="H30" i="2"/>
  <c r="I30" i="2"/>
  <c r="G31" i="2"/>
  <c r="H31" i="2"/>
  <c r="I31" i="2"/>
  <c r="G32" i="2"/>
  <c r="H32" i="2"/>
  <c r="I32" i="2"/>
  <c r="G33" i="2"/>
  <c r="H33" i="2"/>
  <c r="I33" i="2"/>
  <c r="G34" i="2"/>
  <c r="H34" i="2"/>
  <c r="I34" i="2"/>
  <c r="G35" i="2"/>
  <c r="H35" i="2"/>
  <c r="I35" i="2"/>
  <c r="H4" i="2"/>
  <c r="I4" i="2"/>
  <c r="G4" i="2"/>
</calcChain>
</file>

<file path=xl/sharedStrings.xml><?xml version="1.0" encoding="utf-8"?>
<sst xmlns="http://schemas.openxmlformats.org/spreadsheetml/2006/main" count="111" uniqueCount="105">
  <si>
    <t>ship length</t>
  </si>
  <si>
    <t>multiplier</t>
  </si>
  <si>
    <t>wing_span</t>
  </si>
  <si>
    <t>thr_w_ratio</t>
  </si>
  <si>
    <t>aspect_ratio</t>
  </si>
  <si>
    <t>sweep_angle</t>
  </si>
  <si>
    <t>mto_weight</t>
  </si>
  <si>
    <t>Takeoff distance</t>
  </si>
  <si>
    <t>Capacity</t>
  </si>
  <si>
    <t>Fuel_Consumed</t>
  </si>
  <si>
    <t>Range</t>
  </si>
  <si>
    <t>500m</t>
  </si>
  <si>
    <t>Wing span</t>
  </si>
  <si>
    <t>Thr weight ratio</t>
  </si>
  <si>
    <t>aspect ratio</t>
  </si>
  <si>
    <t>sweep angle</t>
  </si>
  <si>
    <t>max take-off weight</t>
  </si>
  <si>
    <t>capacity</t>
  </si>
  <si>
    <t>fuel cost</t>
  </si>
  <si>
    <t>Delta W</t>
  </si>
  <si>
    <t>707-320</t>
  </si>
  <si>
    <t>E-6A</t>
  </si>
  <si>
    <t>727-200</t>
  </si>
  <si>
    <t>737-200</t>
  </si>
  <si>
    <t>747-400</t>
  </si>
  <si>
    <t>757-200</t>
  </si>
  <si>
    <t>767-200</t>
  </si>
  <si>
    <t>777-200</t>
  </si>
  <si>
    <t>A321-200</t>
  </si>
  <si>
    <t>L-1011</t>
  </si>
  <si>
    <t>S-3A</t>
  </si>
  <si>
    <t>DC-9</t>
  </si>
  <si>
    <t>C-5A</t>
  </si>
  <si>
    <t>F-16C</t>
  </si>
  <si>
    <t>F-22A</t>
  </si>
  <si>
    <t>A-3D</t>
  </si>
  <si>
    <t>F-4B</t>
  </si>
  <si>
    <t>A-4E</t>
  </si>
  <si>
    <t>RA-5C</t>
  </si>
  <si>
    <t>F-5E</t>
  </si>
  <si>
    <t>A-6A</t>
  </si>
  <si>
    <t>F-14A</t>
  </si>
  <si>
    <t>F-111A</t>
  </si>
  <si>
    <t>F-117</t>
  </si>
  <si>
    <t>F-18A</t>
  </si>
  <si>
    <t>F-105D</t>
  </si>
  <si>
    <t>F-104G</t>
  </si>
  <si>
    <t>T-45A</t>
  </si>
  <si>
    <t>F-8E</t>
  </si>
  <si>
    <t>F-11F</t>
  </si>
  <si>
    <t>Airplance</t>
  </si>
  <si>
    <t>AR</t>
  </si>
  <si>
    <t>Cgrd</t>
  </si>
  <si>
    <t>TYPE</t>
  </si>
  <si>
    <t>CLASS</t>
  </si>
  <si>
    <t>STAKEHOLDER</t>
  </si>
  <si>
    <t>NEEDS</t>
  </si>
  <si>
    <t>Internal</t>
  </si>
  <si>
    <t>Beneficial</t>
  </si>
  <si>
    <t>External</t>
  </si>
  <si>
    <t>Charitable</t>
  </si>
  <si>
    <t>Problem</t>
  </si>
  <si>
    <t>S-3 Viking</t>
  </si>
  <si>
    <t>Boeing 737-200</t>
  </si>
  <si>
    <t>KC-135</t>
  </si>
  <si>
    <t>KC-46</t>
  </si>
  <si>
    <t>Power plant</t>
  </si>
  <si>
    <t>Thr to weight ratio</t>
  </si>
  <si>
    <t>Wing-span[ft]</t>
  </si>
  <si>
    <t>Unknown</t>
  </si>
  <si>
    <t>kc135a</t>
  </si>
  <si>
    <t>root: NACA 0016.3-1.03 32.7/100 mod
tip:NACA 0012-1.10 40/1.00mod</t>
  </si>
  <si>
    <t>root: NACA 64A318;
tio: NACA 64A412</t>
  </si>
  <si>
    <t>root: BAC 449/450/451;
tip:BAC442</t>
  </si>
  <si>
    <t>Airfoil[-]</t>
  </si>
  <si>
    <t>Aspect ratio[-]</t>
  </si>
  <si>
    <t>A330-300</t>
  </si>
  <si>
    <t>Max takeoff weight[lb]</t>
  </si>
  <si>
    <t>2x GE TF34-GE-2 turbofan engines</t>
  </si>
  <si>
    <t>4x Allison T56-A-15 turboprop engines</t>
  </si>
  <si>
    <t>PW JT8D-7/9/5/17</t>
  </si>
  <si>
    <t>CFM-56 turbofan engines</t>
  </si>
  <si>
    <t>2 × PW4062</t>
  </si>
  <si>
    <t>2x PW4170</t>
  </si>
  <si>
    <t>Thrusters[lb]</t>
  </si>
  <si>
    <t>C-130J Hercules</t>
  </si>
  <si>
    <t>Operation Empty Weight [lb]</t>
  </si>
  <si>
    <t>Sweep angle [deg]</t>
  </si>
  <si>
    <t>Take-off distance[ft]
(Simulations)</t>
  </si>
  <si>
    <t>Take-off distance[ft]
(From reference)</t>
  </si>
  <si>
    <t>Fuel saved[lb]
(capacity - fuel cost)</t>
  </si>
  <si>
    <t>Aircraft type</t>
  </si>
  <si>
    <t>Range(ship)[km]</t>
  </si>
  <si>
    <t>Range(island)[km]</t>
  </si>
  <si>
    <t>Run way limits[ft]</t>
  </si>
  <si>
    <t>Ship runway limits[ft]</t>
  </si>
  <si>
    <t>Optimization using simulated annealing</t>
  </si>
  <si>
    <t>Wing span[ft]</t>
  </si>
  <si>
    <t>thr to weight ratio[-]</t>
  </si>
  <si>
    <t>aspect ratio[-]</t>
  </si>
  <si>
    <t>sweep angle[deg]</t>
  </si>
  <si>
    <t>max takeoff weight[lb]</t>
  </si>
  <si>
    <t>Case #</t>
  </si>
  <si>
    <t>Take-off distance[ft] 1.1 margin
(Simulations)</t>
  </si>
  <si>
    <t>FUEL SAVED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</si>
</sst>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2" borderId="1" applyNumberFormat="0" applyAlignment="0" applyProtection="0"/>
  </cellStyleXfs>
  <cellXfs count="16">
    <xf numFmtId="0" fontId="0" fillId="0" borderId="0" xfId="0"/>
    <xf numFmtId="1" fontId="0" fillId="0" borderId="0" xfId="0" applyNumberFormat="1"/>
    <xf numFmtId="1" fontId="0" fillId="0" borderId="0" xfId="1" applyNumberFormat="1" applyFont="1"/>
    <xf numFmtId="0" fontId="2" fillId="2" borderId="1" xfId="2"/>
    <xf numFmtId="1" fontId="2" fillId="2" borderId="1" xfId="2" applyNumberFormat="1"/>
    <xf numFmtId="16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wrapText="1"/>
    </xf>
    <xf numFmtId="11" fontId="0" fillId="0" borderId="0" xfId="0" applyNumberFormat="1"/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 wrapText="1"/>
    </xf>
    <xf numFmtId="1" fontId="0" fillId="0" borderId="2" xfId="0" applyNumberFormat="1" applyBorder="1" applyAlignment="1">
      <alignment horizontal="left"/>
    </xf>
    <xf numFmtId="0" fontId="0" fillId="0" borderId="2" xfId="0" applyFill="1" applyBorder="1" applyAlignment="1">
      <alignment horizontal="left"/>
    </xf>
    <xf numFmtId="2" fontId="0" fillId="0" borderId="2" xfId="0" applyNumberFormat="1" applyBorder="1" applyAlignment="1">
      <alignment horizontal="left"/>
    </xf>
    <xf numFmtId="3" fontId="0" fillId="0" borderId="2" xfId="0" applyNumberFormat="1" applyBorder="1" applyAlignment="1">
      <alignment horizontal="left"/>
    </xf>
    <xf numFmtId="0" fontId="0" fillId="0" borderId="0" xfId="0" applyAlignment="1">
      <alignment horizontal="center"/>
    </xf>
  </cellXfs>
  <cellStyles count="3">
    <cellStyle name="Comma" xfId="1" builtinId="3"/>
    <cellStyle name="Input" xfId="2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Ship!$D$6:$P$6</c:f>
              <c:numCache>
                <c:formatCode>General</c:formatCode>
                <c:ptCount val="13"/>
                <c:pt idx="0">
                  <c:v>0.58493899401871796</c:v>
                </c:pt>
                <c:pt idx="1">
                  <c:v>0.54629329253909098</c:v>
                </c:pt>
                <c:pt idx="2">
                  <c:v>0.46286708462926601</c:v>
                </c:pt>
                <c:pt idx="3">
                  <c:v>0.26369148605036502</c:v>
                </c:pt>
                <c:pt idx="4">
                  <c:v>0.16575862945557701</c:v>
                </c:pt>
                <c:pt idx="5">
                  <c:v>6.5599716489738197E-2</c:v>
                </c:pt>
                <c:pt idx="6">
                  <c:v>5.4230387951339103E-2</c:v>
                </c:pt>
                <c:pt idx="7">
                  <c:v>6.5599716489738197E-2</c:v>
                </c:pt>
                <c:pt idx="8">
                  <c:v>0.16575862945557701</c:v>
                </c:pt>
                <c:pt idx="9">
                  <c:v>0.26369148605036502</c:v>
                </c:pt>
                <c:pt idx="10">
                  <c:v>0.46286708462926601</c:v>
                </c:pt>
                <c:pt idx="11">
                  <c:v>0.54629329253909098</c:v>
                </c:pt>
                <c:pt idx="12">
                  <c:v>0.58493899401871796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AA-42A7-9ABE-87E0F28DADE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Ship!$D$8:$P$8</c:f>
              <c:numCache>
                <c:formatCode>General</c:formatCode>
                <c:ptCount val="13"/>
                <c:pt idx="0">
                  <c:v>0.70716354932679104</c:v>
                </c:pt>
                <c:pt idx="1">
                  <c:v>0.67835936011659204</c:v>
                </c:pt>
                <c:pt idx="2">
                  <c:v>0.59768228714841898</c:v>
                </c:pt>
                <c:pt idx="3">
                  <c:v>0.428414779311724</c:v>
                </c:pt>
                <c:pt idx="4">
                  <c:v>0.28783499484267899</c:v>
                </c:pt>
                <c:pt idx="5">
                  <c:v>0.16982767969590801</c:v>
                </c:pt>
                <c:pt idx="6">
                  <c:v>0.14984082428974199</c:v>
                </c:pt>
                <c:pt idx="7">
                  <c:v>0.16982767969590801</c:v>
                </c:pt>
                <c:pt idx="8">
                  <c:v>0.28783499484267899</c:v>
                </c:pt>
                <c:pt idx="9">
                  <c:v>0.428414779311724</c:v>
                </c:pt>
                <c:pt idx="10">
                  <c:v>0.59768228714841898</c:v>
                </c:pt>
                <c:pt idx="11">
                  <c:v>0.67835936011659204</c:v>
                </c:pt>
                <c:pt idx="12">
                  <c:v>0.70716354932679104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AA-42A7-9ABE-87E0F28DADEF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Ship!$D$10:$P$10</c:f>
              <c:numCache>
                <c:formatCode>General</c:formatCode>
                <c:ptCount val="13"/>
                <c:pt idx="0">
                  <c:v>0.809987235805118</c:v>
                </c:pt>
                <c:pt idx="1">
                  <c:v>0.79041221259829997</c:v>
                </c:pt>
                <c:pt idx="2">
                  <c:v>0.72545301384977501</c:v>
                </c:pt>
                <c:pt idx="3">
                  <c:v>0.58982992822323399</c:v>
                </c:pt>
                <c:pt idx="4">
                  <c:v>0.44808908822692101</c:v>
                </c:pt>
                <c:pt idx="5">
                  <c:v>0.33304772386385501</c:v>
                </c:pt>
                <c:pt idx="6">
                  <c:v>0.30135730313175202</c:v>
                </c:pt>
                <c:pt idx="7">
                  <c:v>0.33304772386385501</c:v>
                </c:pt>
                <c:pt idx="8">
                  <c:v>0.44808908822692101</c:v>
                </c:pt>
                <c:pt idx="9">
                  <c:v>0.58982992822323399</c:v>
                </c:pt>
                <c:pt idx="10">
                  <c:v>0.72545301384977501</c:v>
                </c:pt>
                <c:pt idx="11">
                  <c:v>0.79041221259829997</c:v>
                </c:pt>
                <c:pt idx="12">
                  <c:v>0.809987235805118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9AA-42A7-9ABE-87E0F28DADEF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Ship!$D$12:$P$12</c:f>
              <c:numCache>
                <c:formatCode>General</c:formatCode>
                <c:ptCount val="13"/>
                <c:pt idx="0">
                  <c:v>0.895891528278557</c:v>
                </c:pt>
                <c:pt idx="1">
                  <c:v>0.88312021272233399</c:v>
                </c:pt>
                <c:pt idx="2">
                  <c:v>0.82945638380406495</c:v>
                </c:pt>
                <c:pt idx="3">
                  <c:v>0.72907938208082101</c:v>
                </c:pt>
                <c:pt idx="4">
                  <c:v>0.60742994268579897</c:v>
                </c:pt>
                <c:pt idx="5">
                  <c:v>0.50274615061584604</c:v>
                </c:pt>
                <c:pt idx="6">
                  <c:v>0.47052615021989402</c:v>
                </c:pt>
                <c:pt idx="7">
                  <c:v>0.50274615061584604</c:v>
                </c:pt>
                <c:pt idx="8">
                  <c:v>0.60742994268579897</c:v>
                </c:pt>
                <c:pt idx="9">
                  <c:v>0.72907938208082101</c:v>
                </c:pt>
                <c:pt idx="10">
                  <c:v>0.82945638380406495</c:v>
                </c:pt>
                <c:pt idx="11">
                  <c:v>0.88312021272233399</c:v>
                </c:pt>
                <c:pt idx="12">
                  <c:v>0.895891528278557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9AA-42A7-9ABE-87E0F28DADEF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Ship!$D$14:$P$14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0.87291671489763101</c:v>
                </c:pt>
                <c:pt idx="4">
                  <c:v>0.76940401036236195</c:v>
                </c:pt>
                <c:pt idx="5">
                  <c:v>0.66905407108598902</c:v>
                </c:pt>
                <c:pt idx="6">
                  <c:v>0.63213979944117704</c:v>
                </c:pt>
                <c:pt idx="7">
                  <c:v>0.66905407108598902</c:v>
                </c:pt>
                <c:pt idx="8">
                  <c:v>0.76940401036236195</c:v>
                </c:pt>
                <c:pt idx="9">
                  <c:v>0.87291671489763101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9AA-42A7-9ABE-87E0F28DAD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1219544"/>
        <c:axId val="791216920"/>
      </c:lineChart>
      <c:catAx>
        <c:axId val="7912195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216920"/>
        <c:crosses val="autoZero"/>
        <c:auto val="1"/>
        <c:lblAlgn val="ctr"/>
        <c:lblOffset val="100"/>
        <c:noMultiLvlLbl val="0"/>
      </c:catAx>
      <c:valAx>
        <c:axId val="791216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219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Ship!$D$4:$P$4</c:f>
              <c:numCache>
                <c:formatCode>General</c:formatCode>
                <c:ptCount val="13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</c:numCache>
            </c:numRef>
          </c:cat>
          <c:val>
            <c:numRef>
              <c:f>Ship!$D$5:$P$5</c:f>
              <c:numCache>
                <c:formatCode>General</c:formatCode>
                <c:ptCount val="13"/>
                <c:pt idx="0">
                  <c:v>0.50757247676690997</c:v>
                </c:pt>
                <c:pt idx="1">
                  <c:v>0.50348324702996095</c:v>
                </c:pt>
                <c:pt idx="2">
                  <c:v>0.44047023834647597</c:v>
                </c:pt>
                <c:pt idx="3">
                  <c:v>0.23290082798647399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0.23290082798647399</c:v>
                </c:pt>
                <c:pt idx="10">
                  <c:v>0.44047023834647597</c:v>
                </c:pt>
                <c:pt idx="11">
                  <c:v>0.50348324702996095</c:v>
                </c:pt>
                <c:pt idx="12">
                  <c:v>0.50757247676690997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80-4229-A5BF-60181F5A3D9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Ship!$D$4:$P$4</c:f>
              <c:numCache>
                <c:formatCode>General</c:formatCode>
                <c:ptCount val="13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</c:numCache>
            </c:numRef>
          </c:cat>
          <c:val>
            <c:numRef>
              <c:f>Ship!$D$7:$P$7</c:f>
              <c:numCache>
                <c:formatCode>General</c:formatCode>
                <c:ptCount val="13"/>
                <c:pt idx="0">
                  <c:v>0.61091126445657895</c:v>
                </c:pt>
                <c:pt idx="1">
                  <c:v>0.61579012650993803</c:v>
                </c:pt>
                <c:pt idx="2">
                  <c:v>0.56312594888406098</c:v>
                </c:pt>
                <c:pt idx="3">
                  <c:v>0.33921565882342503</c:v>
                </c:pt>
                <c:pt idx="4">
                  <c:v>0.117736417456471</c:v>
                </c:pt>
                <c:pt idx="5">
                  <c:v>1.51152279581134E-2</c:v>
                </c:pt>
                <c:pt idx="6">
                  <c:v>1.51152279581134E-2</c:v>
                </c:pt>
                <c:pt idx="7">
                  <c:v>1.51152279581134E-2</c:v>
                </c:pt>
                <c:pt idx="8">
                  <c:v>0.117736417456471</c:v>
                </c:pt>
                <c:pt idx="9">
                  <c:v>0.33921565882342503</c:v>
                </c:pt>
                <c:pt idx="10">
                  <c:v>0.56312594888406098</c:v>
                </c:pt>
                <c:pt idx="11">
                  <c:v>0.61579012650993803</c:v>
                </c:pt>
                <c:pt idx="12">
                  <c:v>0.61091126445657895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80-4229-A5BF-60181F5A3D92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Ship!$D$4:$P$4</c:f>
              <c:numCache>
                <c:formatCode>General</c:formatCode>
                <c:ptCount val="13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</c:numCache>
            </c:numRef>
          </c:cat>
          <c:val>
            <c:numRef>
              <c:f>Ship!$D$9:$P$9</c:f>
              <c:numCache>
                <c:formatCode>General</c:formatCode>
                <c:ptCount val="13"/>
                <c:pt idx="0">
                  <c:v>0.72384485625389305</c:v>
                </c:pt>
                <c:pt idx="1">
                  <c:v>0.71717991336111298</c:v>
                </c:pt>
                <c:pt idx="2">
                  <c:v>0.67552127900970405</c:v>
                </c:pt>
                <c:pt idx="3">
                  <c:v>0.452706543877269</c:v>
                </c:pt>
                <c:pt idx="4">
                  <c:v>0.23312753418662399</c:v>
                </c:pt>
                <c:pt idx="5">
                  <c:v>0.10205647974970899</c:v>
                </c:pt>
                <c:pt idx="6">
                  <c:v>7.6274526923511096E-2</c:v>
                </c:pt>
                <c:pt idx="7">
                  <c:v>0.10205647974970899</c:v>
                </c:pt>
                <c:pt idx="8">
                  <c:v>0.23312753418662399</c:v>
                </c:pt>
                <c:pt idx="9">
                  <c:v>0.452706543877269</c:v>
                </c:pt>
                <c:pt idx="10">
                  <c:v>0.67552127900970405</c:v>
                </c:pt>
                <c:pt idx="11">
                  <c:v>0.71717991336111298</c:v>
                </c:pt>
                <c:pt idx="12">
                  <c:v>0.72384485625389305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80-4229-A5BF-60181F5A3D92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Ship!$D$4:$P$4</c:f>
              <c:numCache>
                <c:formatCode>General</c:formatCode>
                <c:ptCount val="13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</c:numCache>
            </c:numRef>
          </c:cat>
          <c:val>
            <c:numRef>
              <c:f>Ship!$D$11:$P$11</c:f>
              <c:numCache>
                <c:formatCode>General</c:formatCode>
                <c:ptCount val="13"/>
                <c:pt idx="0">
                  <c:v>0.82162834083629399</c:v>
                </c:pt>
                <c:pt idx="1">
                  <c:v>0.82132251370564202</c:v>
                </c:pt>
                <c:pt idx="2">
                  <c:v>0.771893828952399</c:v>
                </c:pt>
                <c:pt idx="3">
                  <c:v>0.57970281553208103</c:v>
                </c:pt>
                <c:pt idx="4">
                  <c:v>0.37749569843869801</c:v>
                </c:pt>
                <c:pt idx="5">
                  <c:v>0.24101568094489101</c:v>
                </c:pt>
                <c:pt idx="6">
                  <c:v>0.200304185461221</c:v>
                </c:pt>
                <c:pt idx="7">
                  <c:v>0.24101568094489101</c:v>
                </c:pt>
                <c:pt idx="8">
                  <c:v>0.37749569843869801</c:v>
                </c:pt>
                <c:pt idx="9">
                  <c:v>0.57970281553208103</c:v>
                </c:pt>
                <c:pt idx="10">
                  <c:v>0.771893828952399</c:v>
                </c:pt>
                <c:pt idx="11">
                  <c:v>0.82132251370564202</c:v>
                </c:pt>
                <c:pt idx="12">
                  <c:v>0.82162834083629399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380-4229-A5BF-60181F5A3D92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Ship!$D$4:$P$4</c:f>
              <c:numCache>
                <c:formatCode>General</c:formatCode>
                <c:ptCount val="13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</c:numCache>
            </c:numRef>
          </c:cat>
          <c:val>
            <c:numRef>
              <c:f>Ship!$D$13:$P$13</c:f>
              <c:numCache>
                <c:formatCode>General</c:formatCode>
                <c:ptCount val="13"/>
                <c:pt idx="0">
                  <c:v>0.89164802096842399</c:v>
                </c:pt>
                <c:pt idx="1">
                  <c:v>1</c:v>
                </c:pt>
                <c:pt idx="2">
                  <c:v>0.89710520243980096</c:v>
                </c:pt>
                <c:pt idx="3">
                  <c:v>0.75874249158949603</c:v>
                </c:pt>
                <c:pt idx="4">
                  <c:v>0.57081028037335702</c:v>
                </c:pt>
                <c:pt idx="5">
                  <c:v>0.41766009338965698</c:v>
                </c:pt>
                <c:pt idx="6">
                  <c:v>0.36579198645021799</c:v>
                </c:pt>
                <c:pt idx="7">
                  <c:v>0.41766009338965698</c:v>
                </c:pt>
                <c:pt idx="8">
                  <c:v>0.57081028037335702</c:v>
                </c:pt>
                <c:pt idx="9">
                  <c:v>0.75874249158949603</c:v>
                </c:pt>
                <c:pt idx="10">
                  <c:v>0.89710520243980096</c:v>
                </c:pt>
                <c:pt idx="11">
                  <c:v>1</c:v>
                </c:pt>
                <c:pt idx="12">
                  <c:v>0.89164802096842399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380-4229-A5BF-60181F5A3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0360000"/>
        <c:axId val="820358360"/>
      </c:lineChart>
      <c:catAx>
        <c:axId val="820360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358360"/>
        <c:crosses val="autoZero"/>
        <c:auto val="1"/>
        <c:lblAlgn val="ctr"/>
        <c:lblOffset val="100"/>
        <c:noMultiLvlLbl val="0"/>
      </c:catAx>
      <c:valAx>
        <c:axId val="820358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360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Aircraft_main_affect!$U$8:$U$15</c:f>
              <c:numCache>
                <c:formatCode>0</c:formatCode>
                <c:ptCount val="8"/>
                <c:pt idx="0">
                  <c:v>14634.824405920859</c:v>
                </c:pt>
                <c:pt idx="1">
                  <c:v>20445.194503503928</c:v>
                </c:pt>
                <c:pt idx="2">
                  <c:v>26263.458695425721</c:v>
                </c:pt>
                <c:pt idx="3">
                  <c:v>31972.668817634072</c:v>
                </c:pt>
                <c:pt idx="4">
                  <c:v>37917.566427992781</c:v>
                </c:pt>
                <c:pt idx="5">
                  <c:v>43694.685748810334</c:v>
                </c:pt>
                <c:pt idx="6">
                  <c:v>49490.478708024733</c:v>
                </c:pt>
                <c:pt idx="7">
                  <c:v>32750.8898766979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1E-4EB3-8DC1-7995E2D826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3073032"/>
        <c:axId val="443073688"/>
      </c:barChart>
      <c:catAx>
        <c:axId val="443073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073688"/>
        <c:crosses val="autoZero"/>
        <c:auto val="1"/>
        <c:lblAlgn val="ctr"/>
        <c:lblOffset val="100"/>
        <c:noMultiLvlLbl val="0"/>
      </c:catAx>
      <c:valAx>
        <c:axId val="443073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073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Historial data</a:t>
            </a:r>
            <a:r>
              <a:rPr lang="en-US" baseline="0"/>
              <a:t> of Cgrd versus Aspect Ratio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0852478997825982"/>
                  <c:y val="-8.25157876147152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maxCl_aspect_ratio!$D$5:$D$34</c:f>
              <c:numCache>
                <c:formatCode>General</c:formatCode>
                <c:ptCount val="30"/>
                <c:pt idx="0">
                  <c:v>1.65</c:v>
                </c:pt>
                <c:pt idx="1">
                  <c:v>2.4500000000000002</c:v>
                </c:pt>
                <c:pt idx="2">
                  <c:v>3.5</c:v>
                </c:pt>
                <c:pt idx="3">
                  <c:v>3.18</c:v>
                </c:pt>
                <c:pt idx="4">
                  <c:v>2.78</c:v>
                </c:pt>
                <c:pt idx="5">
                  <c:v>3.7</c:v>
                </c:pt>
                <c:pt idx="6">
                  <c:v>2.9</c:v>
                </c:pt>
                <c:pt idx="7">
                  <c:v>2.36</c:v>
                </c:pt>
                <c:pt idx="8">
                  <c:v>3.5</c:v>
                </c:pt>
                <c:pt idx="9">
                  <c:v>3.2</c:v>
                </c:pt>
                <c:pt idx="10">
                  <c:v>3.95</c:v>
                </c:pt>
                <c:pt idx="11">
                  <c:v>6.75</c:v>
                </c:pt>
                <c:pt idx="12">
                  <c:v>4</c:v>
                </c:pt>
                <c:pt idx="13">
                  <c:v>7</c:v>
                </c:pt>
                <c:pt idx="14">
                  <c:v>5</c:v>
                </c:pt>
                <c:pt idx="15">
                  <c:v>5.3</c:v>
                </c:pt>
                <c:pt idx="16">
                  <c:v>7</c:v>
                </c:pt>
                <c:pt idx="17">
                  <c:v>7.25</c:v>
                </c:pt>
                <c:pt idx="18">
                  <c:v>7.8</c:v>
                </c:pt>
                <c:pt idx="19">
                  <c:v>6</c:v>
                </c:pt>
                <c:pt idx="20">
                  <c:v>7.7</c:v>
                </c:pt>
                <c:pt idx="21">
                  <c:v>7.1</c:v>
                </c:pt>
                <c:pt idx="22">
                  <c:v>8</c:v>
                </c:pt>
                <c:pt idx="23">
                  <c:v>6.95</c:v>
                </c:pt>
                <c:pt idx="24">
                  <c:v>7.9</c:v>
                </c:pt>
                <c:pt idx="25">
                  <c:v>7.77</c:v>
                </c:pt>
                <c:pt idx="26">
                  <c:v>8.6999999999999993</c:v>
                </c:pt>
                <c:pt idx="27">
                  <c:v>8.5</c:v>
                </c:pt>
                <c:pt idx="28">
                  <c:v>8.83</c:v>
                </c:pt>
                <c:pt idx="29">
                  <c:v>9.5</c:v>
                </c:pt>
              </c:numCache>
            </c:numRef>
          </c:xVal>
          <c:yVal>
            <c:numRef>
              <c:f>maxCl_aspect_ratio!$E$5:$E$34</c:f>
              <c:numCache>
                <c:formatCode>General</c:formatCode>
                <c:ptCount val="30"/>
                <c:pt idx="0">
                  <c:v>0.95</c:v>
                </c:pt>
                <c:pt idx="1">
                  <c:v>1.1200000000000001</c:v>
                </c:pt>
                <c:pt idx="2">
                  <c:v>1.2</c:v>
                </c:pt>
                <c:pt idx="3">
                  <c:v>1.38</c:v>
                </c:pt>
                <c:pt idx="4">
                  <c:v>1.4</c:v>
                </c:pt>
                <c:pt idx="5">
                  <c:v>1.4</c:v>
                </c:pt>
                <c:pt idx="6">
                  <c:v>1.42</c:v>
                </c:pt>
                <c:pt idx="7">
                  <c:v>1.48</c:v>
                </c:pt>
                <c:pt idx="8">
                  <c:v>1.62</c:v>
                </c:pt>
                <c:pt idx="9">
                  <c:v>1.7</c:v>
                </c:pt>
                <c:pt idx="10">
                  <c:v>1.75</c:v>
                </c:pt>
                <c:pt idx="11">
                  <c:v>1.9</c:v>
                </c:pt>
                <c:pt idx="12">
                  <c:v>1.9</c:v>
                </c:pt>
                <c:pt idx="13">
                  <c:v>2</c:v>
                </c:pt>
                <c:pt idx="14">
                  <c:v>2</c:v>
                </c:pt>
                <c:pt idx="15">
                  <c:v>2.0499999999999998</c:v>
                </c:pt>
                <c:pt idx="16">
                  <c:v>2.16</c:v>
                </c:pt>
                <c:pt idx="17">
                  <c:v>2.35</c:v>
                </c:pt>
                <c:pt idx="18">
                  <c:v>2.36</c:v>
                </c:pt>
                <c:pt idx="19">
                  <c:v>2.4500000000000002</c:v>
                </c:pt>
                <c:pt idx="20">
                  <c:v>2.5</c:v>
                </c:pt>
                <c:pt idx="21">
                  <c:v>2.62</c:v>
                </c:pt>
                <c:pt idx="22">
                  <c:v>2.64</c:v>
                </c:pt>
                <c:pt idx="23">
                  <c:v>2.65</c:v>
                </c:pt>
                <c:pt idx="24">
                  <c:v>2.75</c:v>
                </c:pt>
                <c:pt idx="25">
                  <c:v>2.8</c:v>
                </c:pt>
                <c:pt idx="26">
                  <c:v>2.8</c:v>
                </c:pt>
                <c:pt idx="27">
                  <c:v>2.96</c:v>
                </c:pt>
                <c:pt idx="28">
                  <c:v>3.05</c:v>
                </c:pt>
                <c:pt idx="29">
                  <c:v>3.2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31-4496-8C97-A4DEC0790D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4020792"/>
        <c:axId val="804019152"/>
      </c:scatterChart>
      <c:valAx>
        <c:axId val="804020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Aspect Ratio[-]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019152"/>
        <c:crosses val="autoZero"/>
        <c:crossBetween val="midCat"/>
      </c:valAx>
      <c:valAx>
        <c:axId val="80401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Cgrd[-]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020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19050</xdr:colOff>
      <xdr:row>16</xdr:row>
      <xdr:rowOff>180975</xdr:rowOff>
    </xdr:from>
    <xdr:to>
      <xdr:col>24</xdr:col>
      <xdr:colOff>323850</xdr:colOff>
      <xdr:row>31</xdr:row>
      <xdr:rowOff>66675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A32EACF-24F5-4ED0-AE15-5874D392D2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533399</xdr:colOff>
      <xdr:row>16</xdr:row>
      <xdr:rowOff>47625</xdr:rowOff>
    </xdr:from>
    <xdr:to>
      <xdr:col>12</xdr:col>
      <xdr:colOff>9524</xdr:colOff>
      <xdr:row>32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D2C5042-7A22-460F-B78C-741C4FE89E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586155</xdr:colOff>
      <xdr:row>8</xdr:row>
      <xdr:rowOff>16851</xdr:rowOff>
    </xdr:from>
    <xdr:to>
      <xdr:col>19</xdr:col>
      <xdr:colOff>87924</xdr:colOff>
      <xdr:row>22</xdr:row>
      <xdr:rowOff>93051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1F9A3B4-3F0C-4595-B0BB-E28246A7AA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227135</xdr:colOff>
      <xdr:row>5</xdr:row>
      <xdr:rowOff>158993</xdr:rowOff>
    </xdr:from>
    <xdr:to>
      <xdr:col>16</xdr:col>
      <xdr:colOff>243253</xdr:colOff>
      <xdr:row>27</xdr:row>
      <xdr:rowOff>73268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FAB38E-D22C-49C0-8E9A-C74B117518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AG24"/>
  <sheetViews>
    <sheetView workbookViewId="0">
      <selection activeCell="G18" sqref="G18"/>
    </sheetView>
  </sheetViews>
  <sheetFormatPr defaultRowHeight="14.25" x14ac:dyDescent="0.45"/>
  <cols>
    <col min="3" max="3" width="9.86328125" bestFit="1" customWidth="1"/>
  </cols>
  <sheetData>
    <row r="4" spans="2:33" x14ac:dyDescent="0.45">
      <c r="B4" t="s">
        <v>0</v>
      </c>
      <c r="C4" t="s">
        <v>1</v>
      </c>
      <c r="D4">
        <v>0</v>
      </c>
      <c r="E4">
        <v>15</v>
      </c>
      <c r="F4">
        <v>30</v>
      </c>
      <c r="G4">
        <v>45</v>
      </c>
      <c r="H4">
        <v>60</v>
      </c>
      <c r="I4">
        <v>75</v>
      </c>
      <c r="J4">
        <v>90</v>
      </c>
      <c r="K4">
        <v>105</v>
      </c>
      <c r="L4">
        <v>120</v>
      </c>
      <c r="M4">
        <v>135</v>
      </c>
      <c r="N4">
        <v>150</v>
      </c>
      <c r="O4">
        <v>165</v>
      </c>
      <c r="P4">
        <v>180</v>
      </c>
      <c r="U4">
        <v>0.50790812010273101</v>
      </c>
      <c r="V4">
        <v>0.484752044394964</v>
      </c>
      <c r="W4">
        <v>0.440092927433959</v>
      </c>
      <c r="X4">
        <v>0.218118856266456</v>
      </c>
      <c r="Y4">
        <v>3.9702390281486699E-2</v>
      </c>
      <c r="Z4">
        <v>0.49001151755439498</v>
      </c>
      <c r="AA4">
        <v>0.46555492635971302</v>
      </c>
      <c r="AB4">
        <v>0.49001151755439498</v>
      </c>
      <c r="AC4">
        <v>3.9702390281486699E-2</v>
      </c>
      <c r="AD4">
        <v>0.218118856266456</v>
      </c>
      <c r="AE4">
        <v>0.440092927433959</v>
      </c>
      <c r="AF4">
        <v>0.484752044394964</v>
      </c>
      <c r="AG4">
        <v>0.50790812010273101</v>
      </c>
    </row>
    <row r="5" spans="2:33" x14ac:dyDescent="0.45">
      <c r="B5" s="6">
        <v>205</v>
      </c>
      <c r="C5">
        <v>1</v>
      </c>
      <c r="D5">
        <v>0.50757247676690997</v>
      </c>
      <c r="E5">
        <v>0.50348324702996095</v>
      </c>
      <c r="F5">
        <v>0.44047023834647597</v>
      </c>
      <c r="G5">
        <v>0.23290082798647399</v>
      </c>
      <c r="H5">
        <v>0</v>
      </c>
      <c r="I5">
        <v>0</v>
      </c>
      <c r="J5">
        <v>0</v>
      </c>
      <c r="K5">
        <v>0</v>
      </c>
      <c r="L5">
        <v>0</v>
      </c>
      <c r="M5">
        <v>0.23290082798647399</v>
      </c>
      <c r="N5">
        <v>0.44047023834647597</v>
      </c>
      <c r="O5">
        <v>0.50348324702996095</v>
      </c>
      <c r="P5">
        <v>0.50757247676690997</v>
      </c>
      <c r="U5">
        <v>0.58493899401871796</v>
      </c>
      <c r="V5">
        <v>0.54629329253909098</v>
      </c>
      <c r="W5">
        <v>0.46286708462926601</v>
      </c>
      <c r="X5">
        <v>0.26369148605036502</v>
      </c>
      <c r="Y5">
        <v>0.16575862945557701</v>
      </c>
      <c r="Z5">
        <v>6.5599716489738197E-2</v>
      </c>
      <c r="AA5">
        <v>5.4230387951339103E-2</v>
      </c>
      <c r="AB5">
        <v>6.5599716489738197E-2</v>
      </c>
      <c r="AC5">
        <v>0.16575862945557701</v>
      </c>
      <c r="AD5">
        <v>0.26369148605036502</v>
      </c>
      <c r="AE5">
        <v>0.46286708462926601</v>
      </c>
      <c r="AF5">
        <v>0.54629329253909098</v>
      </c>
      <c r="AG5">
        <v>0.58493899401871796</v>
      </c>
    </row>
    <row r="6" spans="2:33" x14ac:dyDescent="0.45">
      <c r="B6" s="6"/>
      <c r="C6">
        <v>2</v>
      </c>
      <c r="D6">
        <v>0.58493899401871796</v>
      </c>
      <c r="E6">
        <v>0.54629329253909098</v>
      </c>
      <c r="F6">
        <v>0.46286708462926601</v>
      </c>
      <c r="G6">
        <v>0.26369148605036502</v>
      </c>
      <c r="H6">
        <v>0.16575862945557701</v>
      </c>
      <c r="I6">
        <v>6.5599716489738197E-2</v>
      </c>
      <c r="J6">
        <v>5.4230387951339103E-2</v>
      </c>
      <c r="K6">
        <v>6.5599716489738197E-2</v>
      </c>
      <c r="L6">
        <v>0.16575862945557701</v>
      </c>
      <c r="M6">
        <v>0.26369148605036502</v>
      </c>
      <c r="N6">
        <v>0.46286708462926601</v>
      </c>
      <c r="O6">
        <v>0.54629329253909098</v>
      </c>
      <c r="P6">
        <v>0.58493899401871796</v>
      </c>
      <c r="U6">
        <v>0.61092103239787399</v>
      </c>
      <c r="V6">
        <v>0.59454757209145803</v>
      </c>
      <c r="W6">
        <v>0.56054844474582999</v>
      </c>
      <c r="X6">
        <v>0.305311841541275</v>
      </c>
      <c r="Y6">
        <v>0.114777929603657</v>
      </c>
      <c r="Z6">
        <v>1</v>
      </c>
      <c r="AA6">
        <v>0.73942091294759305</v>
      </c>
      <c r="AB6">
        <v>1</v>
      </c>
      <c r="AC6">
        <v>0.114777929603657</v>
      </c>
      <c r="AD6">
        <v>0.305311841541275</v>
      </c>
      <c r="AE6">
        <v>0.56054844474582999</v>
      </c>
      <c r="AF6">
        <v>0.59454757209145803</v>
      </c>
      <c r="AG6">
        <v>0.61092103239787399</v>
      </c>
    </row>
    <row r="7" spans="2:33" x14ac:dyDescent="0.45">
      <c r="B7" s="6">
        <v>245</v>
      </c>
      <c r="C7">
        <v>1</v>
      </c>
      <c r="D7">
        <v>0.61091126445657895</v>
      </c>
      <c r="E7">
        <v>0.61579012650993803</v>
      </c>
      <c r="F7">
        <v>0.56312594888406098</v>
      </c>
      <c r="G7">
        <v>0.33921565882342503</v>
      </c>
      <c r="H7">
        <v>0.117736417456471</v>
      </c>
      <c r="I7">
        <v>1.51152279581134E-2</v>
      </c>
      <c r="J7">
        <v>1.51152279581134E-2</v>
      </c>
      <c r="K7">
        <v>1.51152279581134E-2</v>
      </c>
      <c r="L7">
        <v>0.117736417456471</v>
      </c>
      <c r="M7">
        <v>0.33921565882342503</v>
      </c>
      <c r="N7">
        <v>0.56312594888406098</v>
      </c>
      <c r="O7">
        <v>0.61579012650993803</v>
      </c>
      <c r="P7">
        <v>0.61091126445657895</v>
      </c>
      <c r="U7">
        <v>0.70716354932679104</v>
      </c>
      <c r="V7">
        <v>0.67835936011659204</v>
      </c>
      <c r="W7">
        <v>0.59768228714841898</v>
      </c>
      <c r="X7">
        <v>0.428414779311724</v>
      </c>
      <c r="Y7">
        <v>0.28783499484267899</v>
      </c>
      <c r="Z7">
        <v>0.16982767969590801</v>
      </c>
      <c r="AA7">
        <v>0.14984082428974199</v>
      </c>
      <c r="AB7">
        <v>0.16982767969590801</v>
      </c>
      <c r="AC7">
        <v>0.28783499484267899</v>
      </c>
      <c r="AD7">
        <v>0.428414779311724</v>
      </c>
      <c r="AE7">
        <v>0.59768228714841898</v>
      </c>
      <c r="AF7">
        <v>0.67835936011659204</v>
      </c>
      <c r="AG7">
        <v>0.70716354932679104</v>
      </c>
    </row>
    <row r="8" spans="2:33" x14ac:dyDescent="0.45">
      <c r="B8" s="6"/>
      <c r="C8">
        <v>2</v>
      </c>
      <c r="D8">
        <v>0.70716354932679104</v>
      </c>
      <c r="E8">
        <v>0.67835936011659204</v>
      </c>
      <c r="F8">
        <v>0.59768228714841898</v>
      </c>
      <c r="G8">
        <v>0.428414779311724</v>
      </c>
      <c r="H8">
        <v>0.28783499484267899</v>
      </c>
      <c r="I8">
        <v>0.16982767969590801</v>
      </c>
      <c r="J8">
        <v>0.14984082428974199</v>
      </c>
      <c r="K8">
        <v>0.16982767969590801</v>
      </c>
      <c r="L8">
        <v>0.28783499484267899</v>
      </c>
      <c r="M8">
        <v>0.428414779311724</v>
      </c>
      <c r="N8">
        <v>0.59768228714841898</v>
      </c>
      <c r="O8">
        <v>0.67835936011659204</v>
      </c>
      <c r="P8">
        <v>0.70716354932679104</v>
      </c>
      <c r="U8">
        <v>0.72384485625389305</v>
      </c>
      <c r="V8">
        <v>0.71717991336111298</v>
      </c>
      <c r="W8">
        <v>0.67552127900970405</v>
      </c>
      <c r="X8">
        <v>0.452706543877269</v>
      </c>
      <c r="Y8">
        <v>0.23312753418662399</v>
      </c>
      <c r="Z8">
        <v>0.10205647974970899</v>
      </c>
      <c r="AA8">
        <v>7.6274526923511096E-2</v>
      </c>
      <c r="AB8">
        <v>0.10205647974970899</v>
      </c>
      <c r="AC8">
        <v>0.23312753418662399</v>
      </c>
      <c r="AD8">
        <v>0.452706543877269</v>
      </c>
      <c r="AE8">
        <v>0.67552127900970405</v>
      </c>
      <c r="AF8">
        <v>0.71717991336111298</v>
      </c>
      <c r="AG8">
        <v>0.72384485625389305</v>
      </c>
    </row>
    <row r="9" spans="2:33" x14ac:dyDescent="0.45">
      <c r="B9" s="6">
        <v>285</v>
      </c>
      <c r="C9">
        <v>1</v>
      </c>
      <c r="D9">
        <v>0.72384485625389305</v>
      </c>
      <c r="E9">
        <v>0.71717991336111298</v>
      </c>
      <c r="F9">
        <v>0.67552127900970405</v>
      </c>
      <c r="G9">
        <v>0.452706543877269</v>
      </c>
      <c r="H9">
        <v>0.23312753418662399</v>
      </c>
      <c r="I9">
        <v>0.10205647974970899</v>
      </c>
      <c r="J9">
        <v>7.6274526923511096E-2</v>
      </c>
      <c r="K9">
        <v>0.10205647974970899</v>
      </c>
      <c r="L9">
        <v>0.23312753418662399</v>
      </c>
      <c r="M9">
        <v>0.452706543877269</v>
      </c>
      <c r="N9">
        <v>0.67552127900970405</v>
      </c>
      <c r="O9">
        <v>0.71717991336111298</v>
      </c>
      <c r="P9">
        <v>0.72384485625389305</v>
      </c>
      <c r="U9">
        <v>0.809987235805118</v>
      </c>
      <c r="V9">
        <v>0.79041221259829997</v>
      </c>
      <c r="W9">
        <v>0.72545301384977501</v>
      </c>
      <c r="X9">
        <v>0.58982992822323399</v>
      </c>
      <c r="Y9">
        <v>0.44808908822692101</v>
      </c>
      <c r="Z9">
        <v>0.33304772386385501</v>
      </c>
      <c r="AA9">
        <v>0.30135730313175202</v>
      </c>
      <c r="AB9">
        <v>0.33304772386385501</v>
      </c>
      <c r="AC9">
        <v>0.44808908822692101</v>
      </c>
      <c r="AD9">
        <v>0.58982992822323399</v>
      </c>
      <c r="AE9">
        <v>0.72545301384977501</v>
      </c>
      <c r="AF9">
        <v>0.79041221259829997</v>
      </c>
      <c r="AG9">
        <v>0.809987235805118</v>
      </c>
    </row>
    <row r="10" spans="2:33" x14ac:dyDescent="0.45">
      <c r="B10" s="6"/>
      <c r="C10">
        <v>2</v>
      </c>
      <c r="D10">
        <v>0.809987235805118</v>
      </c>
      <c r="E10">
        <v>0.79041221259829997</v>
      </c>
      <c r="F10">
        <v>0.72545301384977501</v>
      </c>
      <c r="G10">
        <v>0.58982992822323399</v>
      </c>
      <c r="H10">
        <v>0.44808908822692101</v>
      </c>
      <c r="I10">
        <v>0.33304772386385501</v>
      </c>
      <c r="J10">
        <v>0.30135730313175202</v>
      </c>
      <c r="K10">
        <v>0.33304772386385501</v>
      </c>
      <c r="L10">
        <v>0.44808908822692101</v>
      </c>
      <c r="M10">
        <v>0.58982992822323399</v>
      </c>
      <c r="N10">
        <v>0.72545301384977501</v>
      </c>
      <c r="O10">
        <v>0.79041221259829997</v>
      </c>
      <c r="P10">
        <v>0.809987235805118</v>
      </c>
      <c r="U10">
        <v>0.82162834083629399</v>
      </c>
      <c r="V10">
        <v>0.82132251370564202</v>
      </c>
      <c r="W10">
        <v>0.771893828952399</v>
      </c>
      <c r="X10">
        <v>0.57970281553208103</v>
      </c>
      <c r="Y10">
        <v>0.37749569843869801</v>
      </c>
      <c r="Z10">
        <v>0.24101568094489101</v>
      </c>
      <c r="AA10">
        <v>0.200304185461221</v>
      </c>
      <c r="AB10">
        <v>0.24101568094489101</v>
      </c>
      <c r="AC10">
        <v>0.37749569843869801</v>
      </c>
      <c r="AD10">
        <v>0.57970281553208103</v>
      </c>
      <c r="AE10">
        <v>0.771893828952399</v>
      </c>
      <c r="AF10">
        <v>0.82132251370564202</v>
      </c>
      <c r="AG10">
        <v>0.82162834083629399</v>
      </c>
    </row>
    <row r="11" spans="2:33" x14ac:dyDescent="0.45">
      <c r="B11" s="6">
        <v>330</v>
      </c>
      <c r="C11">
        <v>1</v>
      </c>
      <c r="D11">
        <v>0.82162834083629399</v>
      </c>
      <c r="E11">
        <v>0.82132251370564202</v>
      </c>
      <c r="F11">
        <v>0.771893828952399</v>
      </c>
      <c r="G11">
        <v>0.57970281553208103</v>
      </c>
      <c r="H11">
        <v>0.37749569843869801</v>
      </c>
      <c r="I11">
        <v>0.24101568094489101</v>
      </c>
      <c r="J11">
        <v>0.200304185461221</v>
      </c>
      <c r="K11">
        <v>0.24101568094489101</v>
      </c>
      <c r="L11">
        <v>0.37749569843869801</v>
      </c>
      <c r="M11">
        <v>0.57970281553208103</v>
      </c>
      <c r="N11">
        <v>0.771893828952399</v>
      </c>
      <c r="O11">
        <v>0.82132251370564202</v>
      </c>
      <c r="P11">
        <v>0.82162834083629399</v>
      </c>
      <c r="U11">
        <v>0.895891528278557</v>
      </c>
      <c r="V11">
        <v>0.88312021272233399</v>
      </c>
      <c r="W11">
        <v>0.82945638380406495</v>
      </c>
      <c r="X11">
        <v>0.72907938208082101</v>
      </c>
      <c r="Y11">
        <v>0.60742994268579897</v>
      </c>
      <c r="Z11">
        <v>0.50274615061584604</v>
      </c>
      <c r="AA11">
        <v>0.47052615021989402</v>
      </c>
      <c r="AB11">
        <v>0.50274615061584604</v>
      </c>
      <c r="AC11">
        <v>0.60742994268579897</v>
      </c>
      <c r="AD11">
        <v>0.72907938208082101</v>
      </c>
      <c r="AE11">
        <v>0.82945638380406495</v>
      </c>
      <c r="AF11">
        <v>0.88312021272233399</v>
      </c>
      <c r="AG11">
        <v>0.895891528278557</v>
      </c>
    </row>
    <row r="12" spans="2:33" x14ac:dyDescent="0.45">
      <c r="B12" s="6"/>
      <c r="C12">
        <v>2</v>
      </c>
      <c r="D12">
        <v>0.895891528278557</v>
      </c>
      <c r="E12">
        <v>0.88312021272233399</v>
      </c>
      <c r="F12">
        <v>0.82945638380406495</v>
      </c>
      <c r="G12">
        <v>0.72907938208082101</v>
      </c>
      <c r="H12">
        <v>0.60742994268579897</v>
      </c>
      <c r="I12">
        <v>0.50274615061584604</v>
      </c>
      <c r="J12">
        <v>0.47052615021989402</v>
      </c>
      <c r="K12">
        <v>0.50274615061584604</v>
      </c>
      <c r="L12">
        <v>0.60742994268579897</v>
      </c>
      <c r="M12">
        <v>0.72907938208082101</v>
      </c>
      <c r="N12">
        <v>0.82945638380406495</v>
      </c>
      <c r="O12">
        <v>0.88312021272233399</v>
      </c>
      <c r="P12">
        <v>0.895891528278557</v>
      </c>
      <c r="U12">
        <v>0.89164802096842399</v>
      </c>
      <c r="V12">
        <v>1</v>
      </c>
      <c r="W12">
        <v>0.89710520243980096</v>
      </c>
      <c r="X12">
        <v>0.75874249158949603</v>
      </c>
      <c r="Y12">
        <v>0.57081028037335702</v>
      </c>
      <c r="Z12">
        <v>0.41766009338965698</v>
      </c>
      <c r="AA12">
        <v>0.36579198645021799</v>
      </c>
      <c r="AB12">
        <v>0.41766009338965698</v>
      </c>
      <c r="AC12">
        <v>0.57081028037335702</v>
      </c>
      <c r="AD12">
        <v>0.75874249158949603</v>
      </c>
      <c r="AE12">
        <v>0.89710520243980096</v>
      </c>
      <c r="AF12">
        <v>1</v>
      </c>
      <c r="AG12">
        <v>0.89164802096842399</v>
      </c>
    </row>
    <row r="13" spans="2:33" x14ac:dyDescent="0.45">
      <c r="B13" s="6">
        <v>415</v>
      </c>
      <c r="C13">
        <v>1</v>
      </c>
      <c r="D13">
        <v>0.89164802096842399</v>
      </c>
      <c r="E13">
        <v>1</v>
      </c>
      <c r="F13">
        <v>0.89710520243980096</v>
      </c>
      <c r="G13">
        <v>0.75874249158949603</v>
      </c>
      <c r="H13">
        <v>0.57081028037335702</v>
      </c>
      <c r="I13">
        <v>0.41766009338965698</v>
      </c>
      <c r="J13">
        <v>0.36579198645021799</v>
      </c>
      <c r="K13">
        <v>0.41766009338965698</v>
      </c>
      <c r="L13">
        <v>0.57081028037335702</v>
      </c>
      <c r="M13">
        <v>0.75874249158949603</v>
      </c>
      <c r="N13">
        <v>0.89710520243980096</v>
      </c>
      <c r="O13">
        <v>1</v>
      </c>
      <c r="P13">
        <v>0.89164802096842399</v>
      </c>
      <c r="U13">
        <v>1</v>
      </c>
      <c r="V13">
        <v>1</v>
      </c>
      <c r="W13">
        <v>1</v>
      </c>
      <c r="X13">
        <v>0.87291671489763101</v>
      </c>
      <c r="Y13">
        <v>0.76940401036236195</v>
      </c>
      <c r="Z13">
        <v>0.66905407108598902</v>
      </c>
      <c r="AA13">
        <v>0.63213979944117704</v>
      </c>
      <c r="AB13">
        <v>0.66905407108598902</v>
      </c>
      <c r="AC13">
        <v>0.76940401036236195</v>
      </c>
      <c r="AD13">
        <v>0.87291671489763101</v>
      </c>
      <c r="AE13">
        <v>1</v>
      </c>
      <c r="AF13">
        <v>1</v>
      </c>
      <c r="AG13">
        <v>1</v>
      </c>
    </row>
    <row r="14" spans="2:33" x14ac:dyDescent="0.45">
      <c r="B14" s="6"/>
      <c r="C14">
        <v>2</v>
      </c>
      <c r="D14">
        <v>1</v>
      </c>
      <c r="E14">
        <v>1</v>
      </c>
      <c r="F14">
        <v>1</v>
      </c>
      <c r="G14">
        <v>0.87291671489763101</v>
      </c>
      <c r="H14">
        <v>0.76940401036236195</v>
      </c>
      <c r="I14">
        <v>0.66905407108598902</v>
      </c>
      <c r="J14">
        <v>0.63213979944117704</v>
      </c>
      <c r="K14">
        <v>0.66905407108598902</v>
      </c>
      <c r="L14">
        <v>0.76940401036236195</v>
      </c>
      <c r="M14">
        <v>0.87291671489763101</v>
      </c>
      <c r="N14">
        <v>1</v>
      </c>
      <c r="O14">
        <v>1</v>
      </c>
      <c r="P14">
        <v>1</v>
      </c>
    </row>
    <row r="24" spans="4:16" x14ac:dyDescent="0.45">
      <c r="D24">
        <v>0.50757247676690997</v>
      </c>
      <c r="E24">
        <v>0.50348324702996095</v>
      </c>
      <c r="F24">
        <v>0.44047023834647597</v>
      </c>
      <c r="G24">
        <v>0.23290082798647399</v>
      </c>
      <c r="H24">
        <v>3.3798360765972001E-2</v>
      </c>
      <c r="I24">
        <v>0.49096074886086299</v>
      </c>
      <c r="J24">
        <v>0.46637692991399698</v>
      </c>
      <c r="K24">
        <v>0.49096074886086299</v>
      </c>
      <c r="L24">
        <v>3.3798360765972001E-2</v>
      </c>
      <c r="M24">
        <v>0.23290082798647399</v>
      </c>
      <c r="N24">
        <v>0.44047023834647597</v>
      </c>
      <c r="O24">
        <v>0.50348324702996095</v>
      </c>
      <c r="P24">
        <v>0.50757247676690997</v>
      </c>
    </row>
  </sheetData>
  <mergeCells count="5">
    <mergeCell ref="B13:B14"/>
    <mergeCell ref="B11:B12"/>
    <mergeCell ref="B9:B10"/>
    <mergeCell ref="B7:B8"/>
    <mergeCell ref="B5:B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AD7F8E-9904-4A47-A25B-6DE82CC823BB}">
  <dimension ref="A2:U36"/>
  <sheetViews>
    <sheetView topLeftCell="B22" zoomScale="175" zoomScaleNormal="175" workbookViewId="0">
      <selection activeCell="C35" sqref="C35"/>
    </sheetView>
  </sheetViews>
  <sheetFormatPr defaultRowHeight="14.25" x14ac:dyDescent="0.45"/>
  <cols>
    <col min="1" max="1" width="12.73046875" bestFit="1" customWidth="1"/>
    <col min="2" max="2" width="2.1328125" bestFit="1" customWidth="1"/>
    <col min="3" max="4" width="13.1328125" bestFit="1" customWidth="1"/>
    <col min="5" max="5" width="15.3984375" bestFit="1" customWidth="1"/>
    <col min="6" max="6" width="15.73046875" bestFit="1" customWidth="1"/>
    <col min="7" max="7" width="8.3984375" bestFit="1" customWidth="1"/>
    <col min="8" max="8" width="15.3984375" bestFit="1" customWidth="1"/>
    <col min="9" max="9" width="15.73046875" bestFit="1" customWidth="1"/>
    <col min="14" max="14" width="10.1328125" bestFit="1" customWidth="1"/>
    <col min="15" max="15" width="15.1328125" bestFit="1" customWidth="1"/>
    <col min="16" max="16" width="11.265625" bestFit="1" customWidth="1"/>
    <col min="17" max="17" width="12.1328125" bestFit="1" customWidth="1"/>
    <col min="18" max="18" width="19.1328125" bestFit="1" customWidth="1"/>
    <col min="19" max="19" width="8.1328125" bestFit="1" customWidth="1"/>
    <col min="20" max="20" width="13.1328125" bestFit="1" customWidth="1"/>
  </cols>
  <sheetData>
    <row r="2" spans="1:21" x14ac:dyDescent="0.45">
      <c r="C2" t="s">
        <v>10</v>
      </c>
      <c r="D2" t="s">
        <v>11</v>
      </c>
    </row>
    <row r="3" spans="1:21" x14ac:dyDescent="0.45">
      <c r="D3" t="s">
        <v>8</v>
      </c>
      <c r="E3" t="s">
        <v>9</v>
      </c>
      <c r="F3" t="s">
        <v>7</v>
      </c>
      <c r="G3" t="s">
        <v>8</v>
      </c>
      <c r="H3" t="s">
        <v>9</v>
      </c>
      <c r="I3" t="s">
        <v>7</v>
      </c>
    </row>
    <row r="4" spans="1:21" x14ac:dyDescent="0.45">
      <c r="A4" s="3" t="s">
        <v>2</v>
      </c>
      <c r="B4" s="3">
        <v>1</v>
      </c>
      <c r="C4" s="3">
        <v>68</v>
      </c>
      <c r="D4" s="4">
        <v>18588.1109913285</v>
      </c>
      <c r="E4" s="4">
        <v>6835.0827984969601</v>
      </c>
      <c r="F4" s="4">
        <v>437.42033763865101</v>
      </c>
      <c r="G4" s="4">
        <f>D4-D$36</f>
        <v>-12423.800921337701</v>
      </c>
      <c r="H4" s="4">
        <f t="shared" ref="H4:I4" si="0">E4-E$36</f>
        <v>-1257.1139049884496</v>
      </c>
      <c r="I4" s="4">
        <f t="shared" si="0"/>
        <v>34.582639305531018</v>
      </c>
    </row>
    <row r="5" spans="1:21" x14ac:dyDescent="0.45">
      <c r="A5" s="3"/>
      <c r="B5" s="3">
        <v>1</v>
      </c>
      <c r="C5" s="3">
        <v>80.8</v>
      </c>
      <c r="D5" s="4">
        <v>22205.2685716796</v>
      </c>
      <c r="E5" s="4">
        <v>7445.9481006911701</v>
      </c>
      <c r="F5" s="4">
        <v>426.12168196124998</v>
      </c>
      <c r="G5" s="4">
        <f t="shared" ref="G5:G35" si="1">D5-D$36</f>
        <v>-8806.6433409866004</v>
      </c>
      <c r="H5" s="4">
        <f t="shared" ref="H5:H35" si="2">E5-E$36</f>
        <v>-646.24860279423956</v>
      </c>
      <c r="I5" s="4">
        <f t="shared" ref="I5:I35" si="3">F5-F$36</f>
        <v>23.283983628129988</v>
      </c>
    </row>
    <row r="6" spans="1:21" x14ac:dyDescent="0.45">
      <c r="A6" s="3"/>
      <c r="B6" s="3">
        <v>1</v>
      </c>
      <c r="C6" s="3">
        <v>93.6</v>
      </c>
      <c r="D6" s="4">
        <v>27000.810240888299</v>
      </c>
      <c r="E6" s="4">
        <v>7153.35333228115</v>
      </c>
      <c r="F6" s="4">
        <v>419.46286466699701</v>
      </c>
      <c r="G6" s="4">
        <f t="shared" si="1"/>
        <v>-4011.1016717779021</v>
      </c>
      <c r="H6" s="4">
        <f t="shared" si="2"/>
        <v>-938.84337120425971</v>
      </c>
      <c r="I6" s="4">
        <f t="shared" si="3"/>
        <v>16.625166333877019</v>
      </c>
    </row>
    <row r="7" spans="1:21" x14ac:dyDescent="0.45">
      <c r="A7" s="3"/>
      <c r="B7" s="3">
        <v>1</v>
      </c>
      <c r="C7" s="3">
        <v>106.4</v>
      </c>
      <c r="D7" s="4">
        <v>31557.449232259201</v>
      </c>
      <c r="E7" s="4">
        <v>7229.6240369317202</v>
      </c>
      <c r="F7" s="4">
        <v>412.47390999902899</v>
      </c>
      <c r="G7" s="4">
        <f t="shared" si="1"/>
        <v>545.53731959300057</v>
      </c>
      <c r="H7" s="4">
        <f t="shared" si="2"/>
        <v>-862.57266655368949</v>
      </c>
      <c r="I7" s="4">
        <f t="shared" si="3"/>
        <v>9.636211665909002</v>
      </c>
      <c r="N7" t="s">
        <v>12</v>
      </c>
      <c r="O7" t="s">
        <v>13</v>
      </c>
      <c r="P7" t="s">
        <v>14</v>
      </c>
      <c r="Q7" t="s">
        <v>15</v>
      </c>
      <c r="R7" t="s">
        <v>16</v>
      </c>
      <c r="S7" t="s">
        <v>17</v>
      </c>
      <c r="T7" t="s">
        <v>18</v>
      </c>
      <c r="U7" t="s">
        <v>19</v>
      </c>
    </row>
    <row r="8" spans="1:21" x14ac:dyDescent="0.45">
      <c r="A8" s="3"/>
      <c r="B8" s="3">
        <v>1</v>
      </c>
      <c r="C8" s="3">
        <v>119.2</v>
      </c>
      <c r="D8" s="4">
        <v>34873.3518113092</v>
      </c>
      <c r="E8" s="4">
        <v>8275.5590851110192</v>
      </c>
      <c r="F8" s="4">
        <v>400.96574632543201</v>
      </c>
      <c r="G8" s="4">
        <f t="shared" si="1"/>
        <v>3861.4398986429987</v>
      </c>
      <c r="H8" s="4">
        <f t="shared" si="2"/>
        <v>183.36238162560949</v>
      </c>
      <c r="I8" s="4">
        <f t="shared" si="3"/>
        <v>-1.8719520076879803</v>
      </c>
      <c r="N8">
        <v>106.4</v>
      </c>
      <c r="O8">
        <v>0.35</v>
      </c>
      <c r="P8">
        <v>10.1</v>
      </c>
      <c r="Q8">
        <v>0</v>
      </c>
      <c r="R8">
        <v>40000</v>
      </c>
      <c r="S8" s="1">
        <v>16821.3149115827</v>
      </c>
      <c r="T8">
        <v>2186.49050566184</v>
      </c>
      <c r="U8" s="1">
        <f>S8-T8</f>
        <v>14634.824405920859</v>
      </c>
    </row>
    <row r="9" spans="1:21" x14ac:dyDescent="0.45">
      <c r="A9" s="3"/>
      <c r="B9" s="3">
        <v>1</v>
      </c>
      <c r="C9" s="3">
        <v>132</v>
      </c>
      <c r="D9" s="4">
        <v>35822.049925149302</v>
      </c>
      <c r="E9" s="4">
        <v>9692.7830048358992</v>
      </c>
      <c r="F9" s="4">
        <v>369.85890225289199</v>
      </c>
      <c r="G9" s="4">
        <f t="shared" si="1"/>
        <v>4810.1380124831012</v>
      </c>
      <c r="H9" s="4">
        <f t="shared" si="2"/>
        <v>1600.5863013504895</v>
      </c>
      <c r="I9" s="4">
        <f t="shared" si="3"/>
        <v>-32.978796080227994</v>
      </c>
      <c r="N9">
        <v>106.4</v>
      </c>
      <c r="O9">
        <v>0.4</v>
      </c>
      <c r="P9">
        <v>10.1</v>
      </c>
      <c r="Q9">
        <v>0</v>
      </c>
      <c r="R9">
        <v>55000</v>
      </c>
      <c r="S9" s="1">
        <v>23539.961543599598</v>
      </c>
      <c r="T9">
        <v>3094.7670400956699</v>
      </c>
      <c r="U9" s="1">
        <f t="shared" ref="U9:U15" si="4">S9-T9</f>
        <v>20445.194503503928</v>
      </c>
    </row>
    <row r="10" spans="1:21" x14ac:dyDescent="0.45">
      <c r="A10" t="s">
        <v>3</v>
      </c>
      <c r="B10">
        <v>2</v>
      </c>
      <c r="C10">
        <v>0.2</v>
      </c>
      <c r="D10" s="1">
        <v>22995.773642071399</v>
      </c>
      <c r="E10" s="2">
        <v>7008.0017645477801</v>
      </c>
      <c r="F10" s="1">
        <v>195.239530072094</v>
      </c>
      <c r="G10" s="1">
        <f t="shared" si="1"/>
        <v>-8016.1382705948017</v>
      </c>
      <c r="H10" s="1">
        <f t="shared" si="2"/>
        <v>-1084.1949389376296</v>
      </c>
      <c r="I10" s="1">
        <f t="shared" si="3"/>
        <v>-207.59816826102599</v>
      </c>
      <c r="N10">
        <v>119.2</v>
      </c>
      <c r="O10">
        <v>0.4</v>
      </c>
      <c r="P10">
        <v>10.1</v>
      </c>
      <c r="Q10">
        <v>0</v>
      </c>
      <c r="R10">
        <v>70000</v>
      </c>
      <c r="S10" s="1">
        <v>30321.574447585601</v>
      </c>
      <c r="T10">
        <v>4058.1157521598798</v>
      </c>
      <c r="U10" s="1">
        <f t="shared" si="4"/>
        <v>26263.458695425721</v>
      </c>
    </row>
    <row r="11" spans="1:21" x14ac:dyDescent="0.45">
      <c r="B11">
        <v>2</v>
      </c>
      <c r="C11">
        <v>0.25</v>
      </c>
      <c r="D11" s="1">
        <v>28421.769119934601</v>
      </c>
      <c r="E11" s="2">
        <v>7617.1473269257604</v>
      </c>
      <c r="F11" s="1">
        <v>320.81207252303102</v>
      </c>
      <c r="G11" s="1">
        <f t="shared" si="1"/>
        <v>-2590.1427927315999</v>
      </c>
      <c r="H11" s="1">
        <f t="shared" si="2"/>
        <v>-475.04937655964932</v>
      </c>
      <c r="I11" s="1">
        <f t="shared" si="3"/>
        <v>-82.025625810088968</v>
      </c>
      <c r="N11">
        <v>119.2</v>
      </c>
      <c r="O11">
        <v>0.4</v>
      </c>
      <c r="P11">
        <v>10.1</v>
      </c>
      <c r="Q11">
        <v>0</v>
      </c>
      <c r="R11">
        <v>85000</v>
      </c>
      <c r="S11" s="1">
        <v>37094.804373708503</v>
      </c>
      <c r="T11">
        <v>5122.1355560744296</v>
      </c>
      <c r="U11" s="1">
        <f t="shared" si="4"/>
        <v>31972.668817634072</v>
      </c>
    </row>
    <row r="12" spans="1:21" x14ac:dyDescent="0.45">
      <c r="B12">
        <v>2</v>
      </c>
      <c r="C12">
        <v>0.3</v>
      </c>
      <c r="D12" s="1">
        <v>30616.228025275501</v>
      </c>
      <c r="E12" s="2">
        <v>7710.6009849983702</v>
      </c>
      <c r="F12" s="1">
        <v>392.15586756901899</v>
      </c>
      <c r="G12" s="1">
        <f t="shared" si="1"/>
        <v>-395.68388739069997</v>
      </c>
      <c r="H12" s="1">
        <f t="shared" si="2"/>
        <v>-381.59571848703945</v>
      </c>
      <c r="I12" s="1">
        <f t="shared" si="3"/>
        <v>-10.681830764100994</v>
      </c>
      <c r="N12">
        <v>132</v>
      </c>
      <c r="O12">
        <v>0.4</v>
      </c>
      <c r="P12">
        <v>10.1</v>
      </c>
      <c r="Q12">
        <v>0</v>
      </c>
      <c r="R12">
        <v>100000</v>
      </c>
      <c r="S12" s="1">
        <v>44023.783213996401</v>
      </c>
      <c r="T12">
        <v>6106.2167860036197</v>
      </c>
      <c r="U12" s="1">
        <f t="shared" si="4"/>
        <v>37917.566427992781</v>
      </c>
    </row>
    <row r="13" spans="1:21" x14ac:dyDescent="0.45">
      <c r="B13">
        <v>2</v>
      </c>
      <c r="C13">
        <v>0.35</v>
      </c>
      <c r="D13" s="1">
        <v>31907.3474043854</v>
      </c>
      <c r="E13" s="2">
        <v>8177.0566584032304</v>
      </c>
      <c r="F13" s="1">
        <v>437.85288825082603</v>
      </c>
      <c r="G13" s="1">
        <f t="shared" si="1"/>
        <v>895.43549171919949</v>
      </c>
      <c r="H13" s="1">
        <f t="shared" si="2"/>
        <v>84.859954917820687</v>
      </c>
      <c r="I13" s="1">
        <f t="shared" si="3"/>
        <v>35.015189917706039</v>
      </c>
      <c r="N13">
        <v>132</v>
      </c>
      <c r="O13">
        <v>0.4</v>
      </c>
      <c r="P13">
        <v>10.1</v>
      </c>
      <c r="Q13">
        <v>0</v>
      </c>
      <c r="R13">
        <v>115000</v>
      </c>
      <c r="S13" s="1">
        <v>50901.045128218997</v>
      </c>
      <c r="T13">
        <v>7206.3593794086601</v>
      </c>
      <c r="U13" s="1">
        <f t="shared" si="4"/>
        <v>43694.685748810334</v>
      </c>
    </row>
    <row r="14" spans="1:21" x14ac:dyDescent="0.45">
      <c r="B14">
        <v>2</v>
      </c>
      <c r="C14">
        <v>0.4</v>
      </c>
      <c r="D14" s="1">
        <v>32788.501820485399</v>
      </c>
      <c r="E14" s="2">
        <v>8429.8039081362804</v>
      </c>
      <c r="F14" s="1">
        <v>454.38117186007798</v>
      </c>
      <c r="G14" s="1">
        <f t="shared" si="1"/>
        <v>1776.5899078191978</v>
      </c>
      <c r="H14" s="1">
        <f t="shared" si="2"/>
        <v>337.6072046508707</v>
      </c>
      <c r="I14" s="1">
        <f t="shared" si="3"/>
        <v>51.543473526957996</v>
      </c>
      <c r="N14">
        <v>132</v>
      </c>
      <c r="O14">
        <v>0.4</v>
      </c>
      <c r="P14">
        <v>10.1</v>
      </c>
      <c r="Q14">
        <v>0</v>
      </c>
      <c r="R14">
        <v>130000</v>
      </c>
      <c r="S14" s="1">
        <v>57815.593808248697</v>
      </c>
      <c r="T14">
        <v>8325.1151002239603</v>
      </c>
      <c r="U14" s="1">
        <f t="shared" si="4"/>
        <v>49490.478708024733</v>
      </c>
    </row>
    <row r="15" spans="1:21" x14ac:dyDescent="0.45">
      <c r="B15">
        <v>2</v>
      </c>
      <c r="C15">
        <v>0.45</v>
      </c>
      <c r="D15" s="1">
        <v>33462.242406555197</v>
      </c>
      <c r="E15" s="2">
        <v>8696.5130823774907</v>
      </c>
      <c r="F15" s="1">
        <v>460.11721133855798</v>
      </c>
      <c r="G15" s="1">
        <f t="shared" si="1"/>
        <v>2450.330493888996</v>
      </c>
      <c r="H15" s="1">
        <f t="shared" si="2"/>
        <v>604.31637889208105</v>
      </c>
      <c r="I15" s="1">
        <f t="shared" si="3"/>
        <v>57.279513005437991</v>
      </c>
      <c r="N15">
        <v>132</v>
      </c>
      <c r="O15">
        <v>0.4</v>
      </c>
      <c r="P15">
        <v>7.3819999999999997</v>
      </c>
      <c r="Q15">
        <v>0</v>
      </c>
      <c r="R15">
        <v>145000</v>
      </c>
      <c r="S15" s="1">
        <v>53487.161156978502</v>
      </c>
      <c r="T15">
        <v>20736.271280280602</v>
      </c>
      <c r="U15" s="1">
        <f t="shared" si="4"/>
        <v>32750.8898766979</v>
      </c>
    </row>
    <row r="16" spans="1:21" x14ac:dyDescent="0.45">
      <c r="A16" s="3" t="s">
        <v>4</v>
      </c>
      <c r="B16" s="3">
        <v>3</v>
      </c>
      <c r="C16" s="3">
        <v>5.57</v>
      </c>
      <c r="D16" s="4">
        <v>30594.37234645</v>
      </c>
      <c r="E16" s="4">
        <v>9381.8327832865798</v>
      </c>
      <c r="F16" s="4">
        <v>362.79344907584698</v>
      </c>
      <c r="G16" s="4">
        <f t="shared" si="1"/>
        <v>-417.53956621620091</v>
      </c>
      <c r="H16" s="4">
        <f t="shared" si="2"/>
        <v>1289.6360798011701</v>
      </c>
      <c r="I16" s="4">
        <f t="shared" si="3"/>
        <v>-40.044249257273009</v>
      </c>
    </row>
    <row r="17" spans="1:9" x14ac:dyDescent="0.45">
      <c r="A17" s="3"/>
      <c r="B17" s="3">
        <v>3</v>
      </c>
      <c r="C17" s="3">
        <v>6.476</v>
      </c>
      <c r="D17" s="4">
        <v>31877.859036407499</v>
      </c>
      <c r="E17" s="4">
        <v>8856.7900146081902</v>
      </c>
      <c r="F17" s="4">
        <v>395.90366106199502</v>
      </c>
      <c r="G17" s="4">
        <f t="shared" si="1"/>
        <v>865.94712374129813</v>
      </c>
      <c r="H17" s="4">
        <f t="shared" si="2"/>
        <v>764.59331112278051</v>
      </c>
      <c r="I17" s="4">
        <f t="shared" si="3"/>
        <v>-6.9340372711249643</v>
      </c>
    </row>
    <row r="18" spans="1:9" x14ac:dyDescent="0.45">
      <c r="A18" s="3"/>
      <c r="B18" s="3">
        <v>3</v>
      </c>
      <c r="C18" s="3">
        <v>7.3819999999999997</v>
      </c>
      <c r="D18" s="4">
        <v>32119.785280546701</v>
      </c>
      <c r="E18" s="4">
        <v>8167.0862090504597</v>
      </c>
      <c r="F18" s="4">
        <v>408.62743702037699</v>
      </c>
      <c r="G18" s="4">
        <f t="shared" si="1"/>
        <v>1107.8733678805002</v>
      </c>
      <c r="H18" s="4">
        <f t="shared" si="2"/>
        <v>74.889505565050058</v>
      </c>
      <c r="I18" s="4">
        <f t="shared" si="3"/>
        <v>5.7897386872569996</v>
      </c>
    </row>
    <row r="19" spans="1:9" x14ac:dyDescent="0.45">
      <c r="A19" s="3"/>
      <c r="B19" s="3">
        <v>3</v>
      </c>
      <c r="C19" s="3">
        <v>8.2880000000000003</v>
      </c>
      <c r="D19" s="4">
        <v>31369.767517267901</v>
      </c>
      <c r="E19" s="4">
        <v>7515.1376846384101</v>
      </c>
      <c r="F19" s="4">
        <v>416.12761807001698</v>
      </c>
      <c r="G19" s="4">
        <f t="shared" si="1"/>
        <v>357.85560460170018</v>
      </c>
      <c r="H19" s="4">
        <f t="shared" si="2"/>
        <v>-577.05901884699961</v>
      </c>
      <c r="I19" s="4">
        <f t="shared" si="3"/>
        <v>13.289919736896991</v>
      </c>
    </row>
    <row r="20" spans="1:9" x14ac:dyDescent="0.45">
      <c r="A20" s="3"/>
      <c r="B20" s="3">
        <v>3</v>
      </c>
      <c r="C20" s="3">
        <v>9.1940000000000008</v>
      </c>
      <c r="D20" s="4">
        <v>30365.7758290778</v>
      </c>
      <c r="E20" s="4">
        <v>7065.9130156584197</v>
      </c>
      <c r="F20" s="4">
        <v>420.16617126128699</v>
      </c>
      <c r="G20" s="4">
        <f t="shared" si="1"/>
        <v>-646.13608358840065</v>
      </c>
      <c r="H20" s="4">
        <f t="shared" si="2"/>
        <v>-1026.28368782699</v>
      </c>
      <c r="I20" s="4">
        <f t="shared" si="3"/>
        <v>17.328472928167002</v>
      </c>
    </row>
    <row r="21" spans="1:9" x14ac:dyDescent="0.45">
      <c r="A21" s="3"/>
      <c r="B21" s="3">
        <v>3</v>
      </c>
      <c r="C21" s="3">
        <v>10.1</v>
      </c>
      <c r="D21" s="4">
        <v>29250.7053519451</v>
      </c>
      <c r="E21" s="4">
        <v>7043.60847176472</v>
      </c>
      <c r="F21" s="4">
        <v>423.48620280720797</v>
      </c>
      <c r="G21" s="4">
        <f t="shared" si="1"/>
        <v>-1761.2065607211007</v>
      </c>
      <c r="H21" s="4">
        <f t="shared" si="2"/>
        <v>-1048.5882317206897</v>
      </c>
      <c r="I21" s="4">
        <f t="shared" si="3"/>
        <v>20.648504474087986</v>
      </c>
    </row>
    <row r="22" spans="1:9" x14ac:dyDescent="0.45">
      <c r="A22" t="s">
        <v>5</v>
      </c>
      <c r="B22">
        <v>4</v>
      </c>
      <c r="C22">
        <v>0</v>
      </c>
      <c r="D22" s="1">
        <v>31354.762990535899</v>
      </c>
      <c r="E22" s="2">
        <v>8147.7975294703701</v>
      </c>
      <c r="F22" s="1">
        <v>400.74433711661197</v>
      </c>
      <c r="G22" s="1">
        <f t="shared" si="1"/>
        <v>342.8510778696982</v>
      </c>
      <c r="H22" s="1">
        <f t="shared" si="2"/>
        <v>55.600825984960466</v>
      </c>
      <c r="I22" s="1">
        <f t="shared" si="3"/>
        <v>-2.0933612165080149</v>
      </c>
    </row>
    <row r="23" spans="1:9" x14ac:dyDescent="0.45">
      <c r="B23">
        <v>4</v>
      </c>
      <c r="C23">
        <v>8.3333333333333304</v>
      </c>
      <c r="D23" s="1">
        <v>31269.9716118621</v>
      </c>
      <c r="E23" s="2">
        <v>8118.4450709291104</v>
      </c>
      <c r="F23" s="1">
        <v>401.642987379923</v>
      </c>
      <c r="G23" s="1">
        <f t="shared" si="1"/>
        <v>258.05969919589916</v>
      </c>
      <c r="H23" s="1">
        <f t="shared" si="2"/>
        <v>26.248367443700772</v>
      </c>
      <c r="I23" s="1">
        <f t="shared" si="3"/>
        <v>-1.1947109531969886</v>
      </c>
    </row>
    <row r="24" spans="1:9" x14ac:dyDescent="0.45">
      <c r="B24">
        <v>4</v>
      </c>
      <c r="C24">
        <v>16.6666666666667</v>
      </c>
      <c r="D24" s="1">
        <v>30914.298918551802</v>
      </c>
      <c r="E24" s="2">
        <v>8102.5532712783897</v>
      </c>
      <c r="F24" s="1">
        <v>402.88267771022498</v>
      </c>
      <c r="G24" s="1">
        <f t="shared" si="1"/>
        <v>-97.612994114399044</v>
      </c>
      <c r="H24" s="1">
        <f t="shared" si="2"/>
        <v>10.356567792980059</v>
      </c>
      <c r="I24" s="1">
        <f t="shared" si="3"/>
        <v>4.4979377104994001E-2</v>
      </c>
    </row>
    <row r="25" spans="1:9" x14ac:dyDescent="0.45">
      <c r="B25">
        <v>4</v>
      </c>
      <c r="C25">
        <v>25</v>
      </c>
      <c r="D25" s="1">
        <v>30468.0826554866</v>
      </c>
      <c r="E25" s="2">
        <v>7993.38344895312</v>
      </c>
      <c r="F25" s="1">
        <v>406.32524910131298</v>
      </c>
      <c r="G25" s="1">
        <f t="shared" si="1"/>
        <v>-543.82925717960097</v>
      </c>
      <c r="H25" s="1">
        <f t="shared" si="2"/>
        <v>-98.813254532289648</v>
      </c>
      <c r="I25" s="1">
        <f t="shared" si="3"/>
        <v>3.4875507681929889</v>
      </c>
    </row>
    <row r="26" spans="1:9" x14ac:dyDescent="0.45">
      <c r="A26" s="3" t="s">
        <v>6</v>
      </c>
      <c r="B26" s="3">
        <v>5</v>
      </c>
      <c r="C26" s="3">
        <v>40000</v>
      </c>
      <c r="D26" s="4">
        <v>14759.491168745801</v>
      </c>
      <c r="E26" s="4">
        <v>4248.3142484987502</v>
      </c>
      <c r="F26" s="4">
        <v>114.85738921551901</v>
      </c>
      <c r="G26" s="4">
        <f t="shared" si="1"/>
        <v>-16252.4207439204</v>
      </c>
      <c r="H26" s="4">
        <f t="shared" si="2"/>
        <v>-3843.8824549866595</v>
      </c>
      <c r="I26" s="4">
        <f t="shared" si="3"/>
        <v>-287.980309117601</v>
      </c>
    </row>
    <row r="27" spans="1:9" x14ac:dyDescent="0.45">
      <c r="A27" s="3"/>
      <c r="B27" s="3">
        <v>5</v>
      </c>
      <c r="C27" s="3">
        <v>55000</v>
      </c>
      <c r="D27" s="4">
        <v>20786.1678825077</v>
      </c>
      <c r="E27" s="4">
        <v>5848.56070118761</v>
      </c>
      <c r="F27" s="4">
        <v>206.128800313243</v>
      </c>
      <c r="G27" s="4">
        <f t="shared" si="1"/>
        <v>-10225.744030158501</v>
      </c>
      <c r="H27" s="4">
        <f t="shared" si="2"/>
        <v>-2243.6360022977997</v>
      </c>
      <c r="I27" s="4">
        <f t="shared" si="3"/>
        <v>-196.70889801987698</v>
      </c>
    </row>
    <row r="28" spans="1:9" x14ac:dyDescent="0.45">
      <c r="A28" s="3"/>
      <c r="B28" s="3">
        <v>5</v>
      </c>
      <c r="C28" s="3">
        <v>70000</v>
      </c>
      <c r="D28" s="4">
        <v>26939.7612730277</v>
      </c>
      <c r="E28" s="4">
        <v>7439.9289267178701</v>
      </c>
      <c r="F28" s="4">
        <v>321.44342996255801</v>
      </c>
      <c r="G28" s="4">
        <f t="shared" si="1"/>
        <v>-4072.1506396385012</v>
      </c>
      <c r="H28" s="4">
        <f t="shared" si="2"/>
        <v>-652.26777676753954</v>
      </c>
      <c r="I28" s="4">
        <f t="shared" si="3"/>
        <v>-81.394268370561974</v>
      </c>
    </row>
    <row r="29" spans="1:9" x14ac:dyDescent="0.45">
      <c r="A29" s="3"/>
      <c r="B29" s="3">
        <v>5</v>
      </c>
      <c r="C29" s="3">
        <v>85000</v>
      </c>
      <c r="D29" s="4">
        <v>33156.177189833099</v>
      </c>
      <c r="E29" s="4">
        <v>9060.7627399498506</v>
      </c>
      <c r="F29" s="4">
        <v>446.83860444724797</v>
      </c>
      <c r="G29" s="4">
        <f t="shared" si="1"/>
        <v>2144.2652771668982</v>
      </c>
      <c r="H29" s="4">
        <f t="shared" si="2"/>
        <v>968.56603646444091</v>
      </c>
      <c r="I29" s="4">
        <f t="shared" si="3"/>
        <v>44.000906114127986</v>
      </c>
    </row>
    <row r="30" spans="1:9" x14ac:dyDescent="0.45">
      <c r="A30" s="3"/>
      <c r="B30" s="3">
        <v>5</v>
      </c>
      <c r="C30" s="3">
        <v>100000</v>
      </c>
      <c r="D30" s="4">
        <v>39591.200827525099</v>
      </c>
      <c r="E30" s="4">
        <v>10538.799172474901</v>
      </c>
      <c r="F30" s="4">
        <v>583.80651066269297</v>
      </c>
      <c r="G30" s="4">
        <f t="shared" si="1"/>
        <v>8579.2889148588984</v>
      </c>
      <c r="H30" s="4">
        <f t="shared" si="2"/>
        <v>2446.6024689894912</v>
      </c>
      <c r="I30" s="4">
        <f t="shared" si="3"/>
        <v>180.96881232957298</v>
      </c>
    </row>
    <row r="31" spans="1:9" x14ac:dyDescent="0.45">
      <c r="A31" s="3"/>
      <c r="B31" s="3">
        <v>5</v>
      </c>
      <c r="C31" s="3">
        <v>115000</v>
      </c>
      <c r="D31" s="4">
        <v>46578.987549062098</v>
      </c>
      <c r="E31" s="4">
        <v>11528.4169585656</v>
      </c>
      <c r="F31" s="4">
        <v>708.97386502058805</v>
      </c>
      <c r="G31" s="4">
        <f t="shared" si="1"/>
        <v>15567.075636395897</v>
      </c>
      <c r="H31" s="4">
        <f t="shared" si="2"/>
        <v>3436.2202550801903</v>
      </c>
      <c r="I31" s="4">
        <f t="shared" si="3"/>
        <v>306.13616668746806</v>
      </c>
    </row>
    <row r="32" spans="1:9" x14ac:dyDescent="0.45">
      <c r="A32" s="3"/>
      <c r="B32" s="3">
        <v>5</v>
      </c>
      <c r="C32" s="3">
        <v>130000</v>
      </c>
      <c r="D32" s="4">
        <v>53161.919722686798</v>
      </c>
      <c r="E32" s="4">
        <v>12978.789185785899</v>
      </c>
      <c r="F32" s="4">
        <v>808.05763874368301</v>
      </c>
      <c r="G32" s="4">
        <f t="shared" si="1"/>
        <v>22150.007810020597</v>
      </c>
      <c r="H32" s="4">
        <f t="shared" si="2"/>
        <v>4886.5924823004898</v>
      </c>
      <c r="I32" s="4">
        <f t="shared" si="3"/>
        <v>405.21994041056303</v>
      </c>
    </row>
    <row r="33" spans="1:9" x14ac:dyDescent="0.45">
      <c r="A33" s="3"/>
      <c r="B33" s="3">
        <v>5</v>
      </c>
      <c r="C33" s="3">
        <v>145000</v>
      </c>
      <c r="D33" s="4">
        <v>60317.197526874901</v>
      </c>
      <c r="E33" s="4">
        <v>13906.234910384201</v>
      </c>
      <c r="F33" s="4">
        <v>900.59463688574999</v>
      </c>
      <c r="G33" s="4">
        <f t="shared" si="1"/>
        <v>29305.2856142087</v>
      </c>
      <c r="H33" s="4">
        <f t="shared" si="2"/>
        <v>5814.038206898791</v>
      </c>
      <c r="I33" s="4">
        <f t="shared" si="3"/>
        <v>497.75693855263</v>
      </c>
    </row>
    <row r="34" spans="1:9" x14ac:dyDescent="0.45">
      <c r="A34" s="3"/>
      <c r="B34" s="3">
        <v>5</v>
      </c>
      <c r="C34" s="3">
        <v>160000</v>
      </c>
      <c r="D34" s="3">
        <v>71615.647024054997</v>
      </c>
      <c r="E34" s="4">
        <v>10734.796313901599</v>
      </c>
      <c r="F34" s="4">
        <v>984.40367444675098</v>
      </c>
      <c r="G34" s="4">
        <f t="shared" si="1"/>
        <v>40603.7351113888</v>
      </c>
      <c r="H34" s="4">
        <f t="shared" si="2"/>
        <v>2642.5996104161895</v>
      </c>
      <c r="I34" s="4">
        <f t="shared" si="3"/>
        <v>581.565976113631</v>
      </c>
    </row>
    <row r="35" spans="1:9" x14ac:dyDescent="0.45">
      <c r="A35" s="3"/>
      <c r="B35" s="3">
        <v>5</v>
      </c>
      <c r="C35" s="3">
        <v>175000</v>
      </c>
      <c r="D35" s="3">
        <v>78517.770933178501</v>
      </c>
      <c r="E35" s="4">
        <v>11999.8058657401</v>
      </c>
      <c r="F35" s="4">
        <v>1045.3968675864801</v>
      </c>
      <c r="G35" s="4">
        <f t="shared" si="1"/>
        <v>47505.859020512304</v>
      </c>
      <c r="H35" s="4">
        <f t="shared" si="2"/>
        <v>3907.6091622546901</v>
      </c>
      <c r="I35" s="4">
        <f t="shared" si="3"/>
        <v>642.5591692533601</v>
      </c>
    </row>
    <row r="36" spans="1:9" x14ac:dyDescent="0.45">
      <c r="B36">
        <v>0</v>
      </c>
      <c r="C36">
        <v>0</v>
      </c>
      <c r="D36">
        <v>31011.911912666201</v>
      </c>
      <c r="E36">
        <v>8092.1967034854097</v>
      </c>
      <c r="F36" s="1">
        <v>402.83769833311999</v>
      </c>
    </row>
  </sheetData>
  <pageMargins left="0.7" right="0.7" top="0.75" bottom="0.75" header="0.3" footer="0.3"/>
  <pageSetup orientation="portrait" horizontalDpi="4294967295" verticalDpi="4294967295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3B4F9-649F-4B57-BCFD-40A46E2E7B01}">
  <dimension ref="A1"/>
  <sheetViews>
    <sheetView topLeftCell="A4" workbookViewId="0"/>
  </sheetViews>
  <sheetFormatPr defaultRowHeight="14.25" x14ac:dyDescent="0.4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6098A4-7930-4260-A0E0-F7ADEE63E561}">
  <dimension ref="C4:J37"/>
  <sheetViews>
    <sheetView topLeftCell="A4" zoomScale="130" zoomScaleNormal="130" workbookViewId="0">
      <selection activeCell="G21" sqref="G21"/>
    </sheetView>
  </sheetViews>
  <sheetFormatPr defaultRowHeight="14.25" x14ac:dyDescent="0.45"/>
  <sheetData>
    <row r="4" spans="3:8" x14ac:dyDescent="0.45">
      <c r="C4" t="s">
        <v>50</v>
      </c>
      <c r="D4" t="s">
        <v>51</v>
      </c>
      <c r="E4" t="s">
        <v>52</v>
      </c>
    </row>
    <row r="5" spans="3:8" x14ac:dyDescent="0.45">
      <c r="C5" t="s">
        <v>43</v>
      </c>
      <c r="D5">
        <v>1.65</v>
      </c>
      <c r="E5">
        <v>0.95</v>
      </c>
    </row>
    <row r="6" spans="3:8" x14ac:dyDescent="0.45">
      <c r="C6" t="s">
        <v>46</v>
      </c>
      <c r="D6">
        <v>2.4500000000000002</v>
      </c>
      <c r="E6">
        <v>1.1200000000000001</v>
      </c>
    </row>
    <row r="7" spans="3:8" x14ac:dyDescent="0.45">
      <c r="C7" t="s">
        <v>48</v>
      </c>
      <c r="D7">
        <v>3.5</v>
      </c>
      <c r="E7">
        <v>1.2</v>
      </c>
      <c r="F7" s="5"/>
      <c r="H7" s="5"/>
    </row>
    <row r="8" spans="3:8" x14ac:dyDescent="0.45">
      <c r="C8" t="s">
        <v>45</v>
      </c>
      <c r="D8">
        <v>3.18</v>
      </c>
      <c r="E8">
        <v>1.38</v>
      </c>
    </row>
    <row r="9" spans="3:8" x14ac:dyDescent="0.45">
      <c r="C9" t="s">
        <v>36</v>
      </c>
      <c r="D9">
        <v>2.78</v>
      </c>
      <c r="E9">
        <v>1.4</v>
      </c>
    </row>
    <row r="10" spans="3:8" x14ac:dyDescent="0.45">
      <c r="C10" t="s">
        <v>39</v>
      </c>
      <c r="D10">
        <v>3.7</v>
      </c>
      <c r="E10">
        <v>1.4</v>
      </c>
    </row>
    <row r="11" spans="3:8" x14ac:dyDescent="0.45">
      <c r="C11" t="s">
        <v>37</v>
      </c>
      <c r="D11">
        <v>2.9</v>
      </c>
      <c r="E11">
        <v>1.42</v>
      </c>
    </row>
    <row r="12" spans="3:8" x14ac:dyDescent="0.45">
      <c r="C12" t="s">
        <v>34</v>
      </c>
      <c r="D12">
        <v>2.36</v>
      </c>
      <c r="E12">
        <v>1.48</v>
      </c>
    </row>
    <row r="13" spans="3:8" x14ac:dyDescent="0.45">
      <c r="C13" t="s">
        <v>44</v>
      </c>
      <c r="D13">
        <v>3.5</v>
      </c>
      <c r="E13">
        <v>1.62</v>
      </c>
    </row>
    <row r="14" spans="3:8" x14ac:dyDescent="0.45">
      <c r="C14" t="s">
        <v>33</v>
      </c>
      <c r="D14">
        <v>3.2</v>
      </c>
      <c r="E14">
        <v>1.7</v>
      </c>
    </row>
    <row r="15" spans="3:8" x14ac:dyDescent="0.45">
      <c r="C15" t="s">
        <v>49</v>
      </c>
      <c r="D15">
        <v>3.95</v>
      </c>
      <c r="E15">
        <v>1.75</v>
      </c>
    </row>
    <row r="16" spans="3:8" x14ac:dyDescent="0.45">
      <c r="C16" t="s">
        <v>35</v>
      </c>
      <c r="D16">
        <v>6.75</v>
      </c>
      <c r="E16">
        <v>1.9</v>
      </c>
    </row>
    <row r="17" spans="3:5" x14ac:dyDescent="0.45">
      <c r="C17" t="s">
        <v>38</v>
      </c>
      <c r="D17">
        <v>4</v>
      </c>
      <c r="E17">
        <v>1.9</v>
      </c>
    </row>
    <row r="18" spans="3:5" x14ac:dyDescent="0.45">
      <c r="C18" t="s">
        <v>20</v>
      </c>
      <c r="D18">
        <v>7</v>
      </c>
      <c r="E18">
        <v>2</v>
      </c>
    </row>
    <row r="19" spans="3:5" x14ac:dyDescent="0.45">
      <c r="C19" t="s">
        <v>47</v>
      </c>
      <c r="D19">
        <v>5</v>
      </c>
      <c r="E19">
        <v>2</v>
      </c>
    </row>
    <row r="20" spans="3:5" x14ac:dyDescent="0.45">
      <c r="C20" t="s">
        <v>40</v>
      </c>
      <c r="D20">
        <v>5.3</v>
      </c>
      <c r="E20">
        <v>2.0499999999999998</v>
      </c>
    </row>
    <row r="21" spans="3:5" x14ac:dyDescent="0.45">
      <c r="C21" t="s">
        <v>21</v>
      </c>
      <c r="D21">
        <v>7</v>
      </c>
      <c r="E21">
        <v>2.16</v>
      </c>
    </row>
    <row r="22" spans="3:5" x14ac:dyDescent="0.45">
      <c r="C22" t="s">
        <v>41</v>
      </c>
      <c r="D22">
        <v>7.25</v>
      </c>
      <c r="E22">
        <v>2.35</v>
      </c>
    </row>
    <row r="23" spans="3:5" x14ac:dyDescent="0.45">
      <c r="C23" t="s">
        <v>30</v>
      </c>
      <c r="D23">
        <v>7.8</v>
      </c>
      <c r="E23">
        <v>2.36</v>
      </c>
    </row>
    <row r="24" spans="3:5" x14ac:dyDescent="0.45">
      <c r="C24" t="s">
        <v>42</v>
      </c>
      <c r="D24">
        <v>6</v>
      </c>
      <c r="E24">
        <v>2.4500000000000002</v>
      </c>
    </row>
    <row r="25" spans="3:5" x14ac:dyDescent="0.45">
      <c r="C25" t="s">
        <v>24</v>
      </c>
      <c r="D25">
        <v>7.7</v>
      </c>
      <c r="E25">
        <v>2.5</v>
      </c>
    </row>
    <row r="26" spans="3:5" x14ac:dyDescent="0.45">
      <c r="C26" t="s">
        <v>22</v>
      </c>
      <c r="D26">
        <v>7.1</v>
      </c>
      <c r="E26">
        <v>2.62</v>
      </c>
    </row>
    <row r="27" spans="3:5" x14ac:dyDescent="0.45">
      <c r="C27" t="s">
        <v>32</v>
      </c>
      <c r="D27">
        <v>8</v>
      </c>
      <c r="E27">
        <v>2.64</v>
      </c>
    </row>
    <row r="28" spans="3:5" x14ac:dyDescent="0.45">
      <c r="C28" t="s">
        <v>29</v>
      </c>
      <c r="D28">
        <v>6.95</v>
      </c>
      <c r="E28">
        <v>2.65</v>
      </c>
    </row>
    <row r="29" spans="3:5" x14ac:dyDescent="0.45">
      <c r="C29" t="s">
        <v>26</v>
      </c>
      <c r="D29">
        <v>7.9</v>
      </c>
      <c r="E29">
        <v>2.75</v>
      </c>
    </row>
    <row r="30" spans="3:5" x14ac:dyDescent="0.45">
      <c r="C30" t="s">
        <v>25</v>
      </c>
      <c r="D30">
        <v>7.77</v>
      </c>
      <c r="E30">
        <v>2.8</v>
      </c>
    </row>
    <row r="31" spans="3:5" x14ac:dyDescent="0.45">
      <c r="C31" t="s">
        <v>27</v>
      </c>
      <c r="D31">
        <v>8.6999999999999993</v>
      </c>
      <c r="E31">
        <v>2.8</v>
      </c>
    </row>
    <row r="32" spans="3:5" x14ac:dyDescent="0.45">
      <c r="C32" t="s">
        <v>31</v>
      </c>
      <c r="D32">
        <v>8.5</v>
      </c>
      <c r="E32">
        <v>2.96</v>
      </c>
    </row>
    <row r="33" spans="3:10" x14ac:dyDescent="0.45">
      <c r="C33" t="s">
        <v>23</v>
      </c>
      <c r="D33">
        <v>8.83</v>
      </c>
      <c r="E33">
        <v>3.05</v>
      </c>
    </row>
    <row r="34" spans="3:10" x14ac:dyDescent="0.45">
      <c r="C34" t="s">
        <v>28</v>
      </c>
      <c r="D34">
        <v>9.5</v>
      </c>
      <c r="E34">
        <v>3.2</v>
      </c>
    </row>
    <row r="36" spans="3:10" x14ac:dyDescent="0.45">
      <c r="J36" s="5"/>
    </row>
    <row r="37" spans="3:10" x14ac:dyDescent="0.45">
      <c r="J37" s="5"/>
    </row>
  </sheetData>
  <sortState xmlns:xlrd2="http://schemas.microsoft.com/office/spreadsheetml/2017/richdata2" ref="C5:E34">
    <sortCondition ref="E5:E34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B3B78-3196-4725-9489-9F172DB344B8}">
  <dimension ref="G7:J15"/>
  <sheetViews>
    <sheetView workbookViewId="0">
      <selection activeCell="G7" sqref="G7:J18"/>
    </sheetView>
  </sheetViews>
  <sheetFormatPr defaultRowHeight="14.25" x14ac:dyDescent="0.45"/>
  <cols>
    <col min="7" max="10" width="21.9296875" customWidth="1"/>
  </cols>
  <sheetData>
    <row r="7" spans="7:10" x14ac:dyDescent="0.45">
      <c r="G7" t="s">
        <v>53</v>
      </c>
      <c r="H7" t="s">
        <v>54</v>
      </c>
      <c r="I7" t="s">
        <v>55</v>
      </c>
      <c r="J7" t="s">
        <v>56</v>
      </c>
    </row>
    <row r="8" spans="7:10" x14ac:dyDescent="0.45">
      <c r="G8" t="s">
        <v>58</v>
      </c>
      <c r="H8" t="s">
        <v>57</v>
      </c>
    </row>
    <row r="13" spans="7:10" x14ac:dyDescent="0.45">
      <c r="H13" t="s">
        <v>59</v>
      </c>
    </row>
    <row r="14" spans="7:10" x14ac:dyDescent="0.45">
      <c r="G14" t="s">
        <v>60</v>
      </c>
    </row>
    <row r="15" spans="7:10" x14ac:dyDescent="0.45">
      <c r="G15" t="s">
        <v>61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A2C042-8FDE-4CB5-8CD4-C64F7A870012}">
  <dimension ref="B6:L52"/>
  <sheetViews>
    <sheetView tabSelected="1" topLeftCell="A16" zoomScale="130" zoomScaleNormal="130" workbookViewId="0">
      <selection activeCell="B21" sqref="B21"/>
    </sheetView>
  </sheetViews>
  <sheetFormatPr defaultRowHeight="14.25" x14ac:dyDescent="0.45"/>
  <cols>
    <col min="2" max="2" width="23.796875" bestFit="1" customWidth="1"/>
    <col min="3" max="6" width="15.9296875" customWidth="1"/>
    <col min="7" max="7" width="12.19921875" bestFit="1" customWidth="1"/>
    <col min="8" max="8" width="17.19921875" bestFit="1" customWidth="1"/>
    <col min="9" max="9" width="11.9296875" bestFit="1" customWidth="1"/>
    <col min="10" max="10" width="14.86328125" bestFit="1" customWidth="1"/>
    <col min="11" max="11" width="18.86328125" bestFit="1" customWidth="1"/>
  </cols>
  <sheetData>
    <row r="6" spans="2:8" x14ac:dyDescent="0.45">
      <c r="B6" s="9" t="s">
        <v>91</v>
      </c>
      <c r="C6" s="9" t="s">
        <v>62</v>
      </c>
      <c r="D6" s="9" t="s">
        <v>85</v>
      </c>
      <c r="E6" s="9" t="s">
        <v>63</v>
      </c>
      <c r="F6" s="9" t="s">
        <v>64</v>
      </c>
      <c r="G6" s="9" t="s">
        <v>65</v>
      </c>
      <c r="H6" s="9" t="s">
        <v>76</v>
      </c>
    </row>
    <row r="7" spans="2:8" x14ac:dyDescent="0.45">
      <c r="B7" s="9" t="s">
        <v>68</v>
      </c>
      <c r="C7" s="9">
        <v>68</v>
      </c>
      <c r="D7" s="9">
        <v>132.6</v>
      </c>
      <c r="E7" s="9">
        <v>93</v>
      </c>
      <c r="F7" s="9">
        <v>130</v>
      </c>
      <c r="G7" s="9">
        <v>157</v>
      </c>
      <c r="H7" s="9">
        <v>198</v>
      </c>
    </row>
    <row r="8" spans="2:8" ht="49.5" customHeight="1" x14ac:dyDescent="0.45">
      <c r="B8" s="9" t="s">
        <v>74</v>
      </c>
      <c r="C8" s="10" t="s">
        <v>71</v>
      </c>
      <c r="D8" s="10" t="s">
        <v>72</v>
      </c>
      <c r="E8" s="10" t="s">
        <v>73</v>
      </c>
      <c r="F8" s="9" t="s">
        <v>70</v>
      </c>
      <c r="G8" s="9" t="s">
        <v>69</v>
      </c>
      <c r="H8" s="9" t="s">
        <v>69</v>
      </c>
    </row>
    <row r="9" spans="2:8" x14ac:dyDescent="0.45">
      <c r="B9" s="9" t="s">
        <v>75</v>
      </c>
      <c r="C9" s="9">
        <v>7.73</v>
      </c>
      <c r="D9" s="9">
        <v>10.1</v>
      </c>
      <c r="E9" s="9">
        <v>9.4499999999999993</v>
      </c>
      <c r="F9" s="9">
        <v>7.1</v>
      </c>
      <c r="G9" s="9">
        <v>8</v>
      </c>
      <c r="H9" s="9">
        <v>9.26</v>
      </c>
    </row>
    <row r="10" spans="2:8" x14ac:dyDescent="0.45">
      <c r="B10" s="9" t="s">
        <v>86</v>
      </c>
      <c r="C10" s="11">
        <v>26581</v>
      </c>
      <c r="D10" s="11">
        <v>75562</v>
      </c>
      <c r="E10" s="11">
        <v>93680</v>
      </c>
      <c r="F10" s="11">
        <v>105476</v>
      </c>
      <c r="G10" s="11">
        <v>204000</v>
      </c>
      <c r="H10" s="11">
        <v>285300</v>
      </c>
    </row>
    <row r="11" spans="2:8" x14ac:dyDescent="0.45">
      <c r="B11" s="9" t="s">
        <v>77</v>
      </c>
      <c r="C11" s="11">
        <v>52539</v>
      </c>
      <c r="D11" s="11">
        <v>155000</v>
      </c>
      <c r="E11" s="11">
        <v>181200</v>
      </c>
      <c r="F11" s="11">
        <v>322500</v>
      </c>
      <c r="G11" s="11">
        <v>415000</v>
      </c>
      <c r="H11" s="11">
        <v>533519</v>
      </c>
    </row>
    <row r="12" spans="2:8" x14ac:dyDescent="0.45">
      <c r="B12" s="9" t="s">
        <v>87</v>
      </c>
      <c r="C12" s="9">
        <v>15</v>
      </c>
      <c r="D12" s="9">
        <v>0</v>
      </c>
      <c r="E12" s="9">
        <v>25</v>
      </c>
      <c r="F12" s="12">
        <v>35</v>
      </c>
      <c r="G12" s="12">
        <v>34</v>
      </c>
      <c r="H12" s="12">
        <v>29.7</v>
      </c>
    </row>
    <row r="13" spans="2:8" x14ac:dyDescent="0.45">
      <c r="B13" s="9" t="s">
        <v>66</v>
      </c>
      <c r="C13" s="9" t="s">
        <v>78</v>
      </c>
      <c r="D13" s="9" t="s">
        <v>79</v>
      </c>
      <c r="E13" s="9" t="s">
        <v>80</v>
      </c>
      <c r="F13" s="9" t="s">
        <v>81</v>
      </c>
      <c r="G13" s="9" t="s">
        <v>82</v>
      </c>
      <c r="H13" s="9" t="s">
        <v>83</v>
      </c>
    </row>
    <row r="14" spans="2:8" x14ac:dyDescent="0.45">
      <c r="B14" s="9" t="s">
        <v>84</v>
      </c>
      <c r="C14" s="9">
        <f>9275*2</f>
        <v>18550</v>
      </c>
      <c r="D14" s="9">
        <f>4*7412</f>
        <v>29648</v>
      </c>
      <c r="E14" s="9">
        <f>29317*2</f>
        <v>58634</v>
      </c>
      <c r="F14" s="9">
        <f>21600*4</f>
        <v>86400</v>
      </c>
      <c r="G14" s="9">
        <f>62000*2</f>
        <v>124000</v>
      </c>
      <c r="H14" s="9">
        <f>72000*2</f>
        <v>144000</v>
      </c>
    </row>
    <row r="15" spans="2:8" x14ac:dyDescent="0.45">
      <c r="B15" s="9" t="s">
        <v>67</v>
      </c>
      <c r="C15" s="13">
        <f t="shared" ref="C15:G15" si="0">C14/C11</f>
        <v>0.35307105198043359</v>
      </c>
      <c r="D15" s="13">
        <f t="shared" si="0"/>
        <v>0.19127741935483872</v>
      </c>
      <c r="E15" s="9">
        <f t="shared" si="0"/>
        <v>0.32358719646799117</v>
      </c>
      <c r="F15" s="9">
        <f t="shared" si="0"/>
        <v>0.26790697674418606</v>
      </c>
      <c r="G15" s="9">
        <f t="shared" si="0"/>
        <v>0.29879518072289157</v>
      </c>
      <c r="H15" s="9">
        <f>H14/H11</f>
        <v>0.269906038960187</v>
      </c>
    </row>
    <row r="16" spans="2:8" ht="28.5" x14ac:dyDescent="0.45">
      <c r="B16" s="10" t="s">
        <v>90</v>
      </c>
      <c r="C16" s="11">
        <v>16353.2425826376</v>
      </c>
      <c r="D16" s="11">
        <v>49214.444181069703</v>
      </c>
      <c r="E16" s="11">
        <v>66160.043385847996</v>
      </c>
      <c r="F16" s="11">
        <v>73861.227986158905</v>
      </c>
      <c r="G16" s="11">
        <v>173694.952401569</v>
      </c>
      <c r="H16" s="11">
        <v>206932.244301542</v>
      </c>
    </row>
    <row r="17" spans="2:12" ht="28.5" x14ac:dyDescent="0.45">
      <c r="B17" s="10" t="s">
        <v>88</v>
      </c>
      <c r="C17" s="9">
        <v>3824.7660513424298</v>
      </c>
      <c r="D17" s="9">
        <v>7658.8496809376602</v>
      </c>
      <c r="E17" s="9">
        <v>9214.4947956890701</v>
      </c>
      <c r="F17" s="9">
        <v>7975.4244536544002</v>
      </c>
      <c r="G17" s="9">
        <v>5831.06606979138</v>
      </c>
      <c r="H17" s="9">
        <v>7212.7503447723002</v>
      </c>
    </row>
    <row r="18" spans="2:12" ht="28.5" x14ac:dyDescent="0.45">
      <c r="B18" s="10" t="s">
        <v>89</v>
      </c>
      <c r="C18" s="9" t="s">
        <v>69</v>
      </c>
      <c r="D18" s="9">
        <v>4700</v>
      </c>
      <c r="E18" s="9">
        <v>9700</v>
      </c>
      <c r="F18" s="9">
        <v>7000</v>
      </c>
      <c r="G18" s="9" t="s">
        <v>69</v>
      </c>
      <c r="H18" s="14">
        <v>7280</v>
      </c>
    </row>
    <row r="20" spans="2:12" ht="42.75" x14ac:dyDescent="0.45">
      <c r="B20" s="10" t="s">
        <v>103</v>
      </c>
      <c r="C20">
        <v>3433.5367253872801</v>
      </c>
      <c r="D20">
        <v>7762.6418483978396</v>
      </c>
      <c r="E20">
        <v>8659.8757447735898</v>
      </c>
      <c r="F20">
        <v>7626.3734160430404</v>
      </c>
      <c r="G20">
        <v>5679.3101547331999</v>
      </c>
      <c r="H20">
        <v>6704.4421894425705</v>
      </c>
    </row>
    <row r="21" spans="2:12" x14ac:dyDescent="0.45">
      <c r="H21" s="1"/>
    </row>
    <row r="23" spans="2:12" x14ac:dyDescent="0.45">
      <c r="L23" s="8"/>
    </row>
    <row r="24" spans="2:12" x14ac:dyDescent="0.45">
      <c r="B24" s="15" t="s">
        <v>96</v>
      </c>
      <c r="C24" s="15"/>
    </row>
    <row r="25" spans="2:12" s="7" customFormat="1" ht="28.5" x14ac:dyDescent="0.45">
      <c r="B25" s="7" t="s">
        <v>102</v>
      </c>
      <c r="C25" s="7" t="s">
        <v>92</v>
      </c>
      <c r="D25" s="7" t="s">
        <v>93</v>
      </c>
      <c r="E25" s="7" t="s">
        <v>94</v>
      </c>
      <c r="F25" s="7" t="s">
        <v>95</v>
      </c>
      <c r="G25" s="7" t="s">
        <v>97</v>
      </c>
      <c r="H25" s="7" t="s">
        <v>98</v>
      </c>
      <c r="I25" s="7" t="s">
        <v>99</v>
      </c>
      <c r="J25" s="7" t="s">
        <v>100</v>
      </c>
      <c r="K25" s="7" t="s">
        <v>101</v>
      </c>
      <c r="L25" s="7" t="s">
        <v>104</v>
      </c>
    </row>
    <row r="26" spans="2:12" x14ac:dyDescent="0.45">
      <c r="B26">
        <v>1</v>
      </c>
      <c r="C26">
        <v>500</v>
      </c>
      <c r="D26">
        <v>900</v>
      </c>
      <c r="E26">
        <v>9000</v>
      </c>
      <c r="F26">
        <v>205</v>
      </c>
      <c r="G26">
        <v>120.96161081621101</v>
      </c>
      <c r="H26">
        <v>0.35</v>
      </c>
      <c r="I26">
        <v>5.57270323280882</v>
      </c>
      <c r="J26">
        <v>23.522281247699901</v>
      </c>
      <c r="K26">
        <v>137324.62388941899</v>
      </c>
    </row>
    <row r="27" spans="2:12" x14ac:dyDescent="0.45">
      <c r="B27">
        <v>2</v>
      </c>
      <c r="C27">
        <v>500</v>
      </c>
      <c r="D27">
        <v>900</v>
      </c>
      <c r="E27">
        <v>9000</v>
      </c>
      <c r="F27">
        <v>245</v>
      </c>
      <c r="G27">
        <v>105.556417897317</v>
      </c>
      <c r="H27">
        <v>0.34982551871945899</v>
      </c>
      <c r="I27">
        <v>5.6132254754894104</v>
      </c>
      <c r="J27">
        <v>0.31863630739584903</v>
      </c>
      <c r="K27">
        <v>118574.770218673</v>
      </c>
    </row>
    <row r="28" spans="2:12" x14ac:dyDescent="0.45">
      <c r="B28">
        <v>3</v>
      </c>
      <c r="C28">
        <v>500</v>
      </c>
      <c r="D28">
        <v>900</v>
      </c>
      <c r="E28">
        <v>9000</v>
      </c>
      <c r="F28">
        <v>285</v>
      </c>
      <c r="G28">
        <v>127.26848721229</v>
      </c>
      <c r="H28">
        <v>0.35</v>
      </c>
      <c r="I28">
        <v>5.5428819204567104</v>
      </c>
      <c r="J28">
        <v>21.928792935022699</v>
      </c>
      <c r="K28">
        <v>153024.91898027199</v>
      </c>
    </row>
    <row r="29" spans="2:12" x14ac:dyDescent="0.45">
      <c r="B29">
        <v>4</v>
      </c>
      <c r="C29">
        <v>500</v>
      </c>
      <c r="D29">
        <v>900</v>
      </c>
      <c r="E29">
        <v>9000</v>
      </c>
      <c r="F29">
        <v>330</v>
      </c>
      <c r="G29">
        <v>131.82494344988299</v>
      </c>
      <c r="H29">
        <v>0.35</v>
      </c>
      <c r="I29">
        <v>5.9679445831296798</v>
      </c>
      <c r="J29">
        <v>24.371864113890702</v>
      </c>
      <c r="K29">
        <v>157925.982587951</v>
      </c>
    </row>
    <row r="30" spans="2:12" x14ac:dyDescent="0.45">
      <c r="B30">
        <v>5</v>
      </c>
      <c r="C30">
        <v>500</v>
      </c>
      <c r="D30">
        <v>900</v>
      </c>
      <c r="E30">
        <v>9000</v>
      </c>
      <c r="F30">
        <v>415</v>
      </c>
      <c r="G30">
        <v>128.2603542905</v>
      </c>
      <c r="H30">
        <v>0.35</v>
      </c>
      <c r="I30">
        <v>5.57709068728267</v>
      </c>
      <c r="J30">
        <v>19.585818931124098</v>
      </c>
      <c r="K30">
        <v>169949.95488569399</v>
      </c>
    </row>
    <row r="31" spans="2:12" x14ac:dyDescent="0.45">
      <c r="B31">
        <v>6</v>
      </c>
      <c r="C31">
        <v>500</v>
      </c>
      <c r="D31">
        <v>900</v>
      </c>
      <c r="E31">
        <v>9000</v>
      </c>
      <c r="F31">
        <v>9000</v>
      </c>
      <c r="G31">
        <v>128.2603542905</v>
      </c>
      <c r="H31">
        <v>0.35</v>
      </c>
      <c r="I31">
        <v>10.1</v>
      </c>
      <c r="J31">
        <v>19.585818931124098</v>
      </c>
      <c r="K31">
        <v>169949.95488569399</v>
      </c>
    </row>
    <row r="48" spans="4:4" x14ac:dyDescent="0.45">
      <c r="D48">
        <v>7762.6418483978396</v>
      </c>
    </row>
    <row r="49" spans="4:4" x14ac:dyDescent="0.45">
      <c r="D49">
        <v>8659.8757447735898</v>
      </c>
    </row>
    <row r="50" spans="4:4" x14ac:dyDescent="0.45">
      <c r="D50">
        <v>7626.3734160430404</v>
      </c>
    </row>
    <row r="51" spans="4:4" x14ac:dyDescent="0.45">
      <c r="D51">
        <v>5679.3101547331999</v>
      </c>
    </row>
    <row r="52" spans="4:4" x14ac:dyDescent="0.45">
      <c r="D52">
        <v>6704.4421894425705</v>
      </c>
    </row>
  </sheetData>
  <mergeCells count="1">
    <mergeCell ref="B24:C24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1B450-16D2-4789-ABB9-2C8246930002}">
  <dimension ref="A1"/>
  <sheetViews>
    <sheetView workbookViewId="0">
      <selection activeCell="D9" sqref="D9"/>
    </sheetView>
  </sheetViews>
  <sheetFormatPr defaultRowHeight="14.25" x14ac:dyDescent="0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Ship</vt:lpstr>
      <vt:lpstr>Aircraft_main_affect</vt:lpstr>
      <vt:lpstr>Refueling_aircraft</vt:lpstr>
      <vt:lpstr>maxCl_aspect_ratio</vt:lpstr>
      <vt:lpstr>Stakeholder and needs</vt:lpstr>
      <vt:lpstr>Branchmark Airplane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Keran Rong</dc:creator>
  <cp:lastModifiedBy>Keran Rong</cp:lastModifiedBy>
  <dcterms:created xsi:type="dcterms:W3CDTF">2015-06-05T18:17:20Z</dcterms:created>
  <dcterms:modified xsi:type="dcterms:W3CDTF">2020-03-27T20:22:44Z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9367d733-98b5-46c7-a9d7-6351f074e2bc</vt:lpwstr>
  </property>
</Properties>
</file>