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KerkP\Repositories\AnimalSleepCode\"/>
    </mc:Choice>
  </mc:AlternateContent>
  <bookViews>
    <workbookView xWindow="0" yWindow="465" windowWidth="32265" windowHeight="20340" activeTab="1"/>
  </bookViews>
  <sheets>
    <sheet name="Tobler 1992" sheetId="1" r:id="rId1"/>
    <sheet name="Gravett et al. 2017" sheetId="2" r:id="rId2"/>
    <sheet name="Sheet1" sheetId="4" r:id="rId3"/>
    <sheet name="Matriarchs Sleep" sheetId="3" r:id="rId4"/>
  </sheets>
  <definedNames>
    <definedName name="mean1">Sheet1!$B$38</definedName>
    <definedName name="mean2">Sheet1!$C$38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4" l="1"/>
  <c r="F45" i="4"/>
  <c r="J15" i="4"/>
  <c r="F36" i="4"/>
  <c r="D3" i="4"/>
  <c r="E3" i="4"/>
  <c r="D4" i="4"/>
  <c r="E4" i="4"/>
  <c r="G4" i="4" s="1"/>
  <c r="D6" i="4"/>
  <c r="F6" i="4" s="1"/>
  <c r="E6" i="4"/>
  <c r="G6" i="4" s="1"/>
  <c r="D7" i="4"/>
  <c r="E7" i="4"/>
  <c r="G7" i="4" s="1"/>
  <c r="D8" i="4"/>
  <c r="E8" i="4"/>
  <c r="D9" i="4"/>
  <c r="E9" i="4"/>
  <c r="G9" i="4" s="1"/>
  <c r="D10" i="4"/>
  <c r="F10" i="4" s="1"/>
  <c r="E10" i="4"/>
  <c r="G10" i="4" s="1"/>
  <c r="D11" i="4"/>
  <c r="E11" i="4"/>
  <c r="G11" i="4" s="1"/>
  <c r="D12" i="4"/>
  <c r="E12" i="4"/>
  <c r="D13" i="4"/>
  <c r="E13" i="4"/>
  <c r="G13" i="4" s="1"/>
  <c r="D14" i="4"/>
  <c r="H14" i="4" s="1"/>
  <c r="E14" i="4"/>
  <c r="G14" i="4" s="1"/>
  <c r="D15" i="4"/>
  <c r="E15" i="4"/>
  <c r="G15" i="4" s="1"/>
  <c r="D16" i="4"/>
  <c r="E16" i="4"/>
  <c r="D17" i="4"/>
  <c r="E17" i="4"/>
  <c r="G17" i="4" s="1"/>
  <c r="D18" i="4"/>
  <c r="F18" i="4" s="1"/>
  <c r="E18" i="4"/>
  <c r="G18" i="4" s="1"/>
  <c r="D19" i="4"/>
  <c r="E19" i="4"/>
  <c r="G19" i="4" s="1"/>
  <c r="D20" i="4"/>
  <c r="E20" i="4"/>
  <c r="D21" i="4"/>
  <c r="E21" i="4"/>
  <c r="G21" i="4" s="1"/>
  <c r="D22" i="4"/>
  <c r="F22" i="4" s="1"/>
  <c r="E22" i="4"/>
  <c r="G22" i="4" s="1"/>
  <c r="D23" i="4"/>
  <c r="D24" i="4"/>
  <c r="F24" i="4" s="1"/>
  <c r="E24" i="4"/>
  <c r="G24" i="4" s="1"/>
  <c r="D25" i="4"/>
  <c r="E25" i="4"/>
  <c r="E26" i="4"/>
  <c r="G26" i="4" s="1"/>
  <c r="D27" i="4"/>
  <c r="E27" i="4"/>
  <c r="G27" i="4" s="1"/>
  <c r="D28" i="4"/>
  <c r="E28" i="4"/>
  <c r="G28" i="4" s="1"/>
  <c r="D29" i="4"/>
  <c r="F29" i="4" s="1"/>
  <c r="E29" i="4"/>
  <c r="G29" i="4" s="1"/>
  <c r="D30" i="4"/>
  <c r="E30" i="4"/>
  <c r="G30" i="4" s="1"/>
  <c r="D31" i="4"/>
  <c r="F31" i="4" s="1"/>
  <c r="E31" i="4"/>
  <c r="G31" i="4" s="1"/>
  <c r="E32" i="4"/>
  <c r="G32" i="4" s="1"/>
  <c r="D33" i="4"/>
  <c r="E33" i="4"/>
  <c r="G33" i="4" s="1"/>
  <c r="D34" i="4"/>
  <c r="F34" i="4" s="1"/>
  <c r="E34" i="4"/>
  <c r="G34" i="4" s="1"/>
  <c r="D35" i="4"/>
  <c r="E35" i="4"/>
  <c r="G35" i="4" s="1"/>
  <c r="D36" i="4"/>
  <c r="E36" i="4"/>
  <c r="G36" i="4" s="1"/>
  <c r="E2" i="4"/>
  <c r="D2" i="4"/>
  <c r="F2" i="4" s="1"/>
  <c r="C38" i="4"/>
  <c r="B38" i="4"/>
  <c r="H29" i="4" l="1"/>
  <c r="H33" i="4"/>
  <c r="H10" i="4"/>
  <c r="J11" i="4"/>
  <c r="H35" i="4"/>
  <c r="H28" i="4"/>
  <c r="H21" i="4"/>
  <c r="I7" i="4"/>
  <c r="F14" i="4"/>
  <c r="H2" i="4"/>
  <c r="H30" i="4"/>
  <c r="J24" i="4"/>
  <c r="I23" i="4"/>
  <c r="I19" i="4"/>
  <c r="H17" i="4"/>
  <c r="I15" i="4"/>
  <c r="H13" i="4"/>
  <c r="I11" i="4"/>
  <c r="H9" i="4"/>
  <c r="H4" i="4"/>
  <c r="I34" i="4"/>
  <c r="J7" i="4"/>
  <c r="J20" i="4"/>
  <c r="J16" i="4"/>
  <c r="J12" i="4"/>
  <c r="J8" i="4"/>
  <c r="J3" i="4"/>
  <c r="G12" i="4"/>
  <c r="J19" i="4"/>
  <c r="G25" i="4"/>
  <c r="I22" i="4"/>
  <c r="I10" i="4"/>
  <c r="I6" i="4"/>
  <c r="J33" i="4"/>
  <c r="J29" i="4"/>
  <c r="J25" i="4"/>
  <c r="F7" i="4"/>
  <c r="I14" i="4"/>
  <c r="G8" i="4"/>
  <c r="H22" i="4"/>
  <c r="H6" i="4"/>
  <c r="I33" i="4"/>
  <c r="I27" i="4"/>
  <c r="I21" i="4"/>
  <c r="I17" i="4"/>
  <c r="I13" i="4"/>
  <c r="I9" i="4"/>
  <c r="I3" i="4"/>
  <c r="J32" i="4"/>
  <c r="J28" i="4"/>
  <c r="J18" i="4"/>
  <c r="J14" i="4"/>
  <c r="J10" i="4"/>
  <c r="J6" i="4"/>
  <c r="F23" i="4"/>
  <c r="I28" i="4"/>
  <c r="H36" i="4"/>
  <c r="H25" i="4"/>
  <c r="H31" i="4"/>
  <c r="H27" i="4"/>
  <c r="H20" i="4"/>
  <c r="H16" i="4"/>
  <c r="H12" i="4"/>
  <c r="H8" i="4"/>
  <c r="H3" i="4"/>
  <c r="F28" i="4"/>
  <c r="F19" i="4"/>
  <c r="F11" i="4"/>
  <c r="G20" i="4"/>
  <c r="G3" i="4"/>
  <c r="H18" i="4"/>
  <c r="I2" i="4"/>
  <c r="I30" i="4"/>
  <c r="I24" i="4"/>
  <c r="I20" i="4"/>
  <c r="I16" i="4"/>
  <c r="I12" i="4"/>
  <c r="I8" i="4"/>
  <c r="J35" i="4"/>
  <c r="J31" i="4"/>
  <c r="J27" i="4"/>
  <c r="J21" i="4"/>
  <c r="J17" i="4"/>
  <c r="J13" i="4"/>
  <c r="J9" i="4"/>
  <c r="F15" i="4"/>
  <c r="I18" i="4"/>
  <c r="F27" i="4"/>
  <c r="G16" i="4"/>
  <c r="H34" i="4"/>
  <c r="I35" i="4"/>
  <c r="I29" i="4"/>
  <c r="J34" i="4"/>
  <c r="J30" i="4"/>
  <c r="J26" i="4"/>
  <c r="J2" i="4"/>
  <c r="G2" i="4"/>
  <c r="H11" i="4"/>
  <c r="F33" i="4"/>
  <c r="H24" i="4"/>
  <c r="H19" i="4"/>
  <c r="H15" i="4"/>
  <c r="H7" i="4"/>
  <c r="F35" i="4"/>
  <c r="F30" i="4"/>
  <c r="F25" i="4"/>
  <c r="F21" i="4"/>
  <c r="F17" i="4"/>
  <c r="F13" i="4"/>
  <c r="F9" i="4"/>
  <c r="F4" i="4"/>
  <c r="F20" i="4"/>
  <c r="F16" i="4"/>
  <c r="F12" i="4"/>
  <c r="F8" i="4"/>
  <c r="F3" i="4"/>
  <c r="O87" i="2"/>
  <c r="N87" i="2"/>
  <c r="B35" i="1"/>
  <c r="C35" i="1"/>
  <c r="C33" i="1"/>
  <c r="B33" i="1"/>
  <c r="C36" i="1"/>
  <c r="B36" i="1"/>
  <c r="P85" i="2"/>
  <c r="P84" i="2"/>
  <c r="C34" i="1"/>
  <c r="B34" i="1"/>
  <c r="C32" i="1"/>
  <c r="B32" i="1"/>
  <c r="F38" i="4" l="1"/>
  <c r="J38" i="4"/>
  <c r="J39" i="4"/>
  <c r="I39" i="4"/>
  <c r="I38" i="4"/>
  <c r="H38" i="4"/>
  <c r="F40" i="4"/>
  <c r="F41" i="4" s="1"/>
  <c r="G39" i="4"/>
  <c r="G38" i="4"/>
  <c r="F39" i="4"/>
  <c r="H39" i="4"/>
  <c r="H40" i="4" s="1"/>
  <c r="O86" i="2"/>
  <c r="N86" i="2"/>
  <c r="I79" i="2"/>
  <c r="O85" i="2"/>
  <c r="N85" i="2"/>
  <c r="O84" i="2"/>
  <c r="N84" i="2"/>
  <c r="J40" i="4" l="1"/>
  <c r="G40" i="4"/>
  <c r="G41" i="4" s="1"/>
  <c r="H42" i="4" s="1"/>
  <c r="I40" i="4"/>
  <c r="I43" i="4" s="1"/>
  <c r="F46" i="4" l="1"/>
  <c r="J43" i="4"/>
</calcChain>
</file>

<file path=xl/sharedStrings.xml><?xml version="1.0" encoding="utf-8"?>
<sst xmlns="http://schemas.openxmlformats.org/spreadsheetml/2006/main" count="195" uniqueCount="80">
  <si>
    <t>Circus</t>
  </si>
  <si>
    <t>Miniak</t>
  </si>
  <si>
    <t>Patma</t>
  </si>
  <si>
    <t>Siri</t>
  </si>
  <si>
    <t>Heli</t>
  </si>
  <si>
    <t>Ceylon</t>
  </si>
  <si>
    <t>Indy</t>
  </si>
  <si>
    <t>Mapalai</t>
  </si>
  <si>
    <t>Zoo</t>
  </si>
  <si>
    <t>Summer</t>
  </si>
  <si>
    <t>Ceyla</t>
  </si>
  <si>
    <t>Komali</t>
  </si>
  <si>
    <t>Druk</t>
  </si>
  <si>
    <t>Chhukha</t>
  </si>
  <si>
    <t>Panang</t>
  </si>
  <si>
    <t>Winter</t>
  </si>
  <si>
    <t>Mean</t>
  </si>
  <si>
    <t>Calf</t>
  </si>
  <si>
    <t>Mean (5 adults)</t>
  </si>
  <si>
    <t>Mean (all)</t>
  </si>
  <si>
    <t>Mean(adults)</t>
  </si>
  <si>
    <t>Mean (adults)</t>
  </si>
  <si>
    <t>Adult</t>
  </si>
  <si>
    <t>Apr</t>
  </si>
  <si>
    <t>X</t>
  </si>
  <si>
    <t>May</t>
  </si>
  <si>
    <t>RD</t>
  </si>
  <si>
    <t>SST</t>
  </si>
  <si>
    <t>Day</t>
  </si>
  <si>
    <t>Month</t>
  </si>
  <si>
    <t>SRT</t>
  </si>
  <si>
    <t>MRT</t>
  </si>
  <si>
    <t>MST</t>
  </si>
  <si>
    <t>MI%</t>
  </si>
  <si>
    <t>SONT</t>
  </si>
  <si>
    <t>SOFT</t>
  </si>
  <si>
    <t>TST</t>
  </si>
  <si>
    <t>MSEd(h)</t>
  </si>
  <si>
    <t>RSd(min)</t>
  </si>
  <si>
    <t>WBGT min(deg)</t>
  </si>
  <si>
    <t>WBGT SON(deg)</t>
  </si>
  <si>
    <t>WBGT SOF(deg)</t>
  </si>
  <si>
    <t>WBTT minT</t>
  </si>
  <si>
    <t>SLF MSEs (km)</t>
  </si>
  <si>
    <t>D MSEs (km)</t>
  </si>
  <si>
    <t>D M1/M2 MSEs (km)</t>
  </si>
  <si>
    <t>TAC MSE</t>
  </si>
  <si>
    <t xml:space="preserve">M1 </t>
  </si>
  <si>
    <t>M2</t>
  </si>
  <si>
    <t>Table 2. Data used for analysis in the current study. RD±recording day; D±date as day and month; SST±time of sunset; SRT±time of sunrise; MRT±time of moonrise; MST±time of</t>
  </si>
  <si>
    <t>moonset; MI%±percentage of moon face illuminated; SONT±time of sleep onset; SOFT±time of sleep offset; TST (h)±total sleep time in hours; MSEd (h)±main sleep episode duration</t>
  </si>
  <si>
    <t>in hours; RSd (min)±recumbent sleep time in minutes; WBGTmin (Ê)±minimum wet bulb globe temperature in degrees; WBGTminT±time of minimum wet bulb globe temperature;</t>
  </si>
  <si>
    <t>WBGT SON (Ê)±wet bulb globe temperature at sleep onset; WBGT SOF (Ê)±wet bulb globe temperature at sleep offset; SLD MSEs (km)±straight line distance between main sleep episode</t>
  </si>
  <si>
    <t>sites in kilometres; D MSEs (km)±total distance traversed between main sleep episodes sites in kilometres; D M1/M2 MSEs (km)±distance between main sleep episode sites of</t>
  </si>
  <si>
    <t>matriarch 1 and matriarch 2 in kilometres; TAC MSE±sum of trunk activity counts between main sleep episodes; M1 ±matriarch 1; M2 ±matriarch 2; X±days without data as the elephants</t>
  </si>
  <si>
    <t>did not sleep on these days.</t>
  </si>
  <si>
    <t>M1</t>
  </si>
  <si>
    <t>Remove Missing obs.</t>
  </si>
  <si>
    <t>sd</t>
  </si>
  <si>
    <t>skewness</t>
  </si>
  <si>
    <t xml:space="preserve">Mean </t>
  </si>
  <si>
    <t>SD</t>
  </si>
  <si>
    <t>Combined Means</t>
  </si>
  <si>
    <t>hours</t>
  </si>
  <si>
    <t>combined</t>
  </si>
  <si>
    <t>wild</t>
  </si>
  <si>
    <t>captive zoo</t>
  </si>
  <si>
    <t>captive circus</t>
  </si>
  <si>
    <t>autocorr</t>
  </si>
  <si>
    <t>Dev1</t>
  </si>
  <si>
    <t>Dev2</t>
  </si>
  <si>
    <t>D1^2</t>
  </si>
  <si>
    <t>D2^2</t>
  </si>
  <si>
    <t>D1*D2</t>
  </si>
  <si>
    <t>stdev</t>
  </si>
  <si>
    <t>corr</t>
  </si>
  <si>
    <t>D1  ac</t>
  </si>
  <si>
    <t>D2 ac</t>
  </si>
  <si>
    <t>Var/Cov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</si>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</sst>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applyFont="1"/>
    <xf numFmtId="2" fontId="1" fillId="0" borderId="0" xfId="0" applyNumberFormat="1" applyFont="1"/>
    <xf numFmtId="0" fontId="3" fillId="0" borderId="0" xfId="1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'Gravett et al. 2017'!$N$50:$N$82</c:f>
              <c:numCache>
                <c:formatCode>General</c:formatCode>
                <c:ptCount val="33"/>
                <c:pt idx="0">
                  <c:v>3.3</c:v>
                </c:pt>
                <c:pt idx="1">
                  <c:v>4.2</c:v>
                </c:pt>
                <c:pt idx="2">
                  <c:v>2.2000000000000002</c:v>
                </c:pt>
                <c:pt idx="3">
                  <c:v>2.4</c:v>
                </c:pt>
                <c:pt idx="4">
                  <c:v>3.6</c:v>
                </c:pt>
                <c:pt idx="5">
                  <c:v>2.9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2.8</c:v>
                </c:pt>
                <c:pt idx="9">
                  <c:v>0.8</c:v>
                </c:pt>
                <c:pt idx="10">
                  <c:v>2.7</c:v>
                </c:pt>
                <c:pt idx="11">
                  <c:v>2.8</c:v>
                </c:pt>
                <c:pt idx="12">
                  <c:v>4</c:v>
                </c:pt>
                <c:pt idx="13">
                  <c:v>1.9</c:v>
                </c:pt>
                <c:pt idx="14">
                  <c:v>5</c:v>
                </c:pt>
                <c:pt idx="15">
                  <c:v>4.5</c:v>
                </c:pt>
                <c:pt idx="16">
                  <c:v>2.7</c:v>
                </c:pt>
                <c:pt idx="17">
                  <c:v>4</c:v>
                </c:pt>
                <c:pt idx="18">
                  <c:v>1.6</c:v>
                </c:pt>
                <c:pt idx="19">
                  <c:v>2.9</c:v>
                </c:pt>
                <c:pt idx="20">
                  <c:v>3.2</c:v>
                </c:pt>
                <c:pt idx="21">
                  <c:v>2.9</c:v>
                </c:pt>
                <c:pt idx="22">
                  <c:v>2.5</c:v>
                </c:pt>
                <c:pt idx="23">
                  <c:v>2.7</c:v>
                </c:pt>
                <c:pt idx="24">
                  <c:v>1.2</c:v>
                </c:pt>
                <c:pt idx="25">
                  <c:v>2.2000000000000002</c:v>
                </c:pt>
                <c:pt idx="26">
                  <c:v>0.8</c:v>
                </c:pt>
                <c:pt idx="27">
                  <c:v>1</c:v>
                </c:pt>
                <c:pt idx="28">
                  <c:v>1.3</c:v>
                </c:pt>
                <c:pt idx="29">
                  <c:v>1.8</c:v>
                </c:pt>
                <c:pt idx="30">
                  <c:v>0.4</c:v>
                </c:pt>
                <c:pt idx="31">
                  <c:v>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64-0F47-8D09-00166CDB5F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'Gravett et al. 2017'!$O$50:$O$82</c:f>
              <c:numCache>
                <c:formatCode>General</c:formatCode>
                <c:ptCount val="33"/>
                <c:pt idx="0">
                  <c:v>2.1</c:v>
                </c:pt>
                <c:pt idx="1">
                  <c:v>1.2</c:v>
                </c:pt>
                <c:pt idx="2">
                  <c:v>1.9</c:v>
                </c:pt>
                <c:pt idx="3">
                  <c:v>2</c:v>
                </c:pt>
                <c:pt idx="4">
                  <c:v>1</c:v>
                </c:pt>
                <c:pt idx="5">
                  <c:v>2.8</c:v>
                </c:pt>
                <c:pt idx="6">
                  <c:v>2.1</c:v>
                </c:pt>
                <c:pt idx="7">
                  <c:v>3.3</c:v>
                </c:pt>
                <c:pt idx="8">
                  <c:v>1.3</c:v>
                </c:pt>
                <c:pt idx="9">
                  <c:v>0.5</c:v>
                </c:pt>
                <c:pt idx="10">
                  <c:v>2.2000000000000002</c:v>
                </c:pt>
                <c:pt idx="11">
                  <c:v>0.4</c:v>
                </c:pt>
                <c:pt idx="12">
                  <c:v>2.2999999999999998</c:v>
                </c:pt>
                <c:pt idx="13">
                  <c:v>2.2000000000000002</c:v>
                </c:pt>
                <c:pt idx="14">
                  <c:v>2.8</c:v>
                </c:pt>
                <c:pt idx="15">
                  <c:v>3</c:v>
                </c:pt>
                <c:pt idx="16">
                  <c:v>2.5</c:v>
                </c:pt>
                <c:pt idx="17">
                  <c:v>3.1</c:v>
                </c:pt>
                <c:pt idx="18">
                  <c:v>3.3</c:v>
                </c:pt>
                <c:pt idx="19">
                  <c:v>1.5</c:v>
                </c:pt>
                <c:pt idx="20">
                  <c:v>3.6</c:v>
                </c:pt>
                <c:pt idx="21">
                  <c:v>1.4</c:v>
                </c:pt>
                <c:pt idx="22">
                  <c:v>1.3</c:v>
                </c:pt>
                <c:pt idx="23">
                  <c:v>1.3</c:v>
                </c:pt>
                <c:pt idx="24">
                  <c:v>1.6</c:v>
                </c:pt>
                <c:pt idx="25">
                  <c:v>1.8</c:v>
                </c:pt>
                <c:pt idx="26">
                  <c:v>0.3</c:v>
                </c:pt>
                <c:pt idx="27">
                  <c:v>1.3</c:v>
                </c:pt>
                <c:pt idx="28">
                  <c:v>1.8</c:v>
                </c:pt>
                <c:pt idx="29">
                  <c:v>3.4</c:v>
                </c:pt>
                <c:pt idx="30">
                  <c:v>1.8</c:v>
                </c:pt>
                <c:pt idx="31">
                  <c:v>0.6</c:v>
                </c:pt>
                <c:pt idx="32">
                  <c:v>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64-0F47-8D09-00166CDB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1653840"/>
        <c:axId val="-371654928"/>
      </c:lineChart>
      <c:catAx>
        <c:axId val="-37165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654928"/>
        <c:crosses val="autoZero"/>
        <c:auto val="1"/>
        <c:lblAlgn val="ctr"/>
        <c:lblOffset val="100"/>
        <c:noMultiLvlLbl val="0"/>
      </c:catAx>
      <c:valAx>
        <c:axId val="-3716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6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062544521257004E-2"/>
          <c:y val="2.4399817378388266E-2"/>
          <c:w val="0.86952844834912346"/>
          <c:h val="0.86056382277313115"/>
        </c:manualLayout>
      </c:layout>
      <c:lineChart>
        <c:grouping val="standard"/>
        <c:varyColors val="0"/>
        <c:ser>
          <c:idx val="0"/>
          <c:order val="0"/>
          <c:tx>
            <c:v>Matriarch 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'Gravett et al. 2017'!$N$4:$N$38</c:f>
              <c:numCache>
                <c:formatCode>General</c:formatCode>
                <c:ptCount val="35"/>
                <c:pt idx="0">
                  <c:v>3.3</c:v>
                </c:pt>
                <c:pt idx="1">
                  <c:v>4.2</c:v>
                </c:pt>
                <c:pt idx="2">
                  <c:v>2.2000000000000002</c:v>
                </c:pt>
                <c:pt idx="4">
                  <c:v>2.4</c:v>
                </c:pt>
                <c:pt idx="5">
                  <c:v>3.6</c:v>
                </c:pt>
                <c:pt idx="6">
                  <c:v>2.9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2.8</c:v>
                </c:pt>
                <c:pt idx="10">
                  <c:v>0.8</c:v>
                </c:pt>
                <c:pt idx="11">
                  <c:v>2.7</c:v>
                </c:pt>
                <c:pt idx="12">
                  <c:v>2.8</c:v>
                </c:pt>
                <c:pt idx="13">
                  <c:v>4</c:v>
                </c:pt>
                <c:pt idx="14">
                  <c:v>1.9</c:v>
                </c:pt>
                <c:pt idx="15">
                  <c:v>5</c:v>
                </c:pt>
                <c:pt idx="16">
                  <c:v>4.5</c:v>
                </c:pt>
                <c:pt idx="17">
                  <c:v>2.7</c:v>
                </c:pt>
                <c:pt idx="18">
                  <c:v>4</c:v>
                </c:pt>
                <c:pt idx="19">
                  <c:v>1.6</c:v>
                </c:pt>
                <c:pt idx="20">
                  <c:v>2.9</c:v>
                </c:pt>
                <c:pt idx="21">
                  <c:v>3.2</c:v>
                </c:pt>
                <c:pt idx="22">
                  <c:v>2.9</c:v>
                </c:pt>
                <c:pt idx="23">
                  <c:v>2.5</c:v>
                </c:pt>
                <c:pt idx="25">
                  <c:v>2.7</c:v>
                </c:pt>
                <c:pt idx="26">
                  <c:v>1.2</c:v>
                </c:pt>
                <c:pt idx="27">
                  <c:v>2.2000000000000002</c:v>
                </c:pt>
                <c:pt idx="28">
                  <c:v>0.8</c:v>
                </c:pt>
                <c:pt idx="29">
                  <c:v>1</c:v>
                </c:pt>
                <c:pt idx="31">
                  <c:v>1.3</c:v>
                </c:pt>
                <c:pt idx="32">
                  <c:v>1.8</c:v>
                </c:pt>
                <c:pt idx="33">
                  <c:v>0.4</c:v>
                </c:pt>
                <c:pt idx="34">
                  <c:v>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F8-4C4B-8038-BDDEB6B895ED}"/>
            </c:ext>
          </c:extLst>
        </c:ser>
        <c:ser>
          <c:idx val="1"/>
          <c:order val="1"/>
          <c:tx>
            <c:v>Matriarch 2</c:v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'Gravett et al. 2017'!$O$4:$O$38</c:f>
              <c:numCache>
                <c:formatCode>General</c:formatCode>
                <c:ptCount val="35"/>
                <c:pt idx="0">
                  <c:v>2.1</c:v>
                </c:pt>
                <c:pt idx="1">
                  <c:v>1.2</c:v>
                </c:pt>
                <c:pt idx="2">
                  <c:v>1.9</c:v>
                </c:pt>
                <c:pt idx="4">
                  <c:v>2</c:v>
                </c:pt>
                <c:pt idx="5">
                  <c:v>1</c:v>
                </c:pt>
                <c:pt idx="6">
                  <c:v>2.8</c:v>
                </c:pt>
                <c:pt idx="7">
                  <c:v>2.1</c:v>
                </c:pt>
                <c:pt idx="8">
                  <c:v>3.3</c:v>
                </c:pt>
                <c:pt idx="9">
                  <c:v>1.3</c:v>
                </c:pt>
                <c:pt idx="10">
                  <c:v>0.5</c:v>
                </c:pt>
                <c:pt idx="11">
                  <c:v>2.2000000000000002</c:v>
                </c:pt>
                <c:pt idx="12">
                  <c:v>0.4</c:v>
                </c:pt>
                <c:pt idx="13">
                  <c:v>2.2999999999999998</c:v>
                </c:pt>
                <c:pt idx="14">
                  <c:v>2.2000000000000002</c:v>
                </c:pt>
                <c:pt idx="15">
                  <c:v>2.8</c:v>
                </c:pt>
                <c:pt idx="16">
                  <c:v>3</c:v>
                </c:pt>
                <c:pt idx="17">
                  <c:v>2.5</c:v>
                </c:pt>
                <c:pt idx="18">
                  <c:v>3.1</c:v>
                </c:pt>
                <c:pt idx="19">
                  <c:v>3.3</c:v>
                </c:pt>
                <c:pt idx="20">
                  <c:v>1.5</c:v>
                </c:pt>
                <c:pt idx="22">
                  <c:v>3.6</c:v>
                </c:pt>
                <c:pt idx="23">
                  <c:v>1.4</c:v>
                </c:pt>
                <c:pt idx="24">
                  <c:v>1.3</c:v>
                </c:pt>
                <c:pt idx="25">
                  <c:v>1.3</c:v>
                </c:pt>
                <c:pt idx="26">
                  <c:v>1.6</c:v>
                </c:pt>
                <c:pt idx="27">
                  <c:v>1.8</c:v>
                </c:pt>
                <c:pt idx="28">
                  <c:v>0.3</c:v>
                </c:pt>
                <c:pt idx="29">
                  <c:v>1.3</c:v>
                </c:pt>
                <c:pt idx="30">
                  <c:v>1.8</c:v>
                </c:pt>
                <c:pt idx="31">
                  <c:v>3.4</c:v>
                </c:pt>
                <c:pt idx="32">
                  <c:v>1.8</c:v>
                </c:pt>
                <c:pt idx="33">
                  <c:v>0.6</c:v>
                </c:pt>
                <c:pt idx="34">
                  <c:v>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F8-4C4B-8038-BDDEB6B89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656560"/>
        <c:axId val="-371655472"/>
      </c:lineChart>
      <c:catAx>
        <c:axId val="-37165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Day in</a:t>
                </a:r>
                <a:r>
                  <a:rPr lang="en-US" sz="1600" baseline="0"/>
                  <a:t> the Sample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655472"/>
        <c:crosses val="autoZero"/>
        <c:auto val="1"/>
        <c:lblAlgn val="ctr"/>
        <c:lblOffset val="100"/>
        <c:tickLblSkip val="2"/>
        <c:noMultiLvlLbl val="0"/>
      </c:catAx>
      <c:valAx>
        <c:axId val="-3716554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Hours</a:t>
                </a:r>
                <a:r>
                  <a:rPr lang="en-US" sz="1600" baseline="0"/>
                  <a:t> of Sleep per Day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656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71571894877671"/>
          <c:y val="0.11083377444641833"/>
          <c:w val="0.15221220411572753"/>
          <c:h val="9.2509319788526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70</xdr:row>
      <xdr:rowOff>82550</xdr:rowOff>
    </xdr:from>
    <xdr:to>
      <xdr:col>25</xdr:col>
      <xdr:colOff>95250</xdr:colOff>
      <xdr:row>84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30E1A3C-EEEB-5F42-9085-7D6299804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66433CA-D9EF-B146-9171-C466A76BDA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topLeftCell="A26" workbookViewId="0">
      <selection activeCell="A34" sqref="A34:C36"/>
    </sheetView>
  </sheetViews>
  <sheetFormatPr defaultColWidth="8.85546875" defaultRowHeight="15" x14ac:dyDescent="0.25"/>
  <cols>
    <col min="1" max="1" width="15.85546875" customWidth="1"/>
    <col min="2" max="3" width="10.7109375" bestFit="1" customWidth="1"/>
  </cols>
  <sheetData>
    <row r="3" spans="1:4" x14ac:dyDescent="0.25">
      <c r="A3" s="1" t="s">
        <v>0</v>
      </c>
      <c r="B3" t="s">
        <v>60</v>
      </c>
      <c r="C3" t="s">
        <v>61</v>
      </c>
      <c r="D3" t="s">
        <v>22</v>
      </c>
    </row>
    <row r="4" spans="1:4" x14ac:dyDescent="0.25">
      <c r="A4" t="s">
        <v>1</v>
      </c>
      <c r="B4">
        <v>205.7</v>
      </c>
      <c r="C4">
        <v>18.5</v>
      </c>
    </row>
    <row r="5" spans="1:4" x14ac:dyDescent="0.25">
      <c r="A5" t="s">
        <v>2</v>
      </c>
      <c r="B5">
        <v>219.1</v>
      </c>
      <c r="C5">
        <v>20.9</v>
      </c>
    </row>
    <row r="6" spans="1:4" x14ac:dyDescent="0.25">
      <c r="A6" t="s">
        <v>3</v>
      </c>
      <c r="B6">
        <v>189.2</v>
      </c>
      <c r="C6">
        <v>24.3</v>
      </c>
    </row>
    <row r="7" spans="1:4" x14ac:dyDescent="0.25">
      <c r="A7" t="s">
        <v>4</v>
      </c>
      <c r="B7">
        <v>194.3</v>
      </c>
      <c r="C7">
        <v>17.8</v>
      </c>
    </row>
    <row r="8" spans="1:4" x14ac:dyDescent="0.25">
      <c r="A8" t="s">
        <v>5</v>
      </c>
      <c r="B8">
        <v>246</v>
      </c>
      <c r="C8">
        <v>9.1999999999999993</v>
      </c>
    </row>
    <row r="9" spans="1:4" x14ac:dyDescent="0.25">
      <c r="A9" t="s">
        <v>6</v>
      </c>
      <c r="B9">
        <v>300.89999999999998</v>
      </c>
      <c r="C9">
        <v>14.2</v>
      </c>
      <c r="D9" t="s">
        <v>17</v>
      </c>
    </row>
    <row r="10" spans="1:4" x14ac:dyDescent="0.25">
      <c r="A10" t="s">
        <v>7</v>
      </c>
      <c r="B10">
        <v>360.6</v>
      </c>
      <c r="C10">
        <v>14.7</v>
      </c>
      <c r="D10" t="s">
        <v>17</v>
      </c>
    </row>
    <row r="11" spans="1:4" x14ac:dyDescent="0.25">
      <c r="A11" t="s">
        <v>19</v>
      </c>
      <c r="B11">
        <v>245.1</v>
      </c>
      <c r="C11">
        <v>24.1</v>
      </c>
    </row>
    <row r="12" spans="1:4" x14ac:dyDescent="0.25">
      <c r="A12" s="1" t="s">
        <v>18</v>
      </c>
      <c r="B12" s="1">
        <v>210.9</v>
      </c>
      <c r="C12" s="1">
        <v>10.199999999999999</v>
      </c>
    </row>
    <row r="14" spans="1:4" x14ac:dyDescent="0.25">
      <c r="A14" s="1" t="s">
        <v>8</v>
      </c>
    </row>
    <row r="15" spans="1:4" x14ac:dyDescent="0.25">
      <c r="A15" s="1" t="s">
        <v>9</v>
      </c>
      <c r="B15" t="s">
        <v>60</v>
      </c>
      <c r="C15" t="s">
        <v>61</v>
      </c>
    </row>
    <row r="16" spans="1:4" x14ac:dyDescent="0.25">
      <c r="A16" t="s">
        <v>10</v>
      </c>
      <c r="B16">
        <v>332.8</v>
      </c>
      <c r="C16">
        <v>11.4</v>
      </c>
    </row>
    <row r="17" spans="1:4" x14ac:dyDescent="0.25">
      <c r="A17" t="s">
        <v>11</v>
      </c>
      <c r="B17">
        <v>382.9</v>
      </c>
      <c r="C17">
        <v>10.1</v>
      </c>
    </row>
    <row r="18" spans="1:4" x14ac:dyDescent="0.25">
      <c r="A18" t="s">
        <v>12</v>
      </c>
      <c r="B18">
        <v>357.3</v>
      </c>
      <c r="C18">
        <v>10.1</v>
      </c>
    </row>
    <row r="19" spans="1:4" x14ac:dyDescent="0.25">
      <c r="A19" t="s">
        <v>13</v>
      </c>
      <c r="B19">
        <v>337.9</v>
      </c>
      <c r="C19">
        <v>13.1</v>
      </c>
    </row>
    <row r="20" spans="1:4" x14ac:dyDescent="0.25">
      <c r="A20" t="s">
        <v>14</v>
      </c>
      <c r="B20">
        <v>463.7</v>
      </c>
      <c r="C20">
        <v>10.9</v>
      </c>
      <c r="D20" t="s">
        <v>17</v>
      </c>
    </row>
    <row r="21" spans="1:4" x14ac:dyDescent="0.25">
      <c r="A21" s="1" t="s">
        <v>20</v>
      </c>
      <c r="B21" s="1">
        <v>352.7</v>
      </c>
      <c r="C21" s="1">
        <v>11.4</v>
      </c>
    </row>
    <row r="24" spans="1:4" x14ac:dyDescent="0.25">
      <c r="A24" s="1" t="s">
        <v>15</v>
      </c>
      <c r="B24" t="s">
        <v>60</v>
      </c>
      <c r="C24" t="s">
        <v>61</v>
      </c>
    </row>
    <row r="25" spans="1:4" x14ac:dyDescent="0.25">
      <c r="A25" t="s">
        <v>10</v>
      </c>
      <c r="B25">
        <v>402.8</v>
      </c>
      <c r="C25">
        <v>10.8</v>
      </c>
    </row>
    <row r="26" spans="1:4" x14ac:dyDescent="0.25">
      <c r="A26" t="s">
        <v>11</v>
      </c>
      <c r="B26">
        <v>426.2</v>
      </c>
      <c r="C26">
        <v>11.9</v>
      </c>
    </row>
    <row r="27" spans="1:4" x14ac:dyDescent="0.25">
      <c r="A27" t="s">
        <v>12</v>
      </c>
      <c r="B27">
        <v>412.4</v>
      </c>
      <c r="C27">
        <v>8</v>
      </c>
    </row>
    <row r="28" spans="1:4" x14ac:dyDescent="0.25">
      <c r="A28" t="s">
        <v>13</v>
      </c>
      <c r="B28">
        <v>364.4</v>
      </c>
      <c r="C28">
        <v>12.8</v>
      </c>
    </row>
    <row r="29" spans="1:4" x14ac:dyDescent="0.25">
      <c r="A29" t="s">
        <v>14</v>
      </c>
      <c r="B29">
        <v>439.2</v>
      </c>
      <c r="C29">
        <v>13.6</v>
      </c>
    </row>
    <row r="30" spans="1:4" x14ac:dyDescent="0.25">
      <c r="A30" s="1" t="s">
        <v>21</v>
      </c>
      <c r="B30" s="1">
        <v>401.4</v>
      </c>
      <c r="C30" s="1">
        <v>13.2</v>
      </c>
    </row>
    <row r="32" spans="1:4" s="1" customFormat="1" x14ac:dyDescent="0.25">
      <c r="A32" s="1" t="s">
        <v>62</v>
      </c>
      <c r="B32" s="1">
        <f>AVERAGE(B21,B30)</f>
        <v>377.04999999999995</v>
      </c>
      <c r="C32" s="1">
        <f>AVERAGE(C21,C30)</f>
        <v>12.3</v>
      </c>
    </row>
    <row r="33" spans="1:4" s="1" customFormat="1" x14ac:dyDescent="0.25">
      <c r="B33" s="4">
        <f>B12</f>
        <v>210.9</v>
      </c>
      <c r="C33" s="4">
        <f>C12</f>
        <v>10.199999999999999</v>
      </c>
    </row>
    <row r="34" spans="1:4" x14ac:dyDescent="0.25">
      <c r="A34" t="s">
        <v>66</v>
      </c>
      <c r="B34" s="4">
        <f>B32/60</f>
        <v>6.2841666666666658</v>
      </c>
      <c r="C34" s="4">
        <f>C32/60</f>
        <v>0.20500000000000002</v>
      </c>
      <c r="D34" t="s">
        <v>63</v>
      </c>
    </row>
    <row r="35" spans="1:4" x14ac:dyDescent="0.25">
      <c r="A35" s="3" t="s">
        <v>67</v>
      </c>
      <c r="B35" s="4">
        <f>B33/60</f>
        <v>3.5150000000000001</v>
      </c>
      <c r="C35" s="4">
        <f>C33/60</f>
        <v>0.16999999999999998</v>
      </c>
      <c r="D35" t="s">
        <v>63</v>
      </c>
    </row>
    <row r="36" spans="1:4" s="3" customFormat="1" x14ac:dyDescent="0.25">
      <c r="A36" s="3" t="s">
        <v>65</v>
      </c>
      <c r="B36" s="4">
        <f>'Gravett et al. 2017'!P84</f>
        <v>2.1951704545454542</v>
      </c>
      <c r="C36" s="4">
        <f>'Gravett et al. 2017'!P85</f>
        <v>1.0338419481835532</v>
      </c>
      <c r="D36" s="3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87"/>
  <sheetViews>
    <sheetView tabSelected="1" workbookViewId="0">
      <selection activeCell="B38" sqref="B4:B38"/>
    </sheetView>
  </sheetViews>
  <sheetFormatPr defaultColWidth="8.85546875" defaultRowHeight="15" x14ac:dyDescent="0.25"/>
  <cols>
    <col min="20" max="20" width="13.42578125" customWidth="1"/>
    <col min="21" max="21" width="12.140625" customWidth="1"/>
    <col min="30" max="30" width="17.7109375" customWidth="1"/>
  </cols>
  <sheetData>
    <row r="2" spans="2:32" x14ac:dyDescent="0.25">
      <c r="B2" t="s">
        <v>26</v>
      </c>
      <c r="C2" t="s">
        <v>28</v>
      </c>
      <c r="D2" t="s">
        <v>29</v>
      </c>
      <c r="E2" t="s">
        <v>27</v>
      </c>
      <c r="F2" t="s">
        <v>30</v>
      </c>
      <c r="G2" t="s">
        <v>31</v>
      </c>
      <c r="H2" t="s">
        <v>32</v>
      </c>
      <c r="I2" t="s">
        <v>33</v>
      </c>
      <c r="J2" s="6" t="s">
        <v>34</v>
      </c>
      <c r="K2" s="6"/>
      <c r="L2" s="6" t="s">
        <v>35</v>
      </c>
      <c r="M2" s="6"/>
      <c r="N2" s="6" t="s">
        <v>36</v>
      </c>
      <c r="O2" s="6"/>
      <c r="P2" s="6" t="s">
        <v>37</v>
      </c>
      <c r="Q2" s="6"/>
      <c r="R2" s="6" t="s">
        <v>38</v>
      </c>
      <c r="S2" s="6"/>
      <c r="T2" t="s">
        <v>39</v>
      </c>
      <c r="U2" t="s">
        <v>42</v>
      </c>
      <c r="V2" s="6" t="s">
        <v>40</v>
      </c>
      <c r="W2" s="6"/>
      <c r="X2" s="6" t="s">
        <v>41</v>
      </c>
      <c r="Y2" s="6"/>
      <c r="Z2" s="6" t="s">
        <v>43</v>
      </c>
      <c r="AA2" s="6"/>
      <c r="AB2" s="6" t="s">
        <v>44</v>
      </c>
      <c r="AC2" s="6"/>
      <c r="AD2" t="s">
        <v>45</v>
      </c>
      <c r="AE2" s="6" t="s">
        <v>46</v>
      </c>
      <c r="AF2" s="6"/>
    </row>
    <row r="3" spans="2:32" x14ac:dyDescent="0.25">
      <c r="J3" t="s">
        <v>47</v>
      </c>
      <c r="K3" t="s">
        <v>48</v>
      </c>
      <c r="L3" t="s">
        <v>47</v>
      </c>
      <c r="M3" t="s">
        <v>48</v>
      </c>
      <c r="N3" t="s">
        <v>47</v>
      </c>
      <c r="O3" t="s">
        <v>48</v>
      </c>
      <c r="P3" t="s">
        <v>47</v>
      </c>
      <c r="Q3" t="s">
        <v>48</v>
      </c>
      <c r="R3" t="s">
        <v>47</v>
      </c>
      <c r="S3" t="s">
        <v>48</v>
      </c>
      <c r="V3" t="s">
        <v>47</v>
      </c>
      <c r="W3" t="s">
        <v>48</v>
      </c>
      <c r="X3" t="s">
        <v>47</v>
      </c>
      <c r="Y3" t="s">
        <v>48</v>
      </c>
      <c r="Z3" t="s">
        <v>47</v>
      </c>
      <c r="AA3" t="s">
        <v>48</v>
      </c>
      <c r="AB3" t="s">
        <v>47</v>
      </c>
      <c r="AC3" t="s">
        <v>48</v>
      </c>
      <c r="AE3" t="s">
        <v>47</v>
      </c>
      <c r="AF3" t="s">
        <v>48</v>
      </c>
    </row>
    <row r="4" spans="2:32" x14ac:dyDescent="0.25">
      <c r="B4">
        <v>1</v>
      </c>
      <c r="C4">
        <v>14</v>
      </c>
      <c r="D4" t="s">
        <v>23</v>
      </c>
      <c r="E4" s="2">
        <v>0.75763888888888886</v>
      </c>
      <c r="F4" s="2">
        <v>0.2722222222222222</v>
      </c>
      <c r="G4" s="2">
        <v>0.70277777777777783</v>
      </c>
      <c r="H4" s="2">
        <v>0.2298611111111111</v>
      </c>
      <c r="I4">
        <v>99.8</v>
      </c>
      <c r="J4" s="2">
        <v>0.14583333333333334</v>
      </c>
      <c r="K4" s="2">
        <v>4.5138888888888888E-2</v>
      </c>
      <c r="L4" s="2">
        <v>0.25694444444444448</v>
      </c>
      <c r="M4" s="2">
        <v>0.18402777777777779</v>
      </c>
      <c r="N4">
        <v>3.3</v>
      </c>
      <c r="O4">
        <v>2.1</v>
      </c>
      <c r="P4">
        <v>0.92</v>
      </c>
      <c r="Q4">
        <v>0.33</v>
      </c>
      <c r="R4">
        <v>0</v>
      </c>
      <c r="S4">
        <v>37</v>
      </c>
      <c r="T4">
        <v>18.420000000000002</v>
      </c>
      <c r="U4" s="2">
        <v>0.25</v>
      </c>
      <c r="V4">
        <v>22.14</v>
      </c>
      <c r="W4">
        <v>23.33</v>
      </c>
      <c r="X4">
        <v>18.53</v>
      </c>
      <c r="Y4">
        <v>21.45</v>
      </c>
      <c r="Z4">
        <v>2.7</v>
      </c>
      <c r="AA4">
        <v>17.64</v>
      </c>
      <c r="AB4">
        <v>7.07</v>
      </c>
      <c r="AC4">
        <v>22.1</v>
      </c>
      <c r="AD4">
        <v>10.32</v>
      </c>
      <c r="AE4" t="s">
        <v>24</v>
      </c>
      <c r="AF4" t="s">
        <v>24</v>
      </c>
    </row>
    <row r="5" spans="2:32" x14ac:dyDescent="0.25">
      <c r="B5">
        <v>2</v>
      </c>
      <c r="C5">
        <v>15</v>
      </c>
      <c r="D5" t="s">
        <v>23</v>
      </c>
      <c r="E5" s="2">
        <v>0.75763888888888886</v>
      </c>
      <c r="F5" s="2">
        <v>0.2722222222222222</v>
      </c>
      <c r="G5" s="2">
        <v>0.72986111111111107</v>
      </c>
      <c r="H5" s="2">
        <v>0.26874999999999999</v>
      </c>
      <c r="I5">
        <v>100</v>
      </c>
      <c r="J5" s="2">
        <v>6.5972222222222224E-2</v>
      </c>
      <c r="K5" s="2">
        <v>0.1111111111111111</v>
      </c>
      <c r="L5" s="2">
        <v>0.2638888888888889</v>
      </c>
      <c r="M5" s="2">
        <v>0.20486111111111113</v>
      </c>
      <c r="N5">
        <v>4.2</v>
      </c>
      <c r="O5">
        <v>1.2</v>
      </c>
      <c r="P5">
        <v>1.58</v>
      </c>
      <c r="Q5">
        <v>0.42</v>
      </c>
      <c r="R5">
        <v>69</v>
      </c>
      <c r="S5">
        <v>0</v>
      </c>
      <c r="T5">
        <v>17.7</v>
      </c>
      <c r="U5" s="2">
        <v>0.27777777777777779</v>
      </c>
      <c r="V5">
        <v>21.14</v>
      </c>
      <c r="W5">
        <v>19.7</v>
      </c>
      <c r="X5">
        <v>17.649999999999999</v>
      </c>
      <c r="Y5">
        <v>19.13</v>
      </c>
      <c r="Z5">
        <v>2.2000000000000002</v>
      </c>
      <c r="AA5">
        <v>9</v>
      </c>
      <c r="AB5">
        <v>6.84</v>
      </c>
      <c r="AC5">
        <v>16.350000000000001</v>
      </c>
      <c r="AD5">
        <v>3.98</v>
      </c>
      <c r="AE5">
        <v>206259</v>
      </c>
      <c r="AF5">
        <v>331423</v>
      </c>
    </row>
    <row r="6" spans="2:32" x14ac:dyDescent="0.25">
      <c r="B6">
        <v>3</v>
      </c>
      <c r="C6">
        <v>16</v>
      </c>
      <c r="D6" t="s">
        <v>23</v>
      </c>
      <c r="E6" s="2">
        <v>0.75694444444444453</v>
      </c>
      <c r="F6" s="2">
        <v>0.2722222222222222</v>
      </c>
      <c r="G6" s="2">
        <v>0.7583333333333333</v>
      </c>
      <c r="H6" s="2">
        <v>0.30833333333333335</v>
      </c>
      <c r="I6">
        <v>99.6</v>
      </c>
      <c r="J6" s="2">
        <v>0.15277777777777776</v>
      </c>
      <c r="K6" s="2">
        <v>1.0416666666666666E-2</v>
      </c>
      <c r="L6" s="2">
        <v>0.25</v>
      </c>
      <c r="M6" s="2">
        <v>0.19791666666666666</v>
      </c>
      <c r="N6">
        <v>2.2000000000000002</v>
      </c>
      <c r="O6">
        <v>1.9</v>
      </c>
      <c r="P6">
        <v>0.83</v>
      </c>
      <c r="Q6">
        <v>0.75</v>
      </c>
      <c r="R6">
        <v>57</v>
      </c>
      <c r="S6">
        <v>0</v>
      </c>
      <c r="T6">
        <v>16.61</v>
      </c>
      <c r="U6" s="2">
        <v>0.29166666666666669</v>
      </c>
      <c r="V6">
        <v>17.940000000000001</v>
      </c>
      <c r="W6">
        <v>19.3</v>
      </c>
      <c r="X6">
        <v>17.43</v>
      </c>
      <c r="Y6">
        <v>17.399999999999999</v>
      </c>
      <c r="Z6">
        <v>2.77</v>
      </c>
      <c r="AA6">
        <v>1.36</v>
      </c>
      <c r="AB6">
        <v>9.0399999999999991</v>
      </c>
      <c r="AC6">
        <v>11.65</v>
      </c>
      <c r="AD6">
        <v>0.18</v>
      </c>
      <c r="AE6">
        <v>243346</v>
      </c>
      <c r="AF6">
        <v>305782</v>
      </c>
    </row>
    <row r="7" spans="2:32" x14ac:dyDescent="0.25">
      <c r="B7">
        <v>4</v>
      </c>
      <c r="C7">
        <v>17</v>
      </c>
      <c r="D7" t="s">
        <v>23</v>
      </c>
      <c r="E7" s="2">
        <v>0.75694444444444453</v>
      </c>
      <c r="F7" s="2">
        <v>0.2722222222222222</v>
      </c>
      <c r="G7" s="2">
        <v>0.7895833333333333</v>
      </c>
      <c r="H7" s="2">
        <v>0.34861111111111115</v>
      </c>
      <c r="I7">
        <v>96.8</v>
      </c>
      <c r="J7" t="s">
        <v>24</v>
      </c>
      <c r="K7" t="s">
        <v>24</v>
      </c>
      <c r="L7" t="s">
        <v>24</v>
      </c>
      <c r="M7" t="s">
        <v>24</v>
      </c>
      <c r="P7" t="s">
        <v>24</v>
      </c>
      <c r="Q7" t="s">
        <v>24</v>
      </c>
      <c r="R7">
        <v>0</v>
      </c>
      <c r="S7">
        <v>0</v>
      </c>
      <c r="T7">
        <v>17.59</v>
      </c>
      <c r="U7" s="2">
        <v>0.11805555555555557</v>
      </c>
      <c r="V7" t="s">
        <v>24</v>
      </c>
      <c r="W7" t="s">
        <v>24</v>
      </c>
      <c r="X7" t="s">
        <v>24</v>
      </c>
      <c r="Y7" t="s">
        <v>24</v>
      </c>
      <c r="Z7" t="s">
        <v>24</v>
      </c>
      <c r="AA7" t="s">
        <v>24</v>
      </c>
      <c r="AB7" t="s">
        <v>24</v>
      </c>
      <c r="AC7" t="s">
        <v>24</v>
      </c>
      <c r="AD7" t="s">
        <v>24</v>
      </c>
      <c r="AE7" t="s">
        <v>24</v>
      </c>
      <c r="AF7" t="s">
        <v>24</v>
      </c>
    </row>
    <row r="8" spans="2:32" x14ac:dyDescent="0.25">
      <c r="B8">
        <v>5</v>
      </c>
      <c r="C8">
        <v>18</v>
      </c>
      <c r="D8" t="s">
        <v>23</v>
      </c>
      <c r="E8" s="2">
        <v>0.75624999999999998</v>
      </c>
      <c r="F8" s="2">
        <v>0.27291666666666664</v>
      </c>
      <c r="G8" s="2">
        <v>0.82361111111111107</v>
      </c>
      <c r="H8" s="2">
        <v>0.39027777777777778</v>
      </c>
      <c r="I8">
        <v>91.6</v>
      </c>
      <c r="J8" s="2">
        <v>4.5138888888888888E-2</v>
      </c>
      <c r="K8" s="2">
        <v>6.9444444444444434E-2</v>
      </c>
      <c r="L8" s="2">
        <v>0.15625</v>
      </c>
      <c r="M8" s="2">
        <v>0.16319444444444445</v>
      </c>
      <c r="N8">
        <v>2.4</v>
      </c>
      <c r="O8">
        <v>2</v>
      </c>
      <c r="P8">
        <v>1.75</v>
      </c>
      <c r="Q8">
        <v>0.83</v>
      </c>
      <c r="R8">
        <v>0</v>
      </c>
      <c r="S8">
        <v>0</v>
      </c>
      <c r="T8">
        <v>17.920000000000002</v>
      </c>
      <c r="U8" s="2">
        <v>0.22222222222222221</v>
      </c>
      <c r="V8">
        <v>20.12</v>
      </c>
      <c r="W8">
        <v>19.45</v>
      </c>
      <c r="X8">
        <v>18.57</v>
      </c>
      <c r="Y8">
        <v>18.399999999999999</v>
      </c>
      <c r="Z8">
        <v>29.26</v>
      </c>
      <c r="AA8">
        <v>29.07</v>
      </c>
      <c r="AB8">
        <v>54.92</v>
      </c>
      <c r="AC8">
        <v>51.49</v>
      </c>
      <c r="AD8">
        <v>1.3</v>
      </c>
      <c r="AE8">
        <v>514192</v>
      </c>
      <c r="AF8">
        <v>685219</v>
      </c>
    </row>
    <row r="9" spans="2:32" x14ac:dyDescent="0.25">
      <c r="B9">
        <v>6</v>
      </c>
      <c r="C9">
        <v>19</v>
      </c>
      <c r="D9" t="s">
        <v>23</v>
      </c>
      <c r="E9" s="2">
        <v>0.75624999999999998</v>
      </c>
      <c r="F9" s="2">
        <v>0.27291666666666664</v>
      </c>
      <c r="G9" s="2">
        <v>0.85972222222222217</v>
      </c>
      <c r="H9" s="2">
        <v>0.43055555555555558</v>
      </c>
      <c r="I9">
        <v>84</v>
      </c>
      <c r="J9" s="2">
        <v>0.79166666666666663</v>
      </c>
      <c r="K9" s="2">
        <v>0.13194444444444445</v>
      </c>
      <c r="L9" s="2">
        <v>0.21527777777777779</v>
      </c>
      <c r="M9" s="2">
        <v>0.20833333333333334</v>
      </c>
      <c r="N9">
        <v>3.6</v>
      </c>
      <c r="O9">
        <v>1</v>
      </c>
      <c r="P9">
        <v>2.17</v>
      </c>
      <c r="Q9">
        <v>0.57999999999999996</v>
      </c>
      <c r="R9">
        <v>0</v>
      </c>
      <c r="S9">
        <v>0</v>
      </c>
      <c r="T9">
        <v>15.23</v>
      </c>
      <c r="U9" s="2">
        <v>0.19444444444444445</v>
      </c>
      <c r="V9">
        <v>24.73</v>
      </c>
      <c r="W9">
        <v>15.85</v>
      </c>
      <c r="X9">
        <v>15.67</v>
      </c>
      <c r="Y9">
        <v>15.53</v>
      </c>
      <c r="Z9">
        <v>3.66</v>
      </c>
      <c r="AA9">
        <v>4.2300000000000004</v>
      </c>
      <c r="AB9">
        <v>5.0999999999999996</v>
      </c>
      <c r="AC9">
        <v>14.1</v>
      </c>
      <c r="AD9">
        <v>2.5299999999999998</v>
      </c>
      <c r="AE9">
        <v>179234</v>
      </c>
      <c r="AF9">
        <v>409785</v>
      </c>
    </row>
    <row r="10" spans="2:32" x14ac:dyDescent="0.25">
      <c r="B10">
        <v>7</v>
      </c>
      <c r="C10">
        <v>20</v>
      </c>
      <c r="D10" t="s">
        <v>23</v>
      </c>
      <c r="E10" s="2">
        <v>0.75555555555555554</v>
      </c>
      <c r="F10" s="2">
        <v>0.27291666666666664</v>
      </c>
      <c r="G10" s="2">
        <v>0.89930555555555547</v>
      </c>
      <c r="H10" s="2">
        <v>0.47013888888888888</v>
      </c>
      <c r="I10">
        <v>74.5</v>
      </c>
      <c r="J10" s="2">
        <v>0.12152777777777778</v>
      </c>
      <c r="K10" s="2">
        <v>0.12847222222222224</v>
      </c>
      <c r="L10" s="2">
        <v>0.25</v>
      </c>
      <c r="M10" s="2">
        <v>0.24652777777777779</v>
      </c>
      <c r="N10">
        <v>2.9</v>
      </c>
      <c r="O10">
        <v>2.8</v>
      </c>
      <c r="P10">
        <v>1.42</v>
      </c>
      <c r="Q10">
        <v>1.33</v>
      </c>
      <c r="R10">
        <v>0</v>
      </c>
      <c r="S10">
        <v>28</v>
      </c>
      <c r="T10">
        <v>14.64</v>
      </c>
      <c r="U10" s="2">
        <v>0.22916666666666666</v>
      </c>
      <c r="V10">
        <v>17.75</v>
      </c>
      <c r="W10">
        <v>17.66</v>
      </c>
      <c r="X10">
        <v>15.83</v>
      </c>
      <c r="Y10">
        <v>15.83</v>
      </c>
      <c r="Z10">
        <v>4.0199999999999996</v>
      </c>
      <c r="AA10">
        <v>1.61</v>
      </c>
      <c r="AB10">
        <v>13</v>
      </c>
      <c r="AC10">
        <v>10.53</v>
      </c>
      <c r="AD10">
        <v>4.16</v>
      </c>
      <c r="AE10">
        <v>396007</v>
      </c>
      <c r="AF10">
        <v>401057</v>
      </c>
    </row>
    <row r="11" spans="2:32" x14ac:dyDescent="0.25">
      <c r="B11">
        <v>8</v>
      </c>
      <c r="C11">
        <v>21</v>
      </c>
      <c r="D11" t="s">
        <v>23</v>
      </c>
      <c r="E11" s="2">
        <v>0.75555555555555554</v>
      </c>
      <c r="F11" s="2">
        <v>0.27291666666666664</v>
      </c>
      <c r="G11" s="2">
        <v>0.94097222222222221</v>
      </c>
      <c r="H11" s="2">
        <v>0.50694444444444442</v>
      </c>
      <c r="I11">
        <v>63.6</v>
      </c>
      <c r="J11" s="2">
        <v>7.2916666666666671E-2</v>
      </c>
      <c r="K11" s="2">
        <v>7.6388888888888895E-2</v>
      </c>
      <c r="L11" s="2">
        <v>0.17361111111111113</v>
      </c>
      <c r="M11" s="2">
        <v>0.19791666666666666</v>
      </c>
      <c r="N11">
        <v>2.2999999999999998</v>
      </c>
      <c r="O11">
        <v>2.1</v>
      </c>
      <c r="P11">
        <v>1.92</v>
      </c>
      <c r="Q11">
        <v>0.67</v>
      </c>
      <c r="R11">
        <v>0</v>
      </c>
      <c r="S11">
        <v>66</v>
      </c>
      <c r="T11">
        <v>14.38</v>
      </c>
      <c r="U11" s="2">
        <v>0.28472222222222221</v>
      </c>
      <c r="V11">
        <v>17.690000000000001</v>
      </c>
      <c r="W11">
        <v>17.690000000000001</v>
      </c>
      <c r="X11">
        <v>16.059999999999999</v>
      </c>
      <c r="Y11">
        <v>15.25</v>
      </c>
      <c r="Z11">
        <v>2.23</v>
      </c>
      <c r="AA11">
        <v>2.0699999999999998</v>
      </c>
      <c r="AB11">
        <v>7.81</v>
      </c>
      <c r="AC11">
        <v>12.2</v>
      </c>
      <c r="AD11">
        <v>4.72</v>
      </c>
      <c r="AE11">
        <v>276659</v>
      </c>
      <c r="AF11">
        <v>360353</v>
      </c>
    </row>
    <row r="12" spans="2:32" x14ac:dyDescent="0.25">
      <c r="B12">
        <v>9</v>
      </c>
      <c r="C12">
        <v>22</v>
      </c>
      <c r="D12" t="s">
        <v>23</v>
      </c>
      <c r="E12" s="2">
        <v>0.75486111111111109</v>
      </c>
      <c r="F12" s="2">
        <v>0.27361111111111108</v>
      </c>
      <c r="G12" s="2">
        <v>0.98333333333333339</v>
      </c>
      <c r="H12" s="2">
        <v>0.54236111111111118</v>
      </c>
      <c r="I12">
        <v>51.8</v>
      </c>
      <c r="J12" s="2">
        <v>0.10069444444444443</v>
      </c>
      <c r="K12" s="2">
        <v>0.99305555555555547</v>
      </c>
      <c r="L12" s="2">
        <v>0.20486111111111113</v>
      </c>
      <c r="M12" s="2">
        <v>0.24652777777777779</v>
      </c>
      <c r="N12">
        <v>2.2000000000000002</v>
      </c>
      <c r="O12">
        <v>3.3</v>
      </c>
      <c r="P12">
        <v>1.75</v>
      </c>
      <c r="Q12">
        <v>1.25</v>
      </c>
      <c r="R12">
        <v>122</v>
      </c>
      <c r="S12">
        <v>0</v>
      </c>
      <c r="T12">
        <v>16.02</v>
      </c>
      <c r="U12" s="2">
        <v>6.9444444444444434E-2</v>
      </c>
      <c r="V12">
        <v>17.11</v>
      </c>
      <c r="W12">
        <v>19.690000000000001</v>
      </c>
      <c r="X12">
        <v>18.309999999999999</v>
      </c>
      <c r="Y12">
        <v>16.82</v>
      </c>
      <c r="Z12">
        <v>3.21</v>
      </c>
      <c r="AA12">
        <v>0.98</v>
      </c>
      <c r="AB12">
        <v>19.21</v>
      </c>
      <c r="AC12">
        <v>10.85</v>
      </c>
      <c r="AD12">
        <v>7.71</v>
      </c>
      <c r="AE12">
        <v>297731</v>
      </c>
      <c r="AF12">
        <v>402186</v>
      </c>
    </row>
    <row r="13" spans="2:32" x14ac:dyDescent="0.25">
      <c r="B13">
        <v>10</v>
      </c>
      <c r="C13">
        <v>23</v>
      </c>
      <c r="D13" t="s">
        <v>23</v>
      </c>
      <c r="E13" s="2">
        <v>0.75486111111111109</v>
      </c>
      <c r="F13" s="2">
        <v>0.27361111111111108</v>
      </c>
      <c r="G13" s="2">
        <v>2.6388888888888889E-2</v>
      </c>
      <c r="H13" s="2">
        <v>0.57500000000000007</v>
      </c>
      <c r="I13">
        <v>39.9</v>
      </c>
      <c r="J13" s="2">
        <v>4.5138888888888888E-2</v>
      </c>
      <c r="K13" s="2">
        <v>5.9027777777777783E-2</v>
      </c>
      <c r="L13" s="2">
        <v>0.24652777777777779</v>
      </c>
      <c r="M13" s="2">
        <v>0.23263888888888887</v>
      </c>
      <c r="N13">
        <v>2.8</v>
      </c>
      <c r="O13">
        <v>1.3</v>
      </c>
      <c r="P13">
        <v>1.58</v>
      </c>
      <c r="Q13">
        <v>0.5</v>
      </c>
      <c r="R13">
        <v>104</v>
      </c>
      <c r="S13">
        <v>0</v>
      </c>
      <c r="T13">
        <v>15.5</v>
      </c>
      <c r="U13" s="2">
        <v>0.27777777777777779</v>
      </c>
      <c r="V13">
        <v>18.420000000000002</v>
      </c>
      <c r="W13">
        <v>18.18</v>
      </c>
      <c r="X13">
        <v>15.91</v>
      </c>
      <c r="Y13">
        <v>15.96</v>
      </c>
      <c r="Z13">
        <v>0.84</v>
      </c>
      <c r="AA13">
        <v>4.17</v>
      </c>
      <c r="AB13">
        <v>13.08</v>
      </c>
      <c r="AC13">
        <v>15.36</v>
      </c>
      <c r="AD13">
        <v>9.3000000000000007</v>
      </c>
      <c r="AE13">
        <v>291464</v>
      </c>
      <c r="AF13">
        <v>368946</v>
      </c>
    </row>
    <row r="14" spans="2:32" x14ac:dyDescent="0.25">
      <c r="B14">
        <v>11</v>
      </c>
      <c r="C14">
        <v>24</v>
      </c>
      <c r="D14" t="s">
        <v>23</v>
      </c>
      <c r="E14" s="2">
        <v>0.75416666666666676</v>
      </c>
      <c r="F14" s="2">
        <v>0.27361111111111108</v>
      </c>
      <c r="G14" s="2">
        <v>6.8749999999999992E-2</v>
      </c>
      <c r="H14" s="2">
        <v>0.60555555555555551</v>
      </c>
      <c r="I14">
        <v>28.6</v>
      </c>
      <c r="J14" s="2">
        <v>9.375E-2</v>
      </c>
      <c r="K14" s="2">
        <v>0.20138888888888887</v>
      </c>
      <c r="L14" s="2">
        <v>0.13541666666666666</v>
      </c>
      <c r="M14" s="2">
        <v>0.22916666666666666</v>
      </c>
      <c r="N14">
        <v>0.8</v>
      </c>
      <c r="O14">
        <v>0.5</v>
      </c>
      <c r="P14">
        <v>0.42</v>
      </c>
      <c r="Q14">
        <v>0.17</v>
      </c>
      <c r="R14">
        <v>0</v>
      </c>
      <c r="S14">
        <v>0</v>
      </c>
      <c r="T14">
        <v>18.66</v>
      </c>
      <c r="U14" s="2">
        <v>0.14583333333333334</v>
      </c>
      <c r="V14">
        <v>20.25</v>
      </c>
      <c r="W14">
        <v>20.48</v>
      </c>
      <c r="X14">
        <v>18.670000000000002</v>
      </c>
      <c r="Y14">
        <v>19.84</v>
      </c>
      <c r="Z14">
        <v>11.16</v>
      </c>
      <c r="AA14">
        <v>2.95</v>
      </c>
      <c r="AB14">
        <v>15.67</v>
      </c>
      <c r="AC14">
        <v>16.39</v>
      </c>
      <c r="AD14">
        <v>1.74</v>
      </c>
      <c r="AE14">
        <v>292220</v>
      </c>
      <c r="AF14">
        <v>497660</v>
      </c>
    </row>
    <row r="15" spans="2:32" x14ac:dyDescent="0.25">
      <c r="B15">
        <v>12</v>
      </c>
      <c r="C15">
        <v>25</v>
      </c>
      <c r="D15" t="s">
        <v>23</v>
      </c>
      <c r="E15" s="2">
        <v>0.75416666666666676</v>
      </c>
      <c r="F15" s="2">
        <v>0.27430555555555552</v>
      </c>
      <c r="G15" s="2">
        <v>0.1111111111111111</v>
      </c>
      <c r="H15" s="2">
        <v>0.63541666666666663</v>
      </c>
      <c r="I15">
        <v>18.5</v>
      </c>
      <c r="J15" s="2">
        <v>0.96180555555555547</v>
      </c>
      <c r="K15" s="2">
        <v>7.2916666666666671E-2</v>
      </c>
      <c r="L15" s="2">
        <v>8.6805555555555566E-2</v>
      </c>
      <c r="M15" s="2">
        <v>0.21527777777777779</v>
      </c>
      <c r="N15">
        <v>2.7</v>
      </c>
      <c r="O15">
        <v>2.2000000000000002</v>
      </c>
      <c r="P15">
        <v>1.75</v>
      </c>
      <c r="Q15">
        <v>0.75</v>
      </c>
      <c r="R15">
        <v>0</v>
      </c>
      <c r="S15">
        <v>43</v>
      </c>
      <c r="T15">
        <v>18.95</v>
      </c>
      <c r="U15" s="2">
        <v>0.27777777777777779</v>
      </c>
      <c r="V15">
        <v>22.35</v>
      </c>
      <c r="W15">
        <v>21.93</v>
      </c>
      <c r="X15">
        <v>21.94</v>
      </c>
      <c r="Y15">
        <v>21.38</v>
      </c>
      <c r="Z15">
        <v>10.5</v>
      </c>
      <c r="AA15">
        <v>8.9700000000000006</v>
      </c>
      <c r="AB15">
        <v>20.3</v>
      </c>
      <c r="AC15">
        <v>18.39</v>
      </c>
      <c r="AD15">
        <v>0.15</v>
      </c>
      <c r="AE15">
        <v>293754</v>
      </c>
      <c r="AF15">
        <v>393526</v>
      </c>
    </row>
    <row r="16" spans="2:32" x14ac:dyDescent="0.25">
      <c r="B16">
        <v>13</v>
      </c>
      <c r="C16">
        <v>26</v>
      </c>
      <c r="D16" t="s">
        <v>23</v>
      </c>
      <c r="E16" s="2">
        <v>0.75347222222222221</v>
      </c>
      <c r="F16" s="2">
        <v>0.27430555555555552</v>
      </c>
      <c r="G16" s="2">
        <v>0.15277777777777776</v>
      </c>
      <c r="H16" s="2">
        <v>0.6645833333333333</v>
      </c>
      <c r="I16">
        <v>10.3</v>
      </c>
      <c r="J16" s="2">
        <v>3.472222222222222E-3</v>
      </c>
      <c r="K16" s="2">
        <v>8.3333333333333329E-2</v>
      </c>
      <c r="L16" s="2">
        <v>0.24652777777777779</v>
      </c>
      <c r="M16" s="2">
        <v>0.22569444444444445</v>
      </c>
      <c r="N16">
        <v>2.8</v>
      </c>
      <c r="O16">
        <v>0.4</v>
      </c>
      <c r="P16">
        <v>1.33</v>
      </c>
      <c r="Q16">
        <v>0.17</v>
      </c>
      <c r="R16">
        <v>46</v>
      </c>
      <c r="S16">
        <v>0</v>
      </c>
      <c r="T16">
        <v>20.98</v>
      </c>
      <c r="U16" s="2">
        <v>0.18055555555555555</v>
      </c>
      <c r="V16">
        <v>23.21</v>
      </c>
      <c r="W16">
        <v>22.16</v>
      </c>
      <c r="X16">
        <v>21.97</v>
      </c>
      <c r="Y16">
        <v>21.78</v>
      </c>
      <c r="Z16">
        <v>13.91</v>
      </c>
      <c r="AA16">
        <v>14</v>
      </c>
      <c r="AB16">
        <v>22.02</v>
      </c>
      <c r="AC16">
        <v>20.76</v>
      </c>
      <c r="AD16">
        <v>0.21</v>
      </c>
      <c r="AE16">
        <v>324370</v>
      </c>
      <c r="AF16">
        <v>401567</v>
      </c>
    </row>
    <row r="17" spans="2:32" x14ac:dyDescent="0.25">
      <c r="B17">
        <v>14</v>
      </c>
      <c r="C17">
        <v>27</v>
      </c>
      <c r="D17" t="s">
        <v>23</v>
      </c>
      <c r="E17" s="2">
        <v>0.75277777777777777</v>
      </c>
      <c r="F17" s="2">
        <v>0.27430555555555552</v>
      </c>
      <c r="G17" s="2">
        <v>0.19444444444444445</v>
      </c>
      <c r="H17" s="2">
        <v>0.69374999999999998</v>
      </c>
      <c r="I17">
        <v>4.3</v>
      </c>
      <c r="J17" s="2">
        <v>5.2083333333333336E-2</v>
      </c>
      <c r="K17" s="2">
        <v>8.3333333333333329E-2</v>
      </c>
      <c r="L17" s="2">
        <v>0.25</v>
      </c>
      <c r="M17" s="2">
        <v>0.19444444444444445</v>
      </c>
      <c r="N17">
        <v>4</v>
      </c>
      <c r="O17">
        <v>2.2999999999999998</v>
      </c>
      <c r="P17">
        <v>1.25</v>
      </c>
      <c r="Q17">
        <v>0.5</v>
      </c>
      <c r="R17">
        <v>0</v>
      </c>
      <c r="S17">
        <v>29</v>
      </c>
      <c r="T17">
        <v>20.76</v>
      </c>
      <c r="U17" s="2">
        <v>0.17361111111111113</v>
      </c>
      <c r="V17">
        <v>22.23</v>
      </c>
      <c r="W17">
        <v>22.4</v>
      </c>
      <c r="X17">
        <v>21.62</v>
      </c>
      <c r="Y17">
        <v>21.16</v>
      </c>
      <c r="Z17">
        <v>7.72</v>
      </c>
      <c r="AA17">
        <v>8.36</v>
      </c>
      <c r="AB17">
        <v>18.190000000000001</v>
      </c>
      <c r="AC17">
        <v>15.76</v>
      </c>
      <c r="AD17">
        <v>0.63</v>
      </c>
      <c r="AE17">
        <v>230105</v>
      </c>
      <c r="AF17">
        <v>408509</v>
      </c>
    </row>
    <row r="18" spans="2:32" x14ac:dyDescent="0.25">
      <c r="B18">
        <v>15</v>
      </c>
      <c r="C18">
        <v>28</v>
      </c>
      <c r="D18" t="s">
        <v>23</v>
      </c>
      <c r="E18" s="2">
        <v>0.75277777777777777</v>
      </c>
      <c r="F18" s="2">
        <v>0.27430555555555552</v>
      </c>
      <c r="G18" s="2">
        <v>0.23541666666666669</v>
      </c>
      <c r="H18" s="2">
        <v>0.72361111111111109</v>
      </c>
      <c r="I18">
        <v>0.9</v>
      </c>
      <c r="J18" s="2">
        <v>0.16666666666666666</v>
      </c>
      <c r="K18" s="2">
        <v>0.10416666666666667</v>
      </c>
      <c r="L18" s="2">
        <v>0.25347222222222221</v>
      </c>
      <c r="M18" s="2">
        <v>0.23958333333333334</v>
      </c>
      <c r="N18">
        <v>1.9</v>
      </c>
      <c r="O18">
        <v>2.2000000000000002</v>
      </c>
      <c r="P18">
        <v>1.75</v>
      </c>
      <c r="Q18">
        <v>0.33</v>
      </c>
      <c r="R18">
        <v>18</v>
      </c>
      <c r="S18">
        <v>0</v>
      </c>
      <c r="T18">
        <v>14.11</v>
      </c>
      <c r="U18" s="2">
        <v>0.20833333333333334</v>
      </c>
      <c r="V18">
        <v>15.12</v>
      </c>
      <c r="W18">
        <v>16.86</v>
      </c>
      <c r="X18">
        <v>14.47</v>
      </c>
      <c r="Y18">
        <v>14.39</v>
      </c>
      <c r="Z18">
        <v>8.26</v>
      </c>
      <c r="AA18">
        <v>7.44</v>
      </c>
      <c r="AB18">
        <v>16.690000000000001</v>
      </c>
      <c r="AC18">
        <v>16.329999999999998</v>
      </c>
      <c r="AD18">
        <v>0.25</v>
      </c>
      <c r="AE18">
        <v>283932</v>
      </c>
      <c r="AF18">
        <v>353663</v>
      </c>
    </row>
    <row r="19" spans="2:32" x14ac:dyDescent="0.25">
      <c r="B19">
        <v>16</v>
      </c>
      <c r="C19">
        <v>29</v>
      </c>
      <c r="D19" t="s">
        <v>23</v>
      </c>
      <c r="E19" s="2">
        <v>0.75208333333333333</v>
      </c>
      <c r="F19" s="2">
        <v>0.27499999999999997</v>
      </c>
      <c r="G19" s="2">
        <v>0.27569444444444446</v>
      </c>
      <c r="H19" s="2">
        <v>0.75486111111111109</v>
      </c>
      <c r="I19">
        <v>0</v>
      </c>
      <c r="J19" s="2">
        <v>0.96875</v>
      </c>
      <c r="K19" s="2">
        <v>4.8611111111111112E-2</v>
      </c>
      <c r="L19" s="2">
        <v>0.24652777777777779</v>
      </c>
      <c r="M19" s="2">
        <v>0.20138888888888887</v>
      </c>
      <c r="N19">
        <v>5</v>
      </c>
      <c r="O19">
        <v>2.8</v>
      </c>
      <c r="P19">
        <v>1.83</v>
      </c>
      <c r="Q19">
        <v>1.25</v>
      </c>
      <c r="R19">
        <v>27</v>
      </c>
      <c r="S19">
        <v>73</v>
      </c>
      <c r="T19">
        <v>14.96</v>
      </c>
      <c r="U19" s="2">
        <v>0.1388888888888889</v>
      </c>
      <c r="V19">
        <v>18.600000000000001</v>
      </c>
      <c r="W19">
        <v>16.3</v>
      </c>
      <c r="X19">
        <v>15.08</v>
      </c>
      <c r="Y19">
        <v>15.45</v>
      </c>
      <c r="Z19">
        <v>4.5199999999999996</v>
      </c>
      <c r="AA19">
        <v>3.01</v>
      </c>
      <c r="AB19">
        <v>9.92</v>
      </c>
      <c r="AC19">
        <v>9.8699999999999992</v>
      </c>
      <c r="AD19">
        <v>6.87</v>
      </c>
      <c r="AE19">
        <v>225604</v>
      </c>
      <c r="AF19">
        <v>323799</v>
      </c>
    </row>
    <row r="20" spans="2:32" x14ac:dyDescent="0.25">
      <c r="B20">
        <v>17</v>
      </c>
      <c r="C20">
        <v>30</v>
      </c>
      <c r="D20" t="s">
        <v>23</v>
      </c>
      <c r="E20" s="2">
        <v>0.75208333333333333</v>
      </c>
      <c r="F20" s="2">
        <v>0.27499999999999997</v>
      </c>
      <c r="G20" s="2">
        <v>0.31597222222222221</v>
      </c>
      <c r="H20" s="2">
        <v>0.78749999999999998</v>
      </c>
      <c r="I20">
        <v>1.7</v>
      </c>
      <c r="J20" s="2">
        <v>0.10416666666666667</v>
      </c>
      <c r="K20" s="2">
        <v>1.7361111111111112E-2</v>
      </c>
      <c r="L20" s="2">
        <v>0.26041666666666669</v>
      </c>
      <c r="M20" s="2">
        <v>0.17361111111111113</v>
      </c>
      <c r="N20">
        <v>4.5</v>
      </c>
      <c r="O20">
        <v>3</v>
      </c>
      <c r="P20">
        <v>3.75</v>
      </c>
      <c r="Q20">
        <v>1.58</v>
      </c>
      <c r="R20">
        <v>93</v>
      </c>
      <c r="S20">
        <v>47</v>
      </c>
      <c r="T20">
        <v>12.95</v>
      </c>
      <c r="U20" s="2">
        <v>0.27777777777777779</v>
      </c>
      <c r="V20">
        <v>14.02</v>
      </c>
      <c r="W20">
        <v>14.71</v>
      </c>
      <c r="X20">
        <v>13.48</v>
      </c>
      <c r="Y20">
        <v>14.87</v>
      </c>
      <c r="Z20">
        <v>4.88</v>
      </c>
      <c r="AA20">
        <v>0.54</v>
      </c>
      <c r="AB20">
        <v>8.42</v>
      </c>
      <c r="AC20">
        <v>10.49</v>
      </c>
      <c r="AD20">
        <v>10.119999999999999</v>
      </c>
      <c r="AE20">
        <v>237400</v>
      </c>
      <c r="AF20">
        <v>334396</v>
      </c>
    </row>
    <row r="21" spans="2:32" x14ac:dyDescent="0.25">
      <c r="B21">
        <v>18</v>
      </c>
      <c r="C21">
        <v>1</v>
      </c>
      <c r="D21" t="s">
        <v>25</v>
      </c>
      <c r="E21" s="2">
        <v>0.75138888888888899</v>
      </c>
      <c r="F21" s="2">
        <v>0.27499999999999997</v>
      </c>
      <c r="G21" s="2">
        <v>0.35416666666666669</v>
      </c>
      <c r="H21" s="2">
        <v>0.8208333333333333</v>
      </c>
      <c r="I21">
        <v>5.6</v>
      </c>
      <c r="J21" s="2">
        <v>0.95833333333333337</v>
      </c>
      <c r="K21" s="2">
        <v>0.98958333333333337</v>
      </c>
      <c r="L21" s="2">
        <v>0.23611111111111113</v>
      </c>
      <c r="M21" s="2">
        <v>0.20138888888888887</v>
      </c>
      <c r="N21">
        <v>2.7</v>
      </c>
      <c r="O21">
        <v>2.5</v>
      </c>
      <c r="P21">
        <v>1.33</v>
      </c>
      <c r="Q21">
        <v>1.17</v>
      </c>
      <c r="R21">
        <v>0</v>
      </c>
      <c r="S21">
        <v>56</v>
      </c>
      <c r="T21">
        <v>11.92</v>
      </c>
      <c r="U21" s="2">
        <v>0.27083333333333331</v>
      </c>
      <c r="V21">
        <v>16.95</v>
      </c>
      <c r="W21">
        <v>16.05</v>
      </c>
      <c r="X21">
        <v>12.45</v>
      </c>
      <c r="Y21">
        <v>12.95</v>
      </c>
      <c r="Z21">
        <v>3.21</v>
      </c>
      <c r="AA21">
        <v>1.59</v>
      </c>
      <c r="AB21">
        <v>8.07</v>
      </c>
      <c r="AC21">
        <v>7.71</v>
      </c>
      <c r="AD21">
        <v>10.6</v>
      </c>
      <c r="AE21">
        <v>200556</v>
      </c>
      <c r="AF21">
        <v>353958</v>
      </c>
    </row>
    <row r="22" spans="2:32" x14ac:dyDescent="0.25">
      <c r="B22">
        <v>19</v>
      </c>
      <c r="C22">
        <v>2</v>
      </c>
      <c r="D22" t="s">
        <v>25</v>
      </c>
      <c r="E22" s="2">
        <v>0.75138888888888899</v>
      </c>
      <c r="F22" s="2">
        <v>0.27569444444444446</v>
      </c>
      <c r="G22" s="2">
        <v>0.39097222222222222</v>
      </c>
      <c r="H22" s="2">
        <v>0.85555555555555562</v>
      </c>
      <c r="I22">
        <v>11.3</v>
      </c>
      <c r="J22" s="2">
        <v>2.0833333333333332E-2</v>
      </c>
      <c r="K22" s="2">
        <v>4.1666666666666664E-2</v>
      </c>
      <c r="L22" s="2">
        <v>0.25694444444444448</v>
      </c>
      <c r="M22" s="2">
        <v>0.23958333333333334</v>
      </c>
      <c r="N22">
        <v>4</v>
      </c>
      <c r="O22">
        <v>3.1</v>
      </c>
      <c r="P22">
        <v>1.58</v>
      </c>
      <c r="Q22">
        <v>1.75</v>
      </c>
      <c r="R22">
        <v>0</v>
      </c>
      <c r="S22">
        <v>0</v>
      </c>
      <c r="T22">
        <v>13.32</v>
      </c>
      <c r="U22" s="2">
        <v>0.27777777777777779</v>
      </c>
      <c r="V22">
        <v>16.28</v>
      </c>
      <c r="W22">
        <v>16.079999999999998</v>
      </c>
      <c r="X22">
        <v>13.72</v>
      </c>
      <c r="Y22">
        <v>13.82</v>
      </c>
      <c r="Z22">
        <v>3.71</v>
      </c>
      <c r="AA22">
        <v>1.73</v>
      </c>
      <c r="AB22">
        <v>11.95</v>
      </c>
      <c r="AC22">
        <v>10.63</v>
      </c>
      <c r="AD22">
        <v>12.52</v>
      </c>
      <c r="AE22">
        <v>233373</v>
      </c>
      <c r="AF22">
        <v>356489</v>
      </c>
    </row>
    <row r="23" spans="2:32" x14ac:dyDescent="0.25">
      <c r="B23">
        <v>20</v>
      </c>
      <c r="C23">
        <v>3</v>
      </c>
      <c r="D23" t="s">
        <v>25</v>
      </c>
      <c r="E23" s="2">
        <v>0.75069444444444444</v>
      </c>
      <c r="F23" s="2">
        <v>0.27569444444444446</v>
      </c>
      <c r="G23" s="2">
        <v>0.42499999999999999</v>
      </c>
      <c r="H23" s="2">
        <v>0.89097222222222217</v>
      </c>
      <c r="I23">
        <v>18.600000000000001</v>
      </c>
      <c r="J23" s="2">
        <v>0.17013888888888887</v>
      </c>
      <c r="K23" s="2">
        <v>0.96180555555555547</v>
      </c>
      <c r="L23" s="2">
        <v>0.24652777777777779</v>
      </c>
      <c r="M23" s="2">
        <v>0.22222222222222221</v>
      </c>
      <c r="N23">
        <v>1.6</v>
      </c>
      <c r="O23">
        <v>3.3</v>
      </c>
      <c r="P23">
        <v>0.33</v>
      </c>
      <c r="Q23">
        <v>1.08</v>
      </c>
      <c r="R23">
        <v>0</v>
      </c>
      <c r="S23">
        <v>0</v>
      </c>
      <c r="T23">
        <v>13.26</v>
      </c>
      <c r="U23" s="2">
        <v>0.22916666666666666</v>
      </c>
      <c r="V23">
        <v>13.97</v>
      </c>
      <c r="W23">
        <v>16.62</v>
      </c>
      <c r="X23">
        <v>14.46</v>
      </c>
      <c r="Y23">
        <v>13.62</v>
      </c>
      <c r="Z23">
        <v>2.14</v>
      </c>
      <c r="AA23">
        <v>0.99</v>
      </c>
      <c r="AB23">
        <v>11.98</v>
      </c>
      <c r="AC23">
        <v>11.81</v>
      </c>
      <c r="AD23">
        <v>10.87</v>
      </c>
      <c r="AE23">
        <v>276196</v>
      </c>
      <c r="AF23">
        <v>306004</v>
      </c>
    </row>
    <row r="24" spans="2:32" x14ac:dyDescent="0.25">
      <c r="B24">
        <v>21</v>
      </c>
      <c r="C24">
        <v>4</v>
      </c>
      <c r="D24" t="s">
        <v>25</v>
      </c>
      <c r="E24" s="2">
        <v>0.75069444444444444</v>
      </c>
      <c r="F24" s="2">
        <v>0.27569444444444446</v>
      </c>
      <c r="G24" s="2">
        <v>0.45763888888888887</v>
      </c>
      <c r="H24" s="2">
        <v>0.92569444444444438</v>
      </c>
      <c r="I24">
        <v>27</v>
      </c>
      <c r="J24" s="2">
        <v>0.10416666666666667</v>
      </c>
      <c r="K24" s="2">
        <v>0.11458333333333333</v>
      </c>
      <c r="L24" s="2">
        <v>0.25</v>
      </c>
      <c r="M24" s="2">
        <v>0.20138888888888887</v>
      </c>
      <c r="N24">
        <v>2.9</v>
      </c>
      <c r="O24">
        <v>1.5</v>
      </c>
      <c r="P24">
        <v>1.5</v>
      </c>
      <c r="Q24">
        <v>0.92</v>
      </c>
      <c r="R24">
        <v>0</v>
      </c>
      <c r="S24">
        <v>0</v>
      </c>
      <c r="T24">
        <v>11.18</v>
      </c>
      <c r="U24" s="2">
        <v>0.27083333333333331</v>
      </c>
      <c r="V24">
        <v>15.95</v>
      </c>
      <c r="W24">
        <v>16.260000000000002</v>
      </c>
      <c r="X24">
        <v>11.46</v>
      </c>
      <c r="Y24">
        <v>12.23</v>
      </c>
      <c r="Z24">
        <v>0.97</v>
      </c>
      <c r="AA24">
        <v>1.43</v>
      </c>
      <c r="AB24">
        <v>11.01</v>
      </c>
      <c r="AC24">
        <v>7.88</v>
      </c>
      <c r="AD24">
        <v>12.63</v>
      </c>
      <c r="AE24">
        <v>239936</v>
      </c>
      <c r="AF24">
        <v>344733</v>
      </c>
    </row>
    <row r="25" spans="2:32" x14ac:dyDescent="0.25">
      <c r="B25">
        <v>22</v>
      </c>
      <c r="C25">
        <v>5</v>
      </c>
      <c r="D25" t="s">
        <v>25</v>
      </c>
      <c r="E25" s="2">
        <v>0.75</v>
      </c>
      <c r="F25" s="2">
        <v>0.27638888888888885</v>
      </c>
      <c r="G25" s="2">
        <v>0.48680555555555555</v>
      </c>
      <c r="H25" s="2">
        <v>0.96111111111111114</v>
      </c>
      <c r="I25">
        <v>36.1</v>
      </c>
      <c r="J25" s="2">
        <v>4.8611111111111112E-2</v>
      </c>
      <c r="K25" t="s">
        <v>24</v>
      </c>
      <c r="L25" s="2">
        <v>0.25</v>
      </c>
      <c r="M25" t="s">
        <v>24</v>
      </c>
      <c r="N25">
        <v>3.2</v>
      </c>
      <c r="P25">
        <v>1.42</v>
      </c>
      <c r="Q25" t="s">
        <v>24</v>
      </c>
      <c r="R25">
        <v>0</v>
      </c>
      <c r="S25">
        <v>0</v>
      </c>
      <c r="T25">
        <v>11.59</v>
      </c>
      <c r="U25" s="2">
        <v>0.27083333333333331</v>
      </c>
      <c r="V25">
        <v>15.7</v>
      </c>
      <c r="W25" t="s">
        <v>24</v>
      </c>
      <c r="X25">
        <v>11.81</v>
      </c>
      <c r="Y25" t="s">
        <v>24</v>
      </c>
      <c r="Z25">
        <v>1.23</v>
      </c>
      <c r="AA25" t="s">
        <v>24</v>
      </c>
      <c r="AB25">
        <v>10.96</v>
      </c>
      <c r="AC25" t="s">
        <v>24</v>
      </c>
      <c r="AD25" t="s">
        <v>24</v>
      </c>
      <c r="AE25">
        <v>237326</v>
      </c>
      <c r="AF25" t="s">
        <v>24</v>
      </c>
    </row>
    <row r="26" spans="2:32" x14ac:dyDescent="0.25">
      <c r="B26">
        <v>23</v>
      </c>
      <c r="C26">
        <v>6</v>
      </c>
      <c r="D26" t="s">
        <v>25</v>
      </c>
      <c r="E26" s="2">
        <v>0.75</v>
      </c>
      <c r="F26" s="2">
        <v>0.27638888888888885</v>
      </c>
      <c r="G26" s="2">
        <v>0.51458333333333328</v>
      </c>
      <c r="H26" s="2">
        <v>0.99652777777777779</v>
      </c>
      <c r="I26">
        <v>45.7</v>
      </c>
      <c r="J26" s="2">
        <v>6.5972222222222224E-2</v>
      </c>
      <c r="K26" s="2">
        <v>0.88888888888888884</v>
      </c>
      <c r="L26" s="2">
        <v>0.19791666666666666</v>
      </c>
      <c r="M26" s="2">
        <v>0.21527777777777779</v>
      </c>
      <c r="N26">
        <v>2.9</v>
      </c>
      <c r="O26">
        <v>3.6</v>
      </c>
      <c r="P26">
        <v>1.33</v>
      </c>
      <c r="Q26">
        <v>2.33</v>
      </c>
      <c r="R26">
        <v>142</v>
      </c>
      <c r="S26">
        <v>26</v>
      </c>
      <c r="T26">
        <v>14.58</v>
      </c>
      <c r="U26" s="2">
        <v>0.29166666666666669</v>
      </c>
      <c r="V26">
        <v>15.71</v>
      </c>
      <c r="W26">
        <v>19.98</v>
      </c>
      <c r="X26">
        <v>14.8</v>
      </c>
      <c r="Y26">
        <v>14.82</v>
      </c>
      <c r="Z26">
        <v>5.43</v>
      </c>
      <c r="AA26">
        <v>26.86</v>
      </c>
      <c r="AB26">
        <v>9.8800000000000008</v>
      </c>
      <c r="AC26">
        <v>47.88</v>
      </c>
      <c r="AD26">
        <v>34.049999999999997</v>
      </c>
      <c r="AE26">
        <v>214613</v>
      </c>
      <c r="AF26">
        <v>673390</v>
      </c>
    </row>
    <row r="27" spans="2:32" x14ac:dyDescent="0.25">
      <c r="B27">
        <v>24</v>
      </c>
      <c r="C27">
        <v>7</v>
      </c>
      <c r="D27" t="s">
        <v>25</v>
      </c>
      <c r="E27" s="2">
        <v>0.74930555555555556</v>
      </c>
      <c r="F27" s="2">
        <v>0.27638888888888885</v>
      </c>
      <c r="G27" s="2">
        <v>0.54097222222222219</v>
      </c>
      <c r="H27" s="2">
        <v>3.125E-2</v>
      </c>
      <c r="I27">
        <v>55.5</v>
      </c>
      <c r="J27" s="2">
        <v>0.11805555555555557</v>
      </c>
      <c r="K27" s="2">
        <v>8.3333333333333329E-2</v>
      </c>
      <c r="L27" s="2">
        <v>0.23263888888888887</v>
      </c>
      <c r="M27" s="2">
        <v>0.23958333333333334</v>
      </c>
      <c r="N27">
        <v>2.5</v>
      </c>
      <c r="O27">
        <v>1.4</v>
      </c>
      <c r="P27">
        <v>1.08</v>
      </c>
      <c r="Q27">
        <v>0.42</v>
      </c>
      <c r="R27">
        <v>0</v>
      </c>
      <c r="S27">
        <v>0</v>
      </c>
      <c r="T27">
        <v>16.55</v>
      </c>
      <c r="U27" s="2">
        <v>0.28472222222222221</v>
      </c>
      <c r="V27">
        <v>19.559999999999999</v>
      </c>
      <c r="W27">
        <v>19.91</v>
      </c>
      <c r="X27">
        <v>17.399999999999999</v>
      </c>
      <c r="Y27">
        <v>17.28</v>
      </c>
      <c r="Z27">
        <v>4.41</v>
      </c>
      <c r="AA27">
        <v>10.32</v>
      </c>
      <c r="AB27">
        <v>9.92</v>
      </c>
      <c r="AC27">
        <v>20.14</v>
      </c>
      <c r="AD27">
        <v>25.12</v>
      </c>
      <c r="AE27">
        <v>253618</v>
      </c>
      <c r="AF27">
        <v>396942</v>
      </c>
    </row>
    <row r="28" spans="2:32" x14ac:dyDescent="0.25">
      <c r="B28">
        <v>25</v>
      </c>
      <c r="C28">
        <v>8</v>
      </c>
      <c r="D28" t="s">
        <v>25</v>
      </c>
      <c r="E28" s="2">
        <v>0.74930555555555556</v>
      </c>
      <c r="F28" s="2">
        <v>0.27708333333333335</v>
      </c>
      <c r="G28" s="2">
        <v>0.56666666666666665</v>
      </c>
      <c r="H28" s="2">
        <v>6.6666666666666666E-2</v>
      </c>
      <c r="I28">
        <v>65.2</v>
      </c>
      <c r="J28" t="s">
        <v>24</v>
      </c>
      <c r="K28" s="2">
        <v>8.3333333333333329E-2</v>
      </c>
      <c r="L28" t="s">
        <v>24</v>
      </c>
      <c r="M28" s="2">
        <v>0.17013888888888887</v>
      </c>
      <c r="O28">
        <v>1.3</v>
      </c>
      <c r="P28" t="s">
        <v>24</v>
      </c>
      <c r="Q28">
        <v>0.92</v>
      </c>
      <c r="R28">
        <v>0</v>
      </c>
      <c r="S28">
        <v>0</v>
      </c>
      <c r="T28">
        <v>15.53</v>
      </c>
      <c r="U28" s="2">
        <v>0.28472222222222221</v>
      </c>
      <c r="V28" t="s">
        <v>24</v>
      </c>
      <c r="W28">
        <v>18.43</v>
      </c>
      <c r="X28" t="s">
        <v>24</v>
      </c>
      <c r="Y28">
        <v>15.64</v>
      </c>
      <c r="Z28" t="s">
        <v>24</v>
      </c>
      <c r="AA28">
        <v>0.73</v>
      </c>
      <c r="AB28" t="s">
        <v>24</v>
      </c>
      <c r="AC28">
        <v>27.28</v>
      </c>
      <c r="AD28" t="s">
        <v>24</v>
      </c>
      <c r="AE28" t="s">
        <v>24</v>
      </c>
      <c r="AF28">
        <v>288319</v>
      </c>
    </row>
    <row r="29" spans="2:32" x14ac:dyDescent="0.25">
      <c r="B29">
        <v>26</v>
      </c>
      <c r="C29">
        <v>9</v>
      </c>
      <c r="D29" t="s">
        <v>25</v>
      </c>
      <c r="E29" s="2">
        <v>0.74861111111111101</v>
      </c>
      <c r="F29" s="2">
        <v>0.27708333333333335</v>
      </c>
      <c r="G29" s="2">
        <v>0.59166666666666667</v>
      </c>
      <c r="H29" s="2">
        <v>0.10208333333333335</v>
      </c>
      <c r="I29">
        <v>74.400000000000006</v>
      </c>
      <c r="J29" s="2">
        <v>0.92708333333333337</v>
      </c>
      <c r="K29" s="2">
        <v>0.12152777777777778</v>
      </c>
      <c r="L29" s="2">
        <v>0.15277777777777776</v>
      </c>
      <c r="M29" s="2">
        <v>0.19444444444444445</v>
      </c>
      <c r="N29">
        <v>2.7</v>
      </c>
      <c r="O29">
        <v>1.3</v>
      </c>
      <c r="P29">
        <v>1.83</v>
      </c>
      <c r="Q29">
        <v>0.42</v>
      </c>
      <c r="R29">
        <v>0</v>
      </c>
      <c r="S29">
        <v>0</v>
      </c>
      <c r="T29">
        <v>13.88</v>
      </c>
      <c r="U29" s="2">
        <v>0.25</v>
      </c>
      <c r="V29">
        <v>20.2</v>
      </c>
      <c r="W29">
        <v>15.89</v>
      </c>
      <c r="X29">
        <v>15.83</v>
      </c>
      <c r="Y29">
        <v>15.37</v>
      </c>
      <c r="Z29">
        <v>40.21</v>
      </c>
      <c r="AA29">
        <v>5.37</v>
      </c>
      <c r="AB29">
        <v>66.41</v>
      </c>
      <c r="AC29">
        <v>16.73</v>
      </c>
      <c r="AD29">
        <v>17.7</v>
      </c>
      <c r="AE29">
        <v>451563</v>
      </c>
      <c r="AF29">
        <v>370766</v>
      </c>
    </row>
    <row r="30" spans="2:32" x14ac:dyDescent="0.25">
      <c r="B30">
        <v>27</v>
      </c>
      <c r="C30">
        <v>10</v>
      </c>
      <c r="D30" t="s">
        <v>25</v>
      </c>
      <c r="E30" s="2">
        <v>0.74791666666666667</v>
      </c>
      <c r="F30" s="2">
        <v>0.27708333333333335</v>
      </c>
      <c r="G30" s="2">
        <v>0.6166666666666667</v>
      </c>
      <c r="H30" s="2">
        <v>0.1388888888888889</v>
      </c>
      <c r="I30">
        <v>82.8</v>
      </c>
      <c r="J30" s="2">
        <v>0.14930555555555555</v>
      </c>
      <c r="K30" s="2">
        <v>8.3333333333333329E-2</v>
      </c>
      <c r="L30" s="2">
        <v>0.20833333333333334</v>
      </c>
      <c r="M30" s="2">
        <v>0.2638888888888889</v>
      </c>
      <c r="N30">
        <v>1.2</v>
      </c>
      <c r="O30">
        <v>1.6</v>
      </c>
      <c r="P30">
        <v>0.83</v>
      </c>
      <c r="Q30">
        <v>0.42</v>
      </c>
      <c r="R30">
        <v>0</v>
      </c>
      <c r="S30">
        <v>0</v>
      </c>
      <c r="T30">
        <v>13.27</v>
      </c>
      <c r="U30" s="2">
        <v>0.28472222222222221</v>
      </c>
      <c r="V30">
        <v>14.85</v>
      </c>
      <c r="W30">
        <v>15.14</v>
      </c>
      <c r="X30">
        <v>13.61</v>
      </c>
      <c r="Y30">
        <v>13.3</v>
      </c>
      <c r="Z30">
        <v>2.62</v>
      </c>
      <c r="AA30">
        <v>0.65</v>
      </c>
      <c r="AB30">
        <v>9.09</v>
      </c>
      <c r="AC30">
        <v>11</v>
      </c>
      <c r="AD30">
        <v>16.760000000000002</v>
      </c>
      <c r="AE30">
        <v>353840</v>
      </c>
      <c r="AF30">
        <v>330753</v>
      </c>
    </row>
    <row r="31" spans="2:32" x14ac:dyDescent="0.25">
      <c r="B31">
        <v>28</v>
      </c>
      <c r="C31">
        <v>11</v>
      </c>
      <c r="D31" t="s">
        <v>25</v>
      </c>
      <c r="E31" s="2">
        <v>0.74791666666666667</v>
      </c>
      <c r="F31" s="2">
        <v>0.27777777777777779</v>
      </c>
      <c r="G31" s="2">
        <v>0.6430555555555556</v>
      </c>
      <c r="H31" s="2">
        <v>0.1763888888888889</v>
      </c>
      <c r="I31">
        <v>90</v>
      </c>
      <c r="J31" s="2">
        <v>0.14583333333333334</v>
      </c>
      <c r="K31" s="2">
        <v>0.13541666666666666</v>
      </c>
      <c r="L31" s="2">
        <v>0.23263888888888887</v>
      </c>
      <c r="M31" s="2">
        <v>0.21875</v>
      </c>
      <c r="N31">
        <v>2.2000000000000002</v>
      </c>
      <c r="O31">
        <v>1.8</v>
      </c>
      <c r="P31">
        <v>2.08</v>
      </c>
      <c r="Q31">
        <v>0.75</v>
      </c>
      <c r="R31">
        <v>0</v>
      </c>
      <c r="S31">
        <v>0</v>
      </c>
      <c r="T31">
        <v>12.89</v>
      </c>
      <c r="U31" s="2">
        <v>0.27083333333333331</v>
      </c>
      <c r="V31">
        <v>14.09</v>
      </c>
      <c r="W31">
        <v>14.08</v>
      </c>
      <c r="X31">
        <v>13.46</v>
      </c>
      <c r="Y31">
        <v>13.45</v>
      </c>
      <c r="Z31">
        <v>9.34</v>
      </c>
      <c r="AA31">
        <v>3.85</v>
      </c>
      <c r="AB31">
        <v>14.77</v>
      </c>
      <c r="AC31">
        <v>9.06</v>
      </c>
      <c r="AD31">
        <v>4.2300000000000004</v>
      </c>
      <c r="AE31">
        <v>318708</v>
      </c>
      <c r="AF31">
        <v>338533</v>
      </c>
    </row>
    <row r="32" spans="2:32" x14ac:dyDescent="0.25">
      <c r="B32">
        <v>29</v>
      </c>
      <c r="C32">
        <v>12</v>
      </c>
      <c r="D32" t="s">
        <v>25</v>
      </c>
      <c r="E32" s="2">
        <v>0.74722222222222223</v>
      </c>
      <c r="F32" s="2">
        <v>0.27777777777777779</v>
      </c>
      <c r="G32" s="2">
        <v>0.67083333333333339</v>
      </c>
      <c r="H32" s="2">
        <v>0.21597222222222223</v>
      </c>
      <c r="I32">
        <v>95.5</v>
      </c>
      <c r="J32" s="2">
        <v>0.17013888888888887</v>
      </c>
      <c r="K32" s="2">
        <v>0.1388888888888889</v>
      </c>
      <c r="L32" s="2">
        <v>0.20486111111111113</v>
      </c>
      <c r="M32" s="2">
        <v>0.14930555555555555</v>
      </c>
      <c r="N32">
        <v>0.8</v>
      </c>
      <c r="O32">
        <v>0.3</v>
      </c>
      <c r="P32">
        <v>0.67</v>
      </c>
      <c r="Q32">
        <v>0.25</v>
      </c>
      <c r="R32">
        <v>0</v>
      </c>
      <c r="S32">
        <v>0</v>
      </c>
      <c r="T32">
        <v>15.05</v>
      </c>
      <c r="U32" s="2">
        <v>0.29166666666666669</v>
      </c>
      <c r="V32">
        <v>17.77</v>
      </c>
      <c r="W32">
        <v>17.71</v>
      </c>
      <c r="X32">
        <v>16.22</v>
      </c>
      <c r="Y32">
        <v>17.89</v>
      </c>
      <c r="Z32">
        <v>8.19</v>
      </c>
      <c r="AA32">
        <v>1.7</v>
      </c>
      <c r="AB32">
        <v>19.05</v>
      </c>
      <c r="AC32">
        <v>28.3</v>
      </c>
      <c r="AD32">
        <v>4.34</v>
      </c>
      <c r="AE32">
        <v>276893</v>
      </c>
      <c r="AF32">
        <v>341444</v>
      </c>
    </row>
    <row r="33" spans="2:32" x14ac:dyDescent="0.25">
      <c r="B33">
        <v>30</v>
      </c>
      <c r="C33">
        <v>13</v>
      </c>
      <c r="D33" t="s">
        <v>25</v>
      </c>
      <c r="E33" s="2">
        <v>0.74722222222222223</v>
      </c>
      <c r="F33" s="2">
        <v>0.27777777777777779</v>
      </c>
      <c r="G33" s="2">
        <v>0.7006944444444444</v>
      </c>
      <c r="H33" s="2">
        <v>0.25625000000000003</v>
      </c>
      <c r="I33">
        <v>99</v>
      </c>
      <c r="J33" s="2">
        <v>3.4722222222222224E-2</v>
      </c>
      <c r="K33" s="2">
        <v>0.10069444444444443</v>
      </c>
      <c r="L33" s="2">
        <v>0.1875</v>
      </c>
      <c r="M33" s="2">
        <v>0.15277777777777776</v>
      </c>
      <c r="N33">
        <v>1</v>
      </c>
      <c r="O33">
        <v>1.3</v>
      </c>
      <c r="P33">
        <v>0.5</v>
      </c>
      <c r="Q33">
        <v>0.5</v>
      </c>
      <c r="R33">
        <v>0</v>
      </c>
      <c r="S33">
        <v>0</v>
      </c>
      <c r="T33">
        <v>11.84</v>
      </c>
      <c r="U33" s="2">
        <v>0.27083333333333331</v>
      </c>
      <c r="V33">
        <v>13.9</v>
      </c>
      <c r="W33">
        <v>13.65</v>
      </c>
      <c r="X33">
        <v>13.48</v>
      </c>
      <c r="Y33">
        <v>13.62</v>
      </c>
      <c r="Z33">
        <v>15.3</v>
      </c>
      <c r="AA33">
        <v>5.49</v>
      </c>
      <c r="AB33">
        <v>24.92</v>
      </c>
      <c r="AC33">
        <v>13.92</v>
      </c>
      <c r="AD33">
        <v>16.96</v>
      </c>
      <c r="AE33">
        <v>305825</v>
      </c>
      <c r="AF33">
        <v>359688</v>
      </c>
    </row>
    <row r="34" spans="2:32" x14ac:dyDescent="0.25">
      <c r="B34">
        <v>31</v>
      </c>
      <c r="C34">
        <v>14</v>
      </c>
      <c r="D34" t="s">
        <v>25</v>
      </c>
      <c r="E34" s="2">
        <v>0.74652777777777779</v>
      </c>
      <c r="F34" s="2">
        <v>0.27847222222222223</v>
      </c>
      <c r="G34" s="2">
        <v>0.73263888888888884</v>
      </c>
      <c r="H34" s="2">
        <v>0.2986111111111111</v>
      </c>
      <c r="I34">
        <v>100</v>
      </c>
      <c r="J34" t="s">
        <v>24</v>
      </c>
      <c r="K34" s="2">
        <v>9.0277777777777776E-2</v>
      </c>
      <c r="L34" t="s">
        <v>24</v>
      </c>
      <c r="M34" s="2">
        <v>0.19097222222222221</v>
      </c>
      <c r="O34">
        <v>1.8</v>
      </c>
      <c r="P34" t="s">
        <v>24</v>
      </c>
      <c r="Q34">
        <v>1.33</v>
      </c>
      <c r="R34">
        <v>0</v>
      </c>
      <c r="S34">
        <v>0</v>
      </c>
      <c r="T34">
        <v>8.34</v>
      </c>
      <c r="U34" s="2">
        <v>0.27777777777777779</v>
      </c>
      <c r="V34" t="s">
        <v>24</v>
      </c>
      <c r="W34">
        <v>11.71</v>
      </c>
      <c r="X34" t="s">
        <v>24</v>
      </c>
      <c r="Y34">
        <v>8.9499999999999993</v>
      </c>
      <c r="Z34" t="s">
        <v>24</v>
      </c>
      <c r="AA34">
        <v>5.0999999999999996</v>
      </c>
      <c r="AB34" t="s">
        <v>24</v>
      </c>
      <c r="AC34">
        <v>8.83</v>
      </c>
      <c r="AD34" t="s">
        <v>24</v>
      </c>
      <c r="AE34" t="s">
        <v>24</v>
      </c>
      <c r="AF34">
        <v>312158</v>
      </c>
    </row>
    <row r="35" spans="2:32" x14ac:dyDescent="0.25">
      <c r="B35">
        <v>32</v>
      </c>
      <c r="C35">
        <v>15</v>
      </c>
      <c r="D35" t="s">
        <v>25</v>
      </c>
      <c r="E35" s="2">
        <v>0.74652777777777779</v>
      </c>
      <c r="F35" s="2">
        <v>0.27847222222222223</v>
      </c>
      <c r="G35" s="2">
        <v>0.77013888888888893</v>
      </c>
      <c r="H35" s="2">
        <v>0.34027777777777773</v>
      </c>
      <c r="I35">
        <v>99.9</v>
      </c>
      <c r="J35" s="2">
        <v>0.95138888888888884</v>
      </c>
      <c r="K35" s="2">
        <v>0</v>
      </c>
      <c r="L35" s="2">
        <v>0.23958333333333334</v>
      </c>
      <c r="M35" s="2">
        <v>0.15625</v>
      </c>
      <c r="N35">
        <v>1.3</v>
      </c>
      <c r="O35">
        <v>3.4</v>
      </c>
      <c r="P35">
        <v>0.83</v>
      </c>
      <c r="Q35">
        <v>1.08</v>
      </c>
      <c r="R35">
        <v>0</v>
      </c>
      <c r="S35">
        <v>48</v>
      </c>
      <c r="T35">
        <v>9.2200000000000006</v>
      </c>
      <c r="U35" s="2">
        <v>0.27083333333333331</v>
      </c>
      <c r="V35">
        <v>13.88</v>
      </c>
      <c r="W35">
        <v>16.27</v>
      </c>
      <c r="X35">
        <v>9.5500000000000007</v>
      </c>
      <c r="Y35">
        <v>11.04</v>
      </c>
      <c r="Z35">
        <v>9.52</v>
      </c>
      <c r="AA35">
        <v>11.83</v>
      </c>
      <c r="AB35">
        <v>31.95</v>
      </c>
      <c r="AC35">
        <v>19.8</v>
      </c>
      <c r="AD35">
        <v>4.9000000000000004</v>
      </c>
      <c r="AE35">
        <v>634010</v>
      </c>
      <c r="AF35">
        <v>289410</v>
      </c>
    </row>
    <row r="36" spans="2:32" x14ac:dyDescent="0.25">
      <c r="B36">
        <v>33</v>
      </c>
      <c r="C36">
        <v>16</v>
      </c>
      <c r="D36" t="s">
        <v>25</v>
      </c>
      <c r="E36" s="2">
        <v>0.74583333333333324</v>
      </c>
      <c r="F36" s="2">
        <v>0.27847222222222223</v>
      </c>
      <c r="G36" s="2">
        <v>0.80972222222222223</v>
      </c>
      <c r="H36" s="2">
        <v>0.38125000000000003</v>
      </c>
      <c r="I36">
        <v>98.1</v>
      </c>
      <c r="J36" s="2">
        <v>5.2083333333333336E-2</v>
      </c>
      <c r="K36" s="2">
        <v>0.11805555555555557</v>
      </c>
      <c r="L36" s="2">
        <v>0.15625</v>
      </c>
      <c r="M36" s="2">
        <v>0.20486111111111113</v>
      </c>
      <c r="N36">
        <v>1.8</v>
      </c>
      <c r="O36">
        <v>1.8</v>
      </c>
      <c r="P36">
        <v>0.42</v>
      </c>
      <c r="Q36">
        <v>1.42</v>
      </c>
      <c r="R36">
        <v>41</v>
      </c>
      <c r="S36">
        <v>0</v>
      </c>
      <c r="T36">
        <v>10.61</v>
      </c>
      <c r="U36" s="2">
        <v>0.24305555555555555</v>
      </c>
      <c r="V36">
        <v>12.59</v>
      </c>
      <c r="W36">
        <v>12.06</v>
      </c>
      <c r="X36">
        <v>11.48</v>
      </c>
      <c r="Y36">
        <v>11.06</v>
      </c>
      <c r="Z36">
        <v>5.16</v>
      </c>
      <c r="AA36">
        <v>13.35</v>
      </c>
      <c r="AB36">
        <v>12.17</v>
      </c>
      <c r="AC36">
        <v>19.2</v>
      </c>
      <c r="AD36">
        <v>16.440000000000001</v>
      </c>
      <c r="AE36">
        <v>354017</v>
      </c>
      <c r="AF36">
        <v>363174</v>
      </c>
    </row>
    <row r="37" spans="2:32" x14ac:dyDescent="0.25">
      <c r="B37">
        <v>34</v>
      </c>
      <c r="C37">
        <v>17</v>
      </c>
      <c r="D37" t="s">
        <v>25</v>
      </c>
      <c r="E37" s="2">
        <v>0.74583333333333324</v>
      </c>
      <c r="F37" s="2">
        <v>0.27916666666666667</v>
      </c>
      <c r="G37" s="2">
        <v>0.85138888888888886</v>
      </c>
      <c r="H37" s="2">
        <v>0.42083333333333334</v>
      </c>
      <c r="I37">
        <v>93.5</v>
      </c>
      <c r="J37" s="2">
        <v>6.5972222222222224E-2</v>
      </c>
      <c r="K37" s="2">
        <v>0.13541666666666666</v>
      </c>
      <c r="L37" s="2">
        <v>0.12847222222222224</v>
      </c>
      <c r="M37" s="2">
        <v>0.15972222222222224</v>
      </c>
      <c r="N37">
        <v>0.4</v>
      </c>
      <c r="O37">
        <v>0.6</v>
      </c>
      <c r="P37">
        <v>0.08</v>
      </c>
      <c r="Q37">
        <v>0.33</v>
      </c>
      <c r="R37">
        <v>0</v>
      </c>
      <c r="S37">
        <v>0</v>
      </c>
      <c r="T37">
        <v>11.16</v>
      </c>
      <c r="U37" s="2">
        <v>0.28472222222222221</v>
      </c>
      <c r="V37">
        <v>13.93</v>
      </c>
      <c r="W37">
        <v>12.82</v>
      </c>
      <c r="X37">
        <v>13.2</v>
      </c>
      <c r="Y37">
        <v>12.07</v>
      </c>
      <c r="Z37">
        <v>1.51</v>
      </c>
      <c r="AA37">
        <v>2.06</v>
      </c>
      <c r="AB37">
        <v>6.77</v>
      </c>
      <c r="AC37">
        <v>14.02</v>
      </c>
      <c r="AD37">
        <v>15.74</v>
      </c>
      <c r="AE37">
        <v>319731</v>
      </c>
      <c r="AF37">
        <v>329249</v>
      </c>
    </row>
    <row r="38" spans="2:32" x14ac:dyDescent="0.25">
      <c r="B38">
        <v>35</v>
      </c>
      <c r="C38">
        <v>18</v>
      </c>
      <c r="D38" t="s">
        <v>25</v>
      </c>
      <c r="E38" s="2">
        <v>0.74513888888888891</v>
      </c>
      <c r="F38" s="2">
        <v>0.27916666666666667</v>
      </c>
      <c r="G38" s="2">
        <v>0.89513888888888893</v>
      </c>
      <c r="H38" s="2">
        <v>0.4604166666666667</v>
      </c>
      <c r="I38">
        <v>86.3</v>
      </c>
      <c r="J38" s="2">
        <v>0.90277777777777779</v>
      </c>
      <c r="K38" s="2">
        <v>9.7222222222222224E-2</v>
      </c>
      <c r="L38" s="2">
        <v>0.15972222222222224</v>
      </c>
      <c r="M38" s="2">
        <v>0.24305555555555555</v>
      </c>
      <c r="N38">
        <v>0.6</v>
      </c>
      <c r="O38">
        <v>1.3</v>
      </c>
      <c r="P38">
        <v>0.17</v>
      </c>
      <c r="Q38">
        <v>0.5</v>
      </c>
      <c r="R38">
        <v>0</v>
      </c>
      <c r="S38">
        <v>0</v>
      </c>
      <c r="T38">
        <v>12.52</v>
      </c>
      <c r="U38" s="2">
        <v>0.16666666666666666</v>
      </c>
      <c r="V38">
        <v>18.079999999999998</v>
      </c>
      <c r="W38">
        <v>14.37</v>
      </c>
      <c r="X38">
        <v>12.62</v>
      </c>
      <c r="Y38">
        <v>12.97</v>
      </c>
      <c r="Z38">
        <v>6.62</v>
      </c>
      <c r="AA38">
        <v>18.399999999999999</v>
      </c>
      <c r="AB38">
        <v>7.78</v>
      </c>
      <c r="AC38">
        <v>24.97</v>
      </c>
    </row>
    <row r="41" spans="2:32" x14ac:dyDescent="0.25">
      <c r="B41" t="s">
        <v>49</v>
      </c>
    </row>
    <row r="42" spans="2:32" x14ac:dyDescent="0.25">
      <c r="B42" t="s">
        <v>50</v>
      </c>
    </row>
    <row r="43" spans="2:32" x14ac:dyDescent="0.25">
      <c r="B43" t="s">
        <v>51</v>
      </c>
    </row>
    <row r="44" spans="2:32" x14ac:dyDescent="0.25">
      <c r="B44" t="s">
        <v>52</v>
      </c>
    </row>
    <row r="45" spans="2:32" x14ac:dyDescent="0.25">
      <c r="B45" t="s">
        <v>53</v>
      </c>
    </row>
    <row r="46" spans="2:32" x14ac:dyDescent="0.25">
      <c r="B46" t="s">
        <v>54</v>
      </c>
    </row>
    <row r="47" spans="2:32" x14ac:dyDescent="0.25">
      <c r="B47" t="s">
        <v>55</v>
      </c>
      <c r="N47" t="s">
        <v>57</v>
      </c>
    </row>
    <row r="48" spans="2:32" x14ac:dyDescent="0.25">
      <c r="N48" t="s">
        <v>56</v>
      </c>
      <c r="O48" t="s">
        <v>48</v>
      </c>
    </row>
    <row r="50" spans="14:15" x14ac:dyDescent="0.25">
      <c r="N50">
        <v>3.3</v>
      </c>
      <c r="O50">
        <v>2.1</v>
      </c>
    </row>
    <row r="51" spans="14:15" x14ac:dyDescent="0.25">
      <c r="N51">
        <v>4.2</v>
      </c>
      <c r="O51">
        <v>1.2</v>
      </c>
    </row>
    <row r="52" spans="14:15" x14ac:dyDescent="0.25">
      <c r="N52">
        <v>2.2000000000000002</v>
      </c>
      <c r="O52">
        <v>1.9</v>
      </c>
    </row>
    <row r="53" spans="14:15" x14ac:dyDescent="0.25">
      <c r="N53">
        <v>2.4</v>
      </c>
      <c r="O53">
        <v>2</v>
      </c>
    </row>
    <row r="54" spans="14:15" x14ac:dyDescent="0.25">
      <c r="N54">
        <v>3.6</v>
      </c>
      <c r="O54">
        <v>1</v>
      </c>
    </row>
    <row r="55" spans="14:15" x14ac:dyDescent="0.25">
      <c r="N55">
        <v>2.9</v>
      </c>
      <c r="O55">
        <v>2.8</v>
      </c>
    </row>
    <row r="56" spans="14:15" x14ac:dyDescent="0.25">
      <c r="N56">
        <v>2.2999999999999998</v>
      </c>
      <c r="O56">
        <v>2.1</v>
      </c>
    </row>
    <row r="57" spans="14:15" x14ac:dyDescent="0.25">
      <c r="N57">
        <v>2.2000000000000002</v>
      </c>
      <c r="O57">
        <v>3.3</v>
      </c>
    </row>
    <row r="58" spans="14:15" x14ac:dyDescent="0.25">
      <c r="N58">
        <v>2.8</v>
      </c>
      <c r="O58">
        <v>1.3</v>
      </c>
    </row>
    <row r="59" spans="14:15" x14ac:dyDescent="0.25">
      <c r="N59">
        <v>0.8</v>
      </c>
      <c r="O59">
        <v>0.5</v>
      </c>
    </row>
    <row r="60" spans="14:15" x14ac:dyDescent="0.25">
      <c r="N60">
        <v>2.7</v>
      </c>
      <c r="O60">
        <v>2.2000000000000002</v>
      </c>
    </row>
    <row r="61" spans="14:15" x14ac:dyDescent="0.25">
      <c r="N61">
        <v>2.8</v>
      </c>
      <c r="O61">
        <v>0.4</v>
      </c>
    </row>
    <row r="62" spans="14:15" x14ac:dyDescent="0.25">
      <c r="N62">
        <v>4</v>
      </c>
      <c r="O62">
        <v>2.2999999999999998</v>
      </c>
    </row>
    <row r="63" spans="14:15" x14ac:dyDescent="0.25">
      <c r="N63">
        <v>1.9</v>
      </c>
      <c r="O63">
        <v>2.2000000000000002</v>
      </c>
    </row>
    <row r="64" spans="14:15" x14ac:dyDescent="0.25">
      <c r="N64">
        <v>5</v>
      </c>
      <c r="O64">
        <v>2.8</v>
      </c>
    </row>
    <row r="65" spans="9:15" x14ac:dyDescent="0.25">
      <c r="N65">
        <v>4.5</v>
      </c>
      <c r="O65">
        <v>3</v>
      </c>
    </row>
    <row r="66" spans="9:15" x14ac:dyDescent="0.25">
      <c r="N66">
        <v>2.7</v>
      </c>
      <c r="O66">
        <v>2.5</v>
      </c>
    </row>
    <row r="67" spans="9:15" x14ac:dyDescent="0.25">
      <c r="N67">
        <v>4</v>
      </c>
      <c r="O67">
        <v>3.1</v>
      </c>
    </row>
    <row r="68" spans="9:15" x14ac:dyDescent="0.25">
      <c r="N68">
        <v>1.6</v>
      </c>
      <c r="O68">
        <v>3.3</v>
      </c>
    </row>
    <row r="69" spans="9:15" x14ac:dyDescent="0.25">
      <c r="N69">
        <v>2.9</v>
      </c>
      <c r="O69">
        <v>1.5</v>
      </c>
    </row>
    <row r="70" spans="9:15" x14ac:dyDescent="0.25">
      <c r="N70">
        <v>3.2</v>
      </c>
      <c r="O70">
        <v>3.6</v>
      </c>
    </row>
    <row r="71" spans="9:15" x14ac:dyDescent="0.25">
      <c r="N71">
        <v>2.9</v>
      </c>
      <c r="O71">
        <v>1.4</v>
      </c>
    </row>
    <row r="72" spans="9:15" x14ac:dyDescent="0.25">
      <c r="N72">
        <v>2.5</v>
      </c>
      <c r="O72">
        <v>1.3</v>
      </c>
    </row>
    <row r="73" spans="9:15" x14ac:dyDescent="0.25">
      <c r="N73">
        <v>2.7</v>
      </c>
      <c r="O73">
        <v>1.3</v>
      </c>
    </row>
    <row r="74" spans="9:15" x14ac:dyDescent="0.25">
      <c r="N74">
        <v>1.2</v>
      </c>
      <c r="O74">
        <v>1.6</v>
      </c>
    </row>
    <row r="75" spans="9:15" x14ac:dyDescent="0.25">
      <c r="N75">
        <v>2.2000000000000002</v>
      </c>
      <c r="O75">
        <v>1.8</v>
      </c>
    </row>
    <row r="76" spans="9:15" x14ac:dyDescent="0.25">
      <c r="N76">
        <v>0.8</v>
      </c>
      <c r="O76">
        <v>0.3</v>
      </c>
    </row>
    <row r="77" spans="9:15" x14ac:dyDescent="0.25">
      <c r="N77">
        <v>1</v>
      </c>
      <c r="O77">
        <v>1.3</v>
      </c>
    </row>
    <row r="78" spans="9:15" x14ac:dyDescent="0.25">
      <c r="N78">
        <v>1.3</v>
      </c>
      <c r="O78">
        <v>1.8</v>
      </c>
    </row>
    <row r="79" spans="9:15" x14ac:dyDescent="0.25">
      <c r="I79" t="e">
        <f>sk</f>
        <v>#NAME?</v>
      </c>
      <c r="N79">
        <v>1.8</v>
      </c>
      <c r="O79">
        <v>3.4</v>
      </c>
    </row>
    <row r="80" spans="9:15" x14ac:dyDescent="0.25">
      <c r="N80">
        <v>0.4</v>
      </c>
      <c r="O80">
        <v>1.8</v>
      </c>
    </row>
    <row r="81" spans="13:16" x14ac:dyDescent="0.25">
      <c r="N81">
        <v>0.6</v>
      </c>
      <c r="O81">
        <v>0.6</v>
      </c>
    </row>
    <row r="82" spans="13:16" x14ac:dyDescent="0.25">
      <c r="O82">
        <v>1.3</v>
      </c>
    </row>
    <row r="83" spans="13:16" x14ac:dyDescent="0.25">
      <c r="P83" t="s">
        <v>64</v>
      </c>
    </row>
    <row r="84" spans="13:16" x14ac:dyDescent="0.25">
      <c r="M84" t="s">
        <v>16</v>
      </c>
      <c r="N84">
        <f>AVERAGE(N50:N81)</f>
        <v>2.4812500000000002</v>
      </c>
      <c r="O84">
        <f>AVERAGE(O50:O82)</f>
        <v>1.9090909090909083</v>
      </c>
      <c r="P84">
        <f>AVERAGE(N84:O84)</f>
        <v>2.1951704545454542</v>
      </c>
    </row>
    <row r="85" spans="13:16" x14ac:dyDescent="0.25">
      <c r="M85" t="s">
        <v>58</v>
      </c>
      <c r="N85">
        <f>STDEV(N50:N81)</f>
        <v>1.1627102654102279</v>
      </c>
      <c r="O85">
        <f>STDEV(O50:O82)</f>
        <v>0.90497363095687855</v>
      </c>
      <c r="P85">
        <f>AVERAGE(N85:O85)</f>
        <v>1.0338419481835532</v>
      </c>
    </row>
    <row r="86" spans="13:16" x14ac:dyDescent="0.25">
      <c r="M86" t="s">
        <v>59</v>
      </c>
      <c r="N86">
        <f>SKEW(N50:N81)</f>
        <v>0.11990604815982656</v>
      </c>
      <c r="O86">
        <f>SKEW(O50:O82)</f>
        <v>0.14121640608352129</v>
      </c>
    </row>
    <row r="87" spans="13:16" x14ac:dyDescent="0.25">
      <c r="M87" t="s">
        <v>68</v>
      </c>
      <c r="N87">
        <f>CORREL(N51:N81,N50:N80)</f>
        <v>0.35908426693249323</v>
      </c>
      <c r="O87">
        <f>CORREL(O51:O82,O50:O81)</f>
        <v>0.1137527896489532</v>
      </c>
    </row>
  </sheetData>
  <mergeCells count="10">
    <mergeCell ref="AE2:AF2"/>
    <mergeCell ref="Z2:AA2"/>
    <mergeCell ref="AB2:AC2"/>
    <mergeCell ref="J2:K2"/>
    <mergeCell ref="L2:M2"/>
    <mergeCell ref="V2:W2"/>
    <mergeCell ref="X2:Y2"/>
    <mergeCell ref="R2:S2"/>
    <mergeCell ref="P2:Q2"/>
    <mergeCell ref="N2:O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3" workbookViewId="0">
      <selection activeCell="F47" sqref="F47"/>
    </sheetView>
  </sheetViews>
  <sheetFormatPr defaultColWidth="11.42578125" defaultRowHeight="15" x14ac:dyDescent="0.25"/>
  <sheetData>
    <row r="1" spans="1:10" x14ac:dyDescent="0.25">
      <c r="B1" t="s">
        <v>56</v>
      </c>
      <c r="C1" t="s">
        <v>48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76</v>
      </c>
      <c r="J1" s="5" t="s">
        <v>77</v>
      </c>
    </row>
    <row r="2" spans="1:10" x14ac:dyDescent="0.25">
      <c r="A2">
        <v>1</v>
      </c>
      <c r="B2">
        <v>3.3</v>
      </c>
      <c r="C2">
        <v>2.1</v>
      </c>
      <c r="D2">
        <f>B2-mean1</f>
        <v>0.81874999999999964</v>
      </c>
      <c r="E2">
        <f>C2-mean2</f>
        <v>0.19090909090909181</v>
      </c>
      <c r="F2">
        <f>D2^2</f>
        <v>0.67035156249999939</v>
      </c>
      <c r="G2">
        <f>E2^2</f>
        <v>3.6446280991735878E-2</v>
      </c>
      <c r="H2">
        <f>D2*E2</f>
        <v>0.15630681818181885</v>
      </c>
      <c r="I2">
        <f>D2*D3</f>
        <v>1.4072265624999993</v>
      </c>
      <c r="J2">
        <f>E2*E3</f>
        <v>-0.13537190082644676</v>
      </c>
    </row>
    <row r="3" spans="1:10" x14ac:dyDescent="0.25">
      <c r="A3">
        <v>2</v>
      </c>
      <c r="B3">
        <v>4.2</v>
      </c>
      <c r="C3">
        <v>1.2</v>
      </c>
      <c r="D3">
        <f>B3-mean1</f>
        <v>1.71875</v>
      </c>
      <c r="E3">
        <f>C3-mean2</f>
        <v>-0.70909090909090833</v>
      </c>
      <c r="F3">
        <f t="shared" ref="F3:F36" si="0">D3^2</f>
        <v>2.9541015625</v>
      </c>
      <c r="G3">
        <f t="shared" ref="G3:G36" si="1">E3^2</f>
        <v>0.50280991735537084</v>
      </c>
      <c r="H3">
        <f t="shared" ref="H3:H36" si="2">D3*E3</f>
        <v>-1.2187499999999987</v>
      </c>
      <c r="I3">
        <f t="shared" ref="I3:J35" si="3">D3*D4</f>
        <v>-0.4833984375</v>
      </c>
      <c r="J3">
        <f t="shared" si="3"/>
        <v>6.4462809917350209E-3</v>
      </c>
    </row>
    <row r="4" spans="1:10" x14ac:dyDescent="0.25">
      <c r="A4">
        <v>3</v>
      </c>
      <c r="B4">
        <v>2.2000000000000002</v>
      </c>
      <c r="C4">
        <v>1.9</v>
      </c>
      <c r="D4">
        <f>B4-mean1</f>
        <v>-0.28125</v>
      </c>
      <c r="E4">
        <f>C4-mean2</f>
        <v>-9.0909090909083723E-3</v>
      </c>
      <c r="F4">
        <f t="shared" si="0"/>
        <v>7.91015625E-2</v>
      </c>
      <c r="G4">
        <f t="shared" si="1"/>
        <v>8.2644628099160482E-5</v>
      </c>
      <c r="H4">
        <f t="shared" si="2"/>
        <v>2.5568181818179797E-3</v>
      </c>
    </row>
    <row r="5" spans="1:10" x14ac:dyDescent="0.25">
      <c r="A5">
        <v>4</v>
      </c>
    </row>
    <row r="6" spans="1:10" x14ac:dyDescent="0.25">
      <c r="A6">
        <v>5</v>
      </c>
      <c r="B6">
        <v>2.4</v>
      </c>
      <c r="C6">
        <v>2</v>
      </c>
      <c r="D6">
        <f t="shared" ref="D6:D25" si="4">B6-mean1</f>
        <v>-8.1250000000000266E-2</v>
      </c>
      <c r="E6">
        <f t="shared" ref="E6:E22" si="5">C6-mean2</f>
        <v>9.0909090909091717E-2</v>
      </c>
      <c r="F6">
        <f t="shared" si="0"/>
        <v>6.6015625000000432E-3</v>
      </c>
      <c r="G6">
        <f t="shared" si="1"/>
        <v>8.2644628099175013E-3</v>
      </c>
      <c r="H6">
        <f t="shared" si="2"/>
        <v>-7.3863636363637264E-3</v>
      </c>
      <c r="I6">
        <f t="shared" si="3"/>
        <v>-9.089843750000029E-2</v>
      </c>
      <c r="J6">
        <f t="shared" si="3"/>
        <v>-8.2644628099174208E-2</v>
      </c>
    </row>
    <row r="7" spans="1:10" x14ac:dyDescent="0.25">
      <c r="A7">
        <v>6</v>
      </c>
      <c r="B7">
        <v>3.6</v>
      </c>
      <c r="C7">
        <v>1</v>
      </c>
      <c r="D7">
        <f t="shared" si="4"/>
        <v>1.1187499999999999</v>
      </c>
      <c r="E7">
        <f t="shared" si="5"/>
        <v>-0.90909090909090828</v>
      </c>
      <c r="F7">
        <f t="shared" si="0"/>
        <v>1.2516015624999999</v>
      </c>
      <c r="G7">
        <f t="shared" si="1"/>
        <v>0.82644628099173412</v>
      </c>
      <c r="H7">
        <f t="shared" si="2"/>
        <v>-1.0170454545454535</v>
      </c>
      <c r="I7">
        <f t="shared" si="3"/>
        <v>0.46847656249999964</v>
      </c>
      <c r="J7">
        <f t="shared" si="3"/>
        <v>-0.80991735537190068</v>
      </c>
    </row>
    <row r="8" spans="1:10" x14ac:dyDescent="0.25">
      <c r="A8">
        <v>7</v>
      </c>
      <c r="B8">
        <v>2.9</v>
      </c>
      <c r="C8">
        <v>2.8</v>
      </c>
      <c r="D8">
        <f t="shared" si="4"/>
        <v>0.41874999999999973</v>
      </c>
      <c r="E8">
        <f t="shared" si="5"/>
        <v>0.89090909090909154</v>
      </c>
      <c r="F8">
        <f t="shared" si="0"/>
        <v>0.17535156249999978</v>
      </c>
      <c r="G8">
        <f t="shared" si="1"/>
        <v>0.79371900826446395</v>
      </c>
      <c r="H8">
        <f t="shared" si="2"/>
        <v>0.37306818181818185</v>
      </c>
      <c r="I8">
        <f t="shared" si="3"/>
        <v>-7.5898437500000096E-2</v>
      </c>
      <c r="J8">
        <f t="shared" si="3"/>
        <v>0.1700826446281001</v>
      </c>
    </row>
    <row r="9" spans="1:10" x14ac:dyDescent="0.25">
      <c r="A9">
        <v>8</v>
      </c>
      <c r="B9">
        <v>2.2999999999999998</v>
      </c>
      <c r="C9">
        <v>2.1</v>
      </c>
      <c r="D9">
        <f t="shared" si="4"/>
        <v>-0.18125000000000036</v>
      </c>
      <c r="E9">
        <f t="shared" si="5"/>
        <v>0.19090909090909181</v>
      </c>
      <c r="F9">
        <f t="shared" si="0"/>
        <v>3.2851562500000125E-2</v>
      </c>
      <c r="G9">
        <f t="shared" si="1"/>
        <v>3.6446280991735878E-2</v>
      </c>
      <c r="H9">
        <f t="shared" si="2"/>
        <v>-3.460227272727296E-2</v>
      </c>
      <c r="I9">
        <f t="shared" si="3"/>
        <v>5.09765625000001E-2</v>
      </c>
      <c r="J9">
        <f t="shared" si="3"/>
        <v>0.26553719008264598</v>
      </c>
    </row>
    <row r="10" spans="1:10" x14ac:dyDescent="0.25">
      <c r="A10">
        <v>9</v>
      </c>
      <c r="B10">
        <v>2.2000000000000002</v>
      </c>
      <c r="C10">
        <v>3.3</v>
      </c>
      <c r="D10">
        <f t="shared" si="4"/>
        <v>-0.28125</v>
      </c>
      <c r="E10">
        <f t="shared" si="5"/>
        <v>1.3909090909090915</v>
      </c>
      <c r="F10">
        <f t="shared" si="0"/>
        <v>7.91015625E-2</v>
      </c>
      <c r="G10">
        <f t="shared" si="1"/>
        <v>1.9346280991735554</v>
      </c>
      <c r="H10">
        <f t="shared" si="2"/>
        <v>-0.39119318181818197</v>
      </c>
      <c r="I10">
        <f t="shared" si="3"/>
        <v>-8.96484374999999E-2</v>
      </c>
      <c r="J10">
        <f t="shared" si="3"/>
        <v>-0.84719008264462725</v>
      </c>
    </row>
    <row r="11" spans="1:10" x14ac:dyDescent="0.25">
      <c r="A11">
        <v>10</v>
      </c>
      <c r="B11">
        <v>2.8</v>
      </c>
      <c r="C11">
        <v>1.3</v>
      </c>
      <c r="D11">
        <f t="shared" si="4"/>
        <v>0.31874999999999964</v>
      </c>
      <c r="E11">
        <f t="shared" si="5"/>
        <v>-0.60909090909090824</v>
      </c>
      <c r="F11">
        <f t="shared" si="0"/>
        <v>0.10160156249999977</v>
      </c>
      <c r="G11">
        <f t="shared" si="1"/>
        <v>0.37099173553718906</v>
      </c>
      <c r="H11">
        <f t="shared" si="2"/>
        <v>-0.19414772727272678</v>
      </c>
      <c r="I11">
        <f t="shared" si="3"/>
        <v>-0.53589843749999944</v>
      </c>
      <c r="J11">
        <f t="shared" si="3"/>
        <v>0.85826446280991564</v>
      </c>
    </row>
    <row r="12" spans="1:10" x14ac:dyDescent="0.25">
      <c r="A12">
        <v>11</v>
      </c>
      <c r="B12">
        <v>0.8</v>
      </c>
      <c r="C12">
        <v>0.5</v>
      </c>
      <c r="D12">
        <f t="shared" si="4"/>
        <v>-1.6812500000000001</v>
      </c>
      <c r="E12">
        <f t="shared" si="5"/>
        <v>-1.4090909090909083</v>
      </c>
      <c r="F12">
        <f t="shared" si="0"/>
        <v>2.8266015625000005</v>
      </c>
      <c r="G12">
        <f t="shared" si="1"/>
        <v>1.9855371900826424</v>
      </c>
      <c r="H12">
        <f t="shared" si="2"/>
        <v>2.3690340909090897</v>
      </c>
      <c r="I12">
        <f t="shared" si="3"/>
        <v>-0.36777343750000002</v>
      </c>
      <c r="J12">
        <f t="shared" si="3"/>
        <v>-0.40991735537190199</v>
      </c>
    </row>
    <row r="13" spans="1:10" x14ac:dyDescent="0.25">
      <c r="A13">
        <v>12</v>
      </c>
      <c r="B13">
        <v>2.7</v>
      </c>
      <c r="C13">
        <v>2.2000000000000002</v>
      </c>
      <c r="D13">
        <f t="shared" si="4"/>
        <v>0.21875</v>
      </c>
      <c r="E13">
        <f t="shared" si="5"/>
        <v>0.29090909090909189</v>
      </c>
      <c r="F13">
        <f t="shared" si="0"/>
        <v>4.78515625E-2</v>
      </c>
      <c r="G13">
        <f t="shared" si="1"/>
        <v>8.4628099173554294E-2</v>
      </c>
      <c r="H13">
        <f t="shared" si="2"/>
        <v>6.3636363636363852E-2</v>
      </c>
      <c r="I13">
        <f t="shared" si="3"/>
        <v>6.9726562499999922E-2</v>
      </c>
      <c r="J13">
        <f t="shared" si="3"/>
        <v>-0.43900826446281122</v>
      </c>
    </row>
    <row r="14" spans="1:10" x14ac:dyDescent="0.25">
      <c r="A14">
        <v>13</v>
      </c>
      <c r="B14">
        <v>2.8</v>
      </c>
      <c r="C14">
        <v>0.4</v>
      </c>
      <c r="D14">
        <f t="shared" si="4"/>
        <v>0.31874999999999964</v>
      </c>
      <c r="E14">
        <f t="shared" si="5"/>
        <v>-1.5090909090909084</v>
      </c>
      <c r="F14">
        <f t="shared" si="0"/>
        <v>0.10160156249999977</v>
      </c>
      <c r="G14">
        <f t="shared" si="1"/>
        <v>2.2773553719008244</v>
      </c>
      <c r="H14">
        <f t="shared" si="2"/>
        <v>-0.48102272727272649</v>
      </c>
      <c r="I14">
        <f t="shared" si="3"/>
        <v>0.48410156249999942</v>
      </c>
      <c r="J14">
        <f t="shared" si="3"/>
        <v>-0.58991735537190149</v>
      </c>
    </row>
    <row r="15" spans="1:10" x14ac:dyDescent="0.25">
      <c r="A15">
        <v>14</v>
      </c>
      <c r="B15">
        <v>4</v>
      </c>
      <c r="C15">
        <v>2.2999999999999998</v>
      </c>
      <c r="D15">
        <f t="shared" si="4"/>
        <v>1.5187499999999998</v>
      </c>
      <c r="E15">
        <f t="shared" si="5"/>
        <v>0.39090909090909154</v>
      </c>
      <c r="F15">
        <f t="shared" si="0"/>
        <v>2.3066015624999996</v>
      </c>
      <c r="G15">
        <f t="shared" si="1"/>
        <v>0.15280991735537239</v>
      </c>
      <c r="H15">
        <f t="shared" si="2"/>
        <v>0.59369318181818276</v>
      </c>
      <c r="I15">
        <f t="shared" si="3"/>
        <v>-0.88277343750000026</v>
      </c>
      <c r="J15">
        <f t="shared" si="3"/>
        <v>0.11371900826446338</v>
      </c>
    </row>
    <row r="16" spans="1:10" x14ac:dyDescent="0.25">
      <c r="A16">
        <v>15</v>
      </c>
      <c r="B16">
        <v>1.9</v>
      </c>
      <c r="C16">
        <v>2.2000000000000002</v>
      </c>
      <c r="D16">
        <f t="shared" si="4"/>
        <v>-0.58125000000000027</v>
      </c>
      <c r="E16">
        <f t="shared" si="5"/>
        <v>0.29090909090909189</v>
      </c>
      <c r="F16">
        <f t="shared" si="0"/>
        <v>0.33785156250000031</v>
      </c>
      <c r="G16">
        <f t="shared" si="1"/>
        <v>8.4628099173554294E-2</v>
      </c>
      <c r="H16">
        <f t="shared" si="2"/>
        <v>-0.16909090909090974</v>
      </c>
      <c r="I16">
        <f t="shared" si="3"/>
        <v>-1.4640234375000005</v>
      </c>
      <c r="J16">
        <f t="shared" si="3"/>
        <v>0.25917355371900935</v>
      </c>
    </row>
    <row r="17" spans="1:10" x14ac:dyDescent="0.25">
      <c r="A17">
        <v>16</v>
      </c>
      <c r="B17">
        <v>5</v>
      </c>
      <c r="C17">
        <v>2.8</v>
      </c>
      <c r="D17">
        <f t="shared" si="4"/>
        <v>2.5187499999999998</v>
      </c>
      <c r="E17">
        <f t="shared" si="5"/>
        <v>0.89090909090909154</v>
      </c>
      <c r="F17">
        <f t="shared" si="0"/>
        <v>6.3441015624999988</v>
      </c>
      <c r="G17">
        <f t="shared" si="1"/>
        <v>0.79371900826446395</v>
      </c>
      <c r="H17">
        <f t="shared" si="2"/>
        <v>2.2439772727272742</v>
      </c>
      <c r="I17">
        <f t="shared" si="3"/>
        <v>5.0847265624999993</v>
      </c>
      <c r="J17">
        <f t="shared" si="3"/>
        <v>0.9719008264462824</v>
      </c>
    </row>
    <row r="18" spans="1:10" x14ac:dyDescent="0.25">
      <c r="A18">
        <v>17</v>
      </c>
      <c r="B18">
        <v>4.5</v>
      </c>
      <c r="C18">
        <v>3</v>
      </c>
      <c r="D18">
        <f t="shared" si="4"/>
        <v>2.0187499999999998</v>
      </c>
      <c r="E18">
        <f t="shared" si="5"/>
        <v>1.0909090909090917</v>
      </c>
      <c r="F18">
        <f t="shared" si="0"/>
        <v>4.075351562499999</v>
      </c>
      <c r="G18">
        <f t="shared" si="1"/>
        <v>1.190082644628101</v>
      </c>
      <c r="H18">
        <f t="shared" si="2"/>
        <v>2.2022727272727285</v>
      </c>
      <c r="I18">
        <f t="shared" si="3"/>
        <v>0.44160156249999993</v>
      </c>
      <c r="J18">
        <f t="shared" si="3"/>
        <v>0.64462809917355512</v>
      </c>
    </row>
    <row r="19" spans="1:10" x14ac:dyDescent="0.25">
      <c r="A19">
        <v>18</v>
      </c>
      <c r="B19">
        <v>2.7</v>
      </c>
      <c r="C19">
        <v>2.5</v>
      </c>
      <c r="D19">
        <f t="shared" si="4"/>
        <v>0.21875</v>
      </c>
      <c r="E19">
        <f t="shared" si="5"/>
        <v>0.59090909090909172</v>
      </c>
      <c r="F19">
        <f t="shared" si="0"/>
        <v>4.78515625E-2</v>
      </c>
      <c r="G19">
        <f t="shared" si="1"/>
        <v>0.34917355371900921</v>
      </c>
      <c r="H19">
        <f t="shared" si="2"/>
        <v>0.12926136363636381</v>
      </c>
      <c r="I19">
        <f t="shared" si="3"/>
        <v>0.33222656249999993</v>
      </c>
      <c r="J19">
        <f t="shared" si="3"/>
        <v>0.70371900826446432</v>
      </c>
    </row>
    <row r="20" spans="1:10" x14ac:dyDescent="0.25">
      <c r="A20">
        <v>19</v>
      </c>
      <c r="B20">
        <v>4</v>
      </c>
      <c r="C20">
        <v>3.1</v>
      </c>
      <c r="D20">
        <f t="shared" si="4"/>
        <v>1.5187499999999998</v>
      </c>
      <c r="E20">
        <f t="shared" si="5"/>
        <v>1.1909090909090918</v>
      </c>
      <c r="F20">
        <f t="shared" si="0"/>
        <v>2.3066015624999996</v>
      </c>
      <c r="G20">
        <f t="shared" si="1"/>
        <v>1.4182644628099195</v>
      </c>
      <c r="H20">
        <f t="shared" si="2"/>
        <v>1.8086931818181831</v>
      </c>
      <c r="I20">
        <f t="shared" si="3"/>
        <v>-1.3383984375</v>
      </c>
      <c r="J20">
        <f t="shared" si="3"/>
        <v>1.6564462809917375</v>
      </c>
    </row>
    <row r="21" spans="1:10" x14ac:dyDescent="0.25">
      <c r="A21">
        <v>20</v>
      </c>
      <c r="B21">
        <v>1.6</v>
      </c>
      <c r="C21">
        <v>3.3</v>
      </c>
      <c r="D21">
        <f t="shared" si="4"/>
        <v>-0.88125000000000009</v>
      </c>
      <c r="E21">
        <f t="shared" si="5"/>
        <v>1.3909090909090915</v>
      </c>
      <c r="F21">
        <f t="shared" si="0"/>
        <v>0.77660156250000012</v>
      </c>
      <c r="G21">
        <f t="shared" si="1"/>
        <v>1.9346280991735554</v>
      </c>
      <c r="H21">
        <f t="shared" si="2"/>
        <v>-1.2257386363636371</v>
      </c>
      <c r="I21">
        <f t="shared" si="3"/>
        <v>-0.36902343749999983</v>
      </c>
      <c r="J21">
        <f t="shared" si="3"/>
        <v>-0.56900826446280905</v>
      </c>
    </row>
    <row r="22" spans="1:10" x14ac:dyDescent="0.25">
      <c r="A22">
        <v>21</v>
      </c>
      <c r="B22">
        <v>2.9</v>
      </c>
      <c r="C22">
        <v>1.5</v>
      </c>
      <c r="D22">
        <f t="shared" si="4"/>
        <v>0.41874999999999973</v>
      </c>
      <c r="E22">
        <f t="shared" si="5"/>
        <v>-0.40909090909090828</v>
      </c>
      <c r="F22">
        <f t="shared" si="0"/>
        <v>0.17535156249999978</v>
      </c>
      <c r="G22">
        <f t="shared" si="1"/>
        <v>0.16735537190082578</v>
      </c>
      <c r="H22">
        <f t="shared" si="2"/>
        <v>-0.17130681818181773</v>
      </c>
      <c r="I22">
        <f t="shared" si="3"/>
        <v>0.30097656249999982</v>
      </c>
    </row>
    <row r="23" spans="1:10" x14ac:dyDescent="0.25">
      <c r="A23">
        <v>22</v>
      </c>
      <c r="B23">
        <v>3.2</v>
      </c>
      <c r="D23">
        <f t="shared" si="4"/>
        <v>0.71875</v>
      </c>
      <c r="F23">
        <f t="shared" si="0"/>
        <v>0.5166015625</v>
      </c>
      <c r="I23">
        <f t="shared" si="3"/>
        <v>0.30097656249999982</v>
      </c>
    </row>
    <row r="24" spans="1:10" x14ac:dyDescent="0.25">
      <c r="A24">
        <v>23</v>
      </c>
      <c r="B24">
        <v>2.9</v>
      </c>
      <c r="C24">
        <v>3.6</v>
      </c>
      <c r="D24">
        <f t="shared" si="4"/>
        <v>0.41874999999999973</v>
      </c>
      <c r="E24">
        <f t="shared" ref="E24:E36" si="6">C24-mean2</f>
        <v>1.6909090909090918</v>
      </c>
      <c r="F24">
        <f t="shared" si="0"/>
        <v>0.17535156249999978</v>
      </c>
      <c r="G24">
        <f t="shared" si="1"/>
        <v>2.8591735537190113</v>
      </c>
      <c r="H24">
        <f t="shared" si="2"/>
        <v>0.70806818181818176</v>
      </c>
      <c r="I24">
        <f t="shared" si="3"/>
        <v>7.8515624999999211E-3</v>
      </c>
      <c r="J24">
        <f t="shared" si="3"/>
        <v>-0.86082644628099103</v>
      </c>
    </row>
    <row r="25" spans="1:10" x14ac:dyDescent="0.25">
      <c r="A25">
        <v>24</v>
      </c>
      <c r="B25">
        <v>2.5</v>
      </c>
      <c r="C25">
        <v>1.4</v>
      </c>
      <c r="D25">
        <f t="shared" si="4"/>
        <v>1.8749999999999822E-2</v>
      </c>
      <c r="E25">
        <f t="shared" si="6"/>
        <v>-0.50909090909090837</v>
      </c>
      <c r="F25">
        <f t="shared" si="0"/>
        <v>3.5156249999999332E-4</v>
      </c>
      <c r="G25">
        <f t="shared" si="1"/>
        <v>0.25917355371900752</v>
      </c>
      <c r="H25">
        <f t="shared" si="2"/>
        <v>-9.5454545454544421E-3</v>
      </c>
      <c r="J25">
        <f t="shared" si="3"/>
        <v>0.31008264462809831</v>
      </c>
    </row>
    <row r="26" spans="1:10" x14ac:dyDescent="0.25">
      <c r="A26">
        <v>25</v>
      </c>
      <c r="C26">
        <v>1.3</v>
      </c>
      <c r="E26">
        <f t="shared" si="6"/>
        <v>-0.60909090909090824</v>
      </c>
      <c r="G26">
        <f t="shared" si="1"/>
        <v>0.37099173553718906</v>
      </c>
      <c r="J26">
        <f t="shared" si="3"/>
        <v>0.37099173553718906</v>
      </c>
    </row>
    <row r="27" spans="1:10" x14ac:dyDescent="0.25">
      <c r="A27">
        <v>26</v>
      </c>
      <c r="B27">
        <v>2.7</v>
      </c>
      <c r="C27">
        <v>1.3</v>
      </c>
      <c r="D27">
        <f>B27-mean1</f>
        <v>0.21875</v>
      </c>
      <c r="E27">
        <f t="shared" si="6"/>
        <v>-0.60909090909090824</v>
      </c>
      <c r="F27">
        <f t="shared" si="0"/>
        <v>4.78515625E-2</v>
      </c>
      <c r="G27">
        <f t="shared" si="1"/>
        <v>0.37099173553718906</v>
      </c>
      <c r="H27">
        <f t="shared" si="2"/>
        <v>-0.13323863636363617</v>
      </c>
      <c r="I27">
        <f t="shared" si="3"/>
        <v>-0.28027343750000006</v>
      </c>
      <c r="J27">
        <f t="shared" si="3"/>
        <v>0.18826446280991654</v>
      </c>
    </row>
    <row r="28" spans="1:10" x14ac:dyDescent="0.25">
      <c r="A28">
        <v>27</v>
      </c>
      <c r="B28">
        <v>1.2</v>
      </c>
      <c r="C28">
        <v>1.6</v>
      </c>
      <c r="D28">
        <f>B28-mean1</f>
        <v>-1.2812500000000002</v>
      </c>
      <c r="E28">
        <f t="shared" si="6"/>
        <v>-0.30909090909090819</v>
      </c>
      <c r="F28">
        <f t="shared" si="0"/>
        <v>1.6416015625000007</v>
      </c>
      <c r="G28">
        <f t="shared" si="1"/>
        <v>9.553719008264408E-2</v>
      </c>
      <c r="H28">
        <f t="shared" si="2"/>
        <v>0.39602272727272619</v>
      </c>
      <c r="I28">
        <f t="shared" si="3"/>
        <v>0.36035156250000006</v>
      </c>
      <c r="J28">
        <f t="shared" si="3"/>
        <v>3.3719008264462447E-2</v>
      </c>
    </row>
    <row r="29" spans="1:10" x14ac:dyDescent="0.25">
      <c r="A29">
        <v>28</v>
      </c>
      <c r="B29">
        <v>2.2000000000000002</v>
      </c>
      <c r="C29">
        <v>1.8</v>
      </c>
      <c r="D29">
        <f>B29-mean1</f>
        <v>-0.28125</v>
      </c>
      <c r="E29">
        <f t="shared" si="6"/>
        <v>-0.10909090909090824</v>
      </c>
      <c r="F29">
        <f t="shared" si="0"/>
        <v>7.91015625E-2</v>
      </c>
      <c r="G29">
        <f t="shared" si="1"/>
        <v>1.1900826446280805E-2</v>
      </c>
      <c r="H29">
        <f t="shared" si="2"/>
        <v>3.0681818181817942E-2</v>
      </c>
      <c r="I29">
        <f t="shared" si="3"/>
        <v>0.47285156250000004</v>
      </c>
      <c r="J29">
        <f t="shared" si="3"/>
        <v>0.17553719008264315</v>
      </c>
    </row>
    <row r="30" spans="1:10" x14ac:dyDescent="0.25">
      <c r="A30">
        <v>29</v>
      </c>
      <c r="B30">
        <v>0.8</v>
      </c>
      <c r="C30">
        <v>0.3</v>
      </c>
      <c r="D30">
        <f>B30-mean1</f>
        <v>-1.6812500000000001</v>
      </c>
      <c r="E30">
        <f t="shared" si="6"/>
        <v>-1.6090909090909082</v>
      </c>
      <c r="F30">
        <f t="shared" si="0"/>
        <v>2.8266015625000005</v>
      </c>
      <c r="G30">
        <f t="shared" si="1"/>
        <v>2.5891735537190055</v>
      </c>
      <c r="H30">
        <f t="shared" si="2"/>
        <v>2.7052840909090898</v>
      </c>
      <c r="I30">
        <f t="shared" si="3"/>
        <v>2.4903515625000003</v>
      </c>
      <c r="J30">
        <f t="shared" si="3"/>
        <v>0.98008264462809724</v>
      </c>
    </row>
    <row r="31" spans="1:10" x14ac:dyDescent="0.25">
      <c r="A31">
        <v>30</v>
      </c>
      <c r="B31">
        <v>1</v>
      </c>
      <c r="C31">
        <v>1.3</v>
      </c>
      <c r="D31">
        <f>B31-mean1</f>
        <v>-1.4812500000000002</v>
      </c>
      <c r="E31">
        <f t="shared" si="6"/>
        <v>-0.60909090909090824</v>
      </c>
      <c r="F31">
        <f t="shared" si="0"/>
        <v>2.1941015625000007</v>
      </c>
      <c r="G31">
        <f t="shared" si="1"/>
        <v>0.37099173553718906</v>
      </c>
      <c r="H31">
        <f t="shared" si="2"/>
        <v>0.90221590909090799</v>
      </c>
      <c r="J31">
        <f t="shared" si="3"/>
        <v>6.6446280991734927E-2</v>
      </c>
    </row>
    <row r="32" spans="1:10" x14ac:dyDescent="0.25">
      <c r="A32">
        <v>31</v>
      </c>
      <c r="C32">
        <v>1.8</v>
      </c>
      <c r="E32">
        <f t="shared" si="6"/>
        <v>-0.10909090909090824</v>
      </c>
      <c r="G32">
        <f t="shared" si="1"/>
        <v>1.1900826446280805E-2</v>
      </c>
      <c r="J32">
        <f t="shared" si="3"/>
        <v>-0.16264462809917235</v>
      </c>
    </row>
    <row r="33" spans="1:10" x14ac:dyDescent="0.25">
      <c r="A33">
        <v>32</v>
      </c>
      <c r="B33">
        <v>1.3</v>
      </c>
      <c r="C33">
        <v>3.4</v>
      </c>
      <c r="D33">
        <f>B33-mean1</f>
        <v>-1.1812500000000001</v>
      </c>
      <c r="E33">
        <f t="shared" si="6"/>
        <v>1.4909090909090916</v>
      </c>
      <c r="F33">
        <f t="shared" si="0"/>
        <v>1.3953515625000004</v>
      </c>
      <c r="G33">
        <f t="shared" si="1"/>
        <v>2.2228099173553741</v>
      </c>
      <c r="H33">
        <f t="shared" si="2"/>
        <v>-1.7611363636363646</v>
      </c>
      <c r="I33">
        <f t="shared" si="3"/>
        <v>0.8047265625000003</v>
      </c>
      <c r="J33">
        <f t="shared" si="3"/>
        <v>-0.16264462809917235</v>
      </c>
    </row>
    <row r="34" spans="1:10" x14ac:dyDescent="0.25">
      <c r="A34">
        <v>33</v>
      </c>
      <c r="B34">
        <v>1.8</v>
      </c>
      <c r="C34">
        <v>1.8</v>
      </c>
      <c r="D34">
        <f>B34-mean1</f>
        <v>-0.68125000000000013</v>
      </c>
      <c r="E34">
        <f t="shared" si="6"/>
        <v>-0.10909090909090824</v>
      </c>
      <c r="F34">
        <f t="shared" si="0"/>
        <v>0.46410156250000018</v>
      </c>
      <c r="G34">
        <f t="shared" si="1"/>
        <v>1.1900826446280805E-2</v>
      </c>
      <c r="H34">
        <f t="shared" si="2"/>
        <v>7.4318181818181256E-2</v>
      </c>
      <c r="I34">
        <f t="shared" si="3"/>
        <v>1.4178515625000006</v>
      </c>
      <c r="J34">
        <f t="shared" si="3"/>
        <v>0.14280991735537069</v>
      </c>
    </row>
    <row r="35" spans="1:10" x14ac:dyDescent="0.25">
      <c r="A35">
        <v>34</v>
      </c>
      <c r="B35">
        <v>0.4</v>
      </c>
      <c r="C35">
        <v>0.6</v>
      </c>
      <c r="D35">
        <f>B35-mean1</f>
        <v>-2.0812500000000003</v>
      </c>
      <c r="E35">
        <f t="shared" si="6"/>
        <v>-1.3090909090909082</v>
      </c>
      <c r="F35">
        <f t="shared" si="0"/>
        <v>4.3316015625000013</v>
      </c>
      <c r="G35">
        <f t="shared" si="1"/>
        <v>1.7137190082644604</v>
      </c>
      <c r="H35">
        <f t="shared" si="2"/>
        <v>2.7245454545454528</v>
      </c>
      <c r="I35">
        <f t="shared" si="3"/>
        <v>3.9153515625000006</v>
      </c>
      <c r="J35">
        <f t="shared" si="3"/>
        <v>0.79735537190082484</v>
      </c>
    </row>
    <row r="36" spans="1:10" x14ac:dyDescent="0.25">
      <c r="A36">
        <v>35</v>
      </c>
      <c r="B36">
        <v>0.6</v>
      </c>
      <c r="C36">
        <v>1.3</v>
      </c>
      <c r="D36">
        <f>B36-mean1</f>
        <v>-1.8812500000000001</v>
      </c>
      <c r="E36">
        <f t="shared" si="6"/>
        <v>-0.60909090909090824</v>
      </c>
      <c r="F36">
        <f t="shared" si="0"/>
        <v>3.5391015625000004</v>
      </c>
      <c r="G36">
        <f t="shared" si="1"/>
        <v>0.37099173553718906</v>
      </c>
      <c r="H36">
        <f t="shared" si="2"/>
        <v>1.1458522727272711</v>
      </c>
    </row>
    <row r="38" spans="1:10" x14ac:dyDescent="0.25">
      <c r="B38">
        <f>AVERAGE(B2:B36)</f>
        <v>2.4812500000000002</v>
      </c>
      <c r="C38">
        <f>AVERAGE(C2:C36)</f>
        <v>1.9090909090909083</v>
      </c>
      <c r="F38">
        <f>SUM(F2:F36)</f>
        <v>41.908750000000005</v>
      </c>
      <c r="G38">
        <f t="shared" ref="G38:H38" si="7">SUM(G2:G36)</f>
        <v>26.207272727272716</v>
      </c>
      <c r="H38">
        <f t="shared" si="7"/>
        <v>11.815284090909088</v>
      </c>
      <c r="I38">
        <f>SUM(I2:I35)</f>
        <v>12.432343749999998</v>
      </c>
      <c r="J38">
        <f>SUM(J2:J35)</f>
        <v>3.6461157024793369</v>
      </c>
    </row>
    <row r="39" spans="1:10" x14ac:dyDescent="0.25">
      <c r="F39">
        <f>COUNT(F2:F36)</f>
        <v>32</v>
      </c>
      <c r="G39">
        <f t="shared" ref="G39:H39" si="8">COUNT(G2:G36)</f>
        <v>33</v>
      </c>
      <c r="H39">
        <f t="shared" si="8"/>
        <v>31</v>
      </c>
      <c r="I39">
        <f>COUNT(I2:I35)</f>
        <v>28</v>
      </c>
      <c r="J39">
        <f>COUNT(J2:J35)</f>
        <v>30</v>
      </c>
    </row>
    <row r="40" spans="1:10" x14ac:dyDescent="0.25">
      <c r="E40" t="s">
        <v>78</v>
      </c>
      <c r="F40">
        <f>F38/(F39-1)</f>
        <v>1.3518951612903227</v>
      </c>
      <c r="G40">
        <f t="shared" ref="G40:H40" si="9">G38/(G39-1)</f>
        <v>0.81897727272727239</v>
      </c>
      <c r="H40">
        <f t="shared" si="9"/>
        <v>0.39384280303030295</v>
      </c>
      <c r="I40">
        <f t="shared" ref="I40" si="10">I38/(I39-1)</f>
        <v>0.46045717592592583</v>
      </c>
      <c r="J40">
        <f t="shared" ref="J40" si="11">J38/(J39-1)</f>
        <v>0.12572812767170127</v>
      </c>
    </row>
    <row r="41" spans="1:10" x14ac:dyDescent="0.25">
      <c r="E41" t="s">
        <v>74</v>
      </c>
      <c r="F41">
        <f>SQRT(F40)</f>
        <v>1.1627102654102279</v>
      </c>
      <c r="G41">
        <f>SQRT(G40)</f>
        <v>0.90497363095687622</v>
      </c>
    </row>
    <row r="42" spans="1:10" x14ac:dyDescent="0.25">
      <c r="E42" t="s">
        <v>75</v>
      </c>
      <c r="H42">
        <f>H40/(F41*G41)</f>
        <v>0.37429625509879744</v>
      </c>
    </row>
    <row r="43" spans="1:10" x14ac:dyDescent="0.25">
      <c r="E43" t="s">
        <v>68</v>
      </c>
      <c r="I43">
        <f>I40/F40</f>
        <v>0.34060124565165267</v>
      </c>
      <c r="J43">
        <f>J40/G40</f>
        <v>0.15351845754280166</v>
      </c>
    </row>
    <row r="45" spans="1:10" x14ac:dyDescent="0.25">
      <c r="E45" t="s">
        <v>79</v>
      </c>
      <c r="F45">
        <f>(mean1*F39+mean2*G39)/(F39+G39)</f>
        <v>2.1907692307692304</v>
      </c>
    </row>
    <row r="46" spans="1:10" x14ac:dyDescent="0.25">
      <c r="E46" t="s">
        <v>74</v>
      </c>
      <c r="F46">
        <f>(F39*F41+G39*G41)/(F39+G39)</f>
        <v>1.0318593586877571</v>
      </c>
    </row>
    <row r="47" spans="1:10" x14ac:dyDescent="0.25">
      <c r="E47" t="s">
        <v>68</v>
      </c>
      <c r="F47">
        <f>(I43*I39+J43*J39)/(I39+J39)</f>
        <v>0.24383428628500561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Tobler 1992</vt:lpstr>
      <vt:lpstr>Gravett et al. 2017</vt:lpstr>
      <vt:lpstr>Sheet1</vt:lpstr>
      <vt:lpstr>Matriarchs Sleep</vt:lpstr>
      <vt:lpstr>mean1</vt:lpstr>
      <vt:lpstr>mean2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Cardon</dc:creator>
  <cp:lastModifiedBy>Kerk L. Phillips</cp:lastModifiedBy>
  <dcterms:created xsi:type="dcterms:W3CDTF">2018-03-27T22:23:19Z</dcterms:created>
  <dcterms:modified xsi:type="dcterms:W3CDTF">2018-11-06T18:59:00Z</dcterms:modified>
</cp:coreProperties>
</file>