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Lottery\Excel\"/>
    </mc:Choice>
  </mc:AlternateContent>
  <xr:revisionPtr revIDLastSave="0" documentId="13_ncr:1_{E2335DC1-B523-4847-9E4A-23BFC64AA804}" xr6:coauthVersionLast="47" xr6:coauthVersionMax="47" xr10:uidLastSave="{00000000-0000-0000-0000-000000000000}"/>
  <bookViews>
    <workbookView xWindow="3870" yWindow="1035" windowWidth="27735" windowHeight="19140" xr2:uid="{07FA9358-72D7-4D14-B6DA-FE68E3425823}"/>
  </bookViews>
  <sheets>
    <sheet name="Sheet1" sheetId="1" r:id="rId1"/>
  </sheets>
  <definedNames>
    <definedName name="a">Sheet1!$B$9</definedName>
    <definedName name="alpha">Sheet1!$B$5</definedName>
    <definedName name="b">Sheet1!$B$15</definedName>
    <definedName name="beta">Sheet1!$B$6</definedName>
    <definedName name="bsum">Sheet1!#REF!</definedName>
    <definedName name="chi">Sheet1!$B$4</definedName>
    <definedName name="clo">Sheet1!$B$3</definedName>
    <definedName name="gamma">Sheet1!$B$8</definedName>
    <definedName name="incr">Sheet1!$B$1</definedName>
    <definedName name="m">Sheet1!$B$14</definedName>
    <definedName name="nu">Sheet1!#REF!</definedName>
    <definedName name="odds">Sheet1!$B$12</definedName>
    <definedName name="payoff">Sheet1!$B$11</definedName>
    <definedName name="price">Sheet1!$B$13</definedName>
  </definedNames>
  <calcPr calcId="191029" iterateDelta="1.0000000000000001E-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E43" i="1"/>
  <c r="F43" i="1" s="1"/>
  <c r="H43" i="1" s="1"/>
  <c r="G43" i="1" l="1"/>
  <c r="I43" i="1" s="1"/>
  <c r="J43" i="1" s="1"/>
  <c r="F2" i="1"/>
  <c r="E3" i="1" l="1"/>
  <c r="G3" i="1" s="1"/>
  <c r="E4" i="1" l="1"/>
  <c r="F3" i="1"/>
  <c r="F4" i="1" l="1"/>
  <c r="G4" i="1"/>
  <c r="E5" i="1"/>
  <c r="G5" i="1" s="1"/>
  <c r="E6" i="1" l="1"/>
  <c r="G6" i="1" s="1"/>
  <c r="I6" i="1" s="1"/>
  <c r="F5" i="1"/>
  <c r="E7" i="1" l="1"/>
  <c r="G7" i="1" s="1"/>
  <c r="I7" i="1" s="1"/>
  <c r="F6" i="1"/>
  <c r="B15" i="1" l="1"/>
  <c r="H6" i="1"/>
  <c r="J6" i="1"/>
  <c r="E8" i="1"/>
  <c r="G8" i="1" s="1"/>
  <c r="I8" i="1" s="1"/>
  <c r="F7" i="1"/>
  <c r="H7" i="1" l="1"/>
  <c r="J7" i="1"/>
  <c r="E9" i="1"/>
  <c r="G9" i="1" s="1"/>
  <c r="I9" i="1" s="1"/>
  <c r="F8" i="1"/>
  <c r="H8" i="1" l="1"/>
  <c r="J8" i="1"/>
  <c r="E10" i="1"/>
  <c r="G10" i="1" s="1"/>
  <c r="I10" i="1" s="1"/>
  <c r="F9" i="1"/>
  <c r="H9" i="1" l="1"/>
  <c r="J9" i="1" s="1"/>
  <c r="E11" i="1"/>
  <c r="G11" i="1" s="1"/>
  <c r="I11" i="1" s="1"/>
  <c r="F10" i="1"/>
  <c r="H10" i="1" l="1"/>
  <c r="E12" i="1"/>
  <c r="G12" i="1" s="1"/>
  <c r="I12" i="1" s="1"/>
  <c r="F11" i="1"/>
  <c r="H11" i="1" l="1"/>
  <c r="J11" i="1"/>
  <c r="J10" i="1"/>
  <c r="E13" i="1"/>
  <c r="G13" i="1" s="1"/>
  <c r="I13" i="1" s="1"/>
  <c r="F12" i="1"/>
  <c r="H12" i="1" l="1"/>
  <c r="J12" i="1"/>
  <c r="E14" i="1"/>
  <c r="G14" i="1" s="1"/>
  <c r="I14" i="1" s="1"/>
  <c r="F13" i="1"/>
  <c r="H13" i="1" l="1"/>
  <c r="J13" i="1"/>
  <c r="E15" i="1"/>
  <c r="G15" i="1" s="1"/>
  <c r="I15" i="1" s="1"/>
  <c r="F14" i="1"/>
  <c r="H14" i="1" l="1"/>
  <c r="J14" i="1"/>
  <c r="E16" i="1"/>
  <c r="G16" i="1" s="1"/>
  <c r="I16" i="1" s="1"/>
  <c r="F15" i="1"/>
  <c r="H15" i="1" l="1"/>
  <c r="J15" i="1"/>
  <c r="E17" i="1"/>
  <c r="G17" i="1" s="1"/>
  <c r="I17" i="1" s="1"/>
  <c r="F16" i="1"/>
  <c r="H16" i="1" l="1"/>
  <c r="E18" i="1"/>
  <c r="G18" i="1" s="1"/>
  <c r="I18" i="1" s="1"/>
  <c r="F17" i="1"/>
  <c r="H17" i="1" l="1"/>
  <c r="J16" i="1"/>
  <c r="E19" i="1"/>
  <c r="G19" i="1" s="1"/>
  <c r="I19" i="1" s="1"/>
  <c r="F18" i="1"/>
  <c r="H18" i="1" l="1"/>
  <c r="J18" i="1"/>
  <c r="J17" i="1"/>
  <c r="F19" i="1"/>
  <c r="E20" i="1"/>
  <c r="G20" i="1" s="1"/>
  <c r="I20" i="1" s="1"/>
  <c r="H19" i="1" l="1"/>
  <c r="J19" i="1"/>
  <c r="E21" i="1"/>
  <c r="G21" i="1" s="1"/>
  <c r="I21" i="1" s="1"/>
  <c r="F20" i="1"/>
  <c r="H20" i="1" l="1"/>
  <c r="J20" i="1"/>
  <c r="F21" i="1"/>
  <c r="E22" i="1"/>
  <c r="G22" i="1" s="1"/>
  <c r="I22" i="1" s="1"/>
  <c r="H21" i="1" l="1"/>
  <c r="J21" i="1"/>
  <c r="E23" i="1"/>
  <c r="G23" i="1" s="1"/>
  <c r="I23" i="1" s="1"/>
  <c r="F22" i="1"/>
  <c r="H22" i="1" l="1"/>
  <c r="J22" i="1" s="1"/>
  <c r="E24" i="1"/>
  <c r="G24" i="1" s="1"/>
  <c r="I24" i="1" s="1"/>
  <c r="F23" i="1"/>
  <c r="H23" i="1" l="1"/>
  <c r="J23" i="1" s="1"/>
  <c r="E25" i="1"/>
  <c r="G25" i="1" s="1"/>
  <c r="I25" i="1" s="1"/>
  <c r="F24" i="1"/>
  <c r="H24" i="1" l="1"/>
  <c r="E26" i="1"/>
  <c r="G26" i="1" s="1"/>
  <c r="I26" i="1" s="1"/>
  <c r="F25" i="1"/>
  <c r="H25" i="1" l="1"/>
  <c r="J25" i="1"/>
  <c r="J24" i="1"/>
  <c r="F26" i="1"/>
  <c r="E27" i="1"/>
  <c r="G27" i="1" s="1"/>
  <c r="I27" i="1" s="1"/>
  <c r="H26" i="1" l="1"/>
  <c r="J26" i="1"/>
  <c r="F27" i="1"/>
  <c r="E28" i="1"/>
  <c r="G28" i="1" s="1"/>
  <c r="I28" i="1" s="1"/>
  <c r="H27" i="1" l="1"/>
  <c r="F28" i="1"/>
  <c r="E29" i="1"/>
  <c r="G29" i="1" s="1"/>
  <c r="I29" i="1" s="1"/>
  <c r="H28" i="1" l="1"/>
  <c r="J28" i="1"/>
  <c r="J27" i="1"/>
  <c r="E30" i="1"/>
  <c r="G30" i="1" s="1"/>
  <c r="I30" i="1" s="1"/>
  <c r="F29" i="1"/>
  <c r="H29" i="1" l="1"/>
  <c r="J29" i="1"/>
  <c r="E31" i="1"/>
  <c r="G31" i="1" s="1"/>
  <c r="I31" i="1" s="1"/>
  <c r="F30" i="1"/>
  <c r="H30" i="1" l="1"/>
  <c r="J30" i="1" s="1"/>
  <c r="F31" i="1"/>
  <c r="E32" i="1"/>
  <c r="G32" i="1" s="1"/>
  <c r="I32" i="1" s="1"/>
  <c r="H31" i="1" l="1"/>
  <c r="J31" i="1"/>
  <c r="F32" i="1"/>
  <c r="E33" i="1"/>
  <c r="G33" i="1" s="1"/>
  <c r="I33" i="1" s="1"/>
  <c r="H32" i="1" l="1"/>
  <c r="J32" i="1"/>
  <c r="F33" i="1"/>
  <c r="E34" i="1"/>
  <c r="G34" i="1" s="1"/>
  <c r="I34" i="1" s="1"/>
  <c r="H33" i="1" l="1"/>
  <c r="F34" i="1"/>
  <c r="E35" i="1"/>
  <c r="G35" i="1" s="1"/>
  <c r="I35" i="1" s="1"/>
  <c r="H34" i="1" l="1"/>
  <c r="J34" i="1"/>
  <c r="J33" i="1"/>
  <c r="F35" i="1"/>
  <c r="E36" i="1"/>
  <c r="G36" i="1" s="1"/>
  <c r="I36" i="1" s="1"/>
  <c r="H35" i="1" l="1"/>
  <c r="J35" i="1" s="1"/>
  <c r="E37" i="1"/>
  <c r="G37" i="1" s="1"/>
  <c r="I37" i="1" s="1"/>
  <c r="F37" i="1"/>
  <c r="E38" i="1"/>
  <c r="G38" i="1" s="1"/>
  <c r="I38" i="1" s="1"/>
  <c r="F36" i="1"/>
  <c r="H37" i="1" l="1"/>
  <c r="J37" i="1"/>
  <c r="H36" i="1"/>
  <c r="J36" i="1" s="1"/>
  <c r="F38" i="1"/>
  <c r="E39" i="1"/>
  <c r="G39" i="1" s="1"/>
  <c r="I39" i="1" s="1"/>
  <c r="H38" i="1" l="1"/>
  <c r="E40" i="1"/>
  <c r="G40" i="1" s="1"/>
  <c r="I40" i="1" s="1"/>
  <c r="F39" i="1"/>
  <c r="H39" i="1" l="1"/>
  <c r="J39" i="1"/>
  <c r="J38" i="1"/>
  <c r="E41" i="1"/>
  <c r="G41" i="1" s="1"/>
  <c r="I41" i="1" s="1"/>
  <c r="F40" i="1"/>
  <c r="H40" i="1" l="1"/>
  <c r="J40" i="1"/>
  <c r="F41" i="1"/>
  <c r="E42" i="1"/>
  <c r="G42" i="1" s="1"/>
  <c r="I42" i="1" s="1"/>
  <c r="H41" i="1" l="1"/>
  <c r="J41" i="1"/>
  <c r="F42" i="1"/>
  <c r="B14" i="1" l="1"/>
  <c r="H42" i="1"/>
  <c r="H45" i="1" s="1"/>
  <c r="J42" i="1"/>
  <c r="I45" i="1"/>
  <c r="J45" i="1" s="1"/>
</calcChain>
</file>

<file path=xl/sharedStrings.xml><?xml version="1.0" encoding="utf-8"?>
<sst xmlns="http://schemas.openxmlformats.org/spreadsheetml/2006/main" count="17" uniqueCount="17">
  <si>
    <t>chi</t>
  </si>
  <si>
    <t>clo</t>
  </si>
  <si>
    <t>c</t>
  </si>
  <si>
    <t>incr</t>
  </si>
  <si>
    <t>beta</t>
  </si>
  <si>
    <t>alpha</t>
  </si>
  <si>
    <t>gamma</t>
  </si>
  <si>
    <t>u</t>
  </si>
  <si>
    <t>a</t>
  </si>
  <si>
    <t>payoff</t>
  </si>
  <si>
    <t>odds</t>
  </si>
  <si>
    <t>m</t>
  </si>
  <si>
    <t>b</t>
  </si>
  <si>
    <t>Eu lottery</t>
  </si>
  <si>
    <t>Eu no lottery</t>
  </si>
  <si>
    <t>diff</t>
  </si>
  <si>
    <t>u lottery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</si>
</sst>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164" fontId="2" fillId="0" borderId="0" xfId="1" applyNumberFormat="1" applyFont="1"/>
    <xf numFmtId="43" fontId="0" fillId="0" borderId="0" xfId="0" applyNumberForma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73C7-A797-40F4-A927-0FF004EB601E}">
  <dimension ref="A1:J45"/>
  <sheetViews>
    <sheetView tabSelected="1" topLeftCell="B1" workbookViewId="0">
      <selection activeCell="P30" sqref="P30"/>
    </sheetView>
  </sheetViews>
  <sheetFormatPr defaultRowHeight="15" x14ac:dyDescent="0.25"/>
  <cols>
    <col min="1" max="1" width="17.42578125" customWidth="1"/>
    <col min="2" max="2" width="14.28515625" bestFit="1" customWidth="1"/>
    <col min="3" max="3" width="12" customWidth="1"/>
    <col min="5" max="5" width="18.85546875" style="1" customWidth="1"/>
    <col min="8" max="8" width="14" style="6" customWidth="1"/>
    <col min="9" max="9" width="13.42578125" style="6" customWidth="1"/>
    <col min="10" max="10" width="12" style="6" bestFit="1" customWidth="1"/>
  </cols>
  <sheetData>
    <row r="1" spans="1:10" x14ac:dyDescent="0.25">
      <c r="A1" t="s">
        <v>3</v>
      </c>
      <c r="B1" s="2">
        <v>5000</v>
      </c>
      <c r="E1" s="1" t="s">
        <v>2</v>
      </c>
      <c r="F1" t="s">
        <v>7</v>
      </c>
      <c r="G1" t="s">
        <v>16</v>
      </c>
      <c r="H1" s="6" t="s">
        <v>14</v>
      </c>
      <c r="I1" s="6" t="s">
        <v>13</v>
      </c>
      <c r="J1" s="6" t="s">
        <v>15</v>
      </c>
    </row>
    <row r="2" spans="1:10" x14ac:dyDescent="0.25">
      <c r="B2" s="2"/>
      <c r="E2" s="1">
        <v>1E-3</v>
      </c>
      <c r="F2">
        <f t="shared" ref="F2" si="0">(a*E2^(1-gamma) - 1)/(1-gamma)</f>
        <v>-9.9526231496887974</v>
      </c>
    </row>
    <row r="3" spans="1:10" x14ac:dyDescent="0.25">
      <c r="A3" t="s">
        <v>1</v>
      </c>
      <c r="B3" s="2">
        <v>10000</v>
      </c>
      <c r="E3" s="1">
        <f t="shared" ref="E3:E42" si="1">E2+incr</f>
        <v>5000.0010000000002</v>
      </c>
      <c r="F3">
        <f t="shared" ref="F3:F42" si="2">(a*E3^(1-gamma) - 1)/(1-gamma)</f>
        <v>5.733193078889645</v>
      </c>
      <c r="G3" s="5">
        <f>(a*(E3-2)^(1-gamma) - 1)/(1-gamma)</f>
        <v>5.7330223690885331</v>
      </c>
    </row>
    <row r="4" spans="1:10" x14ac:dyDescent="0.25">
      <c r="A4" t="s">
        <v>0</v>
      </c>
      <c r="B4" s="2">
        <v>200000</v>
      </c>
      <c r="E4" s="1">
        <f t="shared" si="1"/>
        <v>10000.001</v>
      </c>
      <c r="F4">
        <f t="shared" si="2"/>
        <v>6.0189283342757403</v>
      </c>
      <c r="G4" s="5">
        <f>(a*(E4-2)^(1-gamma) - 1)/(1-gamma)</f>
        <v>6.0188487040908054</v>
      </c>
    </row>
    <row r="5" spans="1:10" x14ac:dyDescent="0.25">
      <c r="A5" t="s">
        <v>5</v>
      </c>
      <c r="B5" s="2">
        <v>2</v>
      </c>
      <c r="E5" s="1">
        <f t="shared" si="1"/>
        <v>15000.001</v>
      </c>
      <c r="F5">
        <f t="shared" si="2"/>
        <v>6.1771181915523119</v>
      </c>
      <c r="G5" s="5">
        <f>(a*(E5-2)^(1-gamma) - 1)/(1-gamma)</f>
        <v>6.177067216059986</v>
      </c>
    </row>
    <row r="6" spans="1:10" x14ac:dyDescent="0.25">
      <c r="A6" t="s">
        <v>4</v>
      </c>
      <c r="B6" s="2">
        <v>3</v>
      </c>
      <c r="E6" s="1">
        <f t="shared" si="1"/>
        <v>20000.001</v>
      </c>
      <c r="F6">
        <f t="shared" si="2"/>
        <v>6.2855287756345177</v>
      </c>
      <c r="G6" s="5">
        <f>(a*(E6-2)^(1-gamma) - 1)/(1-gamma)</f>
        <v>6.2854916288810294</v>
      </c>
      <c r="H6" s="6">
        <f>F6/38</f>
        <v>0.16540865199038204</v>
      </c>
      <c r="I6" s="6">
        <f>G6*(1/38)*(odds-1)/odds</f>
        <v>0.16540767389287869</v>
      </c>
      <c r="J6" s="6">
        <f>I6-H6</f>
        <v>-9.7809750335131618E-7</v>
      </c>
    </row>
    <row r="7" spans="1:10" x14ac:dyDescent="0.25">
      <c r="B7" s="2"/>
      <c r="E7" s="1">
        <f t="shared" si="1"/>
        <v>25000.001</v>
      </c>
      <c r="F7">
        <f t="shared" si="2"/>
        <v>6.3674968682507203</v>
      </c>
      <c r="G7" s="5">
        <f>(a*(E7-2)^(1-gamma) - 1)/(1-gamma)</f>
        <v>6.3674678069481159</v>
      </c>
      <c r="H7" s="6">
        <f t="shared" ref="H7:H43" si="3">F7/38</f>
        <v>0.16756570705922949</v>
      </c>
      <c r="I7" s="6">
        <f>G7*(1/38)*(odds-1)/odds</f>
        <v>0.16756494172955852</v>
      </c>
      <c r="J7" s="6">
        <f t="shared" ref="J7:J45" si="4">I7-H7</f>
        <v>-7.6532967097087123E-7</v>
      </c>
    </row>
    <row r="8" spans="1:10" x14ac:dyDescent="0.25">
      <c r="A8" t="s">
        <v>6</v>
      </c>
      <c r="B8" s="2">
        <v>1.1000000000000001</v>
      </c>
      <c r="E8" s="1">
        <f t="shared" si="1"/>
        <v>30000.001</v>
      </c>
      <c r="F8">
        <f t="shared" si="2"/>
        <v>6.43312513808283</v>
      </c>
      <c r="G8" s="5">
        <f>(a*(E8-2)^(1-gamma) - 1)/(1-gamma)</f>
        <v>6.4331013580459331</v>
      </c>
      <c r="H8" s="6">
        <f t="shared" si="3"/>
        <v>0.16929276679165342</v>
      </c>
      <c r="I8" s="6">
        <f>G8*(1/38)*(odds-1)/odds</f>
        <v>0.16929214043690163</v>
      </c>
      <c r="J8" s="6">
        <f t="shared" si="4"/>
        <v>-6.2635475178707267E-7</v>
      </c>
    </row>
    <row r="9" spans="1:10" x14ac:dyDescent="0.25">
      <c r="A9" t="s">
        <v>8</v>
      </c>
      <c r="B9" s="2">
        <v>1</v>
      </c>
      <c r="E9" s="1">
        <f t="shared" si="1"/>
        <v>35000.001000000004</v>
      </c>
      <c r="F9">
        <f t="shared" si="2"/>
        <v>6.4876871359923181</v>
      </c>
      <c r="G9" s="5">
        <f>(a*(E9-2)^(1-gamma) - 1)/(1-gamma)</f>
        <v>6.4876670650028609</v>
      </c>
      <c r="H9" s="6">
        <f t="shared" si="3"/>
        <v>0.17072860884190311</v>
      </c>
      <c r="I9" s="6">
        <f>G9*(1/38)*(odds-1)/odds</f>
        <v>0.17072808008887641</v>
      </c>
      <c r="J9" s="6">
        <f t="shared" si="4"/>
        <v>-5.2875302669619373E-7</v>
      </c>
    </row>
    <row r="10" spans="1:10" x14ac:dyDescent="0.25">
      <c r="E10" s="1">
        <f t="shared" si="1"/>
        <v>40000.001000000004</v>
      </c>
      <c r="F10">
        <f t="shared" si="2"/>
        <v>6.5342757928885762</v>
      </c>
      <c r="G10" s="5">
        <f>(a*(E10-2)^(1-gamma) - 1)/(1-gamma)</f>
        <v>6.5342584637914198</v>
      </c>
      <c r="H10" s="6">
        <f t="shared" si="3"/>
        <v>0.17195462612864673</v>
      </c>
      <c r="I10" s="6">
        <f>G10*(1/38)*(odds-1)/odds</f>
        <v>0.17195416952659365</v>
      </c>
      <c r="J10" s="6">
        <f t="shared" si="4"/>
        <v>-4.5660205308384327E-7</v>
      </c>
    </row>
    <row r="11" spans="1:10" x14ac:dyDescent="0.25">
      <c r="A11" t="s">
        <v>9</v>
      </c>
      <c r="B11" s="4">
        <f>1500000000</f>
        <v>1500000000</v>
      </c>
      <c r="E11" s="1">
        <f t="shared" si="1"/>
        <v>45000.001000000004</v>
      </c>
      <c r="F11">
        <f t="shared" si="2"/>
        <v>6.5748566875270829</v>
      </c>
      <c r="G11" s="5">
        <f>(a*(E11-2)^(1-gamma) - 1)/(1-gamma)</f>
        <v>6.5748414642961279</v>
      </c>
      <c r="H11" s="6">
        <f t="shared" si="3"/>
        <v>0.17302254440860745</v>
      </c>
      <c r="I11" s="6">
        <f>G11*(1/38)*(odds-1)/odds</f>
        <v>0.17302214322052603</v>
      </c>
      <c r="J11" s="6">
        <f t="shared" si="4"/>
        <v>-4.0118808142253215E-7</v>
      </c>
    </row>
    <row r="12" spans="1:10" x14ac:dyDescent="0.25">
      <c r="A12" t="s">
        <v>10</v>
      </c>
      <c r="B12" s="4">
        <v>300000000</v>
      </c>
      <c r="E12" s="1">
        <f t="shared" si="1"/>
        <v>50000.001000000004</v>
      </c>
      <c r="F12">
        <f t="shared" si="2"/>
        <v>6.6107547294386553</v>
      </c>
      <c r="G12" s="5">
        <f>(a*(E12-2)^(1-gamma) - 1)/(1-gamma)</f>
        <v>6.6107411721595826</v>
      </c>
      <c r="H12" s="6">
        <f t="shared" si="3"/>
        <v>0.17396722972206988</v>
      </c>
      <c r="I12" s="6">
        <f>G12*(1/38)*(odds-1)/odds</f>
        <v>0.17396687237167838</v>
      </c>
      <c r="J12" s="6">
        <f t="shared" si="4"/>
        <v>-3.573503914999776E-7</v>
      </c>
    </row>
    <row r="13" spans="1:10" x14ac:dyDescent="0.25">
      <c r="B13" s="2"/>
      <c r="E13" s="1">
        <f t="shared" si="1"/>
        <v>55000.001000000004</v>
      </c>
      <c r="F13">
        <f t="shared" si="2"/>
        <v>6.6429042343124731</v>
      </c>
      <c r="G13" s="5">
        <f>(a*(E13-2)^(1-gamma) - 1)/(1-gamma)</f>
        <v>6.6428920264475693</v>
      </c>
      <c r="H13" s="6">
        <f t="shared" si="3"/>
        <v>0.17481326932401245</v>
      </c>
      <c r="I13" s="6">
        <f>G13*(1/38)*(odds-1)/odds</f>
        <v>0.17481294748169987</v>
      </c>
      <c r="J13" s="6">
        <f t="shared" si="4"/>
        <v>-3.2184231257836871E-7</v>
      </c>
    </row>
    <row r="14" spans="1:10" x14ac:dyDescent="0.25">
      <c r="A14" t="s">
        <v>11</v>
      </c>
      <c r="B14" s="6">
        <f>(F42-F6)/(E42-E6)</f>
        <v>4.2442324472434123E-6</v>
      </c>
      <c r="E14" s="1">
        <f t="shared" si="1"/>
        <v>60000.001000000004</v>
      </c>
      <c r="F14">
        <f t="shared" si="2"/>
        <v>6.6719880716012989</v>
      </c>
      <c r="G14" s="5">
        <f>(a*(E14-2)^(1-gamma) - 1)/(1-gamma)</f>
        <v>6.6719769780250058</v>
      </c>
      <c r="H14" s="6">
        <f t="shared" si="3"/>
        <v>0.17557863346319208</v>
      </c>
      <c r="I14" s="6">
        <f>G14*(1/38)*(odds-1)/odds</f>
        <v>0.17557834094171268</v>
      </c>
      <c r="J14" s="6">
        <f t="shared" si="4"/>
        <v>-2.9252147940028728E-7</v>
      </c>
    </row>
    <row r="15" spans="1:10" x14ac:dyDescent="0.25">
      <c r="A15" t="s">
        <v>12</v>
      </c>
      <c r="B15">
        <f>F6</f>
        <v>6.2855287756345177</v>
      </c>
      <c r="E15" s="1">
        <f t="shared" si="1"/>
        <v>65000.001000000004</v>
      </c>
      <c r="F15">
        <f t="shared" si="2"/>
        <v>6.6985200535296716</v>
      </c>
      <c r="G15" s="5">
        <f>(a*(E15-2)^(1-gamma) - 1)/(1-gamma)</f>
        <v>6.6985098949580788</v>
      </c>
      <c r="H15" s="6">
        <f t="shared" si="3"/>
        <v>0.17627684351393871</v>
      </c>
      <c r="I15" s="6">
        <f>G15*(1/38)*(odds-1)/odds</f>
        <v>0.17627657559551874</v>
      </c>
      <c r="J15" s="6">
        <f t="shared" si="4"/>
        <v>-2.6791841997719779E-7</v>
      </c>
    </row>
    <row r="16" spans="1:10" x14ac:dyDescent="0.25">
      <c r="E16" s="1">
        <f t="shared" si="1"/>
        <v>70000.001000000004</v>
      </c>
      <c r="F16">
        <f t="shared" si="2"/>
        <v>6.7228962166001232</v>
      </c>
      <c r="G16" s="5">
        <f>(a*(E16-2)^(1-gamma) - 1)/(1-gamma)</f>
        <v>6.7228868532994523</v>
      </c>
      <c r="H16" s="6">
        <f t="shared" si="3"/>
        <v>0.17691832148947692</v>
      </c>
      <c r="I16" s="6">
        <f>G16*(1/38)*(odds-1)/odds</f>
        <v>0.17691807449710079</v>
      </c>
      <c r="J16" s="6">
        <f t="shared" si="4"/>
        <v>-2.4699237613501346E-7</v>
      </c>
    </row>
    <row r="17" spans="2:10" x14ac:dyDescent="0.25">
      <c r="E17" s="1">
        <f t="shared" si="1"/>
        <v>75000.001000000004</v>
      </c>
      <c r="F17">
        <f t="shared" si="2"/>
        <v>6.7454280800323101</v>
      </c>
      <c r="G17" s="5">
        <f>(a*(E17-2)^(1-gamma) - 1)/(1-gamma)</f>
        <v>6.7454194010466804</v>
      </c>
      <c r="H17" s="6">
        <f t="shared" si="3"/>
        <v>0.17751126526400815</v>
      </c>
      <c r="I17" s="6">
        <f>G17*(1/38)*(odds-1)/odds</f>
        <v>0.17751103627794601</v>
      </c>
      <c r="J17" s="6">
        <f t="shared" si="4"/>
        <v>-2.2898606213961337E-7</v>
      </c>
    </row>
    <row r="18" spans="2:10" x14ac:dyDescent="0.25">
      <c r="E18" s="1">
        <f t="shared" si="1"/>
        <v>80000.001000000004</v>
      </c>
      <c r="F18">
        <f t="shared" si="2"/>
        <v>6.7663649711552534</v>
      </c>
      <c r="G18" s="5">
        <f>(a*(E18-2)^(1-gamma) - 1)/(1-gamma)</f>
        <v>6.7663568869566246</v>
      </c>
      <c r="H18" s="6">
        <f t="shared" si="3"/>
        <v>0.17806223608303298</v>
      </c>
      <c r="I18" s="6">
        <f>G18*(1/38)*(odds-1)/odds</f>
        <v>0.17806202274742372</v>
      </c>
      <c r="J18" s="6">
        <f t="shared" si="4"/>
        <v>-2.1333560926151129E-7</v>
      </c>
    </row>
    <row r="19" spans="2:10" x14ac:dyDescent="0.25">
      <c r="E19" s="1">
        <f t="shared" si="1"/>
        <v>85000.001000000004</v>
      </c>
      <c r="F19">
        <f t="shared" ref="F19:F28" si="5">(a*E19^(1-gamma) - 1)/(1-gamma)</f>
        <v>6.7859094572752685</v>
      </c>
      <c r="G19" s="5">
        <f>(a*(E19-2)^(1-gamma) - 1)/(1-gamma)</f>
        <v>6.7859018946115022</v>
      </c>
      <c r="H19" s="6">
        <f t="shared" si="3"/>
        <v>0.17857656466513863</v>
      </c>
      <c r="I19" s="6">
        <f>G19*(1/38)*(odds-1)/odds</f>
        <v>0.17857636505241656</v>
      </c>
      <c r="J19" s="6">
        <f t="shared" si="4"/>
        <v>-1.9961272207380532E-7</v>
      </c>
    </row>
    <row r="20" spans="2:10" x14ac:dyDescent="0.25">
      <c r="E20" s="1">
        <f t="shared" si="1"/>
        <v>90000.001000000004</v>
      </c>
      <c r="F20">
        <f t="shared" si="5"/>
        <v>6.8042282851702458</v>
      </c>
      <c r="G20" s="5">
        <f>(a*(E20-2)^(1-gamma) - 1)/(1-gamma)</f>
        <v>6.8042211833686022</v>
      </c>
      <c r="H20" s="6">
        <f t="shared" si="3"/>
        <v>0.17905863908342753</v>
      </c>
      <c r="I20" s="6">
        <f>G20*(1/38)*(odds-1)/odds</f>
        <v>0.17905845159704906</v>
      </c>
      <c r="J20" s="6">
        <f t="shared" si="4"/>
        <v>-1.8748637847787464E-7</v>
      </c>
    </row>
    <row r="21" spans="2:10" x14ac:dyDescent="0.25">
      <c r="E21" s="1">
        <f t="shared" si="1"/>
        <v>95000.001000000004</v>
      </c>
      <c r="F21">
        <f t="shared" si="5"/>
        <v>6.8214603082689589</v>
      </c>
      <c r="G21" s="5">
        <f>(a*(E21-2)^(1-gamma) - 1)/(1-gamma)</f>
        <v>6.8214536165290358</v>
      </c>
      <c r="H21" s="6">
        <f t="shared" si="3"/>
        <v>0.17951211337549891</v>
      </c>
      <c r="I21" s="6">
        <f>G21*(1/38)*(odds-1)/odds</f>
        <v>0.17951193667870677</v>
      </c>
      <c r="J21" s="6">
        <f t="shared" si="4"/>
        <v>-1.7669679214238343E-7</v>
      </c>
    </row>
    <row r="22" spans="2:10" x14ac:dyDescent="0.25">
      <c r="E22" s="1">
        <f t="shared" si="1"/>
        <v>100000.001</v>
      </c>
      <c r="F22">
        <f t="shared" si="5"/>
        <v>6.8377223429938958</v>
      </c>
      <c r="G22" s="5">
        <f>(a*(E22-2)^(1-gamma) - 1)/(1-gamma)</f>
        <v>6.8377160183690737</v>
      </c>
      <c r="H22" s="6">
        <f t="shared" si="3"/>
        <v>0.1799400616577341</v>
      </c>
      <c r="I22" s="6">
        <f>G22*(1/38)*(odds-1)/odds</f>
        <v>0.17993989462043911</v>
      </c>
      <c r="J22" s="6">
        <f t="shared" si="4"/>
        <v>-1.6703729499578657E-7</v>
      </c>
    </row>
    <row r="23" spans="2:10" x14ac:dyDescent="0.25">
      <c r="E23" s="1">
        <f t="shared" si="1"/>
        <v>105000.001</v>
      </c>
      <c r="F23">
        <f t="shared" si="5"/>
        <v>6.8531135698907111</v>
      </c>
      <c r="G23" s="5">
        <f>(a*(E23-2)^(1-gamma) - 1)/(1-gamma)</f>
        <v>6.8531075757585818</v>
      </c>
      <c r="H23" s="6">
        <f t="shared" si="3"/>
        <v>0.18034509394449239</v>
      </c>
      <c r="I23" s="6">
        <f>G23*(1/38)*(odds-1)/odds</f>
        <v>0.18034493560302339</v>
      </c>
      <c r="J23" s="6">
        <f t="shared" si="4"/>
        <v>-1.5834146899207369E-7</v>
      </c>
    </row>
    <row r="24" spans="2:10" x14ac:dyDescent="0.25">
      <c r="E24" s="1">
        <f t="shared" si="1"/>
        <v>110000.001</v>
      </c>
      <c r="F24">
        <f t="shared" si="5"/>
        <v>6.8677188920174901</v>
      </c>
      <c r="G24" s="5">
        <f>(a*(E24-2)^(1-gamma) - 1)/(1-gamma)</f>
        <v>6.8677131969040301</v>
      </c>
      <c r="H24" s="6">
        <f t="shared" si="3"/>
        <v>0.18072944452677606</v>
      </c>
      <c r="I24" s="6">
        <f>G24*(1/38)*(odds-1)/odds</f>
        <v>0.18072929405293822</v>
      </c>
      <c r="J24" s="6">
        <f t="shared" si="4"/>
        <v>-1.5047383783439727E-7</v>
      </c>
    </row>
    <row r="25" spans="2:10" x14ac:dyDescent="0.25">
      <c r="B25" s="3"/>
      <c r="E25" s="1">
        <f t="shared" si="1"/>
        <v>115000.001</v>
      </c>
      <c r="F25">
        <f t="shared" si="5"/>
        <v>6.8816115330106591</v>
      </c>
      <c r="G25" s="5">
        <f>(a*(E25-2)^(1-gamma) - 1)/(1-gamma)</f>
        <v>6.8816061096745411</v>
      </c>
      <c r="H25" s="6">
        <f t="shared" si="3"/>
        <v>0.18109504034238577</v>
      </c>
      <c r="I25" s="6">
        <f>G25*(1/38)*(odds-1)/odds</f>
        <v>0.18109489701936457</v>
      </c>
      <c r="J25" s="6">
        <f t="shared" si="4"/>
        <v>-1.4332302120112494E-7</v>
      </c>
    </row>
    <row r="26" spans="2:10" x14ac:dyDescent="0.25">
      <c r="E26" s="1">
        <f t="shared" si="1"/>
        <v>120000.001</v>
      </c>
      <c r="F26">
        <f t="shared" si="5"/>
        <v>6.8948550719883599</v>
      </c>
      <c r="G26" s="5">
        <f>(a*(E26-2)^(1-gamma) - 1)/(1-gamma)</f>
        <v>6.8948498966994158</v>
      </c>
      <c r="H26" s="6">
        <f t="shared" si="3"/>
        <v>0.18144355452600947</v>
      </c>
      <c r="I26" s="6">
        <f>G26*(1/38)*(odds-1)/odds</f>
        <v>0.18144341772938374</v>
      </c>
      <c r="J26" s="6">
        <f t="shared" si="4"/>
        <v>-1.3679662572152473E-7</v>
      </c>
    </row>
    <row r="27" spans="2:10" x14ac:dyDescent="0.25">
      <c r="E27" s="1">
        <f t="shared" si="1"/>
        <v>125000.001</v>
      </c>
      <c r="F27">
        <f t="shared" si="5"/>
        <v>6.9075050553640756</v>
      </c>
      <c r="G27" s="5">
        <f>(a*(E27-2)^(1-gamma) - 1)/(1-gamma)</f>
        <v>6.9075001073286604</v>
      </c>
      <c r="H27" s="6">
        <f t="shared" si="3"/>
        <v>0.18177644882537042</v>
      </c>
      <c r="I27" s="6">
        <f>G27*(1/38)*(odds-1)/odds</f>
        <v>0.18177631800799104</v>
      </c>
      <c r="J27" s="6">
        <f t="shared" si="4"/>
        <v>-1.3081737937348237E-7</v>
      </c>
    </row>
    <row r="28" spans="2:10" x14ac:dyDescent="0.25">
      <c r="E28" s="1">
        <f t="shared" si="1"/>
        <v>130000.001</v>
      </c>
      <c r="F28">
        <f t="shared" si="5"/>
        <v>6.9196102866764804</v>
      </c>
      <c r="G28" s="5">
        <f>(a*(E28-2)^(1-gamma) - 1)/(1-gamma)</f>
        <v>6.9196055475753191</v>
      </c>
      <c r="H28" s="6">
        <f t="shared" si="3"/>
        <v>0.18209500754411789</v>
      </c>
      <c r="I28" s="6">
        <f>G28*(1/38)*(odds-1)/odds</f>
        <v>0.18209488222394651</v>
      </c>
      <c r="J28" s="6">
        <f t="shared" si="4"/>
        <v>-1.2532017137911744E-7</v>
      </c>
    </row>
    <row r="29" spans="2:10" x14ac:dyDescent="0.25">
      <c r="B29" s="3"/>
      <c r="E29" s="1">
        <f t="shared" si="1"/>
        <v>135000.00099999999</v>
      </c>
      <c r="F29">
        <f t="shared" si="2"/>
        <v>6.9312138684765277</v>
      </c>
      <c r="G29" s="5">
        <f>(a*(E29-2)^(1-gamma) - 1)/(1-gamma)</f>
        <v>6.9312093220896926</v>
      </c>
      <c r="H29" s="6">
        <f t="shared" si="3"/>
        <v>0.18240036495990863</v>
      </c>
      <c r="I29" s="6">
        <f>G29*(1/38)*(odds-1)/odds</f>
        <v>0.18240024471014898</v>
      </c>
      <c r="J29" s="6">
        <f t="shared" si="4"/>
        <v>-1.2024975964974871E-7</v>
      </c>
    </row>
    <row r="30" spans="2:10" x14ac:dyDescent="0.25">
      <c r="E30" s="1">
        <f t="shared" si="1"/>
        <v>140000.00099999999</v>
      </c>
      <c r="F30">
        <f t="shared" ref="F30:F35" si="6">(a*E30^(1-gamma) - 1)/(1-gamma)</f>
        <v>6.9423540512137896</v>
      </c>
      <c r="G30" s="5">
        <f>(a*(E30-2)^(1-gamma) - 1)/(1-gamma)</f>
        <v>6.9423496831138607</v>
      </c>
      <c r="H30" s="6">
        <f t="shared" si="3"/>
        <v>0.18269352766352079</v>
      </c>
      <c r="I30" s="6">
        <f>G30*(1/38)*(odds-1)/odds</f>
        <v>0.18269341210454459</v>
      </c>
      <c r="J30" s="6">
        <f t="shared" si="4"/>
        <v>-1.1555897619364153E-7</v>
      </c>
    </row>
    <row r="31" spans="2:10" x14ac:dyDescent="0.25">
      <c r="E31" s="1">
        <f t="shared" si="1"/>
        <v>145000.00099999999</v>
      </c>
      <c r="F31">
        <f t="shared" si="6"/>
        <v>6.9530649303889795</v>
      </c>
      <c r="G31" s="5">
        <f>(a*(E31-2)^(1-gamma) - 1)/(1-gamma)</f>
        <v>6.9530607276880634</v>
      </c>
      <c r="H31" s="6">
        <f t="shared" si="3"/>
        <v>0.18297539290497314</v>
      </c>
      <c r="I31" s="6">
        <f>G31*(1/38)*(odds-1)/odds</f>
        <v>0.18297528169766303</v>
      </c>
      <c r="J31" s="6">
        <f t="shared" si="4"/>
        <v>-1.1120731011060592E-7</v>
      </c>
    </row>
    <row r="32" spans="2:10" x14ac:dyDescent="0.25">
      <c r="E32" s="1">
        <f t="shared" si="1"/>
        <v>150000.00099999999</v>
      </c>
      <c r="F32">
        <f t="shared" si="6"/>
        <v>6.9633770233164398</v>
      </c>
      <c r="G32" s="5">
        <f>(a*(E32-2)^(1-gamma) - 1)/(1-gamma)</f>
        <v>6.9633729744561403</v>
      </c>
      <c r="H32" s="6">
        <f t="shared" si="3"/>
        <v>0.18324676377148527</v>
      </c>
      <c r="I32" s="6">
        <f>G32*(1/38)*(odds-1)/odds</f>
        <v>0.1832466566117078</v>
      </c>
      <c r="J32" s="6">
        <f t="shared" si="4"/>
        <v>-1.0715977746822425E-7</v>
      </c>
    </row>
    <row r="33" spans="5:10" x14ac:dyDescent="0.25">
      <c r="E33" s="1">
        <f t="shared" si="1"/>
        <v>155000.00099999999</v>
      </c>
      <c r="F33">
        <f t="shared" si="6"/>
        <v>6.9733177495505521</v>
      </c>
      <c r="G33" s="5">
        <f>(a*(E33-2)^(1-gamma) - 1)/(1-gamma)</f>
        <v>6.9733138441264089</v>
      </c>
      <c r="H33" s="6">
        <f t="shared" si="3"/>
        <v>0.18350836183027769</v>
      </c>
      <c r="I33" s="6">
        <f>G33*(1/38)*(odds-1)/odds</f>
        <v>0.18350825844426391</v>
      </c>
      <c r="J33" s="6">
        <f t="shared" si="4"/>
        <v>-1.0338601377779533E-7</v>
      </c>
    </row>
    <row r="34" spans="5:10" x14ac:dyDescent="0.25">
      <c r="E34" s="1">
        <f t="shared" si="1"/>
        <v>160000.00099999999</v>
      </c>
      <c r="F34">
        <f t="shared" si="6"/>
        <v>6.9829118336130955</v>
      </c>
      <c r="G34" s="5">
        <f>(a*(E34-2)^(1-gamma) - 1)/(1-gamma)</f>
        <v>6.9829080622269828</v>
      </c>
      <c r="H34" s="6">
        <f t="shared" si="3"/>
        <v>0.18376083772666041</v>
      </c>
      <c r="I34" s="6">
        <f>G34*(1/38)*(odds-1)/odds</f>
        <v>0.18376073786712166</v>
      </c>
      <c r="J34" s="6">
        <f t="shared" si="4"/>
        <v>-9.9859538749136334E-8</v>
      </c>
    </row>
    <row r="35" spans="5:10" x14ac:dyDescent="0.25">
      <c r="E35" s="1">
        <f t="shared" si="1"/>
        <v>165000.00099999999</v>
      </c>
      <c r="F35">
        <f t="shared" si="6"/>
        <v>6.9921816445908185</v>
      </c>
      <c r="G35" s="5">
        <f>(a*(E35-2)^(1-gamma) - 1)/(1-gamma)</f>
        <v>6.9921779987261043</v>
      </c>
      <c r="H35" s="6">
        <f t="shared" si="3"/>
        <v>0.18400478012081101</v>
      </c>
      <c r="I35" s="6">
        <f>G35*(1/38)*(odds-1)/odds</f>
        <v>0.18400468356365379</v>
      </c>
      <c r="J35" s="6">
        <f t="shared" si="4"/>
        <v>-9.6557157214238742E-8</v>
      </c>
    </row>
    <row r="36" spans="5:10" x14ac:dyDescent="0.25">
      <c r="E36" s="1">
        <f t="shared" si="1"/>
        <v>170000.00099999999</v>
      </c>
      <c r="F36">
        <f t="shared" si="2"/>
        <v>7.0011474840873493</v>
      </c>
      <c r="G36" s="5">
        <f>(a*(E36-2)^(1-gamma) - 1)/(1-gamma)</f>
        <v>7.0011439560027577</v>
      </c>
      <c r="H36" s="6">
        <f t="shared" si="3"/>
        <v>0.18424072326545657</v>
      </c>
      <c r="I36" s="6">
        <f>G36*(1/38)*(odds-1)/odds</f>
        <v>0.18424062980698977</v>
      </c>
      <c r="J36" s="6">
        <f t="shared" si="4"/>
        <v>-9.3458466798868045E-8</v>
      </c>
    </row>
    <row r="37" spans="5:10" x14ac:dyDescent="0.25">
      <c r="E37" s="1">
        <f t="shared" si="1"/>
        <v>175000.00099999999</v>
      </c>
      <c r="F37">
        <f t="shared" ref="F37:F38" si="7">(a*E37^(1-gamma) - 1)/(1-gamma)</f>
        <v>7.0098278316522649</v>
      </c>
      <c r="G37" s="5">
        <f>(a*(E37-2)^(1-gamma) - 1)/(1-gamma)</f>
        <v>7.0098244142911827</v>
      </c>
      <c r="H37" s="6">
        <f t="shared" si="3"/>
        <v>0.1844691534645333</v>
      </c>
      <c r="I37" s="6">
        <f>G37*(1/38)*(odds-1)/odds</f>
        <v>0.18446906291908161</v>
      </c>
      <c r="J37" s="6">
        <f t="shared" si="4"/>
        <v>-9.0545451691959045E-8</v>
      </c>
    </row>
    <row r="38" spans="5:10" x14ac:dyDescent="0.25">
      <c r="E38" s="1">
        <f t="shared" si="1"/>
        <v>180000.00099999999</v>
      </c>
      <c r="F38">
        <f t="shared" si="7"/>
        <v>7.0182395549871472</v>
      </c>
      <c r="G38" s="5">
        <f>(a*(E38-2)^(1-gamma) - 1)/(1-gamma)</f>
        <v>7.0182362418997579</v>
      </c>
      <c r="H38" s="6">
        <f t="shared" si="3"/>
        <v>0.18469051460492492</v>
      </c>
      <c r="I38" s="6">
        <f>G38*(1/38)*(odds-1)/odds</f>
        <v>0.18469042680277994</v>
      </c>
      <c r="J38" s="6">
        <f t="shared" si="4"/>
        <v>-8.7802144971282914E-8</v>
      </c>
    </row>
    <row r="39" spans="5:10" x14ac:dyDescent="0.25">
      <c r="E39" s="1">
        <f t="shared" si="1"/>
        <v>185000.00099999999</v>
      </c>
      <c r="F39">
        <f t="shared" si="2"/>
        <v>7.0263980908097512</v>
      </c>
      <c r="G39" s="5">
        <f>(a*(E39-2)^(1-gamma) - 1)/(1-gamma)</f>
        <v>7.026394876085889</v>
      </c>
      <c r="H39" s="6">
        <f t="shared" si="3"/>
        <v>0.18490521291604609</v>
      </c>
      <c r="I39" s="6">
        <f>G39*(1/38)*(odds-1)/odds</f>
        <v>0.18490512770169926</v>
      </c>
      <c r="J39" s="6">
        <f t="shared" si="4"/>
        <v>-8.5214346828843546E-8</v>
      </c>
    </row>
    <row r="40" spans="5:10" x14ac:dyDescent="0.25">
      <c r="E40" s="1">
        <f t="shared" si="1"/>
        <v>190000.00099999999</v>
      </c>
      <c r="F40">
        <f t="shared" si="2"/>
        <v>7.034317601144819</v>
      </c>
      <c r="G40" s="5">
        <f>(a*(E40-2)^(1-gamma) - 1)/(1-gamma)</f>
        <v>7.0343144793558148</v>
      </c>
      <c r="H40" s="6">
        <f t="shared" si="3"/>
        <v>0.18511362108275839</v>
      </c>
      <c r="I40" s="6">
        <f>G40*(1/38)*(odds-1)/odds</f>
        <v>0.18511353831337102</v>
      </c>
      <c r="J40" s="6">
        <f t="shared" si="4"/>
        <v>-8.2769387371728342E-8</v>
      </c>
    </row>
    <row r="41" spans="5:10" x14ac:dyDescent="0.25">
      <c r="E41" s="1">
        <f t="shared" si="1"/>
        <v>195000.00099999999</v>
      </c>
      <c r="F41">
        <f t="shared" si="2"/>
        <v>7.0420111089314474</v>
      </c>
      <c r="G41" s="5">
        <f>(a*(E41-2)^(1-gamma) - 1)/(1-gamma)</f>
        <v>7.0420080750795888</v>
      </c>
      <c r="H41" s="6">
        <f t="shared" si="3"/>
        <v>0.18531608181398546</v>
      </c>
      <c r="I41" s="6">
        <f>G41*(1/38)*(odds-1)/odds</f>
        <v>0.18531600135805862</v>
      </c>
      <c r="J41" s="6">
        <f t="shared" si="4"/>
        <v>-8.0455926837474934E-8</v>
      </c>
    </row>
    <row r="42" spans="5:10" x14ac:dyDescent="0.25">
      <c r="E42" s="1">
        <f t="shared" si="1"/>
        <v>200000.00099999999</v>
      </c>
      <c r="F42">
        <f t="shared" si="2"/>
        <v>7.0494906161383319</v>
      </c>
      <c r="G42" s="5">
        <f>(a*(E42-2)^(1-gamma) - 1)/(1-gamma)</f>
        <v>7.0494876656127348</v>
      </c>
      <c r="H42" s="6">
        <f t="shared" si="3"/>
        <v>0.18551291095100875</v>
      </c>
      <c r="I42" s="6">
        <f>G42*(1/38)*(odds-1)/odds</f>
        <v>0.18551283268722216</v>
      </c>
      <c r="J42" s="6">
        <f t="shared" si="4"/>
        <v>-7.8263786590371254E-8</v>
      </c>
    </row>
    <row r="43" spans="5:10" x14ac:dyDescent="0.25">
      <c r="E43" s="1">
        <f>1500000000</f>
        <v>1500000000</v>
      </c>
      <c r="F43">
        <f t="shared" ref="F43" si="8">(a*E43^(1-gamma) - 1)/(1-gamma)</f>
        <v>8.7910986179088315</v>
      </c>
      <c r="G43" s="5">
        <f>(a*(E43-2)^(1-gamma) - 1)/(1-gamma)</f>
        <v>8.7910986177476449</v>
      </c>
      <c r="H43" s="6">
        <f t="shared" si="3"/>
        <v>0.23134470047128505</v>
      </c>
      <c r="I43" s="6">
        <f>G43*(1/38)*(odds-1)/odds</f>
        <v>0.23134469969589427</v>
      </c>
      <c r="J43" s="6">
        <f t="shared" si="4"/>
        <v>-7.7539077936172873E-10</v>
      </c>
    </row>
    <row r="45" spans="5:10" x14ac:dyDescent="0.25">
      <c r="H45" s="6">
        <f>SUM(H6:H43)</f>
        <v>6.8638556201187404</v>
      </c>
      <c r="I45" s="6">
        <f>SUM(I6:I43)</f>
        <v>6.8638470056778749</v>
      </c>
      <c r="J45" s="6">
        <f t="shared" si="4"/>
        <v>-8.6144408655286497E-6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a</vt:lpstr>
      <vt:lpstr>alpha</vt:lpstr>
      <vt:lpstr>b</vt:lpstr>
      <vt:lpstr>beta</vt:lpstr>
      <vt:lpstr>chi</vt:lpstr>
      <vt:lpstr>clo</vt:lpstr>
      <vt:lpstr>gamma</vt:lpstr>
      <vt:lpstr>incr</vt:lpstr>
      <vt:lpstr>m</vt:lpstr>
      <vt:lpstr>odds</vt:lpstr>
      <vt:lpstr>payoff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Kerk</dc:creator>
  <cp:lastModifiedBy>Kerk</cp:lastModifiedBy>
  <dcterms:created xsi:type="dcterms:W3CDTF">2023-05-22T12:34:13Z</dcterms:created>
  <dcterms:modified xsi:type="dcterms:W3CDTF">2023-05-27T10:38:24Z</dcterms:modified>
</cp:coreProperties>
</file>