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KerkP\Projects\Lottery\"/>
    </mc:Choice>
  </mc:AlternateContent>
  <xr:revisionPtr revIDLastSave="0" documentId="13_ncr:1_{8B19410B-CBF2-4754-A05C-B2891AF6C901}" xr6:coauthVersionLast="47" xr6:coauthVersionMax="47" xr10:uidLastSave="{00000000-0000-0000-0000-000000000000}"/>
  <bookViews>
    <workbookView xWindow="29730" yWindow="240" windowWidth="24375" windowHeight="15390" xr2:uid="{07FA9358-72D7-4D14-B6DA-FE68E3425823}"/>
  </bookViews>
  <sheets>
    <sheet name="Sheet1" sheetId="1" r:id="rId1"/>
  </sheets>
  <definedNames>
    <definedName name="a">Sheet1!$B$9</definedName>
    <definedName name="alpha">Sheet1!$B$5</definedName>
    <definedName name="beta">Sheet1!$B$6</definedName>
    <definedName name="bsum">Sheet1!$F$44</definedName>
    <definedName name="chi">Sheet1!$B$4</definedName>
    <definedName name="clo">Sheet1!$B$3</definedName>
    <definedName name="gamma">Sheet1!$B$8</definedName>
    <definedName name="incr">Sheet1!$B$1</definedName>
    <definedName name="nu">Sheet1!#REF!</definedName>
    <definedName name="odds">Sheet1!$B$12</definedName>
    <definedName name="payoff">Sheet1!$C$11</definedName>
    <definedName name="price">Sheet1!$B$13</definedName>
  </definedNames>
  <calcPr calcId="191029" iterateDelta="1.0000000000000001E-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/>
  <c r="E37" i="1" l="1"/>
  <c r="F37" i="1" s="1"/>
  <c r="H37" i="1"/>
  <c r="I37" i="1"/>
  <c r="E38" i="1" l="1"/>
  <c r="H2" i="1"/>
  <c r="C11" i="1"/>
  <c r="B28" i="1" s="1"/>
  <c r="H38" i="1" l="1"/>
  <c r="F38" i="1"/>
  <c r="I38" i="1"/>
  <c r="F2" i="1"/>
  <c r="I2" i="1"/>
  <c r="E3" i="1"/>
  <c r="F3" i="1" s="1"/>
  <c r="E4" i="1" l="1"/>
  <c r="F4" i="1" s="1"/>
  <c r="I4" i="1"/>
  <c r="I3" i="1"/>
  <c r="H4" i="1"/>
  <c r="H3" i="1"/>
  <c r="F58" i="1" s="1"/>
  <c r="E5" i="1" l="1"/>
  <c r="F5" i="1" s="1"/>
  <c r="E6" i="1" l="1"/>
  <c r="F6" i="1" s="1"/>
  <c r="I5" i="1"/>
  <c r="H5" i="1"/>
  <c r="E7" i="1" l="1"/>
  <c r="F7" i="1" s="1"/>
  <c r="H6" i="1"/>
  <c r="I6" i="1"/>
  <c r="E8" i="1" l="1"/>
  <c r="F8" i="1" s="1"/>
  <c r="I7" i="1"/>
  <c r="H7" i="1"/>
  <c r="E9" i="1" l="1"/>
  <c r="F9" i="1" s="1"/>
  <c r="H8" i="1"/>
  <c r="I8" i="1"/>
  <c r="E10" i="1" l="1"/>
  <c r="F10" i="1" s="1"/>
  <c r="H9" i="1"/>
  <c r="I9" i="1"/>
  <c r="E11" i="1" l="1"/>
  <c r="F11" i="1" s="1"/>
  <c r="I10" i="1"/>
  <c r="H10" i="1"/>
  <c r="E12" i="1" l="1"/>
  <c r="F12" i="1" s="1"/>
  <c r="H11" i="1"/>
  <c r="I11" i="1"/>
  <c r="E13" i="1" l="1"/>
  <c r="F13" i="1" s="1"/>
  <c r="I12" i="1"/>
  <c r="H12" i="1"/>
  <c r="E14" i="1" l="1"/>
  <c r="F14" i="1" s="1"/>
  <c r="H13" i="1"/>
  <c r="I13" i="1"/>
  <c r="E15" i="1" l="1"/>
  <c r="F15" i="1" s="1"/>
  <c r="I14" i="1"/>
  <c r="H14" i="1"/>
  <c r="E16" i="1" l="1"/>
  <c r="F16" i="1" s="1"/>
  <c r="H15" i="1"/>
  <c r="I15" i="1"/>
  <c r="E17" i="1" l="1"/>
  <c r="F17" i="1" s="1"/>
  <c r="I16" i="1"/>
  <c r="H16" i="1"/>
  <c r="E18" i="1" l="1"/>
  <c r="I17" i="1"/>
  <c r="H17" i="1"/>
  <c r="F18" i="1" l="1"/>
  <c r="E19" i="1"/>
  <c r="I18" i="1"/>
  <c r="H18" i="1"/>
  <c r="F19" i="1" l="1"/>
  <c r="H19" i="1"/>
  <c r="I19" i="1"/>
  <c r="E20" i="1"/>
  <c r="E21" i="1" l="1"/>
  <c r="I20" i="1"/>
  <c r="H20" i="1"/>
  <c r="F20" i="1"/>
  <c r="H21" i="1" l="1"/>
  <c r="F21" i="1"/>
  <c r="I21" i="1"/>
  <c r="E22" i="1"/>
  <c r="E23" i="1" l="1"/>
  <c r="H22" i="1"/>
  <c r="F22" i="1"/>
  <c r="I22" i="1"/>
  <c r="F23" i="1" l="1"/>
  <c r="I23" i="1"/>
  <c r="E24" i="1"/>
  <c r="H23" i="1"/>
  <c r="E25" i="1" l="1"/>
  <c r="I24" i="1"/>
  <c r="H24" i="1"/>
  <c r="F24" i="1"/>
  <c r="F25" i="1" l="1"/>
  <c r="I25" i="1"/>
  <c r="E26" i="1"/>
  <c r="H25" i="1"/>
  <c r="H26" i="1" l="1"/>
  <c r="F26" i="1"/>
  <c r="I26" i="1"/>
  <c r="E27" i="1"/>
  <c r="F27" i="1" l="1"/>
  <c r="I27" i="1"/>
  <c r="H27" i="1"/>
  <c r="E28" i="1"/>
  <c r="F28" i="1" l="1"/>
  <c r="H28" i="1"/>
  <c r="I28" i="1"/>
  <c r="E29" i="1"/>
  <c r="F29" i="1" l="1"/>
  <c r="I29" i="1"/>
  <c r="E30" i="1"/>
  <c r="H29" i="1"/>
  <c r="E31" i="1" l="1"/>
  <c r="F30" i="1"/>
  <c r="H30" i="1"/>
  <c r="I30" i="1"/>
  <c r="H31" i="1" l="1"/>
  <c r="F31" i="1"/>
  <c r="I31" i="1"/>
  <c r="E32" i="1"/>
  <c r="F32" i="1" l="1"/>
  <c r="H32" i="1"/>
  <c r="E33" i="1"/>
  <c r="I32" i="1"/>
  <c r="H33" i="1" l="1"/>
  <c r="F33" i="1"/>
  <c r="E34" i="1"/>
  <c r="I33" i="1"/>
  <c r="F34" i="1" l="1"/>
  <c r="H34" i="1"/>
  <c r="I34" i="1"/>
  <c r="E35" i="1"/>
  <c r="H35" i="1" l="1"/>
  <c r="F35" i="1"/>
  <c r="I35" i="1"/>
  <c r="E36" i="1"/>
  <c r="F36" i="1" l="1"/>
  <c r="H36" i="1"/>
  <c r="I36" i="1"/>
  <c r="E39" i="1" l="1"/>
  <c r="F39" i="1" l="1"/>
  <c r="I39" i="1"/>
  <c r="E40" i="1"/>
  <c r="H39" i="1"/>
  <c r="F40" i="1" l="1"/>
  <c r="E41" i="1"/>
  <c r="H40" i="1"/>
  <c r="I40" i="1"/>
  <c r="F41" i="1" l="1"/>
  <c r="H41" i="1"/>
  <c r="I41" i="1"/>
  <c r="E42" i="1"/>
  <c r="E65" i="1"/>
  <c r="F42" i="1" l="1"/>
  <c r="H42" i="1"/>
  <c r="I42" i="1"/>
  <c r="F44" i="1" l="1"/>
  <c r="G37" i="1" l="1" a="1"/>
  <c r="G37" i="1" s="1"/>
  <c r="G38" i="1" a="1"/>
  <c r="G38" i="1" s="1"/>
  <c r="G19" i="1" a="1"/>
  <c r="G19" i="1" s="1"/>
  <c r="G23" i="1" a="1"/>
  <c r="G23" i="1" s="1"/>
  <c r="G27" i="1" a="1"/>
  <c r="G27" i="1" s="1"/>
  <c r="G6" i="1" a="1"/>
  <c r="G6" i="1" s="1"/>
  <c r="G4" i="1" a="1"/>
  <c r="G4" i="1" s="1"/>
  <c r="G16" i="1" a="1"/>
  <c r="G16" i="1" s="1"/>
  <c r="G8" i="1" a="1"/>
  <c r="G8" i="1" s="1"/>
  <c r="G5" i="1" a="1"/>
  <c r="G5" i="1" s="1"/>
  <c r="G24" i="1" a="1"/>
  <c r="G24" i="1" s="1"/>
  <c r="G28" i="1" a="1"/>
  <c r="G28" i="1" s="1"/>
  <c r="G10" i="1" a="1"/>
  <c r="G10" i="1" s="1"/>
  <c r="G7" i="1" a="1"/>
  <c r="G7" i="1" s="1"/>
  <c r="G31" i="1" a="1"/>
  <c r="G31" i="1" s="1"/>
  <c r="G12" i="1" a="1"/>
  <c r="G12" i="1" s="1"/>
  <c r="G25" i="1" a="1"/>
  <c r="G25" i="1" s="1"/>
  <c r="G14" i="1" a="1"/>
  <c r="G14" i="1" s="1"/>
  <c r="G11" i="1" a="1"/>
  <c r="G11" i="1" s="1"/>
  <c r="G13" i="1" a="1"/>
  <c r="G13" i="1" s="1"/>
  <c r="G22" i="1" a="1"/>
  <c r="G22" i="1" s="1"/>
  <c r="G26" i="1" a="1"/>
  <c r="G26" i="1" s="1"/>
  <c r="G18" i="1" a="1"/>
  <c r="G18" i="1" s="1"/>
  <c r="G15" i="1" a="1"/>
  <c r="G15" i="1" s="1"/>
  <c r="G32" i="1" a="1"/>
  <c r="G32" i="1" s="1"/>
  <c r="G20" i="1" a="1"/>
  <c r="G20" i="1" s="1"/>
  <c r="G9" i="1" a="1"/>
  <c r="G9" i="1" s="1"/>
  <c r="G21" i="1" a="1"/>
  <c r="G21" i="1" s="1"/>
  <c r="G33" i="1" a="1"/>
  <c r="G33" i="1" s="1"/>
  <c r="G30" i="1" a="1"/>
  <c r="G30" i="1" s="1"/>
  <c r="G29" i="1" a="1"/>
  <c r="G29" i="1" s="1"/>
  <c r="G3" i="1" a="1"/>
  <c r="G3" i="1" s="1"/>
  <c r="G2" i="1" a="1"/>
  <c r="G2" i="1" s="1"/>
  <c r="G17" i="1" a="1"/>
  <c r="G17" i="1" s="1"/>
  <c r="G34" i="1" a="1"/>
  <c r="G34" i="1" s="1"/>
  <c r="G35" i="1" a="1"/>
  <c r="G35" i="1" s="1"/>
  <c r="G36" i="1" a="1"/>
  <c r="G36" i="1" s="1"/>
  <c r="G39" i="1" a="1"/>
  <c r="G39" i="1" s="1"/>
  <c r="G40" i="1" a="1"/>
  <c r="G40" i="1" s="1"/>
  <c r="G41" i="1" a="1"/>
  <c r="G41" i="1" s="1"/>
  <c r="G42" i="1" a="1"/>
  <c r="G42" i="1" s="1"/>
  <c r="F55" i="1" l="1"/>
  <c r="I55" i="1" s="1"/>
  <c r="H46" i="1" a="1"/>
  <c r="H46" i="1" s="1"/>
  <c r="E46" i="1" a="1"/>
  <c r="E46" i="1" s="1"/>
  <c r="H47" i="1" a="1"/>
  <c r="H47" i="1" s="1"/>
  <c r="E47" i="1" a="1"/>
  <c r="E47" i="1" s="1"/>
  <c r="H48" i="1" s="1" a="1"/>
  <c r="E62" i="1" l="1"/>
  <c r="B16" i="1"/>
  <c r="B20" i="1" s="1"/>
  <c r="B24" i="1" s="1"/>
  <c r="E58" i="1"/>
  <c r="I46" i="1"/>
  <c r="B29" i="1" s="1"/>
  <c r="H49" i="1"/>
  <c r="E54" i="1"/>
  <c r="E55" i="1"/>
  <c r="E59" i="1"/>
  <c r="B17" i="1"/>
  <c r="H54" i="1"/>
  <c r="F64" i="1"/>
  <c r="F65" i="1"/>
  <c r="H55" i="1"/>
  <c r="H48" i="1"/>
  <c r="B21" i="1" s="1"/>
  <c r="B25" i="1" s="1"/>
  <c r="I47" i="1"/>
  <c r="F62" i="1" l="1"/>
  <c r="F61" i="1"/>
  <c r="F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<sst xmlns="http://schemas.openxmlformats.org/spreadsheetml/2006/main" count="36" uniqueCount="31">
  <si>
    <t>chi</t>
  </si>
  <si>
    <t>clo</t>
  </si>
  <si>
    <t>c</t>
  </si>
  <si>
    <t>incr</t>
  </si>
  <si>
    <t>beta</t>
  </si>
  <si>
    <t>x</t>
  </si>
  <si>
    <t>alpha</t>
  </si>
  <si>
    <t>prob</t>
  </si>
  <si>
    <t>gamma</t>
  </si>
  <si>
    <t>u</t>
  </si>
  <si>
    <t>total</t>
  </si>
  <si>
    <t>u(cbar)</t>
  </si>
  <si>
    <t>risk premium</t>
  </si>
  <si>
    <t>a</t>
  </si>
  <si>
    <t>y</t>
  </si>
  <si>
    <t>payoff</t>
  </si>
  <si>
    <t>odds</t>
  </si>
  <si>
    <t>price</t>
  </si>
  <si>
    <t>No lottery</t>
  </si>
  <si>
    <t>Exp consumption</t>
  </si>
  <si>
    <t>Exp utility</t>
  </si>
  <si>
    <t>Play lottery</t>
  </si>
  <si>
    <t>expected value no lottery</t>
  </si>
  <si>
    <t>expected value w lottery</t>
  </si>
  <si>
    <t>mu</t>
  </si>
  <si>
    <t>At margin</t>
  </si>
  <si>
    <t>d consumption</t>
  </si>
  <si>
    <t>d utility</t>
  </si>
  <si>
    <t>Difference</t>
  </si>
  <si>
    <t>consumption</t>
  </si>
  <si>
    <t>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</si>
</sst>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Utility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Sheet1!$E$3:$E$42</c:f>
              <c:numCache>
                <c:formatCode>General</c:formatCode>
                <c:ptCount val="40"/>
                <c:pt idx="0">
                  <c:v>5000.0010000000002</c:v>
                </c:pt>
                <c:pt idx="1">
                  <c:v>10000.001</c:v>
                </c:pt>
                <c:pt idx="2">
                  <c:v>15000.001</c:v>
                </c:pt>
                <c:pt idx="3">
                  <c:v>20000.001</c:v>
                </c:pt>
                <c:pt idx="4">
                  <c:v>25000.001</c:v>
                </c:pt>
                <c:pt idx="5">
                  <c:v>30000.001</c:v>
                </c:pt>
                <c:pt idx="6">
                  <c:v>35000.001000000004</c:v>
                </c:pt>
                <c:pt idx="7">
                  <c:v>40000.001000000004</c:v>
                </c:pt>
                <c:pt idx="8">
                  <c:v>45000.001000000004</c:v>
                </c:pt>
                <c:pt idx="9">
                  <c:v>50000.001000000004</c:v>
                </c:pt>
                <c:pt idx="10">
                  <c:v>55000.001000000004</c:v>
                </c:pt>
                <c:pt idx="11">
                  <c:v>60000.001000000004</c:v>
                </c:pt>
                <c:pt idx="12">
                  <c:v>65000.001000000004</c:v>
                </c:pt>
                <c:pt idx="13">
                  <c:v>70000.001000000004</c:v>
                </c:pt>
                <c:pt idx="14">
                  <c:v>75000.001000000004</c:v>
                </c:pt>
                <c:pt idx="15">
                  <c:v>80000.001000000004</c:v>
                </c:pt>
                <c:pt idx="16">
                  <c:v>85000.001000000004</c:v>
                </c:pt>
                <c:pt idx="17">
                  <c:v>90000.001000000004</c:v>
                </c:pt>
                <c:pt idx="18">
                  <c:v>95000.001000000004</c:v>
                </c:pt>
                <c:pt idx="19">
                  <c:v>100000.001</c:v>
                </c:pt>
                <c:pt idx="20">
                  <c:v>105000.001</c:v>
                </c:pt>
                <c:pt idx="21">
                  <c:v>110000.001</c:v>
                </c:pt>
                <c:pt idx="22">
                  <c:v>115000.001</c:v>
                </c:pt>
                <c:pt idx="23">
                  <c:v>120000.001</c:v>
                </c:pt>
                <c:pt idx="24">
                  <c:v>125000.001</c:v>
                </c:pt>
                <c:pt idx="25">
                  <c:v>130000.001</c:v>
                </c:pt>
                <c:pt idx="26">
                  <c:v>135000.00099999999</c:v>
                </c:pt>
                <c:pt idx="27">
                  <c:v>140000.00099999999</c:v>
                </c:pt>
                <c:pt idx="28">
                  <c:v>145000.00099999999</c:v>
                </c:pt>
                <c:pt idx="29">
                  <c:v>150000.00099999999</c:v>
                </c:pt>
                <c:pt idx="30">
                  <c:v>155000.00099999999</c:v>
                </c:pt>
                <c:pt idx="31">
                  <c:v>160000.00099999999</c:v>
                </c:pt>
                <c:pt idx="32">
                  <c:v>165000.00099999999</c:v>
                </c:pt>
                <c:pt idx="33">
                  <c:v>170000.00099999999</c:v>
                </c:pt>
                <c:pt idx="34">
                  <c:v>175000.00099999999</c:v>
                </c:pt>
                <c:pt idx="35">
                  <c:v>180000.00099999999</c:v>
                </c:pt>
                <c:pt idx="36">
                  <c:v>185000.00099999999</c:v>
                </c:pt>
                <c:pt idx="37">
                  <c:v>190000.00099999999</c:v>
                </c:pt>
                <c:pt idx="38">
                  <c:v>195000.00099999999</c:v>
                </c:pt>
                <c:pt idx="39">
                  <c:v>200000.00099999999</c:v>
                </c:pt>
              </c:numCache>
            </c:numRef>
          </c:xVal>
          <c:yVal>
            <c:numRef>
              <c:f>Sheet1!$H$3:$H$42</c:f>
              <c:numCache>
                <c:formatCode>General</c:formatCode>
                <c:ptCount val="40"/>
                <c:pt idx="0">
                  <c:v>5.733193078889645</c:v>
                </c:pt>
                <c:pt idx="1">
                  <c:v>6.0189283342757403</c:v>
                </c:pt>
                <c:pt idx="2">
                  <c:v>6.1771181915523119</c:v>
                </c:pt>
                <c:pt idx="3">
                  <c:v>6.2855287756345177</c:v>
                </c:pt>
                <c:pt idx="4">
                  <c:v>6.3674968682507203</c:v>
                </c:pt>
                <c:pt idx="5">
                  <c:v>6.43312513808283</c:v>
                </c:pt>
                <c:pt idx="6">
                  <c:v>6.4876871359923181</c:v>
                </c:pt>
                <c:pt idx="7">
                  <c:v>6.5342757928885762</c:v>
                </c:pt>
                <c:pt idx="8">
                  <c:v>6.5748566875270829</c:v>
                </c:pt>
                <c:pt idx="9">
                  <c:v>6.6107547294386553</c:v>
                </c:pt>
                <c:pt idx="10">
                  <c:v>6.6429042343124731</c:v>
                </c:pt>
                <c:pt idx="11">
                  <c:v>6.6719880716012989</c:v>
                </c:pt>
                <c:pt idx="12">
                  <c:v>6.6985200535296716</c:v>
                </c:pt>
                <c:pt idx="13">
                  <c:v>6.7228962166001232</c:v>
                </c:pt>
                <c:pt idx="14">
                  <c:v>6.7454280800323101</c:v>
                </c:pt>
                <c:pt idx="15">
                  <c:v>6.7663649711552534</c:v>
                </c:pt>
                <c:pt idx="16">
                  <c:v>6.7859094572752685</c:v>
                </c:pt>
                <c:pt idx="17">
                  <c:v>6.8042282851702458</c:v>
                </c:pt>
                <c:pt idx="18">
                  <c:v>6.8214603082689589</c:v>
                </c:pt>
                <c:pt idx="19">
                  <c:v>6.8377223429938958</c:v>
                </c:pt>
                <c:pt idx="20">
                  <c:v>6.8531135698907111</c:v>
                </c:pt>
                <c:pt idx="21">
                  <c:v>6.8677188920174901</c:v>
                </c:pt>
                <c:pt idx="22">
                  <c:v>6.8816115330106591</c:v>
                </c:pt>
                <c:pt idx="23">
                  <c:v>6.8948550719883599</c:v>
                </c:pt>
                <c:pt idx="24">
                  <c:v>6.9075050553640756</c:v>
                </c:pt>
                <c:pt idx="25">
                  <c:v>6.9196102866764804</c:v>
                </c:pt>
                <c:pt idx="26">
                  <c:v>6.9312138684765277</c:v>
                </c:pt>
                <c:pt idx="27">
                  <c:v>6.9423540512137896</c:v>
                </c:pt>
                <c:pt idx="28">
                  <c:v>6.9530649303889795</c:v>
                </c:pt>
                <c:pt idx="29">
                  <c:v>6.9633770233164398</c:v>
                </c:pt>
                <c:pt idx="30">
                  <c:v>6.9733177495505521</c:v>
                </c:pt>
                <c:pt idx="31">
                  <c:v>6.9829118336130955</c:v>
                </c:pt>
                <c:pt idx="32">
                  <c:v>6.9921816445908185</c:v>
                </c:pt>
                <c:pt idx="33">
                  <c:v>7.0011474840873493</c:v>
                </c:pt>
                <c:pt idx="34">
                  <c:v>7.0098278316522649</c:v>
                </c:pt>
                <c:pt idx="35">
                  <c:v>7.0182395549871472</c:v>
                </c:pt>
                <c:pt idx="36">
                  <c:v>7.0263980908097512</c:v>
                </c:pt>
                <c:pt idx="37">
                  <c:v>7.034317601144819</c:v>
                </c:pt>
                <c:pt idx="38">
                  <c:v>7.0420111089314474</c:v>
                </c:pt>
                <c:pt idx="39">
                  <c:v>7.0494906161383319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F5-4DFD-B80B-7CFC057E96CA}"/>
            </c:ext>
          </c:extLst>
        </c:ser>
        <c:ser>
          <c:idx val="0"/>
          <c:order val="1"/>
          <c:tx>
            <c:v>E{c}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Sheet1!$E$58:$E$59</c:f>
              <c:numCache>
                <c:formatCode>General</c:formatCode>
                <c:ptCount val="2"/>
                <c:pt idx="0">
                  <c:v>86052.631514037654</c:v>
                </c:pt>
                <c:pt idx="1">
                  <c:v>86052.631514037654</c:v>
                </c:pt>
              </c:numCache>
            </c:numRef>
          </c:xVal>
          <c:yVal>
            <c:numRef>
              <c:f>Sheet1!$F$58:$F$59</c:f>
              <c:numCache>
                <c:formatCode>General</c:formatCode>
                <c:ptCount val="2"/>
                <c:pt idx="0">
                  <c:v>5.733193078889645</c:v>
                </c:pt>
                <c:pt idx="1">
                  <c:v>6.7898628735339237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F5-4DFD-B80B-7CFC057E96CA}"/>
            </c:ext>
          </c:extLst>
        </c:ser>
        <c:ser>
          <c:idx val="2"/>
          <c:order val="2"/>
          <c:tx>
            <c:v>U(E{c})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Sheet1!$E$61:$E$62</c:f>
              <c:numCache>
                <c:formatCode>General</c:formatCode>
                <c:ptCount val="2"/>
                <c:pt idx="0">
                  <c:v>0</c:v>
                </c:pt>
                <c:pt idx="1">
                  <c:v>86052.631514037654</c:v>
                </c:pt>
              </c:numCache>
            </c:numRef>
          </c:xVal>
          <c:yVal>
            <c:numRef>
              <c:f>Sheet1!$F$61:$F$62</c:f>
              <c:numCache>
                <c:formatCode>General</c:formatCode>
                <c:ptCount val="2"/>
                <c:pt idx="0">
                  <c:v>6.7898628735339237</c:v>
                </c:pt>
                <c:pt idx="1">
                  <c:v>6.7898628735339237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F5-4DFD-B80B-7CFC057E96CA}"/>
            </c:ext>
          </c:extLst>
        </c:ser>
        <c:ser>
          <c:idx val="3"/>
          <c:order val="3"/>
          <c:tx>
            <c:v>E{u}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Sheet1!$E$64:$E$65</c:f>
              <c:numCache>
                <c:formatCode>General</c:formatCode>
                <c:ptCount val="2"/>
                <c:pt idx="0">
                  <c:v>0</c:v>
                </c:pt>
                <c:pt idx="1">
                  <c:v>200000.00099999999</c:v>
                </c:pt>
              </c:numCache>
            </c:numRef>
          </c:xVal>
          <c:yVal>
            <c:numRef>
              <c:f>Sheet1!$F$64:$F$65</c:f>
              <c:numCache>
                <c:formatCode>General</c:formatCode>
                <c:ptCount val="2"/>
                <c:pt idx="0">
                  <c:v>6.7482197416938057</c:v>
                </c:pt>
                <c:pt idx="1">
                  <c:v>6.7482197416938057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F5-4DFD-B80B-7CFC057E9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99888"/>
        <c:axId val="1832800368"/>
      </c:scatterChart>
      <c:valAx>
        <c:axId val="18327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00368"/>
        <c:crosses val="autoZero"/>
        <c:crossBetween val="midCat"/>
      </c:valAx>
      <c:valAx>
        <c:axId val="183280036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Sheet1!$E$2:$E$42</c:f>
              <c:numCache>
                <c:formatCode>General</c:formatCode>
                <c:ptCount val="41"/>
                <c:pt idx="0">
                  <c:v>1E-3</c:v>
                </c:pt>
                <c:pt idx="1">
                  <c:v>5000.0010000000002</c:v>
                </c:pt>
                <c:pt idx="2">
                  <c:v>10000.001</c:v>
                </c:pt>
                <c:pt idx="3">
                  <c:v>15000.001</c:v>
                </c:pt>
                <c:pt idx="4">
                  <c:v>20000.001</c:v>
                </c:pt>
                <c:pt idx="5">
                  <c:v>25000.001</c:v>
                </c:pt>
                <c:pt idx="6">
                  <c:v>30000.001</c:v>
                </c:pt>
                <c:pt idx="7">
                  <c:v>35000.001000000004</c:v>
                </c:pt>
                <c:pt idx="8">
                  <c:v>40000.001000000004</c:v>
                </c:pt>
                <c:pt idx="9">
                  <c:v>45000.001000000004</c:v>
                </c:pt>
                <c:pt idx="10">
                  <c:v>50000.001000000004</c:v>
                </c:pt>
                <c:pt idx="11">
                  <c:v>55000.001000000004</c:v>
                </c:pt>
                <c:pt idx="12">
                  <c:v>60000.001000000004</c:v>
                </c:pt>
                <c:pt idx="13">
                  <c:v>65000.001000000004</c:v>
                </c:pt>
                <c:pt idx="14">
                  <c:v>70000.001000000004</c:v>
                </c:pt>
                <c:pt idx="15">
                  <c:v>75000.001000000004</c:v>
                </c:pt>
                <c:pt idx="16">
                  <c:v>80000.001000000004</c:v>
                </c:pt>
                <c:pt idx="17">
                  <c:v>85000.001000000004</c:v>
                </c:pt>
                <c:pt idx="18">
                  <c:v>90000.001000000004</c:v>
                </c:pt>
                <c:pt idx="19">
                  <c:v>95000.001000000004</c:v>
                </c:pt>
                <c:pt idx="20">
                  <c:v>100000.001</c:v>
                </c:pt>
                <c:pt idx="21">
                  <c:v>105000.001</c:v>
                </c:pt>
                <c:pt idx="22">
                  <c:v>110000.001</c:v>
                </c:pt>
                <c:pt idx="23">
                  <c:v>115000.001</c:v>
                </c:pt>
                <c:pt idx="24">
                  <c:v>120000.001</c:v>
                </c:pt>
                <c:pt idx="25">
                  <c:v>125000.001</c:v>
                </c:pt>
                <c:pt idx="26">
                  <c:v>130000.001</c:v>
                </c:pt>
                <c:pt idx="27">
                  <c:v>135000.00099999999</c:v>
                </c:pt>
                <c:pt idx="28">
                  <c:v>140000.00099999999</c:v>
                </c:pt>
                <c:pt idx="29">
                  <c:v>145000.00099999999</c:v>
                </c:pt>
                <c:pt idx="30">
                  <c:v>150000.00099999999</c:v>
                </c:pt>
                <c:pt idx="31">
                  <c:v>155000.00099999999</c:v>
                </c:pt>
                <c:pt idx="32">
                  <c:v>160000.00099999999</c:v>
                </c:pt>
                <c:pt idx="33">
                  <c:v>165000.00099999999</c:v>
                </c:pt>
                <c:pt idx="34">
                  <c:v>170000.00099999999</c:v>
                </c:pt>
                <c:pt idx="35">
                  <c:v>175000.00099999999</c:v>
                </c:pt>
                <c:pt idx="36">
                  <c:v>180000.00099999999</c:v>
                </c:pt>
                <c:pt idx="37">
                  <c:v>185000.00099999999</c:v>
                </c:pt>
                <c:pt idx="38">
                  <c:v>190000.00099999999</c:v>
                </c:pt>
                <c:pt idx="39">
                  <c:v>195000.00099999999</c:v>
                </c:pt>
                <c:pt idx="40">
                  <c:v>200000.00099999999</c:v>
                </c:pt>
              </c:numCache>
            </c:numRef>
          </c:xVal>
          <c:yVal>
            <c:numRef>
              <c:f>Sheet1!$G$2:$G$42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1.6632016446135999E-9</c:v>
                </c:pt>
                <c:pt idx="3">
                  <c:v>7.8840841611806916E-3</c:v>
                </c:pt>
                <c:pt idx="4">
                  <c:v>1.492735142154079E-2</c:v>
                </c:pt>
                <c:pt idx="5">
                  <c:v>2.1164357495427007E-2</c:v>
                </c:pt>
                <c:pt idx="6">
                  <c:v>2.6629656433984395E-2</c:v>
                </c:pt>
                <c:pt idx="7">
                  <c:v>3.1357802288358015E-2</c:v>
                </c:pt>
                <c:pt idx="8">
                  <c:v>3.5383349109692923E-2</c:v>
                </c:pt>
                <c:pt idx="9">
                  <c:v>3.8740850949134174E-2</c:v>
                </c:pt>
                <c:pt idx="10">
                  <c:v>4.1464861857826836E-2</c:v>
                </c:pt>
                <c:pt idx="11">
                  <c:v>4.3589935886915954E-2</c:v>
                </c:pt>
                <c:pt idx="12">
                  <c:v>4.5150627087546601E-2</c:v>
                </c:pt>
                <c:pt idx="13">
                  <c:v>4.6181489510863823E-2</c:v>
                </c:pt>
                <c:pt idx="14">
                  <c:v>4.6717077208012693E-2</c:v>
                </c:pt>
                <c:pt idx="15">
                  <c:v>4.6791944230138251E-2</c:v>
                </c:pt>
                <c:pt idx="16">
                  <c:v>4.6440644628385569E-2</c:v>
                </c:pt>
                <c:pt idx="17">
                  <c:v>4.56977324538997E-2</c:v>
                </c:pt>
                <c:pt idx="18">
                  <c:v>4.4597761757825712E-2</c:v>
                </c:pt>
                <c:pt idx="19">
                  <c:v>4.3175286591308648E-2</c:v>
                </c:pt>
                <c:pt idx="20">
                  <c:v>4.1464861005493577E-2</c:v>
                </c:pt>
                <c:pt idx="21">
                  <c:v>3.9501039051525556E-2</c:v>
                </c:pt>
                <c:pt idx="22">
                  <c:v>3.731837478054964E-2</c:v>
                </c:pt>
                <c:pt idx="23">
                  <c:v>3.4951422243710881E-2</c:v>
                </c:pt>
                <c:pt idx="24">
                  <c:v>3.2434735492154351E-2</c:v>
                </c:pt>
                <c:pt idx="25">
                  <c:v>2.9802868577025105E-2</c:v>
                </c:pt>
                <c:pt idx="26">
                  <c:v>2.709037554946821E-2</c:v>
                </c:pt>
                <c:pt idx="27">
                  <c:v>2.4331810460628701E-2</c:v>
                </c:pt>
                <c:pt idx="28">
                  <c:v>2.1561727361651663E-2</c:v>
                </c:pt>
                <c:pt idx="29">
                  <c:v>1.8814680303682125E-2</c:v>
                </c:pt>
                <c:pt idx="30">
                  <c:v>1.6125223337865154E-2</c:v>
                </c:pt>
                <c:pt idx="31">
                  <c:v>1.3527910515345834E-2</c:v>
                </c:pt>
                <c:pt idx="32">
                  <c:v>1.1057295887269201E-2</c:v>
                </c:pt>
                <c:pt idx="33">
                  <c:v>8.747933504780309E-3</c:v>
                </c:pt>
                <c:pt idx="34">
                  <c:v>6.634377419024234E-3</c:v>
                </c:pt>
                <c:pt idx="35">
                  <c:v>4.7511816811460243E-3</c:v>
                </c:pt>
                <c:pt idx="36">
                  <c:v>3.1329003422907384E-3</c:v>
                </c:pt>
                <c:pt idx="37">
                  <c:v>1.8140874536034326E-3</c:v>
                </c:pt>
                <c:pt idx="38">
                  <c:v>8.2929706622917243E-4</c:v>
                </c:pt>
                <c:pt idx="39">
                  <c:v>2.1308323131301164E-4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4E-449B-A5C2-FC86393E3715}"/>
            </c:ext>
          </c:extLst>
        </c:ser>
        <c:ser>
          <c:idx val="1"/>
          <c:order val="1"/>
          <c:tx>
            <c:v>EV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Sheet1!$E$54:$E$55</c:f>
              <c:numCache>
                <c:formatCode>General</c:formatCode>
                <c:ptCount val="2"/>
                <c:pt idx="0">
                  <c:v>86052.631514037654</c:v>
                </c:pt>
                <c:pt idx="1">
                  <c:v>86052.631514037654</c:v>
                </c:pt>
              </c:numCache>
            </c:numRef>
          </c:xVal>
          <c:yVal>
            <c:numRef>
              <c:f>Sheet1!$F$54:$F$55</c:f>
              <c:numCache>
                <c:formatCode>General</c:formatCode>
                <c:ptCount val="2"/>
                <c:pt idx="0">
                  <c:v>0</c:v>
                </c:pt>
                <c:pt idx="1">
                  <c:v>4.6791944230138251E-2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4E-449B-A5C2-FC86393E3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99888"/>
        <c:axId val="1832800368"/>
      </c:scatterChart>
      <c:valAx>
        <c:axId val="18327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00368"/>
        <c:crosses val="autoZero"/>
        <c:crossBetween val="midCat"/>
      </c:valAx>
      <c:valAx>
        <c:axId val="18328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Utility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Sheet1!$H$3:$H$42</c:f>
              <c:numCache>
                <c:formatCode>General</c:formatCode>
                <c:ptCount val="40"/>
                <c:pt idx="0">
                  <c:v>5.733193078889645</c:v>
                </c:pt>
                <c:pt idx="1">
                  <c:v>6.0189283342757403</c:v>
                </c:pt>
                <c:pt idx="2">
                  <c:v>6.1771181915523119</c:v>
                </c:pt>
                <c:pt idx="3">
                  <c:v>6.2855287756345177</c:v>
                </c:pt>
                <c:pt idx="4">
                  <c:v>6.3674968682507203</c:v>
                </c:pt>
                <c:pt idx="5">
                  <c:v>6.43312513808283</c:v>
                </c:pt>
                <c:pt idx="6">
                  <c:v>6.4876871359923181</c:v>
                </c:pt>
                <c:pt idx="7">
                  <c:v>6.5342757928885762</c:v>
                </c:pt>
                <c:pt idx="8">
                  <c:v>6.5748566875270829</c:v>
                </c:pt>
                <c:pt idx="9">
                  <c:v>6.6107547294386553</c:v>
                </c:pt>
                <c:pt idx="10">
                  <c:v>6.6429042343124731</c:v>
                </c:pt>
                <c:pt idx="11">
                  <c:v>6.6719880716012989</c:v>
                </c:pt>
                <c:pt idx="12">
                  <c:v>6.6985200535296716</c:v>
                </c:pt>
                <c:pt idx="13">
                  <c:v>6.7228962166001232</c:v>
                </c:pt>
                <c:pt idx="14">
                  <c:v>6.7454280800323101</c:v>
                </c:pt>
                <c:pt idx="15">
                  <c:v>6.7663649711552534</c:v>
                </c:pt>
                <c:pt idx="16">
                  <c:v>6.7859094572752685</c:v>
                </c:pt>
                <c:pt idx="17">
                  <c:v>6.8042282851702458</c:v>
                </c:pt>
                <c:pt idx="18">
                  <c:v>6.8214603082689589</c:v>
                </c:pt>
                <c:pt idx="19">
                  <c:v>6.8377223429938958</c:v>
                </c:pt>
                <c:pt idx="20">
                  <c:v>6.8531135698907111</c:v>
                </c:pt>
                <c:pt idx="21">
                  <c:v>6.8677188920174901</c:v>
                </c:pt>
                <c:pt idx="22">
                  <c:v>6.8816115330106591</c:v>
                </c:pt>
                <c:pt idx="23">
                  <c:v>6.8948550719883599</c:v>
                </c:pt>
                <c:pt idx="24">
                  <c:v>6.9075050553640756</c:v>
                </c:pt>
                <c:pt idx="25">
                  <c:v>6.9196102866764804</c:v>
                </c:pt>
                <c:pt idx="26">
                  <c:v>6.9312138684765277</c:v>
                </c:pt>
                <c:pt idx="27">
                  <c:v>6.9423540512137896</c:v>
                </c:pt>
                <c:pt idx="28">
                  <c:v>6.9530649303889795</c:v>
                </c:pt>
                <c:pt idx="29">
                  <c:v>6.9633770233164398</c:v>
                </c:pt>
                <c:pt idx="30">
                  <c:v>6.9733177495505521</c:v>
                </c:pt>
                <c:pt idx="31">
                  <c:v>6.9829118336130955</c:v>
                </c:pt>
                <c:pt idx="32">
                  <c:v>6.9921816445908185</c:v>
                </c:pt>
                <c:pt idx="33">
                  <c:v>7.0011474840873493</c:v>
                </c:pt>
                <c:pt idx="34">
                  <c:v>7.0098278316522649</c:v>
                </c:pt>
                <c:pt idx="35">
                  <c:v>7.0182395549871472</c:v>
                </c:pt>
                <c:pt idx="36">
                  <c:v>7.0263980908097512</c:v>
                </c:pt>
                <c:pt idx="37">
                  <c:v>7.034317601144819</c:v>
                </c:pt>
                <c:pt idx="38">
                  <c:v>7.0420111089314474</c:v>
                </c:pt>
                <c:pt idx="39">
                  <c:v>7.0494906161383319</c:v>
                </c:pt>
              </c:numCache>
            </c:numRef>
          </c:xVal>
          <c:yVal>
            <c:numRef>
              <c:f>Sheet1!$G$3:$G$42</c:f>
              <c:numCache>
                <c:formatCode>General</c:formatCode>
                <c:ptCount val="40"/>
                <c:pt idx="0">
                  <c:v>0</c:v>
                </c:pt>
                <c:pt idx="1">
                  <c:v>1.6632016446135999E-9</c:v>
                </c:pt>
                <c:pt idx="2">
                  <c:v>7.8840841611806916E-3</c:v>
                </c:pt>
                <c:pt idx="3">
                  <c:v>1.492735142154079E-2</c:v>
                </c:pt>
                <c:pt idx="4">
                  <c:v>2.1164357495427007E-2</c:v>
                </c:pt>
                <c:pt idx="5">
                  <c:v>2.6629656433984395E-2</c:v>
                </c:pt>
                <c:pt idx="6">
                  <c:v>3.1357802288358015E-2</c:v>
                </c:pt>
                <c:pt idx="7">
                  <c:v>3.5383349109692923E-2</c:v>
                </c:pt>
                <c:pt idx="8">
                  <c:v>3.8740850949134174E-2</c:v>
                </c:pt>
                <c:pt idx="9">
                  <c:v>4.1464861857826836E-2</c:v>
                </c:pt>
                <c:pt idx="10">
                  <c:v>4.3589935886915954E-2</c:v>
                </c:pt>
                <c:pt idx="11">
                  <c:v>4.5150627087546601E-2</c:v>
                </c:pt>
                <c:pt idx="12">
                  <c:v>4.6181489510863823E-2</c:v>
                </c:pt>
                <c:pt idx="13">
                  <c:v>4.6717077208012693E-2</c:v>
                </c:pt>
                <c:pt idx="14">
                  <c:v>4.6791944230138251E-2</c:v>
                </c:pt>
                <c:pt idx="15">
                  <c:v>4.6440644628385569E-2</c:v>
                </c:pt>
                <c:pt idx="16">
                  <c:v>4.56977324538997E-2</c:v>
                </c:pt>
                <c:pt idx="17">
                  <c:v>4.4597761757825712E-2</c:v>
                </c:pt>
                <c:pt idx="18">
                  <c:v>4.3175286591308648E-2</c:v>
                </c:pt>
                <c:pt idx="19">
                  <c:v>4.1464861005493577E-2</c:v>
                </c:pt>
                <c:pt idx="20">
                  <c:v>3.9501039051525556E-2</c:v>
                </c:pt>
                <c:pt idx="21">
                  <c:v>3.731837478054964E-2</c:v>
                </c:pt>
                <c:pt idx="22">
                  <c:v>3.4951422243710881E-2</c:v>
                </c:pt>
                <c:pt idx="23">
                  <c:v>3.2434735492154351E-2</c:v>
                </c:pt>
                <c:pt idx="24">
                  <c:v>2.9802868577025105E-2</c:v>
                </c:pt>
                <c:pt idx="25">
                  <c:v>2.709037554946821E-2</c:v>
                </c:pt>
                <c:pt idx="26">
                  <c:v>2.4331810460628701E-2</c:v>
                </c:pt>
                <c:pt idx="27">
                  <c:v>2.1561727361651663E-2</c:v>
                </c:pt>
                <c:pt idx="28">
                  <c:v>1.8814680303682125E-2</c:v>
                </c:pt>
                <c:pt idx="29">
                  <c:v>1.6125223337865154E-2</c:v>
                </c:pt>
                <c:pt idx="30">
                  <c:v>1.3527910515345834E-2</c:v>
                </c:pt>
                <c:pt idx="31">
                  <c:v>1.1057295887269201E-2</c:v>
                </c:pt>
                <c:pt idx="32">
                  <c:v>8.747933504780309E-3</c:v>
                </c:pt>
                <c:pt idx="33">
                  <c:v>6.634377419024234E-3</c:v>
                </c:pt>
                <c:pt idx="34">
                  <c:v>4.7511816811460243E-3</c:v>
                </c:pt>
                <c:pt idx="35">
                  <c:v>3.1329003422907384E-3</c:v>
                </c:pt>
                <c:pt idx="36">
                  <c:v>1.8140874536034326E-3</c:v>
                </c:pt>
                <c:pt idx="37">
                  <c:v>8.2929706622917243E-4</c:v>
                </c:pt>
                <c:pt idx="38">
                  <c:v>2.1308323131301164E-4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4-4C4B-84EE-9C47D818C26B}"/>
            </c:ext>
          </c:extLst>
        </c:ser>
        <c:ser>
          <c:idx val="0"/>
          <c:order val="1"/>
          <c:tx>
            <c:v>EV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Sheet1!$H$54:$H$55</c:f>
              <c:numCache>
                <c:formatCode>General</c:formatCode>
                <c:ptCount val="2"/>
                <c:pt idx="0">
                  <c:v>6.7482197416938057</c:v>
                </c:pt>
                <c:pt idx="1">
                  <c:v>6.7482197416938057</c:v>
                </c:pt>
              </c:numCache>
            </c:numRef>
          </c:xVal>
          <c:yVal>
            <c:numRef>
              <c:f>Sheet1!$I$54:$I$55</c:f>
              <c:numCache>
                <c:formatCode>General</c:formatCode>
                <c:ptCount val="2"/>
                <c:pt idx="0">
                  <c:v>0</c:v>
                </c:pt>
                <c:pt idx="1">
                  <c:v>4.6791944230138251E-2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74-4C4B-84EE-9C47D818C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799888"/>
        <c:axId val="1832800368"/>
      </c:scatterChart>
      <c:valAx>
        <c:axId val="18327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800368"/>
        <c:crosses val="autoZero"/>
        <c:crossBetween val="midCat"/>
      </c:valAx>
      <c:valAx>
        <c:axId val="18328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9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4762</xdr:rowOff>
    </xdr:from>
    <xdr:to>
      <xdr:col>16</xdr:col>
      <xdr:colOff>309562</xdr:colOff>
      <xdr:row>30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E4486A-CAB1-026E-A48E-35F8714BD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568FC-55FF-425F-A4CA-6CB16FCDC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16</xdr:col>
      <xdr:colOff>304800</xdr:colOff>
      <xdr:row>45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CB8130-B862-4971-8CB0-8A4B71504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73C7-A797-40F4-A927-0FF004EB601E}">
  <dimension ref="A1:I65"/>
  <sheetViews>
    <sheetView tabSelected="1" workbookViewId="0">
      <selection activeCell="G51" sqref="G51"/>
    </sheetView>
  </sheetViews>
  <sheetFormatPr defaultRowHeight="15" x14ac:dyDescent="0.25"/>
  <cols>
    <col min="1" max="1" width="17.42578125" customWidth="1"/>
    <col min="2" max="2" width="14.28515625" bestFit="1" customWidth="1"/>
    <col min="3" max="3" width="12" customWidth="1"/>
    <col min="5" max="5" width="7.42578125" customWidth="1"/>
  </cols>
  <sheetData>
    <row r="1" spans="1:9" x14ac:dyDescent="0.25">
      <c r="A1" t="s">
        <v>3</v>
      </c>
      <c r="B1" s="2">
        <v>5000</v>
      </c>
      <c r="E1" t="s">
        <v>2</v>
      </c>
      <c r="F1" t="s">
        <v>4</v>
      </c>
      <c r="G1" t="s">
        <v>7</v>
      </c>
      <c r="H1" t="s">
        <v>9</v>
      </c>
      <c r="I1" t="s">
        <v>24</v>
      </c>
    </row>
    <row r="2" spans="1:9" x14ac:dyDescent="0.25">
      <c r="B2" s="2"/>
      <c r="E2">
        <v>1E-3</v>
      </c>
      <c r="F2">
        <f t="shared" ref="F2:F42" si="0">IF(E2&gt;=clo,IF(E2&lt;=chi,_xlfn.BETA.DIST((E2-clo)/(chi-clo),alpha,beta,FALSE),0),0)</f>
        <v>0</v>
      </c>
      <c r="G2" cm="1">
        <f t="array" ref="G2">F2/bsum</f>
        <v>0</v>
      </c>
      <c r="H2">
        <f t="shared" ref="H2" si="1">(a*E2^(1-gamma) - 1)/(1-gamma)</f>
        <v>-9.9526231496887974</v>
      </c>
      <c r="I2">
        <f t="shared" ref="I2" si="2">a*E2^(-gamma)</f>
        <v>1995.2623149688804</v>
      </c>
    </row>
    <row r="3" spans="1:9" x14ac:dyDescent="0.25">
      <c r="A3" t="s">
        <v>1</v>
      </c>
      <c r="B3" s="2">
        <v>10000</v>
      </c>
      <c r="E3">
        <f t="shared" ref="E3:E42" si="3">E2+incr</f>
        <v>5000.0010000000002</v>
      </c>
      <c r="F3">
        <f t="shared" si="0"/>
        <v>0</v>
      </c>
      <c r="G3" cm="1">
        <f t="array" ref="G3">F3/bsum</f>
        <v>0</v>
      </c>
      <c r="H3">
        <f t="shared" ref="H3:H42" si="4">(a*E3^(1-gamma) - 1)/(1-gamma)</f>
        <v>5.733193078889645</v>
      </c>
      <c r="I3">
        <f t="shared" ref="I3:I42" si="5">a*E3^(-gamma)</f>
        <v>8.5336121354982728E-5</v>
      </c>
    </row>
    <row r="4" spans="1:9" x14ac:dyDescent="0.25">
      <c r="A4" t="s">
        <v>0</v>
      </c>
      <c r="B4" s="2">
        <v>200000</v>
      </c>
      <c r="E4">
        <f t="shared" si="3"/>
        <v>10000.001</v>
      </c>
      <c r="F4">
        <f t="shared" si="0"/>
        <v>6.3157894084889154E-8</v>
      </c>
      <c r="G4" cm="1">
        <f t="array" ref="G4">F4/bsum</f>
        <v>1.6632016446135999E-9</v>
      </c>
      <c r="H4">
        <f t="shared" si="4"/>
        <v>6.0189283342757403</v>
      </c>
      <c r="I4">
        <f t="shared" si="5"/>
        <v>3.9810712676171271E-5</v>
      </c>
    </row>
    <row r="5" spans="1:9" x14ac:dyDescent="0.25">
      <c r="A5" t="s">
        <v>6</v>
      </c>
      <c r="B5" s="2">
        <v>2</v>
      </c>
      <c r="E5">
        <f t="shared" si="3"/>
        <v>15000.001</v>
      </c>
      <c r="F5">
        <f t="shared" si="0"/>
        <v>0.29938772248141066</v>
      </c>
      <c r="G5" cm="1">
        <f t="array" ref="G5">F5/bsum</f>
        <v>7.8840841611806916E-3</v>
      </c>
      <c r="H5">
        <f t="shared" si="4"/>
        <v>6.1771181915523119</v>
      </c>
      <c r="I5">
        <f t="shared" si="5"/>
        <v>2.5485877023926068E-5</v>
      </c>
    </row>
    <row r="6" spans="1:9" x14ac:dyDescent="0.25">
      <c r="A6" t="s">
        <v>4</v>
      </c>
      <c r="B6" s="2">
        <v>3</v>
      </c>
      <c r="E6">
        <f t="shared" si="3"/>
        <v>20000.001</v>
      </c>
      <c r="F6">
        <f t="shared" si="0"/>
        <v>0.56684652946493586</v>
      </c>
      <c r="G6" cm="1">
        <f t="array" ref="G6">F6/bsum</f>
        <v>1.492735142154079E-2</v>
      </c>
      <c r="H6">
        <f t="shared" si="4"/>
        <v>6.2855287756345177</v>
      </c>
      <c r="I6">
        <f t="shared" si="5"/>
        <v>1.857235519320963E-5</v>
      </c>
    </row>
    <row r="7" spans="1:9" x14ac:dyDescent="0.25">
      <c r="B7" s="2"/>
      <c r="E7">
        <f t="shared" si="3"/>
        <v>25000.001</v>
      </c>
      <c r="F7">
        <f t="shared" si="0"/>
        <v>0.80368862873596669</v>
      </c>
      <c r="G7" cm="1">
        <f t="array" ref="G7">F7/bsum</f>
        <v>2.1164357495427007E-2</v>
      </c>
      <c r="H7">
        <f t="shared" si="4"/>
        <v>6.3674968682507203</v>
      </c>
      <c r="I7">
        <f t="shared" si="5"/>
        <v>1.4530011945796611E-5</v>
      </c>
    </row>
    <row r="8" spans="1:9" x14ac:dyDescent="0.25">
      <c r="A8" t="s">
        <v>8</v>
      </c>
      <c r="B8" s="2">
        <v>1.1000000000000001</v>
      </c>
      <c r="E8">
        <f t="shared" si="3"/>
        <v>30000.001</v>
      </c>
      <c r="F8">
        <f t="shared" si="0"/>
        <v>1.0112261649219998</v>
      </c>
      <c r="G8" cm="1">
        <f t="array" ref="G8">F8/bsum</f>
        <v>2.6629656433984395E-2</v>
      </c>
      <c r="H8">
        <f t="shared" si="4"/>
        <v>6.43312513808283</v>
      </c>
      <c r="I8">
        <f t="shared" si="5"/>
        <v>1.1889582476737795E-5</v>
      </c>
    </row>
    <row r="9" spans="1:9" x14ac:dyDescent="0.25">
      <c r="A9" t="s">
        <v>13</v>
      </c>
      <c r="B9" s="2">
        <v>1</v>
      </c>
      <c r="E9">
        <f t="shared" si="3"/>
        <v>35000.001000000004</v>
      </c>
      <c r="F9">
        <f t="shared" si="0"/>
        <v>1.1907712826505317</v>
      </c>
      <c r="G9" cm="1">
        <f t="array" ref="G9">F9/bsum</f>
        <v>3.1357802288358015E-2</v>
      </c>
      <c r="H9">
        <f t="shared" si="4"/>
        <v>6.4876871359923181</v>
      </c>
      <c r="I9">
        <f t="shared" si="5"/>
        <v>1.0035179324731093E-5</v>
      </c>
    </row>
    <row r="10" spans="1:9" x14ac:dyDescent="0.25">
      <c r="E10">
        <f t="shared" si="3"/>
        <v>40000.001000000004</v>
      </c>
      <c r="F10">
        <f t="shared" si="0"/>
        <v>1.3436361265490593</v>
      </c>
      <c r="G10" cm="1">
        <f t="array" ref="G10">F10/bsum</f>
        <v>3.5383349109692923E-2</v>
      </c>
      <c r="H10">
        <f t="shared" si="4"/>
        <v>6.5342757928885762</v>
      </c>
      <c r="I10">
        <f t="shared" si="5"/>
        <v>8.6643103011707824E-6</v>
      </c>
    </row>
    <row r="11" spans="1:9" x14ac:dyDescent="0.25">
      <c r="A11" t="s">
        <v>15</v>
      </c>
      <c r="B11" s="2">
        <v>1.1000000000000001</v>
      </c>
      <c r="C11" s="1">
        <f>odds*B11</f>
        <v>11000000</v>
      </c>
      <c r="E11">
        <f t="shared" si="3"/>
        <v>45000.001000000004</v>
      </c>
      <c r="F11">
        <f t="shared" si="0"/>
        <v>1.4711328412450793</v>
      </c>
      <c r="G11" cm="1">
        <f t="array" ref="G11">F11/bsum</f>
        <v>3.8740850949134174E-2</v>
      </c>
      <c r="H11">
        <f t="shared" si="4"/>
        <v>6.5748566875270829</v>
      </c>
      <c r="I11">
        <f t="shared" si="5"/>
        <v>7.6114294141302591E-6</v>
      </c>
    </row>
    <row r="12" spans="1:9" x14ac:dyDescent="0.25">
      <c r="A12" t="s">
        <v>16</v>
      </c>
      <c r="B12" s="4">
        <v>10000000</v>
      </c>
      <c r="E12">
        <f t="shared" si="3"/>
        <v>50000.001000000004</v>
      </c>
      <c r="F12">
        <f t="shared" si="0"/>
        <v>1.5745735713660882</v>
      </c>
      <c r="G12" cm="1">
        <f t="array" ref="G12">F12/bsum</f>
        <v>4.1464861857826836E-2</v>
      </c>
      <c r="H12">
        <f t="shared" si="4"/>
        <v>6.6107547294386553</v>
      </c>
      <c r="I12">
        <f t="shared" si="5"/>
        <v>6.7784904055528612E-6</v>
      </c>
    </row>
    <row r="13" spans="1:9" x14ac:dyDescent="0.25">
      <c r="A13" t="s">
        <v>17</v>
      </c>
      <c r="B13" s="2">
        <v>5000</v>
      </c>
      <c r="E13">
        <f t="shared" si="3"/>
        <v>55000.001000000004</v>
      </c>
      <c r="F13">
        <f t="shared" si="0"/>
        <v>1.6552704615395828</v>
      </c>
      <c r="G13" cm="1">
        <f t="array" ref="G13">F13/bsum</f>
        <v>4.3589935886915954E-2</v>
      </c>
      <c r="H13">
        <f t="shared" si="4"/>
        <v>6.6429042343124731</v>
      </c>
      <c r="I13">
        <f t="shared" si="5"/>
        <v>6.1038103720898522E-6</v>
      </c>
    </row>
    <row r="14" spans="1:9" x14ac:dyDescent="0.25">
      <c r="E14">
        <f t="shared" si="3"/>
        <v>60000.001000000004</v>
      </c>
      <c r="F14">
        <f t="shared" si="0"/>
        <v>1.71453565639306</v>
      </c>
      <c r="G14" cm="1">
        <f t="array" ref="G14">F14/bsum</f>
        <v>4.5150627087546601E-2</v>
      </c>
      <c r="H14">
        <f t="shared" si="4"/>
        <v>6.6719880716012989</v>
      </c>
      <c r="I14">
        <f t="shared" si="5"/>
        <v>5.5466864548863878E-6</v>
      </c>
    </row>
    <row r="15" spans="1:9" x14ac:dyDescent="0.25">
      <c r="A15" t="s">
        <v>18</v>
      </c>
      <c r="E15">
        <f t="shared" si="3"/>
        <v>65000.001000000004</v>
      </c>
      <c r="F15">
        <f t="shared" si="0"/>
        <v>1.7536813005540164</v>
      </c>
      <c r="G15" cm="1">
        <f t="array" ref="G15">F15/bsum</f>
        <v>4.6181489510863823E-2</v>
      </c>
      <c r="H15">
        <f t="shared" si="4"/>
        <v>6.6985200535296716</v>
      </c>
      <c r="I15">
        <f t="shared" si="5"/>
        <v>5.0791998395051124E-6</v>
      </c>
    </row>
    <row r="16" spans="1:9" x14ac:dyDescent="0.25">
      <c r="A16" t="s">
        <v>19</v>
      </c>
      <c r="B16">
        <f>E46</f>
        <v>86052.631514037654</v>
      </c>
      <c r="E16">
        <f t="shared" si="3"/>
        <v>70000.001000000004</v>
      </c>
      <c r="F16">
        <f t="shared" si="0"/>
        <v>1.7740195386499489</v>
      </c>
      <c r="G16" cm="1">
        <f t="array" ref="G16">F16/bsum</f>
        <v>4.6717077208012693E-2</v>
      </c>
      <c r="H16">
        <f t="shared" si="4"/>
        <v>6.7228962166001232</v>
      </c>
      <c r="I16">
        <f t="shared" si="5"/>
        <v>4.6815767665487113E-6</v>
      </c>
    </row>
    <row r="17" spans="1:9" x14ac:dyDescent="0.25">
      <c r="A17" t="s">
        <v>20</v>
      </c>
      <c r="B17">
        <f>H46</f>
        <v>6.7482197416938057</v>
      </c>
      <c r="E17">
        <f t="shared" si="3"/>
        <v>75000.001000000004</v>
      </c>
      <c r="F17">
        <f t="shared" si="0"/>
        <v>1.7768625153083537</v>
      </c>
      <c r="G17" cm="1">
        <f t="array" ref="G17">F17/bsum</f>
        <v>4.6791944230138251E-2</v>
      </c>
      <c r="H17">
        <f t="shared" si="4"/>
        <v>6.7454280800323101</v>
      </c>
      <c r="I17">
        <f t="shared" si="5"/>
        <v>4.3394291687645161E-6</v>
      </c>
    </row>
    <row r="18" spans="1:9" x14ac:dyDescent="0.25">
      <c r="E18">
        <f t="shared" si="3"/>
        <v>80000.001000000004</v>
      </c>
      <c r="F18">
        <f t="shared" si="0"/>
        <v>1.7635223751567282</v>
      </c>
      <c r="G18" cm="1">
        <f t="array" ref="G18">F18/bsum</f>
        <v>4.6440644628385569E-2</v>
      </c>
      <c r="H18">
        <f t="shared" si="4"/>
        <v>6.7663649711552534</v>
      </c>
      <c r="I18">
        <f t="shared" si="5"/>
        <v>4.0420437355303743E-6</v>
      </c>
    </row>
    <row r="19" spans="1:9" x14ac:dyDescent="0.25">
      <c r="A19" t="s">
        <v>21</v>
      </c>
      <c r="E19">
        <f t="shared" si="3"/>
        <v>85000.001000000004</v>
      </c>
      <c r="F19">
        <f t="shared" si="0"/>
        <v>1.7353112628225686</v>
      </c>
      <c r="G19" cm="1">
        <f t="array" ref="G19">F19/bsum</f>
        <v>4.56977324538997E-2</v>
      </c>
      <c r="H19">
        <f t="shared" ref="H19:H28" si="6">(a*E19^(1-gamma) - 1)/(1-gamma)</f>
        <v>6.7859094572752685</v>
      </c>
      <c r="I19">
        <f t="shared" ref="I19:I28" si="7">a*E19^(-gamma)</f>
        <v>3.7812829469551706E-6</v>
      </c>
    </row>
    <row r="20" spans="1:9" x14ac:dyDescent="0.25">
      <c r="A20" t="s">
        <v>19</v>
      </c>
      <c r="B20">
        <f>((odds-1)/odds)*(B16-price)+(1/odds)*(B16-price+payoff)</f>
        <v>81053.73151403766</v>
      </c>
      <c r="E20">
        <f t="shared" si="3"/>
        <v>90000.001000000004</v>
      </c>
      <c r="F20">
        <f t="shared" si="0"/>
        <v>1.693541322933372</v>
      </c>
      <c r="G20" cm="1">
        <f t="array" ref="G20">F20/bsum</f>
        <v>4.4597761757825712E-2</v>
      </c>
      <c r="H20">
        <f t="shared" si="6"/>
        <v>6.8042282851702458</v>
      </c>
      <c r="I20">
        <f t="shared" si="7"/>
        <v>3.5508574214679711E-6</v>
      </c>
    </row>
    <row r="21" spans="1:9" x14ac:dyDescent="0.25">
      <c r="A21" t="s">
        <v>20</v>
      </c>
      <c r="B21">
        <f>((odds-1)/odds)*H47+(1/odds)*H48</f>
        <v>6.7210830666727439</v>
      </c>
      <c r="E21">
        <f t="shared" si="3"/>
        <v>95000.001000000004</v>
      </c>
      <c r="F21">
        <f t="shared" si="0"/>
        <v>1.6395247001166349</v>
      </c>
      <c r="G21" cm="1">
        <f t="array" ref="G21">F21/bsum</f>
        <v>4.3175286591308648E-2</v>
      </c>
      <c r="H21">
        <f t="shared" si="6"/>
        <v>6.8214603082689589</v>
      </c>
      <c r="I21">
        <f t="shared" si="7"/>
        <v>3.3458312192344461E-6</v>
      </c>
    </row>
    <row r="22" spans="1:9" x14ac:dyDescent="0.25">
      <c r="E22">
        <f t="shared" si="3"/>
        <v>100000.001</v>
      </c>
      <c r="F22">
        <f t="shared" si="0"/>
        <v>1.5745735389998541</v>
      </c>
      <c r="G22" cm="1">
        <f t="array" ref="G22">F22/bsum</f>
        <v>4.1464861005493577E-2</v>
      </c>
      <c r="H22">
        <f t="shared" si="6"/>
        <v>6.8377223429938958</v>
      </c>
      <c r="I22">
        <f t="shared" si="7"/>
        <v>3.1622776253833259E-6</v>
      </c>
    </row>
    <row r="23" spans="1:9" x14ac:dyDescent="0.25">
      <c r="A23" t="s">
        <v>28</v>
      </c>
      <c r="E23">
        <f t="shared" si="3"/>
        <v>105000.001</v>
      </c>
      <c r="F23">
        <f t="shared" si="0"/>
        <v>1.4999999842105263</v>
      </c>
      <c r="G23" cm="1">
        <f t="array" ref="G23">F23/bsum</f>
        <v>3.9501039051525556E-2</v>
      </c>
      <c r="H23">
        <f t="shared" si="6"/>
        <v>6.8531135698907111</v>
      </c>
      <c r="I23">
        <f t="shared" si="7"/>
        <v>2.9970346667989867E-6</v>
      </c>
    </row>
    <row r="24" spans="1:9" x14ac:dyDescent="0.25">
      <c r="A24" t="s">
        <v>29</v>
      </c>
      <c r="B24">
        <f>B20-B16</f>
        <v>-4998.8999999999942</v>
      </c>
      <c r="E24">
        <f t="shared" si="3"/>
        <v>110000.001</v>
      </c>
      <c r="F24">
        <f t="shared" si="0"/>
        <v>1.4171161803761483</v>
      </c>
      <c r="G24" cm="1">
        <f t="array" ref="G24">F24/bsum</f>
        <v>3.731837478054964E-2</v>
      </c>
      <c r="H24">
        <f t="shared" si="6"/>
        <v>6.8677188920174901</v>
      </c>
      <c r="I24">
        <f t="shared" si="7"/>
        <v>2.8475282540974762E-6</v>
      </c>
    </row>
    <row r="25" spans="1:9" x14ac:dyDescent="0.25">
      <c r="A25" t="s">
        <v>30</v>
      </c>
      <c r="B25" s="3">
        <f>B21-B17</f>
        <v>-2.7136675021061762E-2</v>
      </c>
      <c r="E25">
        <f t="shared" si="3"/>
        <v>115000.001</v>
      </c>
      <c r="F25">
        <f t="shared" si="0"/>
        <v>1.3272342721242163</v>
      </c>
      <c r="G25" cm="1">
        <f t="array" ref="G25">F25/bsum</f>
        <v>3.4951422243710881E-2</v>
      </c>
      <c r="H25">
        <f t="shared" si="6"/>
        <v>6.8816115330106591</v>
      </c>
      <c r="I25">
        <f t="shared" si="7"/>
        <v>2.7116421216286168E-6</v>
      </c>
    </row>
    <row r="26" spans="1:9" x14ac:dyDescent="0.25">
      <c r="E26">
        <f t="shared" si="3"/>
        <v>120000.001</v>
      </c>
      <c r="F26">
        <f t="shared" si="0"/>
        <v>1.2316664040822276</v>
      </c>
      <c r="G26" cm="1">
        <f t="array" ref="G26">F26/bsum</f>
        <v>3.2434735492154351E-2</v>
      </c>
      <c r="H26">
        <f t="shared" si="6"/>
        <v>6.8948550719883599</v>
      </c>
      <c r="I26">
        <f t="shared" si="7"/>
        <v>2.587620751779524E-6</v>
      </c>
    </row>
    <row r="27" spans="1:9" x14ac:dyDescent="0.25">
      <c r="A27" t="s">
        <v>25</v>
      </c>
      <c r="E27">
        <f t="shared" si="3"/>
        <v>125000.001</v>
      </c>
      <c r="F27">
        <f t="shared" si="0"/>
        <v>1.1317247208776788</v>
      </c>
      <c r="G27" cm="1">
        <f t="array" ref="G27">F27/bsum</f>
        <v>2.9802868577025105E-2</v>
      </c>
      <c r="H27">
        <f t="shared" si="6"/>
        <v>6.9075050553640756</v>
      </c>
      <c r="I27">
        <f t="shared" si="7"/>
        <v>2.4739959359167685E-6</v>
      </c>
    </row>
    <row r="28" spans="1:9" x14ac:dyDescent="0.25">
      <c r="A28" t="s">
        <v>26</v>
      </c>
      <c r="B28">
        <f>-(odds-1)/odds + (1/odds)*payoff</f>
        <v>0.10000009999999981</v>
      </c>
      <c r="E28">
        <f t="shared" si="3"/>
        <v>130000.001</v>
      </c>
      <c r="F28">
        <f t="shared" si="0"/>
        <v>1.0287213671380671</v>
      </c>
      <c r="G28" cm="1">
        <f t="array" ref="G28">F28/bsum</f>
        <v>2.709037554946821E-2</v>
      </c>
      <c r="H28">
        <f t="shared" si="6"/>
        <v>6.9196102866764804</v>
      </c>
      <c r="I28">
        <f t="shared" si="7"/>
        <v>2.369530530483236E-6</v>
      </c>
    </row>
    <row r="29" spans="1:9" x14ac:dyDescent="0.25">
      <c r="A29" t="s">
        <v>27</v>
      </c>
      <c r="B29" s="3">
        <f>-I46*(odds-1)/odds + (1/odds)*(H48-H46)</f>
        <v>-3.6027447247354112E-6</v>
      </c>
      <c r="E29">
        <f t="shared" si="3"/>
        <v>135000.00099999999</v>
      </c>
      <c r="F29">
        <f t="shared" si="0"/>
        <v>0.92396848749088811</v>
      </c>
      <c r="G29" cm="1">
        <f t="array" ref="G29">F29/bsum</f>
        <v>2.4331810460628701E-2</v>
      </c>
      <c r="H29">
        <f t="shared" si="4"/>
        <v>6.9312138684765277</v>
      </c>
      <c r="I29">
        <f t="shared" si="5"/>
        <v>2.2731748954012736E-6</v>
      </c>
    </row>
    <row r="30" spans="1:9" x14ac:dyDescent="0.25">
      <c r="E30">
        <f t="shared" si="3"/>
        <v>140000.00099999999</v>
      </c>
      <c r="F30">
        <f t="shared" si="0"/>
        <v>0.81877822656363963</v>
      </c>
      <c r="G30" cm="1">
        <f t="array" ref="G30">F30/bsum</f>
        <v>2.1561727361651663E-2</v>
      </c>
      <c r="H30">
        <f t="shared" ref="H30:H35" si="8">(a*E30^(1-gamma) - 1)/(1-gamma)</f>
        <v>6.9423540512137896</v>
      </c>
      <c r="I30">
        <f t="shared" ref="I30:I35" si="9">a*E30^(-gamma)</f>
        <v>2.1840328049613419E-6</v>
      </c>
    </row>
    <row r="31" spans="1:9" x14ac:dyDescent="0.25">
      <c r="E31">
        <f t="shared" si="3"/>
        <v>145000.00099999999</v>
      </c>
      <c r="F31">
        <f t="shared" si="0"/>
        <v>0.71446272898381735</v>
      </c>
      <c r="G31" cm="1">
        <f t="array" ref="G31">F31/bsum</f>
        <v>1.8814680303682125E-2</v>
      </c>
      <c r="H31">
        <f t="shared" si="8"/>
        <v>6.9530649303889795</v>
      </c>
      <c r="I31">
        <f t="shared" si="9"/>
        <v>2.101334516274254E-6</v>
      </c>
    </row>
    <row r="32" spans="1:9" x14ac:dyDescent="0.25">
      <c r="E32">
        <f t="shared" si="3"/>
        <v>150000.00099999999</v>
      </c>
      <c r="F32">
        <f t="shared" si="0"/>
        <v>0.61233413937891823</v>
      </c>
      <c r="G32" cm="1">
        <f t="array" ref="G32">F32/bsum</f>
        <v>1.6125223337865154E-2</v>
      </c>
      <c r="H32">
        <f t="shared" si="8"/>
        <v>6.9633770233164398</v>
      </c>
      <c r="I32">
        <f t="shared" si="9"/>
        <v>2.0244153042929341E-6</v>
      </c>
    </row>
    <row r="33" spans="1:9" x14ac:dyDescent="0.25">
      <c r="E33">
        <f t="shared" si="3"/>
        <v>155000.00099999999</v>
      </c>
      <c r="F33">
        <f t="shared" si="0"/>
        <v>0.51370460237644</v>
      </c>
      <c r="G33" cm="1">
        <f t="array" ref="G33">F33/bsum</f>
        <v>1.3527910515345834E-2</v>
      </c>
      <c r="H33">
        <f t="shared" si="8"/>
        <v>6.9733177495505521</v>
      </c>
      <c r="I33">
        <f t="shared" si="9"/>
        <v>1.9526982134983621E-6</v>
      </c>
    </row>
    <row r="34" spans="1:9" x14ac:dyDescent="0.25">
      <c r="E34">
        <f t="shared" si="3"/>
        <v>160000.00099999999</v>
      </c>
      <c r="F34">
        <f t="shared" si="0"/>
        <v>0.41988626260387851</v>
      </c>
      <c r="G34" cm="1">
        <f t="array" ref="G34">F34/bsum</f>
        <v>1.1057295887269201E-2</v>
      </c>
      <c r="H34">
        <f t="shared" si="8"/>
        <v>6.9829118336130955</v>
      </c>
      <c r="I34">
        <f t="shared" si="9"/>
        <v>1.8856800922063139E-6</v>
      </c>
    </row>
    <row r="35" spans="1:9" x14ac:dyDescent="0.25">
      <c r="E35">
        <f t="shared" si="3"/>
        <v>165000.00099999999</v>
      </c>
      <c r="F35">
        <f t="shared" si="0"/>
        <v>0.33219126468873028</v>
      </c>
      <c r="G35" cm="1">
        <f t="array" ref="G35">F35/bsum</f>
        <v>8.747933504780309E-3</v>
      </c>
      <c r="H35">
        <f t="shared" si="8"/>
        <v>6.9921816445908185</v>
      </c>
      <c r="I35">
        <f t="shared" si="9"/>
        <v>1.8229202043514981E-6</v>
      </c>
    </row>
    <row r="36" spans="1:9" x14ac:dyDescent="0.25">
      <c r="A36" t="s">
        <v>10</v>
      </c>
      <c r="E36">
        <f t="shared" si="3"/>
        <v>170000.00099999999</v>
      </c>
      <c r="F36">
        <f t="shared" si="0"/>
        <v>0.25193175325849276</v>
      </c>
      <c r="G36" cm="1">
        <f t="array" ref="G36">F36/bsum</f>
        <v>6.634377419024234E-3</v>
      </c>
      <c r="H36">
        <f t="shared" si="4"/>
        <v>7.0011474840873493</v>
      </c>
      <c r="I36">
        <f t="shared" si="5"/>
        <v>1.7640308813366698E-6</v>
      </c>
    </row>
    <row r="37" spans="1:9" x14ac:dyDescent="0.25">
      <c r="E37">
        <f t="shared" si="3"/>
        <v>175000.00099999999</v>
      </c>
      <c r="F37">
        <f t="shared" si="0"/>
        <v>0.18041987294066225</v>
      </c>
      <c r="G37" cm="1">
        <f t="array" ref="G37">F37/bsum</f>
        <v>4.7511816811460243E-3</v>
      </c>
      <c r="H37">
        <f t="shared" ref="H37:H38" si="10">(a*E37^(1-gamma) - 1)/(1-gamma)</f>
        <v>7.0098278316522649</v>
      </c>
      <c r="I37">
        <f t="shared" ref="I37:I38" si="11">a*E37^(-gamma)</f>
        <v>1.7086698007205874E-6</v>
      </c>
    </row>
    <row r="38" spans="1:9" x14ac:dyDescent="0.25">
      <c r="A38" t="s">
        <v>22</v>
      </c>
      <c r="E38">
        <f t="shared" si="3"/>
        <v>180000.00099999999</v>
      </c>
      <c r="F38">
        <f t="shared" si="0"/>
        <v>0.11896776836273547</v>
      </c>
      <c r="G38" cm="1">
        <f t="array" ref="G38">F38/bsum</f>
        <v>3.1329003422907384E-3</v>
      </c>
      <c r="H38">
        <f t="shared" si="10"/>
        <v>7.0182395549871472</v>
      </c>
      <c r="I38">
        <f t="shared" si="11"/>
        <v>1.6565335713597273E-6</v>
      </c>
    </row>
    <row r="39" spans="1:9" x14ac:dyDescent="0.25">
      <c r="A39" t="s">
        <v>23</v>
      </c>
      <c r="E39">
        <f t="shared" si="3"/>
        <v>185000.00099999999</v>
      </c>
      <c r="F39">
        <f t="shared" si="0"/>
        <v>6.8887584152209053E-2</v>
      </c>
      <c r="G39" cm="1">
        <f t="array" ref="G39">F39/bsum</f>
        <v>1.8140874536034326E-3</v>
      </c>
      <c r="H39">
        <f t="shared" si="4"/>
        <v>7.0263980908097512</v>
      </c>
      <c r="I39">
        <f t="shared" si="5"/>
        <v>1.607352374657685E-6</v>
      </c>
    </row>
    <row r="40" spans="1:9" x14ac:dyDescent="0.25">
      <c r="E40">
        <f t="shared" si="3"/>
        <v>190000.00099999999</v>
      </c>
      <c r="F40">
        <f t="shared" si="0"/>
        <v>3.1491464936580005E-2</v>
      </c>
      <c r="G40" cm="1">
        <f t="array" ref="G40">F40/bsum</f>
        <v>8.2929706622917243E-4</v>
      </c>
      <c r="H40">
        <f t="shared" si="4"/>
        <v>7.034317601144819</v>
      </c>
      <c r="I40">
        <f t="shared" si="5"/>
        <v>1.5608854648664833E-6</v>
      </c>
    </row>
    <row r="41" spans="1:9" x14ac:dyDescent="0.25">
      <c r="A41" t="s">
        <v>11</v>
      </c>
      <c r="E41">
        <f t="shared" si="3"/>
        <v>195000.00099999999</v>
      </c>
      <c r="F41">
        <f t="shared" si="0"/>
        <v>8.0915553433448546E-3</v>
      </c>
      <c r="G41" cm="1">
        <f t="array" ref="G41">F41/bsum</f>
        <v>2.1308323131301164E-4</v>
      </c>
      <c r="H41">
        <f t="shared" si="4"/>
        <v>7.0420111089314474</v>
      </c>
      <c r="I41">
        <f t="shared" si="5"/>
        <v>1.516917372256087E-6</v>
      </c>
    </row>
    <row r="42" spans="1:9" x14ac:dyDescent="0.25">
      <c r="A42" t="s">
        <v>12</v>
      </c>
      <c r="E42">
        <f t="shared" si="3"/>
        <v>200000.00099999999</v>
      </c>
      <c r="F42">
        <f t="shared" si="0"/>
        <v>0</v>
      </c>
      <c r="G42" cm="1">
        <f t="array" ref="G42">F42/bsum</f>
        <v>0</v>
      </c>
      <c r="H42">
        <f t="shared" si="4"/>
        <v>7.0494906161383319</v>
      </c>
      <c r="I42">
        <f t="shared" si="5"/>
        <v>1.4752546845545553E-6</v>
      </c>
    </row>
    <row r="44" spans="1:9" x14ac:dyDescent="0.25">
      <c r="F44">
        <f>SUM(F2:F42)</f>
        <v>37.973684242936272</v>
      </c>
      <c r="G44">
        <f>SUM(G2:G42)</f>
        <v>1.0000000000000007</v>
      </c>
    </row>
    <row r="46" spans="1:9" x14ac:dyDescent="0.25">
      <c r="E46">
        <f t="array" ref="E46">MMULT(TRANSPOSE(E2:E42),G2:G42)</f>
        <v>86052.631514037654</v>
      </c>
      <c r="H46" cm="1">
        <f t="array" ref="H46">MMULT(TRANSPOSE(H2:H42),G2:G42)</f>
        <v>6.7482197416938057</v>
      </c>
      <c r="I46">
        <f>a*E46^(-gamma)</f>
        <v>3.7304345840282761E-6</v>
      </c>
    </row>
    <row r="47" spans="1:9" x14ac:dyDescent="0.25">
      <c r="E47" cm="1">
        <f t="array" ref="E47">MMULT(TRANSPOSE(E2:E41),G3:G42)</f>
        <v>81052.631514037654</v>
      </c>
      <c r="H47" cm="1">
        <f t="array" ref="H47">MMULT(TRANSPOSE(H2:H41),G3:G42)</f>
        <v>6.7210829362695765</v>
      </c>
      <c r="I47">
        <f>a*E47^(-gamma)</f>
        <v>3.9843379546516804E-6</v>
      </c>
    </row>
    <row r="48" spans="1:9" x14ac:dyDescent="0.25">
      <c r="H48">
        <f t="array" ref="H48">(a*(E47+payoff)^(1-gamma) - 1)/(1-gamma)</f>
        <v>8.0251146041878698</v>
      </c>
    </row>
    <row r="49" spans="5:9" x14ac:dyDescent="0.25">
      <c r="H49">
        <f>(a*E46^(1-gamma) - 1)/(1-gamma)</f>
        <v>6.7898628735339237</v>
      </c>
    </row>
    <row r="53" spans="5:9" x14ac:dyDescent="0.25">
      <c r="E53" t="s">
        <v>5</v>
      </c>
      <c r="F53" t="s">
        <v>14</v>
      </c>
      <c r="H53" t="s">
        <v>5</v>
      </c>
      <c r="I53" t="s">
        <v>14</v>
      </c>
    </row>
    <row r="54" spans="5:9" x14ac:dyDescent="0.25">
      <c r="E54">
        <f>E46</f>
        <v>86052.631514037654</v>
      </c>
      <c r="F54">
        <v>0</v>
      </c>
      <c r="H54">
        <f>H46</f>
        <v>6.7482197416938057</v>
      </c>
      <c r="I54">
        <v>0</v>
      </c>
    </row>
    <row r="55" spans="5:9" x14ac:dyDescent="0.25">
      <c r="E55">
        <f>E46</f>
        <v>86052.631514037654</v>
      </c>
      <c r="F55">
        <f>MAX(G2:G42)</f>
        <v>4.6791944230138251E-2</v>
      </c>
      <c r="H55">
        <f>H46</f>
        <v>6.7482197416938057</v>
      </c>
      <c r="I55">
        <f>F55</f>
        <v>4.6791944230138251E-2</v>
      </c>
    </row>
    <row r="58" spans="5:9" x14ac:dyDescent="0.25">
      <c r="E58">
        <f>E46</f>
        <v>86052.631514037654</v>
      </c>
      <c r="F58">
        <f>H3</f>
        <v>5.733193078889645</v>
      </c>
    </row>
    <row r="59" spans="5:9" x14ac:dyDescent="0.25">
      <c r="E59">
        <f>E46</f>
        <v>86052.631514037654</v>
      </c>
      <c r="F59">
        <f>H49</f>
        <v>6.7898628735339237</v>
      </c>
    </row>
    <row r="61" spans="5:9" x14ac:dyDescent="0.25">
      <c r="E61">
        <v>0</v>
      </c>
      <c r="F61">
        <f>H49</f>
        <v>6.7898628735339237</v>
      </c>
    </row>
    <row r="62" spans="5:9" x14ac:dyDescent="0.25">
      <c r="E62">
        <f>E46</f>
        <v>86052.631514037654</v>
      </c>
      <c r="F62">
        <f>H49</f>
        <v>6.7898628735339237</v>
      </c>
    </row>
    <row r="64" spans="5:9" x14ac:dyDescent="0.25">
      <c r="E64">
        <v>0</v>
      </c>
      <c r="F64">
        <f>H46</f>
        <v>6.7482197416938057</v>
      </c>
    </row>
    <row r="65" spans="5:6" x14ac:dyDescent="0.25">
      <c r="E65">
        <f>MAX(E2:E42)</f>
        <v>200000.00099999999</v>
      </c>
      <c r="F65">
        <f>H46</f>
        <v>6.7482197416938057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a</vt:lpstr>
      <vt:lpstr>alpha</vt:lpstr>
      <vt:lpstr>beta</vt:lpstr>
      <vt:lpstr>bsum</vt:lpstr>
      <vt:lpstr>chi</vt:lpstr>
      <vt:lpstr>clo</vt:lpstr>
      <vt:lpstr>gamma</vt:lpstr>
      <vt:lpstr>incr</vt:lpstr>
      <vt:lpstr>odds</vt:lpstr>
      <vt:lpstr>payoff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</dc:creator>
  <cp:lastModifiedBy>kerkp</cp:lastModifiedBy>
  <dcterms:created xsi:type="dcterms:W3CDTF">2023-05-22T12:34:13Z</dcterms:created>
  <dcterms:modified xsi:type="dcterms:W3CDTF">2023-05-23T17:16:37Z</dcterms:modified>
</cp:coreProperties>
</file>