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erkP\Projects\Lottery\"/>
    </mc:Choice>
  </mc:AlternateContent>
  <xr:revisionPtr revIDLastSave="0" documentId="13_ncr:1_{810D0E97-BFA2-44C2-A12E-7C726D5299BE}" xr6:coauthVersionLast="47" xr6:coauthVersionMax="47" xr10:uidLastSave="{00000000-0000-0000-0000-000000000000}"/>
  <bookViews>
    <workbookView xWindow="29010" yWindow="105" windowWidth="24375" windowHeight="15390" xr2:uid="{07FA9358-72D7-4D14-B6DA-FE68E3425823}"/>
  </bookViews>
  <sheets>
    <sheet name="Sheet1" sheetId="1" r:id="rId1"/>
  </sheets>
  <definedNames>
    <definedName name="a">Sheet1!$B$9</definedName>
    <definedName name="bsum">Sheet1!$F$36</definedName>
    <definedName name="chi">Sheet1!$B$3</definedName>
    <definedName name="clo">Sheet1!$B$2</definedName>
    <definedName name="gamma">Sheet1!$B$8</definedName>
    <definedName name="incr">Sheet1!$B$1</definedName>
    <definedName name="mu">Sheet1!$B$5</definedName>
    <definedName name="nu">Sheet1!#REF!</definedName>
    <definedName name="odds">Sheet1!$B$12</definedName>
    <definedName name="payoff">Sheet1!$C$11</definedName>
    <definedName name="price">Sheet1!$B$13</definedName>
    <definedName name="sigma">Sheet1!$B$6</definedName>
  </definedNames>
  <calcPr calcId="191029" iterateDelta="1.0000000000000001E-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C11" i="1"/>
  <c r="B28" i="1" s="1"/>
  <c r="I2" i="1" l="1"/>
  <c r="H2" i="1"/>
  <c r="E3" i="1"/>
  <c r="F3" i="1" s="1"/>
  <c r="E4" i="1" l="1"/>
  <c r="F4" i="1" s="1"/>
  <c r="I3" i="1"/>
  <c r="H3" i="1"/>
  <c r="I4" i="1" l="1"/>
  <c r="H4" i="1"/>
  <c r="E5" i="1"/>
  <c r="F5" i="1" s="1"/>
  <c r="E6" i="1" l="1"/>
  <c r="F6" i="1" s="1"/>
  <c r="I5" i="1"/>
  <c r="H5" i="1"/>
  <c r="E7" i="1" l="1"/>
  <c r="F7" i="1" s="1"/>
  <c r="H6" i="1"/>
  <c r="I6" i="1"/>
  <c r="E8" i="1" l="1"/>
  <c r="F8" i="1" s="1"/>
  <c r="I7" i="1"/>
  <c r="H7" i="1"/>
  <c r="E9" i="1" l="1"/>
  <c r="F9" i="1" s="1"/>
  <c r="H8" i="1"/>
  <c r="I8" i="1"/>
  <c r="E10" i="1" l="1"/>
  <c r="F10" i="1" s="1"/>
  <c r="H9" i="1"/>
  <c r="I9" i="1"/>
  <c r="E11" i="1" l="1"/>
  <c r="F11" i="1" s="1"/>
  <c r="I10" i="1"/>
  <c r="H10" i="1"/>
  <c r="E12" i="1" l="1"/>
  <c r="F12" i="1" s="1"/>
  <c r="H11" i="1"/>
  <c r="I11" i="1"/>
  <c r="E13" i="1" l="1"/>
  <c r="F13" i="1" s="1"/>
  <c r="I12" i="1"/>
  <c r="H12" i="1"/>
  <c r="E14" i="1" l="1"/>
  <c r="F14" i="1" s="1"/>
  <c r="H13" i="1"/>
  <c r="I13" i="1"/>
  <c r="E15" i="1" l="1"/>
  <c r="F15" i="1" s="1"/>
  <c r="I14" i="1"/>
  <c r="H14" i="1"/>
  <c r="E16" i="1" l="1"/>
  <c r="F16" i="1" s="1"/>
  <c r="H15" i="1"/>
  <c r="I15" i="1"/>
  <c r="E17" i="1" l="1"/>
  <c r="F17" i="1" s="1"/>
  <c r="I16" i="1"/>
  <c r="H16" i="1"/>
  <c r="E18" i="1" l="1"/>
  <c r="F18" i="1" s="1"/>
  <c r="I17" i="1"/>
  <c r="H17" i="1"/>
  <c r="E19" i="1" l="1"/>
  <c r="F19" i="1" s="1"/>
  <c r="I18" i="1"/>
  <c r="H18" i="1"/>
  <c r="E20" i="1" l="1"/>
  <c r="F20" i="1" s="1"/>
  <c r="I19" i="1"/>
  <c r="H19" i="1"/>
  <c r="E21" i="1" l="1"/>
  <c r="F21" i="1" s="1"/>
  <c r="H20" i="1"/>
  <c r="I20" i="1"/>
  <c r="E22" i="1" l="1"/>
  <c r="F22" i="1" s="1"/>
  <c r="H21" i="1"/>
  <c r="I21" i="1"/>
  <c r="E23" i="1" l="1"/>
  <c r="F23" i="1" s="1"/>
  <c r="H22" i="1"/>
  <c r="I22" i="1"/>
  <c r="E24" i="1" l="1"/>
  <c r="F24" i="1" s="1"/>
  <c r="H23" i="1"/>
  <c r="I23" i="1"/>
  <c r="E25" i="1" l="1"/>
  <c r="F25" i="1" s="1"/>
  <c r="I24" i="1"/>
  <c r="H24" i="1"/>
  <c r="E26" i="1" l="1"/>
  <c r="F26" i="1" s="1"/>
  <c r="H25" i="1"/>
  <c r="I25" i="1"/>
  <c r="E27" i="1" l="1"/>
  <c r="F27" i="1" s="1"/>
  <c r="I26" i="1"/>
  <c r="H26" i="1"/>
  <c r="E28" i="1" l="1"/>
  <c r="F28" i="1" s="1"/>
  <c r="I27" i="1"/>
  <c r="H27" i="1"/>
  <c r="E29" i="1" l="1"/>
  <c r="F29" i="1" s="1"/>
  <c r="H28" i="1"/>
  <c r="I28" i="1"/>
  <c r="E30" i="1" l="1"/>
  <c r="F30" i="1" s="1"/>
  <c r="I29" i="1"/>
  <c r="H29" i="1"/>
  <c r="E31" i="1" l="1"/>
  <c r="F31" i="1" s="1"/>
  <c r="H30" i="1"/>
  <c r="I30" i="1"/>
  <c r="E32" i="1" l="1"/>
  <c r="F32" i="1" s="1"/>
  <c r="I31" i="1"/>
  <c r="H31" i="1"/>
  <c r="E33" i="1" l="1"/>
  <c r="F33" i="1" s="1"/>
  <c r="H32" i="1"/>
  <c r="I32" i="1"/>
  <c r="H33" i="1" l="1"/>
  <c r="E34" i="1"/>
  <c r="F34" i="1" s="1"/>
  <c r="I33" i="1"/>
  <c r="H34" i="1" l="1"/>
  <c r="I34" i="1"/>
  <c r="E57" i="1"/>
  <c r="F36" i="1" l="1"/>
  <c r="G20" i="1" l="1" a="1"/>
  <c r="G20" i="1" s="1"/>
  <c r="G3" i="1" a="1"/>
  <c r="G3" i="1" s="1"/>
  <c r="G4" i="1" a="1"/>
  <c r="G4" i="1" s="1"/>
  <c r="G2" i="1" a="1"/>
  <c r="G2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F47" i="1" l="1"/>
  <c r="I47" i="1" s="1"/>
  <c r="E38" i="1" a="1"/>
  <c r="E38" i="1" s="1"/>
  <c r="H38" i="1" a="1"/>
  <c r="H38" i="1" s="1"/>
  <c r="E39" i="1" a="1"/>
  <c r="E39" i="1" s="1"/>
  <c r="H39" i="1" a="1"/>
  <c r="H39" i="1" s="1"/>
  <c r="F56" i="1" l="1"/>
  <c r="F57" i="1"/>
  <c r="B17" i="1"/>
  <c r="H47" i="1"/>
  <c r="H46" i="1"/>
  <c r="I39" i="1"/>
  <c r="H40" i="1" a="1"/>
  <c r="H40" i="1" s="1"/>
  <c r="B21" i="1" s="1"/>
  <c r="B25" i="1" s="1"/>
  <c r="E47" i="1"/>
  <c r="E50" i="1"/>
  <c r="E51" i="1"/>
  <c r="I38" i="1"/>
  <c r="E46" i="1"/>
  <c r="H41" i="1"/>
  <c r="E54" i="1"/>
  <c r="B16" i="1"/>
  <c r="B20" i="1" s="1"/>
  <c r="B24" i="1" s="1"/>
  <c r="F54" i="1" l="1"/>
  <c r="F53" i="1"/>
  <c r="F51" i="1"/>
  <c r="B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<sst xmlns="http://schemas.openxmlformats.org/spreadsheetml/2006/main" count="36" uniqueCount="31">
  <si>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chi</t>
  </si>
  <si>
    <t>clo</t>
  </si>
  <si>
    <t>c</t>
  </si>
  <si>
    <t>incr</t>
  </si>
  <si>
    <t>x</t>
  </si>
  <si>
    <t>prob</t>
  </si>
  <si>
    <t>gamma</t>
  </si>
  <si>
    <t>u</t>
  </si>
  <si>
    <t>total</t>
  </si>
  <si>
    <t>u(cbar)</t>
  </si>
  <si>
    <t>risk premium</t>
  </si>
  <si>
    <t>a</t>
  </si>
  <si>
    <t>y</t>
  </si>
  <si>
    <t>payoff</t>
  </si>
  <si>
    <t>odds</t>
  </si>
  <si>
    <t>price</t>
  </si>
  <si>
    <t>No lottery</t>
  </si>
  <si>
    <t>Exp consumption</t>
  </si>
  <si>
    <t>Exp utility</t>
  </si>
  <si>
    <t>Play lottery</t>
  </si>
  <si>
    <t>expected value no lottery</t>
  </si>
  <si>
    <t>expected value w lottery</t>
  </si>
  <si>
    <t>mu</t>
  </si>
  <si>
    <t>At margin</t>
  </si>
  <si>
    <t>d consumption</t>
  </si>
  <si>
    <t>d utility</t>
  </si>
  <si>
    <t>Difference</t>
  </si>
  <si>
    <t>consumption</t>
  </si>
  <si>
    <t>utility</t>
  </si>
  <si>
    <t>sigma</t>
  </si>
  <si>
    <t>norma1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</si>
</sst>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Sheet1!$E$2:$E$34</c:f>
              <c:numCache>
                <c:formatCode>General</c:formatCode>
                <c:ptCount val="3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</c:numCache>
            </c:numRef>
          </c:xVal>
          <c:yVal>
            <c:numRef>
              <c:f>Sheet1!$H$2:$H$34</c:f>
              <c:numCache>
                <c:formatCode>General</c:formatCode>
                <c:ptCount val="33"/>
                <c:pt idx="0">
                  <c:v>-0.69338746258059558</c:v>
                </c:pt>
                <c:pt idx="1">
                  <c:v>0</c:v>
                </c:pt>
                <c:pt idx="2">
                  <c:v>0.40538291823992734</c:v>
                </c:pt>
                <c:pt idx="3">
                  <c:v>0.69290700954745954</c:v>
                </c:pt>
                <c:pt idx="4">
                  <c:v>0.91587106571010646</c:v>
                </c:pt>
                <c:pt idx="5">
                  <c:v>1.0980090351219263</c:v>
                </c:pt>
                <c:pt idx="6">
                  <c:v>1.2519785885492232</c:v>
                </c:pt>
                <c:pt idx="7">
                  <c:v>1.3853338989710389</c:v>
                </c:pt>
                <c:pt idx="8">
                  <c:v>1.5029468392548362</c:v>
                </c:pt>
                <c:pt idx="9">
                  <c:v>1.6081434617762453</c:v>
                </c:pt>
                <c:pt idx="10">
                  <c:v>1.7032958345711491</c:v>
                </c:pt>
                <c:pt idx="11">
                  <c:v>1.790155226512244</c:v>
                </c:pt>
                <c:pt idx="12">
                  <c:v>1.8700514477167758</c:v>
                </c:pt>
                <c:pt idx="13">
                  <c:v>1.9440180933570836</c:v>
                </c:pt>
                <c:pt idx="14">
                  <c:v>2.0128744661267457</c:v>
                </c:pt>
                <c:pt idx="15">
                  <c:v>2.0772810009494003</c:v>
                </c:pt>
                <c:pt idx="16">
                  <c:v>2.1377778545727111</c:v>
                </c:pt>
                <c:pt idx="17">
                  <c:v>2.194812446402425</c:v>
                </c:pt>
                <c:pt idx="18">
                  <c:v>2.2487595418646791</c:v>
                </c:pt>
                <c:pt idx="19">
                  <c:v>2.2999361774466465</c:v>
                </c:pt>
                <c:pt idx="20">
                  <c:v>2.3486129398692466</c:v>
                </c:pt>
                <c:pt idx="21">
                  <c:v>2.3950226184955987</c:v>
                </c:pt>
                <c:pt idx="22">
                  <c:v>2.4393669324907408</c:v>
                </c:pt>
                <c:pt idx="23">
                  <c:v>2.481821824955206</c:v>
                </c:pt>
                <c:pt idx="24">
                  <c:v>2.522541675420154</c:v>
                </c:pt>
                <c:pt idx="25">
                  <c:v>2.5616626855078972</c:v>
                </c:pt>
                <c:pt idx="26">
                  <c:v>2.5993056251678115</c:v>
                </c:pt>
                <c:pt idx="27">
                  <c:v>2.6355780791409007</c:v>
                </c:pt>
                <c:pt idx="28">
                  <c:v>2.6705762989684576</c:v>
                </c:pt>
                <c:pt idx="29">
                  <c:v>2.7043867408472404</c:v>
                </c:pt>
                <c:pt idx="30">
                  <c:v>2.7370873511816902</c:v>
                </c:pt>
                <c:pt idx="31">
                  <c:v>2.7687486479305021</c:v>
                </c:pt>
                <c:pt idx="32">
                  <c:v>2.7994346354772466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F5-4DFD-B80B-7CFC057E96CA}"/>
            </c:ext>
          </c:extLst>
        </c:ser>
        <c:ser>
          <c:idx val="0"/>
          <c:order val="1"/>
          <c:tx>
            <c:v>E{c}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Sheet1!$E$50:$E$51</c:f>
              <c:numCache>
                <c:formatCode>General</c:formatCode>
                <c:ptCount val="2"/>
                <c:pt idx="0">
                  <c:v>5.2118867496205503</c:v>
                </c:pt>
                <c:pt idx="1">
                  <c:v>5.2118867496205503</c:v>
                </c:pt>
              </c:numCache>
            </c:numRef>
          </c:xVal>
          <c:yVal>
            <c:numRef>
              <c:f>Sheet1!$F$50:$F$51</c:f>
              <c:numCache>
                <c:formatCode>General</c:formatCode>
                <c:ptCount val="2"/>
                <c:pt idx="0">
                  <c:v>0</c:v>
                </c:pt>
                <c:pt idx="1">
                  <c:v>1.6495798752832065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F5-4DFD-B80B-7CFC057E96CA}"/>
            </c:ext>
          </c:extLst>
        </c:ser>
        <c:ser>
          <c:idx val="2"/>
          <c:order val="2"/>
          <c:tx>
            <c:v>U(E{c})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Sheet1!$E$53:$E$54</c:f>
              <c:numCache>
                <c:formatCode>General</c:formatCode>
                <c:ptCount val="2"/>
                <c:pt idx="0">
                  <c:v>0</c:v>
                </c:pt>
                <c:pt idx="1">
                  <c:v>5.2118867496205503</c:v>
                </c:pt>
              </c:numCache>
            </c:numRef>
          </c:xVal>
          <c:yVal>
            <c:numRef>
              <c:f>Sheet1!$F$53:$F$54</c:f>
              <c:numCache>
                <c:formatCode>General</c:formatCode>
                <c:ptCount val="2"/>
                <c:pt idx="0">
                  <c:v>1.6495798752832065</c:v>
                </c:pt>
                <c:pt idx="1">
                  <c:v>1.6495798752832065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5-4DFD-B80B-7CFC057E96CA}"/>
            </c:ext>
          </c:extLst>
        </c:ser>
        <c:ser>
          <c:idx val="3"/>
          <c:order val="3"/>
          <c:tx>
            <c:v>E{u}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Sheet1!$E$56:$E$57</c:f>
              <c:numCache>
                <c:formatCode>General</c:formatCode>
                <c:ptCount val="2"/>
                <c:pt idx="0">
                  <c:v>0</c:v>
                </c:pt>
                <c:pt idx="1">
                  <c:v>16.5</c:v>
                </c:pt>
              </c:numCache>
            </c:numRef>
          </c:xVal>
          <c:yVal>
            <c:numRef>
              <c:f>Sheet1!$F$56:$F$57</c:f>
              <c:numCache>
                <c:formatCode>General</c:formatCode>
                <c:ptCount val="2"/>
                <c:pt idx="0">
                  <c:v>1.4183240648559647</c:v>
                </c:pt>
                <c:pt idx="1">
                  <c:v>1.4183240648559647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F5-4DFD-B80B-7CFC057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General</c:formatCode>
                <c:ptCount val="3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</c:numCache>
            </c:numRef>
          </c:xVal>
          <c:yVal>
            <c:numRef>
              <c:f>Sheet1!$G$2:$G$34</c:f>
              <c:numCache>
                <c:formatCode>General</c:formatCode>
                <c:ptCount val="33"/>
                <c:pt idx="0">
                  <c:v>4.1297422333415781E-2</c:v>
                </c:pt>
                <c:pt idx="1">
                  <c:v>4.5712079506781529E-2</c:v>
                </c:pt>
                <c:pt idx="2">
                  <c:v>4.9814200041679704E-2</c:v>
                </c:pt>
                <c:pt idx="3">
                  <c:v>5.3442835364145271E-2</c:v>
                </c:pt>
                <c:pt idx="4">
                  <c:v>5.6446883717990788E-2</c:v>
                </c:pt>
                <c:pt idx="5">
                  <c:v>5.8695471936358316E-2</c:v>
                </c:pt>
                <c:pt idx="6">
                  <c:v>6.0087394940981934E-2</c:v>
                </c:pt>
                <c:pt idx="7">
                  <c:v>6.0558666220386283E-2</c:v>
                </c:pt>
                <c:pt idx="8">
                  <c:v>6.0087394940981934E-2</c:v>
                </c:pt>
                <c:pt idx="9">
                  <c:v>5.8695471936358316E-2</c:v>
                </c:pt>
                <c:pt idx="10">
                  <c:v>5.6446883717990788E-2</c:v>
                </c:pt>
                <c:pt idx="11">
                  <c:v>5.3442835364145271E-2</c:v>
                </c:pt>
                <c:pt idx="12">
                  <c:v>4.9814200041679704E-2</c:v>
                </c:pt>
                <c:pt idx="13">
                  <c:v>4.5712079506781529E-2</c:v>
                </c:pt>
                <c:pt idx="14">
                  <c:v>4.1297422333415781E-2</c:v>
                </c:pt>
                <c:pt idx="15">
                  <c:v>3.6730687773968061E-2</c:v>
                </c:pt>
                <c:pt idx="16">
                  <c:v>3.2162464852094737E-2</c:v>
                </c:pt>
                <c:pt idx="17">
                  <c:v>2.7725777740084549E-2</c:v>
                </c:pt>
                <c:pt idx="18">
                  <c:v>2.3530561951239554E-2</c:v>
                </c:pt>
                <c:pt idx="19">
                  <c:v>1.9660520408379154E-2</c:v>
                </c:pt>
                <c:pt idx="20">
                  <c:v>1.6172302953013723E-2</c:v>
                </c:pt>
                <c:pt idx="21">
                  <c:v>1.3096730053147302E-2</c:v>
                </c:pt>
                <c:pt idx="22">
                  <c:v>1.0441623570558757E-2</c:v>
                </c:pt>
                <c:pt idx="23">
                  <c:v>8.1957242453674691E-3</c:v>
                </c:pt>
                <c:pt idx="24">
                  <c:v>6.3331648327219865E-3</c:v>
                </c:pt>
                <c:pt idx="25">
                  <c:v>4.8180177331250632E-3</c:v>
                </c:pt>
                <c:pt idx="26">
                  <c:v>3.6085285478748767E-3</c:v>
                </c:pt>
                <c:pt idx="27">
                  <c:v>2.6607620980471972E-3</c:v>
                </c:pt>
                <c:pt idx="28">
                  <c:v>1.9315061453870639E-3</c:v>
                </c:pt>
                <c:pt idx="29">
                  <c:v>1.3803851918977896E-3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E-449B-A5C2-FC86393E3715}"/>
            </c:ext>
          </c:extLst>
        </c:ser>
        <c:ser>
          <c:idx val="1"/>
          <c:order val="1"/>
          <c:tx>
            <c:v>EV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DACA-4B5F-842C-58C0B52CE84B}"/>
              </c:ext>
            </c:extLst>
          </c:dPt>
          <c:xVal>
            <c:numRef>
              <c:f>Sheet1!$E$46:$E$47</c:f>
              <c:numCache>
                <c:formatCode>General</c:formatCode>
                <c:ptCount val="2"/>
                <c:pt idx="0">
                  <c:v>5.2118867496205503</c:v>
                </c:pt>
                <c:pt idx="1">
                  <c:v>5.2118867496205503</c:v>
                </c:pt>
              </c:numCache>
            </c:numRef>
          </c:xVal>
          <c:yVal>
            <c:numRef>
              <c:f>Sheet1!$F$46:$F$47</c:f>
              <c:numCache>
                <c:formatCode>General</c:formatCode>
                <c:ptCount val="2"/>
                <c:pt idx="0">
                  <c:v>0</c:v>
                </c:pt>
                <c:pt idx="1">
                  <c:v>6.0558666220386283E-2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E-449B-A5C2-FC86393E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Sheet1!$H$3:$H$34</c:f>
              <c:numCache>
                <c:formatCode>General</c:formatCode>
                <c:ptCount val="32"/>
                <c:pt idx="0">
                  <c:v>0</c:v>
                </c:pt>
                <c:pt idx="1">
                  <c:v>0.40538291823992734</c:v>
                </c:pt>
                <c:pt idx="2">
                  <c:v>0.69290700954745954</c:v>
                </c:pt>
                <c:pt idx="3">
                  <c:v>0.91587106571010646</c:v>
                </c:pt>
                <c:pt idx="4">
                  <c:v>1.0980090351219263</c:v>
                </c:pt>
                <c:pt idx="5">
                  <c:v>1.2519785885492232</c:v>
                </c:pt>
                <c:pt idx="6">
                  <c:v>1.3853338989710389</c:v>
                </c:pt>
                <c:pt idx="7">
                  <c:v>1.5029468392548362</c:v>
                </c:pt>
                <c:pt idx="8">
                  <c:v>1.6081434617762453</c:v>
                </c:pt>
                <c:pt idx="9">
                  <c:v>1.7032958345711491</c:v>
                </c:pt>
                <c:pt idx="10">
                  <c:v>1.790155226512244</c:v>
                </c:pt>
                <c:pt idx="11">
                  <c:v>1.8700514477167758</c:v>
                </c:pt>
                <c:pt idx="12">
                  <c:v>1.9440180933570836</c:v>
                </c:pt>
                <c:pt idx="13">
                  <c:v>2.0128744661267457</c:v>
                </c:pt>
                <c:pt idx="14">
                  <c:v>2.0772810009494003</c:v>
                </c:pt>
                <c:pt idx="15">
                  <c:v>2.1377778545727111</c:v>
                </c:pt>
                <c:pt idx="16">
                  <c:v>2.194812446402425</c:v>
                </c:pt>
                <c:pt idx="17">
                  <c:v>2.2487595418646791</c:v>
                </c:pt>
                <c:pt idx="18">
                  <c:v>2.2999361774466465</c:v>
                </c:pt>
                <c:pt idx="19">
                  <c:v>2.3486129398692466</c:v>
                </c:pt>
                <c:pt idx="20">
                  <c:v>2.3950226184955987</c:v>
                </c:pt>
                <c:pt idx="21">
                  <c:v>2.4393669324907408</c:v>
                </c:pt>
                <c:pt idx="22">
                  <c:v>2.481821824955206</c:v>
                </c:pt>
                <c:pt idx="23">
                  <c:v>2.522541675420154</c:v>
                </c:pt>
                <c:pt idx="24">
                  <c:v>2.5616626855078972</c:v>
                </c:pt>
                <c:pt idx="25">
                  <c:v>2.5993056251678115</c:v>
                </c:pt>
                <c:pt idx="26">
                  <c:v>2.6355780791409007</c:v>
                </c:pt>
                <c:pt idx="27">
                  <c:v>2.6705762989684576</c:v>
                </c:pt>
                <c:pt idx="28">
                  <c:v>2.7043867408472404</c:v>
                </c:pt>
                <c:pt idx="29">
                  <c:v>2.7370873511816902</c:v>
                </c:pt>
                <c:pt idx="30">
                  <c:v>2.7687486479305021</c:v>
                </c:pt>
                <c:pt idx="31">
                  <c:v>2.7994346354772466</c:v>
                </c:pt>
              </c:numCache>
            </c:numRef>
          </c:xVal>
          <c:yVal>
            <c:numRef>
              <c:f>Sheet1!$G$3:$G$34</c:f>
              <c:numCache>
                <c:formatCode>General</c:formatCode>
                <c:ptCount val="32"/>
                <c:pt idx="0">
                  <c:v>4.5712079506781529E-2</c:v>
                </c:pt>
                <c:pt idx="1">
                  <c:v>4.9814200041679704E-2</c:v>
                </c:pt>
                <c:pt idx="2">
                  <c:v>5.3442835364145271E-2</c:v>
                </c:pt>
                <c:pt idx="3">
                  <c:v>5.6446883717990788E-2</c:v>
                </c:pt>
                <c:pt idx="4">
                  <c:v>5.8695471936358316E-2</c:v>
                </c:pt>
                <c:pt idx="5">
                  <c:v>6.0087394940981934E-2</c:v>
                </c:pt>
                <c:pt idx="6">
                  <c:v>6.0558666220386283E-2</c:v>
                </c:pt>
                <c:pt idx="7">
                  <c:v>6.0087394940981934E-2</c:v>
                </c:pt>
                <c:pt idx="8">
                  <c:v>5.8695471936358316E-2</c:v>
                </c:pt>
                <c:pt idx="9">
                  <c:v>5.6446883717990788E-2</c:v>
                </c:pt>
                <c:pt idx="10">
                  <c:v>5.3442835364145271E-2</c:v>
                </c:pt>
                <c:pt idx="11">
                  <c:v>4.9814200041679704E-2</c:v>
                </c:pt>
                <c:pt idx="12">
                  <c:v>4.5712079506781529E-2</c:v>
                </c:pt>
                <c:pt idx="13">
                  <c:v>4.1297422333415781E-2</c:v>
                </c:pt>
                <c:pt idx="14">
                  <c:v>3.6730687773968061E-2</c:v>
                </c:pt>
                <c:pt idx="15">
                  <c:v>3.2162464852094737E-2</c:v>
                </c:pt>
                <c:pt idx="16">
                  <c:v>2.7725777740084549E-2</c:v>
                </c:pt>
                <c:pt idx="17">
                  <c:v>2.3530561951239554E-2</c:v>
                </c:pt>
                <c:pt idx="18">
                  <c:v>1.9660520408379154E-2</c:v>
                </c:pt>
                <c:pt idx="19">
                  <c:v>1.6172302953013723E-2</c:v>
                </c:pt>
                <c:pt idx="20">
                  <c:v>1.3096730053147302E-2</c:v>
                </c:pt>
                <c:pt idx="21">
                  <c:v>1.0441623570558757E-2</c:v>
                </c:pt>
                <c:pt idx="22">
                  <c:v>8.1957242453674691E-3</c:v>
                </c:pt>
                <c:pt idx="23">
                  <c:v>6.3331648327219865E-3</c:v>
                </c:pt>
                <c:pt idx="24">
                  <c:v>4.8180177331250632E-3</c:v>
                </c:pt>
                <c:pt idx="25">
                  <c:v>3.6085285478748767E-3</c:v>
                </c:pt>
                <c:pt idx="26">
                  <c:v>2.6607620980471972E-3</c:v>
                </c:pt>
                <c:pt idx="27">
                  <c:v>1.9315061453870639E-3</c:v>
                </c:pt>
                <c:pt idx="28">
                  <c:v>1.3803851918977896E-3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4-4C4B-84EE-9C47D818C26B}"/>
            </c:ext>
          </c:extLst>
        </c:ser>
        <c:ser>
          <c:idx val="0"/>
          <c:order val="1"/>
          <c:tx>
            <c:v>EV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Sheet1!$H$46:$H$47</c:f>
              <c:numCache>
                <c:formatCode>General</c:formatCode>
                <c:ptCount val="2"/>
                <c:pt idx="0">
                  <c:v>1.4183240648559647</c:v>
                </c:pt>
                <c:pt idx="1">
                  <c:v>1.4183240648559647</c:v>
                </c:pt>
              </c:numCache>
            </c:numRef>
          </c:xVal>
          <c:yVal>
            <c:numRef>
              <c:f>Sheet1!$I$46:$I$47</c:f>
              <c:numCache>
                <c:formatCode>General</c:formatCode>
                <c:ptCount val="2"/>
                <c:pt idx="0">
                  <c:v>0</c:v>
                </c:pt>
                <c:pt idx="1">
                  <c:v>6.0558666220386283E-2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4-4C4B-84EE-9C47D818C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4762</xdr:rowOff>
    </xdr:from>
    <xdr:to>
      <xdr:col>16</xdr:col>
      <xdr:colOff>309562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4486A-CAB1-026E-A48E-35F8714B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568FC-55FF-425F-A4CA-6CB16FCD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B8130-B862-4971-8CB0-8A4B71504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3C7-A797-40F4-A927-0FF004EB601E}">
  <dimension ref="A1:I57"/>
  <sheetViews>
    <sheetView tabSelected="1" topLeftCell="A16" workbookViewId="0">
      <selection activeCell="Q30" sqref="Q30"/>
    </sheetView>
  </sheetViews>
  <sheetFormatPr defaultRowHeight="15" x14ac:dyDescent="0.25"/>
  <cols>
    <col min="1" max="1" width="17.42578125" customWidth="1"/>
    <col min="2" max="2" width="14.28515625" bestFit="1" customWidth="1"/>
    <col min="3" max="3" width="12" customWidth="1"/>
    <col min="5" max="5" width="7.42578125" customWidth="1"/>
  </cols>
  <sheetData>
    <row r="1" spans="1:9" x14ac:dyDescent="0.25">
      <c r="A1" t="s">
        <v>3</v>
      </c>
      <c r="B1" s="2">
        <v>0.5</v>
      </c>
      <c r="E1" t="s">
        <v>2</v>
      </c>
      <c r="F1" t="s">
        <v>30</v>
      </c>
      <c r="G1" t="s">
        <v>5</v>
      </c>
      <c r="H1" t="s">
        <v>7</v>
      </c>
      <c r="I1" t="s">
        <v>22</v>
      </c>
    </row>
    <row r="2" spans="1:9" x14ac:dyDescent="0.25">
      <c r="A2" t="s">
        <v>1</v>
      </c>
      <c r="B2" s="2">
        <v>0.5</v>
      </c>
      <c r="E2">
        <f>incr</f>
        <v>0.5</v>
      </c>
      <c r="F2">
        <f>IF(E2&gt;=clo,IF(E2&lt;=chi,_xlfn.NORM.DIST(E2,mu,sigma,FALSE),0),0)</f>
        <v>6.8013749594635881E-2</v>
      </c>
      <c r="G2" cm="1">
        <f t="array" ref="G2">F2/bsum</f>
        <v>4.1297422333415781E-2</v>
      </c>
      <c r="H2">
        <f t="shared" ref="H2" si="0">(a*E2^(1-gamma) - 1)/(1-gamma)</f>
        <v>-0.69338746258059558</v>
      </c>
      <c r="I2">
        <f t="shared" ref="I2" si="1">a*E2^(-gamma)</f>
        <v>2.001386774925161</v>
      </c>
    </row>
    <row r="3" spans="1:9" x14ac:dyDescent="0.25">
      <c r="A3" t="s">
        <v>0</v>
      </c>
      <c r="B3" s="2">
        <v>15</v>
      </c>
      <c r="E3">
        <f t="shared" ref="E3:E34" si="2">E2+incr</f>
        <v>1</v>
      </c>
      <c r="F3">
        <f>IF(E3&gt;=clo,IF(E3&lt;=chi,_xlfn.NORM.DIST(E3,mu,sigma,FALSE),0),0)</f>
        <v>7.5284358038701107E-2</v>
      </c>
      <c r="G3" cm="1">
        <f t="array" ref="G3">F3/bsum</f>
        <v>4.5712079506781529E-2</v>
      </c>
      <c r="H3">
        <f t="shared" ref="H3:H34" si="3">(a*E3^(1-gamma) - 1)/(1-gamma)</f>
        <v>0</v>
      </c>
      <c r="I3">
        <f t="shared" ref="I3:I34" si="4">a*E3^(-gamma)</f>
        <v>1</v>
      </c>
    </row>
    <row r="4" spans="1:9" x14ac:dyDescent="0.25">
      <c r="E4">
        <f t="shared" si="2"/>
        <v>1.5</v>
      </c>
      <c r="F4">
        <f>IF(E4&gt;=clo,IF(E4&lt;=chi,_xlfn.NORM.DIST(E4,mu,sigma,FALSE),0),0)</f>
        <v>8.2040242137593769E-2</v>
      </c>
      <c r="G4" cm="1">
        <f t="array" ref="G4">F4/bsum</f>
        <v>4.9814200041679704E-2</v>
      </c>
      <c r="H4">
        <f t="shared" si="3"/>
        <v>0.40538291823992734</v>
      </c>
      <c r="I4">
        <f t="shared" si="4"/>
        <v>0.66639641138784012</v>
      </c>
    </row>
    <row r="5" spans="1:9" x14ac:dyDescent="0.25">
      <c r="A5" t="s">
        <v>22</v>
      </c>
      <c r="B5" s="2">
        <v>4</v>
      </c>
      <c r="E5">
        <f t="shared" si="2"/>
        <v>2</v>
      </c>
      <c r="F5">
        <f>IF(E5&gt;=clo,IF(E5&lt;=chi,_xlfn.NORM.DIST(E5,mu,sigma,FALSE),0),0)</f>
        <v>8.8016331691074881E-2</v>
      </c>
      <c r="G5" cm="1">
        <f t="array" ref="G5">F5/bsum</f>
        <v>5.3442835364145271E-2</v>
      </c>
      <c r="H5">
        <f t="shared" si="3"/>
        <v>0.69290700954745954</v>
      </c>
      <c r="I5">
        <f t="shared" si="4"/>
        <v>0.49965354649522631</v>
      </c>
    </row>
    <row r="6" spans="1:9" x14ac:dyDescent="0.25">
      <c r="A6" t="s">
        <v>29</v>
      </c>
      <c r="B6" s="2">
        <v>4</v>
      </c>
      <c r="E6">
        <f t="shared" si="2"/>
        <v>2.5</v>
      </c>
      <c r="F6">
        <f>IF(E6&gt;=clo,IF(E6&lt;=chi,_xlfn.NORM.DIST(E6,mu,sigma,FALSE),0),0)</f>
        <v>9.2963773467442237E-2</v>
      </c>
      <c r="G6" cm="1">
        <f t="array" ref="G6">F6/bsum</f>
        <v>5.6446883717990788E-2</v>
      </c>
      <c r="H6">
        <f t="shared" si="3"/>
        <v>0.91587106571010646</v>
      </c>
      <c r="I6">
        <f t="shared" si="4"/>
        <v>0.399633651573716</v>
      </c>
    </row>
    <row r="7" spans="1:9" x14ac:dyDescent="0.25">
      <c r="B7" s="2"/>
      <c r="E7">
        <f t="shared" si="2"/>
        <v>3</v>
      </c>
      <c r="F7">
        <f>IF(E7&gt;=clo,IF(E7&lt;=chi,_xlfn.NORM.DIST(E7,mu,sigma,FALSE),0),0)</f>
        <v>9.6667029200712309E-2</v>
      </c>
      <c r="G7" cm="1">
        <f t="array" ref="G7">F7/bsum</f>
        <v>5.8695471936358316E-2</v>
      </c>
      <c r="H7">
        <f t="shared" si="3"/>
        <v>1.0980090351219263</v>
      </c>
      <c r="I7">
        <f t="shared" si="4"/>
        <v>0.33296733032162601</v>
      </c>
    </row>
    <row r="8" spans="1:9" x14ac:dyDescent="0.25">
      <c r="A8" t="s">
        <v>6</v>
      </c>
      <c r="B8" s="2">
        <v>1.0009999999999999</v>
      </c>
      <c r="E8">
        <f t="shared" si="2"/>
        <v>3.5</v>
      </c>
      <c r="F8">
        <f>IF(E8&gt;=clo,IF(E8&lt;=chi,_xlfn.NORM.DIST(E8,mu,sigma,FALSE),0),0)</f>
        <v>9.8959421736187381E-2</v>
      </c>
      <c r="G8" cm="1">
        <f t="array" ref="G8">F8/bsum</f>
        <v>6.0087394940981934E-2</v>
      </c>
      <c r="H8">
        <f t="shared" si="3"/>
        <v>1.2519785885492232</v>
      </c>
      <c r="I8">
        <f t="shared" si="4"/>
        <v>0.28535657754612875</v>
      </c>
    </row>
    <row r="9" spans="1:9" x14ac:dyDescent="0.25">
      <c r="A9" t="s">
        <v>11</v>
      </c>
      <c r="B9" s="2">
        <v>1</v>
      </c>
      <c r="E9">
        <f t="shared" si="2"/>
        <v>4</v>
      </c>
      <c r="F9">
        <f>IF(E9&gt;=clo,IF(E9&lt;=chi,_xlfn.NORM.DIST(E9,mu,sigma,FALSE),0),0)</f>
        <v>9.9735570100358176E-2</v>
      </c>
      <c r="G9" cm="1">
        <f t="array" ref="G9">F9/bsum</f>
        <v>6.0558666220386283E-2</v>
      </c>
      <c r="H9">
        <f t="shared" si="3"/>
        <v>1.3853338989710389</v>
      </c>
      <c r="I9">
        <f t="shared" si="4"/>
        <v>0.24965366652525728</v>
      </c>
    </row>
    <row r="10" spans="1:9" x14ac:dyDescent="0.25">
      <c r="E10">
        <f t="shared" si="2"/>
        <v>4.5</v>
      </c>
      <c r="F10">
        <f>IF(E10&gt;=clo,IF(E10&lt;=chi,_xlfn.NORM.DIST(E10,mu,sigma,FALSE),0),0)</f>
        <v>9.8959421736187381E-2</v>
      </c>
      <c r="G10" cm="1">
        <f t="array" ref="G10">F10/bsum</f>
        <v>6.0087394940981934E-2</v>
      </c>
      <c r="H10">
        <f t="shared" si="3"/>
        <v>1.5029468392548362</v>
      </c>
      <c r="I10">
        <f t="shared" si="4"/>
        <v>0.22188823403572117</v>
      </c>
    </row>
    <row r="11" spans="1:9" x14ac:dyDescent="0.25">
      <c r="A11" t="s">
        <v>13</v>
      </c>
      <c r="B11" s="2">
        <v>1.1000000000000001</v>
      </c>
      <c r="C11" s="1">
        <f>odds*B11</f>
        <v>14.893756082147478</v>
      </c>
      <c r="E11">
        <f t="shared" si="2"/>
        <v>5</v>
      </c>
      <c r="F11">
        <f>IF(E11&gt;=clo,IF(E11&lt;=chi,_xlfn.NORM.DIST(E11,mu,sigma,FALSE),0),0)</f>
        <v>9.6667029200712309E-2</v>
      </c>
      <c r="G11" cm="1">
        <f t="array" ref="G11">F11/bsum</f>
        <v>5.8695471936358316E-2</v>
      </c>
      <c r="H11">
        <f t="shared" si="3"/>
        <v>1.6081434617762453</v>
      </c>
      <c r="I11">
        <f t="shared" si="4"/>
        <v>0.19967837130764482</v>
      </c>
    </row>
    <row r="12" spans="1:9" x14ac:dyDescent="0.25">
      <c r="A12" t="s">
        <v>14</v>
      </c>
      <c r="B12" s="4">
        <v>13.539778256497707</v>
      </c>
      <c r="E12">
        <f t="shared" si="2"/>
        <v>5.5</v>
      </c>
      <c r="F12">
        <f>IF(E12&gt;=clo,IF(E12&lt;=chi,_xlfn.NORM.DIST(E12,mu,sigma,FALSE),0),0)</f>
        <v>9.2963773467442237E-2</v>
      </c>
      <c r="G12" cm="1">
        <f t="array" ref="G12">F12/bsum</f>
        <v>5.6446883717990788E-2</v>
      </c>
      <c r="H12">
        <f t="shared" si="3"/>
        <v>1.7032958345711491</v>
      </c>
      <c r="I12">
        <f t="shared" si="4"/>
        <v>0.18150849166644162</v>
      </c>
    </row>
    <row r="13" spans="1:9" x14ac:dyDescent="0.25">
      <c r="A13" t="s">
        <v>15</v>
      </c>
      <c r="B13" s="2">
        <v>0.5</v>
      </c>
      <c r="E13">
        <f t="shared" si="2"/>
        <v>6</v>
      </c>
      <c r="F13">
        <f>IF(E13&gt;=clo,IF(E13&lt;=chi,_xlfn.NORM.DIST(E13,mu,sigma,FALSE),0),0)</f>
        <v>8.8016331691074881E-2</v>
      </c>
      <c r="G13" cm="1">
        <f t="array" ref="G13">F13/bsum</f>
        <v>5.3442835364145271E-2</v>
      </c>
      <c r="H13">
        <f t="shared" si="3"/>
        <v>1.790155226512244</v>
      </c>
      <c r="I13">
        <f t="shared" si="4"/>
        <v>0.16636830746224798</v>
      </c>
    </row>
    <row r="14" spans="1:9" x14ac:dyDescent="0.25">
      <c r="E14">
        <f t="shared" si="2"/>
        <v>6.5</v>
      </c>
      <c r="F14">
        <f>IF(E14&gt;=clo,IF(E14&lt;=chi,_xlfn.NORM.DIST(E14,mu,sigma,FALSE),0),0)</f>
        <v>8.2040242137593769E-2</v>
      </c>
      <c r="G14" cm="1">
        <f t="array" ref="G14">F14/bsum</f>
        <v>4.9814200041679704E-2</v>
      </c>
      <c r="H14">
        <f t="shared" si="3"/>
        <v>1.8700514477167758</v>
      </c>
      <c r="I14">
        <f t="shared" si="4"/>
        <v>0.15355845362342826</v>
      </c>
    </row>
    <row r="15" spans="1:9" x14ac:dyDescent="0.25">
      <c r="A15" t="s">
        <v>16</v>
      </c>
      <c r="E15">
        <f t="shared" si="2"/>
        <v>7</v>
      </c>
      <c r="F15">
        <f>IF(E15&gt;=clo,IF(E15&lt;=chi,_xlfn.NORM.DIST(E15,mu,sigma,FALSE),0),0)</f>
        <v>7.5284358038701107E-2</v>
      </c>
      <c r="G15" cm="1">
        <f t="array" ref="G15">F15/bsum</f>
        <v>4.5712079506781529E-2</v>
      </c>
      <c r="H15">
        <f t="shared" si="3"/>
        <v>1.9440180933570836</v>
      </c>
      <c r="I15">
        <f t="shared" si="4"/>
        <v>0.14257942598666334</v>
      </c>
    </row>
    <row r="16" spans="1:9" x14ac:dyDescent="0.25">
      <c r="A16" t="s">
        <v>17</v>
      </c>
      <c r="B16">
        <f>E38</f>
        <v>5.2118867496205503</v>
      </c>
      <c r="E16">
        <f t="shared" si="2"/>
        <v>7.5</v>
      </c>
      <c r="F16">
        <f>IF(E16&gt;=clo,IF(E16&lt;=chi,_xlfn.NORM.DIST(E16,mu,sigma,FALSE),0),0)</f>
        <v>6.8013749594635881E-2</v>
      </c>
      <c r="G16" cm="1">
        <f t="array" ref="G16">F16/bsum</f>
        <v>4.1297422333415781E-2</v>
      </c>
      <c r="H16">
        <f t="shared" si="3"/>
        <v>2.0128744661267457</v>
      </c>
      <c r="I16">
        <f t="shared" si="4"/>
        <v>0.13306495007118319</v>
      </c>
    </row>
    <row r="17" spans="1:9" x14ac:dyDescent="0.25">
      <c r="A17" t="s">
        <v>18</v>
      </c>
      <c r="B17">
        <f>H38</f>
        <v>1.4183240648559647</v>
      </c>
      <c r="E17">
        <f t="shared" si="2"/>
        <v>8</v>
      </c>
      <c r="F17">
        <f>IF(E17&gt;=clo,IF(E17&lt;=chi,_xlfn.NORM.DIST(E17,mu,sigma,FALSE),0),0)</f>
        <v>6.0492681129785841E-2</v>
      </c>
      <c r="G17" cm="1">
        <f t="array" ref="G17">F17/bsum</f>
        <v>3.6730687773968061E-2</v>
      </c>
      <c r="H17">
        <f t="shared" si="3"/>
        <v>2.0772810009494003</v>
      </c>
      <c r="I17">
        <f t="shared" si="4"/>
        <v>0.12474033987488135</v>
      </c>
    </row>
    <row r="18" spans="1:9" x14ac:dyDescent="0.25">
      <c r="E18">
        <f t="shared" si="2"/>
        <v>8.5</v>
      </c>
      <c r="F18">
        <f>IF(E18&gt;=clo,IF(E18&lt;=chi,_xlfn.NORM.DIST(E18,mu,sigma,FALSE),0),0)</f>
        <v>5.296916144392487E-2</v>
      </c>
      <c r="G18" cm="1">
        <f t="array" ref="G18">F18/bsum</f>
        <v>3.2162464852094737E-2</v>
      </c>
      <c r="H18">
        <f t="shared" si="3"/>
        <v>2.1377778545727111</v>
      </c>
      <c r="I18">
        <f t="shared" si="4"/>
        <v>0.11739555554652091</v>
      </c>
    </row>
    <row r="19" spans="1:9" x14ac:dyDescent="0.25">
      <c r="A19" t="s">
        <v>19</v>
      </c>
      <c r="E19">
        <f t="shared" si="2"/>
        <v>9</v>
      </c>
      <c r="F19">
        <f>IF(E19&gt;=clo,IF(E19&lt;=chi,_xlfn.NORM.DIST(E19,mu,sigma,FALSE),0),0)</f>
        <v>4.5662271347255479E-2</v>
      </c>
      <c r="G19" cm="1">
        <f t="array" ref="G19">F19/bsum</f>
        <v>2.7725777740084549E-2</v>
      </c>
      <c r="H19">
        <f t="shared" si="3"/>
        <v>2.194812446402425</v>
      </c>
      <c r="I19">
        <f t="shared" si="4"/>
        <v>0.11086724306151083</v>
      </c>
    </row>
    <row r="20" spans="1:9" x14ac:dyDescent="0.25">
      <c r="A20" t="s">
        <v>17</v>
      </c>
      <c r="B20">
        <f>((odds-1)/odds)*(B16-price)+(1/odds)*(B16-price+payoff)</f>
        <v>5.8118867496205509</v>
      </c>
      <c r="E20">
        <f t="shared" si="2"/>
        <v>9.5</v>
      </c>
      <c r="F20">
        <f>IF(E20&gt;=clo,IF(E20&lt;=chi,_xlfn.NORM.DIST(E20,mu,sigma,FALSE),0),0)</f>
        <v>3.8753066364573305E-2</v>
      </c>
      <c r="G20" cm="1">
        <f t="array" ref="G20">F20/bsum</f>
        <v>2.3530561951239554E-2</v>
      </c>
      <c r="H20">
        <f t="shared" si="3"/>
        <v>2.2487595418646791</v>
      </c>
      <c r="I20">
        <f t="shared" si="4"/>
        <v>0.10502644636401423</v>
      </c>
    </row>
    <row r="21" spans="1:9" x14ac:dyDescent="0.25">
      <c r="A21" t="s">
        <v>18</v>
      </c>
      <c r="B21">
        <f>((odds-1)/odds)*H39+(1/odds)*H40</f>
        <v>1.4183240648559658</v>
      </c>
      <c r="E21">
        <f t="shared" si="2"/>
        <v>10</v>
      </c>
      <c r="F21">
        <f>IF(E21&gt;=clo,IF(E21&lt;=chi,_xlfn.NORM.DIST(E21,mu,sigma,FALSE),0),0)</f>
        <v>3.2379398916472936E-2</v>
      </c>
      <c r="G21" cm="1">
        <f t="array" ref="G21">F21/bsum</f>
        <v>1.9660520408379154E-2</v>
      </c>
      <c r="H21">
        <f t="shared" si="3"/>
        <v>2.2999361774466465</v>
      </c>
      <c r="I21">
        <f t="shared" si="4"/>
        <v>9.9770006382255319E-2</v>
      </c>
    </row>
    <row r="22" spans="1:9" x14ac:dyDescent="0.25">
      <c r="E22">
        <f t="shared" si="2"/>
        <v>10.5</v>
      </c>
      <c r="F22">
        <f>IF(E22&gt;=clo,IF(E22&lt;=chi,_xlfn.NORM.DIST(E22,mu,sigma,FALSE),0),0)</f>
        <v>2.6634567032646269E-2</v>
      </c>
      <c r="G22" cm="1">
        <f t="array" ref="G22">F22/bsum</f>
        <v>1.6172302953013723E-2</v>
      </c>
      <c r="H22">
        <f t="shared" si="3"/>
        <v>2.3486129398692466</v>
      </c>
      <c r="I22">
        <f t="shared" si="4"/>
        <v>9.5014417815250593E-2</v>
      </c>
    </row>
    <row r="23" spans="1:9" x14ac:dyDescent="0.25">
      <c r="A23" t="s">
        <v>26</v>
      </c>
      <c r="E23">
        <f t="shared" si="2"/>
        <v>11</v>
      </c>
      <c r="F23">
        <f>IF(E23&gt;=clo,IF(E23&lt;=chi,_xlfn.NORM.DIST(E23,mu,sigma,FALSE),0),0)</f>
        <v>2.1569329706627883E-2</v>
      </c>
      <c r="G23" cm="1">
        <f t="array" ref="G23">F23/bsum</f>
        <v>1.3096730053147302E-2</v>
      </c>
      <c r="H23">
        <f t="shared" si="3"/>
        <v>2.3950226184955987</v>
      </c>
      <c r="I23">
        <f t="shared" si="4"/>
        <v>9.069136158013677E-2</v>
      </c>
    </row>
    <row r="24" spans="1:9" x14ac:dyDescent="0.25">
      <c r="A24" t="s">
        <v>27</v>
      </c>
      <c r="B24">
        <f>B20-B16</f>
        <v>0.60000000000000053</v>
      </c>
      <c r="E24">
        <f t="shared" si="2"/>
        <v>11.5</v>
      </c>
      <c r="F24">
        <f>IF(E24&gt;=clo,IF(E24&lt;=chi,_xlfn.NORM.DIST(E24,mu,sigma,FALSE),0),0)</f>
        <v>1.7196568956672976E-2</v>
      </c>
      <c r="G24" cm="1">
        <f t="array" ref="G24">F24/bsum</f>
        <v>1.0441623570558757E-2</v>
      </c>
      <c r="H24">
        <f t="shared" si="3"/>
        <v>2.4393669324907408</v>
      </c>
      <c r="I24">
        <f t="shared" si="4"/>
        <v>8.6744402875435639E-2</v>
      </c>
    </row>
    <row r="25" spans="1:9" x14ac:dyDescent="0.25">
      <c r="A25" t="s">
        <v>28</v>
      </c>
      <c r="B25" s="5">
        <f>B21-B17</f>
        <v>0</v>
      </c>
      <c r="E25">
        <f t="shared" si="2"/>
        <v>12</v>
      </c>
      <c r="F25">
        <f>IF(E25&gt;=clo,IF(E25&lt;=chi,_xlfn.NORM.DIST(E25,mu,sigma,FALSE),0),0)</f>
        <v>1.3497741628297016E-2</v>
      </c>
      <c r="G25" cm="1">
        <f t="array" ref="G25">F25/bsum</f>
        <v>8.1957242453674691E-3</v>
      </c>
      <c r="H25">
        <f t="shared" si="3"/>
        <v>2.481821824955206</v>
      </c>
      <c r="I25">
        <f t="shared" si="4"/>
        <v>8.3126514847920427E-2</v>
      </c>
    </row>
    <row r="26" spans="1:9" x14ac:dyDescent="0.25">
      <c r="E26">
        <f t="shared" si="2"/>
        <v>12.5</v>
      </c>
      <c r="F26">
        <f>IF(E26&gt;=clo,IF(E26&lt;=chi,_xlfn.NORM.DIST(E26,mu,sigma,FALSE),0),0)</f>
        <v>1.0430246314084653E-2</v>
      </c>
      <c r="G26" cm="1">
        <f t="array" ref="G26">F26/bsum</f>
        <v>6.3331648327219865E-3</v>
      </c>
      <c r="H26">
        <f t="shared" si="3"/>
        <v>2.522541675420154</v>
      </c>
      <c r="I26">
        <f t="shared" si="4"/>
        <v>7.9798196665966409E-2</v>
      </c>
    </row>
    <row r="27" spans="1:9" x14ac:dyDescent="0.25">
      <c r="A27" t="s">
        <v>23</v>
      </c>
      <c r="E27">
        <f t="shared" si="2"/>
        <v>13</v>
      </c>
      <c r="F27">
        <f>IF(E27&gt;=clo,IF(E27&lt;=chi,_xlfn.NORM.DIST(E27,mu,sigma,FALSE),0),0)</f>
        <v>7.9349129589168545E-3</v>
      </c>
      <c r="G27" cm="1">
        <f t="array" ref="G27">F27/bsum</f>
        <v>4.8180177331250632E-3</v>
      </c>
      <c r="H27">
        <f t="shared" si="3"/>
        <v>2.5616626855078972</v>
      </c>
      <c r="I27">
        <f t="shared" si="4"/>
        <v>7.6726025947268656E-2</v>
      </c>
    </row>
    <row r="28" spans="1:9" x14ac:dyDescent="0.25">
      <c r="A28" t="s">
        <v>24</v>
      </c>
      <c r="B28">
        <f>-(odds-1)/odds + (1/odds)*payoff</f>
        <v>0.17385645326356092</v>
      </c>
      <c r="E28">
        <f t="shared" si="2"/>
        <v>13.5</v>
      </c>
      <c r="F28">
        <f>IF(E28&gt;=clo,IF(E28&lt;=chi,_xlfn.NORM.DIST(E28,mu,sigma,FALSE),0),0)</f>
        <v>5.9429752074784516E-3</v>
      </c>
      <c r="G28" cm="1">
        <f t="array" ref="G28">F28/bsum</f>
        <v>3.6085285478748767E-3</v>
      </c>
      <c r="H28">
        <f t="shared" si="3"/>
        <v>2.5993056251678115</v>
      </c>
      <c r="I28">
        <f t="shared" si="4"/>
        <v>7.3881532916654238E-2</v>
      </c>
    </row>
    <row r="29" spans="1:9" x14ac:dyDescent="0.25">
      <c r="A29" t="s">
        <v>25</v>
      </c>
      <c r="B29" s="3">
        <f>-I38*(odds-1)/odds + (1/odds)*(H40-H38)</f>
        <v>-6.2700955517590404E-2</v>
      </c>
      <c r="E29">
        <f t="shared" si="2"/>
        <v>14</v>
      </c>
      <c r="F29">
        <f>IF(E29&gt;=clo,IF(E29&lt;=chi,_xlfn.NORM.DIST(E29,mu,sigma,FALSE),0),0)</f>
        <v>4.3820751233921351E-3</v>
      </c>
      <c r="G29" cm="1">
        <f t="array" ref="G29">F29/bsum</f>
        <v>2.6607620980471972E-3</v>
      </c>
      <c r="H29">
        <f t="shared" si="3"/>
        <v>2.6355780791409007</v>
      </c>
      <c r="I29">
        <f t="shared" si="4"/>
        <v>7.124031585148996E-2</v>
      </c>
    </row>
    <row r="30" spans="1:9" x14ac:dyDescent="0.25">
      <c r="E30">
        <f t="shared" si="2"/>
        <v>14.5</v>
      </c>
      <c r="F30">
        <f>IF(E30&gt;=clo,IF(E30&lt;=chi,_xlfn.NORM.DIST(E30,mu,sigma,FALSE),0),0)</f>
        <v>3.1810453992078581E-3</v>
      </c>
      <c r="G30" cm="1">
        <f t="array" ref="G30">F30/bsum</f>
        <v>1.9315061453870639E-3</v>
      </c>
      <c r="H30">
        <f t="shared" si="3"/>
        <v>2.6705762989684576</v>
      </c>
      <c r="I30">
        <f t="shared" si="4"/>
        <v>6.8781339565588392E-2</v>
      </c>
    </row>
    <row r="31" spans="1:9" x14ac:dyDescent="0.25">
      <c r="E31">
        <f t="shared" si="2"/>
        <v>15</v>
      </c>
      <c r="F31">
        <f>IF(E31&gt;=clo,IF(E31&lt;=chi,_xlfn.NORM.DIST(E31,mu,sigma,FALSE),0),0)</f>
        <v>2.2733906253977632E-3</v>
      </c>
      <c r="G31" cm="1">
        <f t="array" ref="G31">F31/bsum</f>
        <v>1.3803851918977896E-3</v>
      </c>
      <c r="H31">
        <f t="shared" si="3"/>
        <v>2.7043867408472404</v>
      </c>
      <c r="I31">
        <f t="shared" si="4"/>
        <v>6.6486374217276864E-2</v>
      </c>
    </row>
    <row r="32" spans="1:9" x14ac:dyDescent="0.25">
      <c r="E32">
        <f t="shared" si="2"/>
        <v>15.5</v>
      </c>
      <c r="F32">
        <f>IF(E32&gt;=clo,IF(E32&lt;=chi,_xlfn.NORM.DIST(E32,mu,sigma,FALSE),0),0)</f>
        <v>0</v>
      </c>
      <c r="G32" cm="1">
        <f t="array" ref="G32">F32/bsum</f>
        <v>0</v>
      </c>
      <c r="H32">
        <f t="shared" si="3"/>
        <v>2.7370873511816902</v>
      </c>
      <c r="I32">
        <f t="shared" si="4"/>
        <v>6.4339542751536694E-2</v>
      </c>
    </row>
    <row r="33" spans="1:9" x14ac:dyDescent="0.25">
      <c r="E33">
        <f t="shared" si="2"/>
        <v>16</v>
      </c>
      <c r="F33">
        <f>IF(E33&gt;=clo,IF(E33&lt;=chi,_xlfn.NORM.DIST(E33,mu,sigma,FALSE),0),0)</f>
        <v>0</v>
      </c>
      <c r="G33" cm="1">
        <f t="array" ref="G33">F33/bsum</f>
        <v>0</v>
      </c>
      <c r="H33">
        <f t="shared" si="3"/>
        <v>2.7687486479305021</v>
      </c>
      <c r="I33">
        <f t="shared" si="4"/>
        <v>6.2326953209504363E-2</v>
      </c>
    </row>
    <row r="34" spans="1:9" x14ac:dyDescent="0.25">
      <c r="E34">
        <f t="shared" si="2"/>
        <v>16.5</v>
      </c>
      <c r="F34">
        <f>IF(E34&gt;=clo,IF(E34&lt;=chi,_xlfn.NORM.DIST(E34,mu,sigma,FALSE),0),0)</f>
        <v>0</v>
      </c>
      <c r="G34" cm="1">
        <f t="array" ref="G34">F34/bsum</f>
        <v>0</v>
      </c>
      <c r="H34">
        <f t="shared" si="3"/>
        <v>2.7994346354772466</v>
      </c>
      <c r="I34">
        <f t="shared" si="4"/>
        <v>6.04363979008802E-2</v>
      </c>
    </row>
    <row r="36" spans="1:9" x14ac:dyDescent="0.25">
      <c r="A36" t="s">
        <v>8</v>
      </c>
      <c r="F36">
        <f>SUM(F2:F34)</f>
        <v>1.6469248139877872</v>
      </c>
    </row>
    <row r="38" spans="1:9" x14ac:dyDescent="0.25">
      <c r="A38" t="s">
        <v>20</v>
      </c>
      <c r="E38">
        <f t="array" ref="E38">MMULT(TRANSPOSE(E2:E34),G2:G34)</f>
        <v>5.2118867496205503</v>
      </c>
      <c r="H38" cm="1">
        <f t="array" ref="H38">MMULT(TRANSPOSE(H2:H34),G2:G34)</f>
        <v>1.4183240648559647</v>
      </c>
      <c r="I38">
        <f>a*E38^(-gamma)</f>
        <v>0.19155259277216669</v>
      </c>
    </row>
    <row r="39" spans="1:9" x14ac:dyDescent="0.25">
      <c r="A39" t="s">
        <v>21</v>
      </c>
      <c r="E39" cm="1">
        <f t="array" ref="E39">MMULT(TRANSPOSE(E2:E33),G3:G34)</f>
        <v>4.7118867496205503</v>
      </c>
      <c r="H39" cm="1">
        <f t="array" ref="H39">MMULT(TRANSPOSE(H2:H33),G3:G34)</f>
        <v>1.29447259221635</v>
      </c>
      <c r="I39">
        <f>a*E39^(-gamma)</f>
        <v>0.21190049027289043</v>
      </c>
    </row>
    <row r="40" spans="1:9" x14ac:dyDescent="0.25">
      <c r="H40">
        <f t="array" ref="H40">(a*(E39+payoff)^(1-gamma) - 1)/(1-gamma)</f>
        <v>2.9713940684974403</v>
      </c>
    </row>
    <row r="41" spans="1:9" x14ac:dyDescent="0.25">
      <c r="A41" t="s">
        <v>9</v>
      </c>
      <c r="H41">
        <f>(a*E38^(1-gamma) - 1)/(1-gamma)</f>
        <v>1.6495798752832065</v>
      </c>
    </row>
    <row r="42" spans="1:9" x14ac:dyDescent="0.25">
      <c r="A42" t="s">
        <v>10</v>
      </c>
    </row>
    <row r="45" spans="1:9" x14ac:dyDescent="0.25">
      <c r="E45" t="s">
        <v>4</v>
      </c>
      <c r="F45" t="s">
        <v>12</v>
      </c>
      <c r="H45" t="s">
        <v>4</v>
      </c>
      <c r="I45" t="s">
        <v>12</v>
      </c>
    </row>
    <row r="46" spans="1:9" x14ac:dyDescent="0.25">
      <c r="E46">
        <f>E38</f>
        <v>5.2118867496205503</v>
      </c>
      <c r="F46">
        <v>0</v>
      </c>
      <c r="H46">
        <f>H38</f>
        <v>1.4183240648559647</v>
      </c>
      <c r="I46">
        <v>0</v>
      </c>
    </row>
    <row r="47" spans="1:9" x14ac:dyDescent="0.25">
      <c r="E47">
        <f>E38</f>
        <v>5.2118867496205503</v>
      </c>
      <c r="F47">
        <f>MAX(G2:G34)</f>
        <v>6.0558666220386283E-2</v>
      </c>
      <c r="H47">
        <f>H38</f>
        <v>1.4183240648559647</v>
      </c>
      <c r="I47">
        <f>F47</f>
        <v>6.0558666220386283E-2</v>
      </c>
    </row>
    <row r="50" spans="5:6" x14ac:dyDescent="0.25">
      <c r="E50">
        <f>E38</f>
        <v>5.2118867496205503</v>
      </c>
      <c r="F50">
        <v>0</v>
      </c>
    </row>
    <row r="51" spans="5:6" x14ac:dyDescent="0.25">
      <c r="E51">
        <f>E38</f>
        <v>5.2118867496205503</v>
      </c>
      <c r="F51">
        <f>H41</f>
        <v>1.6495798752832065</v>
      </c>
    </row>
    <row r="53" spans="5:6" x14ac:dyDescent="0.25">
      <c r="E53">
        <v>0</v>
      </c>
      <c r="F53">
        <f>H41</f>
        <v>1.6495798752832065</v>
      </c>
    </row>
    <row r="54" spans="5:6" x14ac:dyDescent="0.25">
      <c r="E54">
        <f>E38</f>
        <v>5.2118867496205503</v>
      </c>
      <c r="F54">
        <f>H41</f>
        <v>1.6495798752832065</v>
      </c>
    </row>
    <row r="56" spans="5:6" x14ac:dyDescent="0.25">
      <c r="E56">
        <v>0</v>
      </c>
      <c r="F56">
        <f>H38</f>
        <v>1.4183240648559647</v>
      </c>
    </row>
    <row r="57" spans="5:6" x14ac:dyDescent="0.25">
      <c r="E57">
        <f>MAX(E2:E34)</f>
        <v>16.5</v>
      </c>
      <c r="F57">
        <f>H38</f>
        <v>1.4183240648559647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</vt:lpstr>
      <vt:lpstr>bsum</vt:lpstr>
      <vt:lpstr>chi</vt:lpstr>
      <vt:lpstr>clo</vt:lpstr>
      <vt:lpstr>gamma</vt:lpstr>
      <vt:lpstr>incr</vt:lpstr>
      <vt:lpstr>mu</vt:lpstr>
      <vt:lpstr>odds</vt:lpstr>
      <vt:lpstr>payoff</vt:lpstr>
      <vt:lpstr>price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kerkp</cp:lastModifiedBy>
  <dcterms:created xsi:type="dcterms:W3CDTF">2023-05-22T12:34:13Z</dcterms:created>
  <dcterms:modified xsi:type="dcterms:W3CDTF">2023-05-23T14:25:08Z</dcterms:modified>
</cp:coreProperties>
</file>