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7\repos\busi721\"/>
    </mc:Choice>
  </mc:AlternateContent>
  <xr:revisionPtr revIDLastSave="0" documentId="13_ncr:1_{7A316586-02C0-407A-8B3D-AA9AC145D976}" xr6:coauthVersionLast="47" xr6:coauthVersionMax="47" xr10:uidLastSave="{00000000-0000-0000-0000-000000000000}"/>
  <bookViews>
    <workbookView xWindow="2340" yWindow="0" windowWidth="21600" windowHeight="15585" firstSheet="2" activeTab="3" xr2:uid="{C3417A97-EF80-4D14-B236-192A2F351922}"/>
  </bookViews>
  <sheets>
    <sheet name="Problem 1" sheetId="1" r:id="rId1"/>
    <sheet name="Problem 3, Option A" sheetId="4" r:id="rId2"/>
    <sheet name="Problem 3, Option B" sheetId="11" r:id="rId3"/>
    <sheet name="Problem 5" sheetId="6" r:id="rId4"/>
    <sheet name="Problem 6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B8" i="11" l="1"/>
  <c r="B12" i="11" s="1"/>
  <c r="B9" i="11" l="1"/>
  <c r="B10" i="11" l="1"/>
  <c r="B11" i="11" s="1"/>
  <c r="B14" i="11" s="1"/>
  <c r="C12" i="1" l="1"/>
  <c r="D12" i="1"/>
  <c r="E12" i="1"/>
  <c r="F12" i="1"/>
  <c r="G12" i="1"/>
  <c r="B12" i="1"/>
  <c r="D8" i="1"/>
  <c r="E8" i="1"/>
  <c r="F8" i="1"/>
  <c r="G8" i="1"/>
  <c r="C8" i="1"/>
  <c r="A5" i="7" l="1"/>
  <c r="A2" i="7"/>
  <c r="A3" i="7" s="1"/>
  <c r="B23" i="6" l="1"/>
  <c r="B20" i="6"/>
  <c r="B22" i="6"/>
  <c r="B21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5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4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3" i="6"/>
  <c r="C10" i="6"/>
  <c r="C13" i="6" s="1"/>
  <c r="C15" i="6" s="1"/>
  <c r="B16" i="6" s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0" i="6"/>
  <c r="F25" i="1"/>
  <c r="D41" i="4"/>
  <c r="E41" i="4"/>
  <c r="F41" i="4"/>
  <c r="G41" i="4"/>
  <c r="H41" i="4"/>
  <c r="I41" i="4"/>
  <c r="C41" i="4"/>
  <c r="B28" i="4"/>
  <c r="B13" i="4"/>
  <c r="D24" i="1"/>
  <c r="E24" i="1"/>
  <c r="F24" i="1"/>
  <c r="G24" i="1"/>
  <c r="C24" i="1"/>
  <c r="D25" i="1"/>
  <c r="E25" i="1"/>
  <c r="G25" i="1"/>
  <c r="C25" i="1"/>
  <c r="D70" i="4"/>
  <c r="E70" i="4"/>
  <c r="F70" i="4"/>
  <c r="G70" i="4"/>
  <c r="H70" i="4"/>
  <c r="I70" i="4"/>
  <c r="J70" i="4"/>
  <c r="C70" i="4"/>
  <c r="D58" i="4"/>
  <c r="E58" i="4"/>
  <c r="F58" i="4"/>
  <c r="G58" i="4"/>
  <c r="H58" i="4"/>
  <c r="I58" i="4"/>
  <c r="D59" i="4"/>
  <c r="E59" i="4"/>
  <c r="F59" i="4"/>
  <c r="G59" i="4"/>
  <c r="H59" i="4"/>
  <c r="I59" i="4"/>
  <c r="C59" i="4"/>
  <c r="C58" i="4"/>
  <c r="D47" i="4"/>
  <c r="E47" i="4"/>
  <c r="F47" i="4"/>
  <c r="G47" i="4"/>
  <c r="H47" i="4"/>
  <c r="I47" i="4"/>
  <c r="C47" i="4"/>
  <c r="C14" i="4"/>
  <c r="C15" i="4" s="1"/>
  <c r="C13" i="4"/>
  <c r="D13" i="4" s="1"/>
  <c r="E13" i="4" s="1"/>
  <c r="F13" i="4" s="1"/>
  <c r="G13" i="4" s="1"/>
  <c r="H13" i="4" s="1"/>
  <c r="I13" i="4" s="1"/>
  <c r="I15" i="4" s="1"/>
  <c r="C13" i="1" l="1"/>
  <c r="D13" i="1" s="1"/>
  <c r="E13" i="1" s="1"/>
  <c r="F13" i="1" s="1"/>
  <c r="G13" i="1" s="1"/>
  <c r="C43" i="4"/>
  <c r="C44" i="4" s="1"/>
  <c r="D14" i="4"/>
  <c r="E14" i="4" s="1"/>
  <c r="F14" i="4" s="1"/>
  <c r="G14" i="4" s="1"/>
  <c r="H14" i="4" s="1"/>
  <c r="I14" i="4" s="1"/>
  <c r="D15" i="4"/>
  <c r="D43" i="4"/>
  <c r="F43" i="4"/>
  <c r="F24" i="4" s="1"/>
  <c r="E43" i="4"/>
  <c r="E24" i="4" s="1"/>
  <c r="C50" i="1"/>
  <c r="D50" i="1"/>
  <c r="E50" i="1"/>
  <c r="F50" i="1"/>
  <c r="G50" i="1"/>
  <c r="B50" i="1"/>
  <c r="B40" i="1"/>
  <c r="B41" i="1" s="1"/>
  <c r="B49" i="1" s="1"/>
  <c r="C38" i="1"/>
  <c r="B14" i="1"/>
  <c r="D14" i="1" l="1"/>
  <c r="C14" i="1"/>
  <c r="C27" i="4"/>
  <c r="C25" i="4"/>
  <c r="C26" i="4"/>
  <c r="D44" i="4"/>
  <c r="C46" i="4"/>
  <c r="D46" i="4" s="1"/>
  <c r="E46" i="4" s="1"/>
  <c r="F46" i="4" s="1"/>
  <c r="G46" i="4" s="1"/>
  <c r="H46" i="4" s="1"/>
  <c r="I46" i="4" s="1"/>
  <c r="C24" i="4"/>
  <c r="D45" i="4"/>
  <c r="D48" i="4" s="1"/>
  <c r="D49" i="4" s="1"/>
  <c r="D50" i="4" s="1"/>
  <c r="D57" i="4" s="1"/>
  <c r="D24" i="4"/>
  <c r="C45" i="4"/>
  <c r="C48" i="4" s="1"/>
  <c r="C49" i="4" s="1"/>
  <c r="C50" i="4" s="1"/>
  <c r="C57" i="4" s="1"/>
  <c r="D27" i="4"/>
  <c r="B51" i="1"/>
  <c r="G43" i="4"/>
  <c r="G24" i="4" s="1"/>
  <c r="E15" i="4"/>
  <c r="C28" i="1"/>
  <c r="C29" i="1" s="1"/>
  <c r="E14" i="1" l="1"/>
  <c r="D26" i="4"/>
  <c r="D25" i="4"/>
  <c r="D28" i="4"/>
  <c r="E44" i="4"/>
  <c r="E45" i="4" s="1"/>
  <c r="E48" i="4" s="1"/>
  <c r="E49" i="4" s="1"/>
  <c r="E50" i="4" s="1"/>
  <c r="E57" i="4" s="1"/>
  <c r="C28" i="4"/>
  <c r="C60" i="4" s="1"/>
  <c r="C61" i="4" s="1"/>
  <c r="C69" i="4" s="1"/>
  <c r="F44" i="4"/>
  <c r="E27" i="4"/>
  <c r="H43" i="4"/>
  <c r="H24" i="4" s="1"/>
  <c r="F15" i="4"/>
  <c r="C30" i="1"/>
  <c r="C37" i="1" s="1"/>
  <c r="C41" i="1" s="1"/>
  <c r="C49" i="1" s="1"/>
  <c r="E28" i="1"/>
  <c r="E29" i="1" s="1"/>
  <c r="E38" i="1"/>
  <c r="D28" i="1"/>
  <c r="D29" i="1" s="1"/>
  <c r="D38" i="1"/>
  <c r="G14" i="1" l="1"/>
  <c r="F14" i="1"/>
  <c r="C71" i="4"/>
  <c r="D60" i="4"/>
  <c r="D61" i="4" s="1"/>
  <c r="D69" i="4" s="1"/>
  <c r="D71" i="4" s="1"/>
  <c r="E25" i="4"/>
  <c r="E26" i="4"/>
  <c r="E28" i="4"/>
  <c r="E60" i="4" s="1"/>
  <c r="E61" i="4" s="1"/>
  <c r="E69" i="4" s="1"/>
  <c r="G44" i="4"/>
  <c r="F26" i="4"/>
  <c r="F25" i="4"/>
  <c r="F27" i="4"/>
  <c r="F45" i="4"/>
  <c r="F48" i="4" s="1"/>
  <c r="F49" i="4" s="1"/>
  <c r="F50" i="4" s="1"/>
  <c r="F57" i="4" s="1"/>
  <c r="I43" i="4"/>
  <c r="G15" i="4"/>
  <c r="C51" i="1"/>
  <c r="E30" i="1"/>
  <c r="E37" i="1" s="1"/>
  <c r="E41" i="1" s="1"/>
  <c r="E49" i="1" s="1"/>
  <c r="E51" i="1" s="1"/>
  <c r="F28" i="1"/>
  <c r="F29" i="1" s="1"/>
  <c r="F38" i="1"/>
  <c r="D30" i="1"/>
  <c r="D37" i="1" s="1"/>
  <c r="D41" i="1" s="1"/>
  <c r="D49" i="1" s="1"/>
  <c r="D51" i="1" s="1"/>
  <c r="G39" i="1" l="1"/>
  <c r="G27" i="1"/>
  <c r="G28" i="1" s="1"/>
  <c r="G29" i="1" s="1"/>
  <c r="H44" i="4"/>
  <c r="G25" i="4"/>
  <c r="G26" i="4"/>
  <c r="G27" i="4"/>
  <c r="G45" i="4"/>
  <c r="G48" i="4" s="1"/>
  <c r="G49" i="4" s="1"/>
  <c r="G50" i="4" s="1"/>
  <c r="G57" i="4" s="1"/>
  <c r="F28" i="4"/>
  <c r="F60" i="4" s="1"/>
  <c r="F61" i="4" s="1"/>
  <c r="F69" i="4" s="1"/>
  <c r="E71" i="4"/>
  <c r="H15" i="4"/>
  <c r="F30" i="1"/>
  <c r="F37" i="1" s="1"/>
  <c r="F41" i="1" s="1"/>
  <c r="F49" i="1" s="1"/>
  <c r="G38" i="1"/>
  <c r="F71" i="4" l="1"/>
  <c r="I44" i="4"/>
  <c r="H25" i="4"/>
  <c r="H26" i="4"/>
  <c r="H27" i="4"/>
  <c r="H45" i="4"/>
  <c r="H48" i="4" s="1"/>
  <c r="H49" i="4" s="1"/>
  <c r="H50" i="4" s="1"/>
  <c r="H57" i="4" s="1"/>
  <c r="G28" i="4"/>
  <c r="G60" i="4" s="1"/>
  <c r="G61" i="4" s="1"/>
  <c r="G69" i="4" s="1"/>
  <c r="F51" i="1"/>
  <c r="G30" i="1"/>
  <c r="G37" i="1" s="1"/>
  <c r="G41" i="1" s="1"/>
  <c r="G49" i="1" s="1"/>
  <c r="G51" i="1" s="1"/>
  <c r="H28" i="4" l="1"/>
  <c r="H60" i="4" s="1"/>
  <c r="H61" i="4" s="1"/>
  <c r="H69" i="4" s="1"/>
  <c r="I45" i="4"/>
  <c r="I48" i="4" s="1"/>
  <c r="I49" i="4" s="1"/>
  <c r="I50" i="4" s="1"/>
  <c r="I57" i="4" s="1"/>
  <c r="G71" i="4"/>
  <c r="B53" i="1"/>
  <c r="B52" i="1"/>
  <c r="H71" i="4" l="1"/>
  <c r="I28" i="4"/>
  <c r="I60" i="4" l="1"/>
  <c r="I61" i="4" s="1"/>
  <c r="I69" i="4" s="1"/>
  <c r="J60" i="4"/>
  <c r="J61" i="4" s="1"/>
  <c r="J69" i="4" s="1"/>
  <c r="J71" i="4" l="1"/>
  <c r="I71" i="4"/>
  <c r="B72" i="4" l="1"/>
</calcChain>
</file>

<file path=xl/sharedStrings.xml><?xml version="1.0" encoding="utf-8"?>
<sst xmlns="http://schemas.openxmlformats.org/spreadsheetml/2006/main" count="122" uniqueCount="82">
  <si>
    <t>Year</t>
  </si>
  <si>
    <t>Gross PP&amp;E</t>
  </si>
  <si>
    <t>Net PP&amp;E</t>
  </si>
  <si>
    <t>BALANCE SHEET</t>
  </si>
  <si>
    <t>INCOME STATEMENT</t>
  </si>
  <si>
    <t>Depreciation add-back</t>
  </si>
  <si>
    <t>STATEMENT OF CASH FLOWS</t>
  </si>
  <si>
    <t>VALUATION</t>
  </si>
  <si>
    <t>Cost of capital</t>
  </si>
  <si>
    <t>NPV</t>
  </si>
  <si>
    <t>IRR</t>
  </si>
  <si>
    <t>Tax rate</t>
  </si>
  <si>
    <t>Less capital expenditures</t>
  </si>
  <si>
    <t>Accumulated depreciation</t>
  </si>
  <si>
    <t>Less depreciation</t>
  </si>
  <si>
    <t>Incremental earnings before taxes</t>
  </si>
  <si>
    <t>Less taxes</t>
  </si>
  <si>
    <t xml:space="preserve">Incremental earnings   </t>
  </si>
  <si>
    <t>Incremental earnings</t>
  </si>
  <si>
    <t>Net cash flow</t>
  </si>
  <si>
    <t>PV factor</t>
  </si>
  <si>
    <t>PV of cash flow</t>
  </si>
  <si>
    <t>Pre-tax savings</t>
  </si>
  <si>
    <t>Sales (physical units)</t>
  </si>
  <si>
    <t>Unit price</t>
  </si>
  <si>
    <t>Revenue</t>
  </si>
  <si>
    <t>Less cost of goods sold</t>
  </si>
  <si>
    <t>Gross profit</t>
  </si>
  <si>
    <t>Less SG&amp;A expenses</t>
  </si>
  <si>
    <t>Earnings before interest &amp; taxes</t>
  </si>
  <si>
    <t>Earnings before interest &amp; after taxes</t>
  </si>
  <si>
    <t>Capital expenditures</t>
  </si>
  <si>
    <t>Depreciation</t>
  </si>
  <si>
    <t>Accounts receivable</t>
  </si>
  <si>
    <t>Inventory</t>
  </si>
  <si>
    <t>Less accounts payable</t>
  </si>
  <si>
    <t>Less accrued expenses</t>
  </si>
  <si>
    <t>Net working capital</t>
  </si>
  <si>
    <t>Accounts receivable as % of sales</t>
  </si>
  <si>
    <t>Inventory as % of COGS</t>
  </si>
  <si>
    <t>Accounts payable as % of COGS</t>
  </si>
  <si>
    <t>Accrued expenses as % of COGS</t>
  </si>
  <si>
    <t>COGS and SG&amp;A growth rate</t>
  </si>
  <si>
    <t>Less change in net working capital</t>
  </si>
  <si>
    <t>OPTION A: CONTINUE THE PRODUCT LINE</t>
  </si>
  <si>
    <t>OPTION B: DISCONTINUE THE PRODUCT LINE</t>
  </si>
  <si>
    <t>Equipment sale price</t>
  </si>
  <si>
    <t>Net value</t>
  </si>
  <si>
    <t>Less accumulated depreciation</t>
  </si>
  <si>
    <t>1998 COGS as % of sales</t>
  </si>
  <si>
    <t>1998 SG&amp;A as % of sales</t>
  </si>
  <si>
    <t>Annual pre-tax savings</t>
  </si>
  <si>
    <t>Initial PP&amp;E</t>
  </si>
  <si>
    <t>Initial net working capital</t>
  </si>
  <si>
    <t>Annual sales (physical units)</t>
  </si>
  <si>
    <t>Gain (loss) on sale</t>
  </si>
  <si>
    <t>Incremental income</t>
  </si>
  <si>
    <t>Plus recovery of net working capital</t>
  </si>
  <si>
    <t>Highly successful</t>
  </si>
  <si>
    <t>Most likely</t>
  </si>
  <si>
    <t>Worst case</t>
  </si>
  <si>
    <t>High success probability</t>
  </si>
  <si>
    <t>Most likely probability</t>
  </si>
  <si>
    <t>Worst case probability</t>
  </si>
  <si>
    <t>Discount rate</t>
  </si>
  <si>
    <t>Expected cash flow</t>
  </si>
  <si>
    <t>Overall</t>
  </si>
  <si>
    <t>ALTERNATE CALCULATION</t>
  </si>
  <si>
    <t>Plus equipment salvage value</t>
  </si>
  <si>
    <t>Less book value of equipment</t>
  </si>
  <si>
    <t>Plus book value of equipment sold</t>
  </si>
  <si>
    <t>Equipment cost</t>
  </si>
  <si>
    <t>Years lifetime for tax purposes</t>
  </si>
  <si>
    <t>Equipment salvage value</t>
  </si>
  <si>
    <t>Annual depreciation</t>
  </si>
  <si>
    <t>Plus book value of equipment</t>
  </si>
  <si>
    <t>ZEROED OUT WORKING CAPITAL IN 2004</t>
  </si>
  <si>
    <t>NOT GIVEN DIRECTLY IN CASE BUT CAN BE CALCULATED FROM 1998 INCOME STATEMENT</t>
  </si>
  <si>
    <t xml:space="preserve">   Perpetuity of $100,000 discounted at 10% starting at end of year 1, formula is c/r</t>
  </si>
  <si>
    <t xml:space="preserve">   Perpetuity of $100,000 discounted at 10% starting at end of year 5, formula is (c/r) / (1+r)^4</t>
  </si>
  <si>
    <t xml:space="preserve">   Perpetuity of $50,000 growing at 4%, discounted at 10%, starting at end of year 1, formula is c/(r-g)</t>
  </si>
  <si>
    <t xml:space="preserve">   Perpetuity of $50,000 growing at 4%, discounted at 10%, starting at end of year 5, formula is ( c/(r-g) ) / (1+r)^4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</si>
</sst>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0.0%"/>
    <numFmt numFmtId="167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singleAccounting"/>
      <sz val="10"/>
      <color theme="1"/>
      <name val="Arial"/>
      <family val="2"/>
    </font>
    <font>
      <u/>
      <sz val="10"/>
      <color theme="1"/>
      <name val="Arial"/>
      <family val="2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2" xfId="0" applyFont="1" applyBorder="1"/>
    <xf numFmtId="164" fontId="3" fillId="0" borderId="7" xfId="1" applyNumberFormat="1" applyFont="1" applyBorder="1"/>
    <xf numFmtId="164" fontId="3" fillId="0" borderId="0" xfId="1" applyNumberFormat="1" applyFont="1" applyBorder="1"/>
    <xf numFmtId="0" fontId="2" fillId="0" borderId="6" xfId="0" applyFont="1" applyBorder="1"/>
    <xf numFmtId="164" fontId="3" fillId="0" borderId="0" xfId="1" applyNumberFormat="1" applyFont="1"/>
    <xf numFmtId="164" fontId="3" fillId="0" borderId="0" xfId="0" applyNumberFormat="1" applyFont="1"/>
    <xf numFmtId="166" fontId="3" fillId="0" borderId="0" xfId="0" applyNumberFormat="1" applyFont="1"/>
    <xf numFmtId="164" fontId="3" fillId="2" borderId="0" xfId="1" applyNumberFormat="1" applyFont="1" applyFill="1"/>
    <xf numFmtId="9" fontId="3" fillId="2" borderId="0" xfId="0" applyNumberFormat="1" applyFont="1" applyFill="1"/>
    <xf numFmtId="9" fontId="3" fillId="2" borderId="0" xfId="2" applyFont="1" applyFill="1"/>
    <xf numFmtId="0" fontId="4" fillId="0" borderId="0" xfId="0" applyFont="1"/>
    <xf numFmtId="0" fontId="5" fillId="0" borderId="0" xfId="0" applyFont="1"/>
    <xf numFmtId="0" fontId="3" fillId="0" borderId="8" xfId="0" applyFont="1" applyBorder="1"/>
    <xf numFmtId="164" fontId="3" fillId="0" borderId="0" xfId="1" applyNumberFormat="1" applyFont="1" applyFill="1"/>
    <xf numFmtId="164" fontId="3" fillId="2" borderId="0" xfId="1" applyNumberFormat="1" applyFont="1" applyFill="1" applyBorder="1"/>
    <xf numFmtId="164" fontId="0" fillId="0" borderId="0" xfId="0" applyNumberFormat="1"/>
    <xf numFmtId="167" fontId="0" fillId="0" borderId="0" xfId="1" applyNumberFormat="1" applyFont="1"/>
    <xf numFmtId="164" fontId="0" fillId="0" borderId="0" xfId="1" applyNumberFormat="1" applyFont="1"/>
    <xf numFmtId="9" fontId="0" fillId="0" borderId="0" xfId="0" applyNumberFormat="1"/>
    <xf numFmtId="164" fontId="6" fillId="0" borderId="0" xfId="1" applyNumberFormat="1" applyFont="1" applyBorder="1"/>
    <xf numFmtId="164" fontId="3" fillId="0" borderId="0" xfId="1" applyNumberFormat="1" applyFont="1" applyFill="1" applyBorder="1"/>
    <xf numFmtId="164" fontId="6" fillId="0" borderId="0" xfId="1" applyNumberFormat="1" applyFont="1" applyFill="1" applyBorder="1"/>
    <xf numFmtId="164" fontId="7" fillId="0" borderId="0" xfId="1" applyNumberFormat="1" applyFont="1" applyBorder="1"/>
    <xf numFmtId="165" fontId="6" fillId="0" borderId="0" xfId="0" applyNumberFormat="1" applyFont="1"/>
    <xf numFmtId="164" fontId="6" fillId="0" borderId="0" xfId="0" applyNumberFormat="1" applyFont="1"/>
    <xf numFmtId="9" fontId="7" fillId="0" borderId="0" xfId="2" applyFont="1" applyBorder="1"/>
    <xf numFmtId="164" fontId="6" fillId="2" borderId="0" xfId="1" applyNumberFormat="1" applyFont="1" applyFill="1" applyBorder="1"/>
    <xf numFmtId="164" fontId="6" fillId="0" borderId="0" xfId="1" applyNumberFormat="1" applyFont="1" applyFill="1"/>
    <xf numFmtId="44" fontId="6" fillId="2" borderId="0" xfId="3" applyFont="1" applyFill="1"/>
    <xf numFmtId="164" fontId="0" fillId="2" borderId="0" xfId="1" applyNumberFormat="1" applyFont="1" applyFill="1"/>
    <xf numFmtId="9" fontId="9" fillId="0" borderId="0" xfId="2" applyFont="1"/>
    <xf numFmtId="0" fontId="2" fillId="0" borderId="1" xfId="0" applyFont="1" applyBorder="1"/>
    <xf numFmtId="0" fontId="2" fillId="0" borderId="2" xfId="0" applyFont="1" applyBorder="1"/>
    <xf numFmtId="164" fontId="7" fillId="0" borderId="0" xfId="1" applyNumberFormat="1" applyFont="1" applyFill="1" applyBorder="1"/>
    <xf numFmtId="164" fontId="8" fillId="0" borderId="0" xfId="1" applyNumberFormat="1" applyFont="1"/>
    <xf numFmtId="0" fontId="8" fillId="0" borderId="0" xfId="0" applyFont="1"/>
    <xf numFmtId="0" fontId="0" fillId="0" borderId="6" xfId="0" applyBorder="1"/>
    <xf numFmtId="164" fontId="0" fillId="0" borderId="6" xfId="1" applyNumberFormat="1" applyFont="1" applyBorder="1"/>
    <xf numFmtId="167" fontId="0" fillId="0" borderId="0" xfId="0" applyNumberFormat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b7/Dropbox/Courses/2020-2021/721_Chevron_Foundations/CapBudgeting_1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blem 1"/>
      <sheetName val="Problem 3, Option A"/>
      <sheetName val="Problem 3, Option B"/>
      <sheetName val="Problem 5"/>
      <sheetName val="Problem 6"/>
      <sheetName val="Problem 7"/>
    </sheetNames>
    <sheetDataSet>
      <sheetData sheetId="0" refreshError="1"/>
      <sheetData sheetId="1">
        <row r="5">
          <cell r="B5">
            <v>7000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1F22-2A47-471D-98D4-71CC2696DA85}">
  <dimension ref="A1:G53"/>
  <sheetViews>
    <sheetView workbookViewId="0">
      <selection activeCell="L22" sqref="L22"/>
    </sheetView>
  </sheetViews>
  <sheetFormatPr defaultRowHeight="15" x14ac:dyDescent="0.25"/>
  <cols>
    <col min="1" max="1" width="27.85546875" customWidth="1"/>
    <col min="2" max="2" width="11.42578125" bestFit="1" customWidth="1"/>
    <col min="3" max="7" width="10.85546875" bestFit="1" customWidth="1"/>
  </cols>
  <sheetData>
    <row r="1" spans="1:7" x14ac:dyDescent="0.25">
      <c r="A1" s="1" t="s">
        <v>3</v>
      </c>
      <c r="B1" s="2"/>
      <c r="C1" s="2"/>
      <c r="D1" s="2"/>
      <c r="E1" s="2"/>
      <c r="F1" s="2"/>
      <c r="G1" s="2"/>
    </row>
    <row r="2" spans="1:7" x14ac:dyDescent="0.25">
      <c r="A2" s="1"/>
      <c r="B2" s="2"/>
      <c r="C2" s="2"/>
      <c r="D2" s="2"/>
      <c r="E2" s="2"/>
      <c r="F2" s="2"/>
      <c r="G2" s="2"/>
    </row>
    <row r="3" spans="1:7" x14ac:dyDescent="0.25">
      <c r="A3" s="2" t="s">
        <v>71</v>
      </c>
      <c r="B3" s="14">
        <v>500000</v>
      </c>
      <c r="C3" s="2"/>
      <c r="D3" s="2"/>
      <c r="E3" s="2"/>
      <c r="F3" s="2"/>
      <c r="G3" s="2"/>
    </row>
    <row r="4" spans="1:7" x14ac:dyDescent="0.25">
      <c r="A4" s="2" t="s">
        <v>72</v>
      </c>
      <c r="B4" s="46">
        <v>5</v>
      </c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ht="15.75" thickBot="1" x14ac:dyDescent="0.3">
      <c r="A6" s="3" t="s">
        <v>0</v>
      </c>
      <c r="B6" s="4">
        <v>0</v>
      </c>
      <c r="C6" s="4">
        <v>1</v>
      </c>
      <c r="D6" s="4">
        <v>2</v>
      </c>
      <c r="E6" s="4">
        <v>3</v>
      </c>
      <c r="F6" s="4">
        <v>4</v>
      </c>
      <c r="G6" s="5">
        <v>5</v>
      </c>
    </row>
    <row r="7" spans="1:7" x14ac:dyDescent="0.25">
      <c r="A7" s="38"/>
      <c r="B7" s="1"/>
      <c r="C7" s="1"/>
      <c r="D7" s="1"/>
      <c r="E7" s="1"/>
      <c r="F7" s="1"/>
      <c r="G7" s="39"/>
    </row>
    <row r="8" spans="1:7" x14ac:dyDescent="0.25">
      <c r="A8" s="6" t="s">
        <v>74</v>
      </c>
      <c r="B8" s="27"/>
      <c r="C8" s="27">
        <f>$B$3/$B$4</f>
        <v>100000</v>
      </c>
      <c r="D8" s="27">
        <f t="shared" ref="D8:G8" si="0">$B$3/$B$4</f>
        <v>100000</v>
      </c>
      <c r="E8" s="27">
        <f t="shared" si="0"/>
        <v>100000</v>
      </c>
      <c r="F8" s="27">
        <f t="shared" si="0"/>
        <v>100000</v>
      </c>
      <c r="G8" s="27">
        <f t="shared" si="0"/>
        <v>100000</v>
      </c>
    </row>
    <row r="9" spans="1:7" x14ac:dyDescent="0.25">
      <c r="A9" s="38"/>
      <c r="B9" s="1"/>
      <c r="C9" s="1"/>
      <c r="D9" s="1"/>
      <c r="E9" s="1"/>
      <c r="F9" s="1"/>
      <c r="G9" s="39"/>
    </row>
    <row r="10" spans="1:7" ht="15.75" thickBot="1" x14ac:dyDescent="0.3">
      <c r="A10" s="3" t="s">
        <v>0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5">
        <v>5</v>
      </c>
    </row>
    <row r="11" spans="1:7" x14ac:dyDescent="0.25">
      <c r="A11" s="6"/>
      <c r="B11" s="2"/>
      <c r="C11" s="2"/>
      <c r="D11" s="2"/>
      <c r="E11" s="2"/>
      <c r="F11" s="2"/>
      <c r="G11" s="7"/>
    </row>
    <row r="12" spans="1:7" x14ac:dyDescent="0.25">
      <c r="A12" s="2" t="s">
        <v>1</v>
      </c>
      <c r="B12" s="27">
        <f>$B$3</f>
        <v>500000</v>
      </c>
      <c r="C12" s="27">
        <f t="shared" ref="C12:G12" si="1">$B$3</f>
        <v>500000</v>
      </c>
      <c r="D12" s="27">
        <f t="shared" si="1"/>
        <v>500000</v>
      </c>
      <c r="E12" s="27">
        <f t="shared" si="1"/>
        <v>500000</v>
      </c>
      <c r="F12" s="27">
        <f t="shared" si="1"/>
        <v>500000</v>
      </c>
      <c r="G12" s="27">
        <f t="shared" si="1"/>
        <v>500000</v>
      </c>
    </row>
    <row r="13" spans="1:7" ht="16.5" x14ac:dyDescent="0.35">
      <c r="A13" s="2" t="s">
        <v>48</v>
      </c>
      <c r="B13" s="26"/>
      <c r="C13" s="28">
        <f>-C8</f>
        <v>-100000</v>
      </c>
      <c r="D13" s="28">
        <f>C13-D8</f>
        <v>-200000</v>
      </c>
      <c r="E13" s="28">
        <f t="shared" ref="E13:G13" si="2">D13-E8</f>
        <v>-300000</v>
      </c>
      <c r="F13" s="28">
        <f t="shared" si="2"/>
        <v>-400000</v>
      </c>
      <c r="G13" s="28">
        <f t="shared" si="2"/>
        <v>-500000</v>
      </c>
    </row>
    <row r="14" spans="1:7" x14ac:dyDescent="0.25">
      <c r="A14" s="19" t="s">
        <v>2</v>
      </c>
      <c r="B14" s="8">
        <f>B12-B13</f>
        <v>500000</v>
      </c>
      <c r="C14" s="8">
        <f>C12+C13</f>
        <v>400000</v>
      </c>
      <c r="D14" s="8">
        <f t="shared" ref="D14:G14" si="3">D12+D13</f>
        <v>300000</v>
      </c>
      <c r="E14" s="8">
        <f t="shared" si="3"/>
        <v>200000</v>
      </c>
      <c r="F14" s="8">
        <f t="shared" si="3"/>
        <v>100000</v>
      </c>
      <c r="G14" s="8">
        <f t="shared" si="3"/>
        <v>0</v>
      </c>
    </row>
    <row r="15" spans="1:7" x14ac:dyDescent="0.25">
      <c r="A15" s="2"/>
      <c r="B15" s="9"/>
      <c r="C15" s="9"/>
      <c r="D15" s="9"/>
      <c r="E15" s="9"/>
      <c r="F15" s="9"/>
      <c r="G15" s="9"/>
    </row>
    <row r="16" spans="1:7" x14ac:dyDescent="0.25">
      <c r="A16" s="1" t="s">
        <v>4</v>
      </c>
      <c r="B16" s="2"/>
      <c r="C16" s="2"/>
      <c r="D16" s="2"/>
      <c r="E16" s="2"/>
      <c r="F16" s="2"/>
      <c r="G16" s="2"/>
    </row>
    <row r="17" spans="1:7" x14ac:dyDescent="0.25">
      <c r="A17" s="1"/>
      <c r="B17" s="2"/>
      <c r="C17" s="2"/>
      <c r="D17" s="2"/>
      <c r="E17" s="2"/>
      <c r="F17" s="2"/>
      <c r="G17" s="2"/>
    </row>
    <row r="18" spans="1:7" x14ac:dyDescent="0.25">
      <c r="A18" s="2" t="s">
        <v>51</v>
      </c>
      <c r="B18" s="14">
        <v>200000</v>
      </c>
      <c r="C18" s="2"/>
      <c r="D18" s="2"/>
      <c r="E18" s="2"/>
      <c r="F18" s="2"/>
      <c r="G18" s="2"/>
    </row>
    <row r="19" spans="1:7" x14ac:dyDescent="0.25">
      <c r="A19" s="2" t="s">
        <v>73</v>
      </c>
      <c r="B19" s="14">
        <v>75000</v>
      </c>
      <c r="C19" s="2"/>
      <c r="D19" s="2"/>
      <c r="E19" s="2"/>
      <c r="F19" s="2"/>
      <c r="G19" s="2"/>
    </row>
    <row r="20" spans="1:7" x14ac:dyDescent="0.25">
      <c r="A20" s="2" t="s">
        <v>11</v>
      </c>
      <c r="B20" s="15">
        <v>0.4</v>
      </c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10" t="s">
        <v>0</v>
      </c>
      <c r="B22" s="10">
        <v>0</v>
      </c>
      <c r="C22" s="10">
        <v>1</v>
      </c>
      <c r="D22" s="10">
        <v>2</v>
      </c>
      <c r="E22" s="10">
        <v>3</v>
      </c>
      <c r="F22" s="10">
        <v>4</v>
      </c>
      <c r="G22" s="10">
        <v>5</v>
      </c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 t="s">
        <v>22</v>
      </c>
      <c r="B24" s="2"/>
      <c r="C24" s="20">
        <f>$B$18</f>
        <v>200000</v>
      </c>
      <c r="D24" s="20">
        <f t="shared" ref="D24:G24" si="4">$B$18</f>
        <v>200000</v>
      </c>
      <c r="E24" s="20">
        <f t="shared" si="4"/>
        <v>200000</v>
      </c>
      <c r="F24" s="20">
        <f t="shared" si="4"/>
        <v>200000</v>
      </c>
      <c r="G24" s="20">
        <f t="shared" si="4"/>
        <v>200000</v>
      </c>
    </row>
    <row r="25" spans="1:7" x14ac:dyDescent="0.25">
      <c r="A25" s="2" t="s">
        <v>14</v>
      </c>
      <c r="B25" s="2"/>
      <c r="C25" s="12">
        <f>-C8</f>
        <v>-100000</v>
      </c>
      <c r="D25" s="12">
        <f>-D8</f>
        <v>-100000</v>
      </c>
      <c r="E25" s="12">
        <f>-E8</f>
        <v>-100000</v>
      </c>
      <c r="F25" s="12">
        <f>-F8</f>
        <v>-100000</v>
      </c>
      <c r="G25" s="12">
        <f>-G8</f>
        <v>-100000</v>
      </c>
    </row>
    <row r="26" spans="1:7" x14ac:dyDescent="0.25">
      <c r="A26" s="2" t="s">
        <v>68</v>
      </c>
      <c r="B26" s="2"/>
      <c r="C26" s="12">
        <v>0</v>
      </c>
      <c r="D26" s="12">
        <v>0</v>
      </c>
      <c r="E26" s="12">
        <v>0</v>
      </c>
      <c r="F26" s="12">
        <v>0</v>
      </c>
      <c r="G26" s="12">
        <v>75000</v>
      </c>
    </row>
    <row r="27" spans="1:7" x14ac:dyDescent="0.25">
      <c r="A27" s="2" t="s">
        <v>69</v>
      </c>
      <c r="B27" s="2"/>
      <c r="C27" s="29">
        <v>0</v>
      </c>
      <c r="D27" s="29">
        <v>0</v>
      </c>
      <c r="E27" s="29">
        <v>0</v>
      </c>
      <c r="F27" s="29">
        <v>0</v>
      </c>
      <c r="G27" s="40">
        <f>-G14</f>
        <v>0</v>
      </c>
    </row>
    <row r="28" spans="1:7" x14ac:dyDescent="0.25">
      <c r="A28" s="2" t="s">
        <v>15</v>
      </c>
      <c r="B28" s="2"/>
      <c r="C28" s="12">
        <f>SUM(C24:C27)</f>
        <v>100000</v>
      </c>
      <c r="D28" s="12">
        <f t="shared" ref="D28:G28" si="5">SUM(D24:D27)</f>
        <v>100000</v>
      </c>
      <c r="E28" s="12">
        <f t="shared" si="5"/>
        <v>100000</v>
      </c>
      <c r="F28" s="12">
        <f t="shared" si="5"/>
        <v>100000</v>
      </c>
      <c r="G28" s="12">
        <f t="shared" si="5"/>
        <v>175000</v>
      </c>
    </row>
    <row r="29" spans="1:7" ht="16.5" x14ac:dyDescent="0.35">
      <c r="A29" s="2" t="s">
        <v>16</v>
      </c>
      <c r="B29" s="2"/>
      <c r="C29" s="30">
        <f>-$B$20*C28</f>
        <v>-40000</v>
      </c>
      <c r="D29" s="30">
        <f t="shared" ref="D29:G29" si="6">-$B$20*D28</f>
        <v>-40000</v>
      </c>
      <c r="E29" s="30">
        <f t="shared" si="6"/>
        <v>-40000</v>
      </c>
      <c r="F29" s="30">
        <f t="shared" si="6"/>
        <v>-40000</v>
      </c>
      <c r="G29" s="30">
        <f t="shared" si="6"/>
        <v>-70000</v>
      </c>
    </row>
    <row r="30" spans="1:7" x14ac:dyDescent="0.25">
      <c r="A30" s="2" t="s">
        <v>17</v>
      </c>
      <c r="B30" s="2"/>
      <c r="C30" s="12">
        <f>C28+C29</f>
        <v>60000</v>
      </c>
      <c r="D30" s="12">
        <f t="shared" ref="D30:G30" si="7">D28+D29</f>
        <v>60000</v>
      </c>
      <c r="E30" s="12">
        <f t="shared" si="7"/>
        <v>60000</v>
      </c>
      <c r="F30" s="12">
        <f t="shared" si="7"/>
        <v>60000</v>
      </c>
      <c r="G30" s="12">
        <f t="shared" si="7"/>
        <v>105000</v>
      </c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1" t="s">
        <v>6</v>
      </c>
      <c r="B33" s="2"/>
      <c r="C33" s="2"/>
      <c r="D33" s="2"/>
      <c r="E33" s="2"/>
      <c r="F33" s="2"/>
      <c r="G33" s="2"/>
    </row>
    <row r="34" spans="1:7" x14ac:dyDescent="0.25">
      <c r="A34" s="1"/>
      <c r="B34" s="2"/>
      <c r="C34" s="2"/>
      <c r="D34" s="2"/>
      <c r="E34" s="2"/>
      <c r="F34" s="2"/>
      <c r="G34" s="2"/>
    </row>
    <row r="35" spans="1:7" ht="15.75" thickBot="1" x14ac:dyDescent="0.3">
      <c r="A35" s="10" t="s">
        <v>0</v>
      </c>
      <c r="B35" s="10">
        <v>0</v>
      </c>
      <c r="C35" s="10">
        <v>1</v>
      </c>
      <c r="D35" s="10">
        <v>2</v>
      </c>
      <c r="E35" s="10">
        <v>3</v>
      </c>
      <c r="F35" s="10">
        <v>4</v>
      </c>
      <c r="G35" s="10">
        <v>5</v>
      </c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 t="s">
        <v>18</v>
      </c>
      <c r="B37" s="2"/>
      <c r="C37" s="12">
        <f>C30</f>
        <v>60000</v>
      </c>
      <c r="D37" s="12">
        <f t="shared" ref="D37:G37" si="8">D30</f>
        <v>60000</v>
      </c>
      <c r="E37" s="12">
        <f t="shared" si="8"/>
        <v>60000</v>
      </c>
      <c r="F37" s="12">
        <f t="shared" si="8"/>
        <v>60000</v>
      </c>
      <c r="G37" s="12">
        <f t="shared" si="8"/>
        <v>105000</v>
      </c>
    </row>
    <row r="38" spans="1:7" x14ac:dyDescent="0.25">
      <c r="A38" s="2" t="s">
        <v>5</v>
      </c>
      <c r="B38" s="2"/>
      <c r="C38" s="12">
        <f>-C25</f>
        <v>100000</v>
      </c>
      <c r="D38" s="12">
        <f>-D25</f>
        <v>100000</v>
      </c>
      <c r="E38" s="12">
        <f>-E25</f>
        <v>100000</v>
      </c>
      <c r="F38" s="12">
        <f>-F25</f>
        <v>100000</v>
      </c>
      <c r="G38" s="12">
        <f>-G25</f>
        <v>100000</v>
      </c>
    </row>
    <row r="39" spans="1:7" x14ac:dyDescent="0.25">
      <c r="A39" s="2" t="s">
        <v>70</v>
      </c>
      <c r="B39" s="2"/>
      <c r="C39" s="12">
        <v>0</v>
      </c>
      <c r="D39" s="12">
        <v>0</v>
      </c>
      <c r="E39" s="12">
        <v>0</v>
      </c>
      <c r="F39" s="12">
        <v>0</v>
      </c>
      <c r="G39" s="12">
        <f>G14</f>
        <v>0</v>
      </c>
    </row>
    <row r="40" spans="1:7" ht="16.5" x14ac:dyDescent="0.35">
      <c r="A40" s="2" t="s">
        <v>12</v>
      </c>
      <c r="B40" s="31">
        <f>-B12</f>
        <v>-500000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</row>
    <row r="41" spans="1:7" x14ac:dyDescent="0.25">
      <c r="A41" s="2" t="s">
        <v>19</v>
      </c>
      <c r="B41" s="11">
        <f>SUM(B30:B40)</f>
        <v>-500000</v>
      </c>
      <c r="C41" s="11">
        <f>SUM(C37:C40)</f>
        <v>160000</v>
      </c>
      <c r="D41" s="11">
        <f t="shared" ref="D41:G41" si="9">SUM(D37:D40)</f>
        <v>160000</v>
      </c>
      <c r="E41" s="11">
        <f t="shared" si="9"/>
        <v>160000</v>
      </c>
      <c r="F41" s="11">
        <f t="shared" si="9"/>
        <v>160000</v>
      </c>
      <c r="G41" s="11">
        <f t="shared" si="9"/>
        <v>205000</v>
      </c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1" t="s">
        <v>7</v>
      </c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 t="s">
        <v>8</v>
      </c>
      <c r="B45" s="16">
        <v>0.08</v>
      </c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ht="15.75" thickBot="1" x14ac:dyDescent="0.3">
      <c r="A47" s="10" t="s">
        <v>0</v>
      </c>
      <c r="B47" s="10">
        <v>0</v>
      </c>
      <c r="C47" s="10">
        <v>1</v>
      </c>
      <c r="D47" s="10">
        <v>2</v>
      </c>
      <c r="E47" s="10">
        <v>3</v>
      </c>
      <c r="F47" s="10">
        <v>4</v>
      </c>
      <c r="G47" s="10">
        <v>5</v>
      </c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 t="s">
        <v>19</v>
      </c>
      <c r="B49" s="12">
        <f>B41</f>
        <v>-500000</v>
      </c>
      <c r="C49" s="12">
        <f t="shared" ref="C49:G49" si="10">C41</f>
        <v>160000</v>
      </c>
      <c r="D49" s="12">
        <f t="shared" si="10"/>
        <v>160000</v>
      </c>
      <c r="E49" s="12">
        <f t="shared" si="10"/>
        <v>160000</v>
      </c>
      <c r="F49" s="12">
        <f t="shared" si="10"/>
        <v>160000</v>
      </c>
      <c r="G49" s="12">
        <f t="shared" si="10"/>
        <v>205000</v>
      </c>
    </row>
    <row r="50" spans="1:7" x14ac:dyDescent="0.25">
      <c r="A50" s="2" t="s">
        <v>20</v>
      </c>
      <c r="B50" s="32">
        <f>1/(1+$B$45)^B47</f>
        <v>1</v>
      </c>
      <c r="C50" s="32">
        <f t="shared" ref="C50:G50" si="11">1/(1+$B$45)^C47</f>
        <v>0.92592592592592582</v>
      </c>
      <c r="D50" s="32">
        <f t="shared" si="11"/>
        <v>0.85733882030178321</v>
      </c>
      <c r="E50" s="32">
        <f t="shared" si="11"/>
        <v>0.79383224102016958</v>
      </c>
      <c r="F50" s="32">
        <f t="shared" si="11"/>
        <v>0.73502985279645328</v>
      </c>
      <c r="G50" s="32">
        <f t="shared" si="11"/>
        <v>0.68058319703375303</v>
      </c>
    </row>
    <row r="51" spans="1:7" x14ac:dyDescent="0.25">
      <c r="A51" s="2" t="s">
        <v>21</v>
      </c>
      <c r="B51" s="12">
        <f>B49*B50</f>
        <v>-500000</v>
      </c>
      <c r="C51" s="12">
        <f t="shared" ref="C51:G51" si="12">C49*C50</f>
        <v>148148.14814814812</v>
      </c>
      <c r="D51" s="12">
        <f t="shared" si="12"/>
        <v>137174.21124828531</v>
      </c>
      <c r="E51" s="12">
        <f t="shared" si="12"/>
        <v>127013.15856322713</v>
      </c>
      <c r="F51" s="12">
        <f t="shared" si="12"/>
        <v>117604.77644743252</v>
      </c>
      <c r="G51" s="12">
        <f t="shared" si="12"/>
        <v>139519.55539191936</v>
      </c>
    </row>
    <row r="52" spans="1:7" x14ac:dyDescent="0.25">
      <c r="A52" s="2" t="s">
        <v>9</v>
      </c>
      <c r="B52" s="11">
        <f>SUM(B51:G51)</f>
        <v>169459.84979901242</v>
      </c>
      <c r="C52" s="2"/>
      <c r="D52" s="2"/>
      <c r="E52" s="2"/>
      <c r="F52" s="2"/>
      <c r="G52" s="2"/>
    </row>
    <row r="53" spans="1:7" x14ac:dyDescent="0.25">
      <c r="A53" s="2" t="s">
        <v>10</v>
      </c>
      <c r="B53" s="13">
        <f>IRR(B49:G49,)</f>
        <v>0.19698791469191779</v>
      </c>
      <c r="C53" s="2"/>
      <c r="D53" s="2"/>
      <c r="E53" s="2"/>
      <c r="F53" s="2"/>
      <c r="G53" s="2"/>
    </row>
  </sheetData>
  <pageMargins left="0.7" right="0.7" top="0.75" bottom="0.75" header="0.3" footer="0.3"/>
  <pageSetup scale="1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FD4F-A838-40EC-BB73-9A5C6401D19A}">
  <dimension ref="A1:N73"/>
  <sheetViews>
    <sheetView topLeftCell="A45" workbookViewId="0">
      <selection activeCell="D46" sqref="D46"/>
    </sheetView>
  </sheetViews>
  <sheetFormatPr defaultRowHeight="15" x14ac:dyDescent="0.25"/>
  <cols>
    <col min="1" max="1" width="29.5703125" customWidth="1"/>
    <col min="2" max="2" width="11.5703125" customWidth="1"/>
    <col min="3" max="9" width="11" bestFit="1" customWidth="1"/>
  </cols>
  <sheetData>
    <row r="1" spans="1:10" x14ac:dyDescent="0.25">
      <c r="A1" s="18" t="s">
        <v>44</v>
      </c>
    </row>
    <row r="3" spans="1:10" x14ac:dyDescent="0.25">
      <c r="A3" s="1" t="s">
        <v>3</v>
      </c>
      <c r="B3" s="1"/>
      <c r="C3" s="2"/>
      <c r="D3" s="2"/>
      <c r="E3" s="2"/>
      <c r="F3" s="2"/>
      <c r="G3" s="2"/>
      <c r="H3" s="2"/>
    </row>
    <row r="4" spans="1:10" x14ac:dyDescent="0.25">
      <c r="A4" s="1"/>
      <c r="B4" s="1"/>
      <c r="C4" s="2"/>
      <c r="D4" s="2"/>
      <c r="E4" s="2"/>
      <c r="F4" s="2"/>
      <c r="G4" s="2"/>
      <c r="H4" s="2"/>
    </row>
    <row r="5" spans="1:10" x14ac:dyDescent="0.25">
      <c r="A5" s="2" t="s">
        <v>52</v>
      </c>
      <c r="B5" s="14">
        <v>7000</v>
      </c>
      <c r="C5" s="2"/>
      <c r="D5" s="2"/>
      <c r="E5" s="2"/>
      <c r="F5" s="2"/>
      <c r="G5" s="2"/>
      <c r="H5" s="2"/>
    </row>
    <row r="6" spans="1:10" x14ac:dyDescent="0.25">
      <c r="A6" s="2" t="s">
        <v>53</v>
      </c>
      <c r="B6" s="14">
        <v>3592</v>
      </c>
      <c r="C6" s="2"/>
      <c r="D6" s="2"/>
      <c r="E6" s="2"/>
      <c r="F6" s="2"/>
      <c r="G6" s="2"/>
      <c r="H6" s="2"/>
    </row>
    <row r="7" spans="1:10" x14ac:dyDescent="0.25">
      <c r="A7" s="2"/>
      <c r="B7" s="2"/>
      <c r="C7" s="2"/>
      <c r="D7" s="2"/>
      <c r="E7" s="2"/>
      <c r="F7" s="2"/>
      <c r="G7" s="2"/>
      <c r="H7" s="2"/>
    </row>
    <row r="8" spans="1:10" ht="15.75" thickBot="1" x14ac:dyDescent="0.3">
      <c r="A8" s="10" t="s">
        <v>0</v>
      </c>
      <c r="B8" s="10">
        <v>1997</v>
      </c>
      <c r="C8" s="10">
        <v>1998</v>
      </c>
      <c r="D8" s="10">
        <v>1999</v>
      </c>
      <c r="E8" s="10">
        <v>2000</v>
      </c>
      <c r="F8" s="10">
        <v>2001</v>
      </c>
      <c r="G8" s="10">
        <v>2002</v>
      </c>
      <c r="H8" s="10">
        <v>2003</v>
      </c>
      <c r="I8" s="10">
        <v>2004</v>
      </c>
      <c r="J8" s="10">
        <v>2005</v>
      </c>
    </row>
    <row r="9" spans="1:10" x14ac:dyDescent="0.25">
      <c r="A9" s="6"/>
      <c r="B9" s="2"/>
      <c r="C9" s="2"/>
      <c r="D9" s="2"/>
      <c r="E9" s="2"/>
      <c r="F9" s="2"/>
      <c r="G9" s="2"/>
      <c r="H9" s="7"/>
    </row>
    <row r="10" spans="1:10" x14ac:dyDescent="0.25">
      <c r="A10" s="2" t="s">
        <v>31</v>
      </c>
      <c r="B10" s="2"/>
      <c r="C10" s="21">
        <v>400</v>
      </c>
      <c r="D10" s="21">
        <v>400</v>
      </c>
      <c r="E10" s="21">
        <v>400</v>
      </c>
      <c r="F10" s="21">
        <v>400</v>
      </c>
      <c r="G10" s="21">
        <v>300</v>
      </c>
      <c r="H10" s="21">
        <v>200</v>
      </c>
      <c r="I10" s="21">
        <v>0</v>
      </c>
    </row>
    <row r="11" spans="1:10" x14ac:dyDescent="0.25">
      <c r="A11" s="2" t="s">
        <v>32</v>
      </c>
      <c r="B11" s="27"/>
      <c r="C11" s="36">
        <v>1057</v>
      </c>
      <c r="D11" s="21">
        <v>1124</v>
      </c>
      <c r="E11" s="21">
        <v>1204</v>
      </c>
      <c r="F11" s="21">
        <v>1304</v>
      </c>
      <c r="G11" s="21">
        <v>1404</v>
      </c>
      <c r="H11" s="21">
        <v>1504</v>
      </c>
      <c r="I11" s="21">
        <v>1504</v>
      </c>
    </row>
    <row r="13" spans="1:10" x14ac:dyDescent="0.25">
      <c r="A13" s="2" t="s">
        <v>1</v>
      </c>
      <c r="B13" s="27">
        <f>B5</f>
        <v>7000</v>
      </c>
      <c r="C13" s="22">
        <f t="shared" ref="C13:I13" si="0">B13+C10</f>
        <v>7400</v>
      </c>
      <c r="D13" s="22">
        <f t="shared" si="0"/>
        <v>7800</v>
      </c>
      <c r="E13" s="22">
        <f t="shared" si="0"/>
        <v>8200</v>
      </c>
      <c r="F13" s="22">
        <f t="shared" si="0"/>
        <v>8600</v>
      </c>
      <c r="G13" s="22">
        <f t="shared" si="0"/>
        <v>8900</v>
      </c>
      <c r="H13" s="22">
        <f t="shared" si="0"/>
        <v>9100</v>
      </c>
      <c r="I13" s="22">
        <f t="shared" si="0"/>
        <v>9100</v>
      </c>
    </row>
    <row r="14" spans="1:10" ht="16.5" x14ac:dyDescent="0.35">
      <c r="A14" s="2" t="s">
        <v>13</v>
      </c>
      <c r="B14" s="2"/>
      <c r="C14" s="26">
        <f>C11</f>
        <v>1057</v>
      </c>
      <c r="D14" s="28">
        <f t="shared" ref="D14:I14" si="1">C14+D11</f>
        <v>2181</v>
      </c>
      <c r="E14" s="28">
        <f t="shared" si="1"/>
        <v>3385</v>
      </c>
      <c r="F14" s="28">
        <f t="shared" si="1"/>
        <v>4689</v>
      </c>
      <c r="G14" s="28">
        <f t="shared" si="1"/>
        <v>6093</v>
      </c>
      <c r="H14" s="28">
        <f t="shared" si="1"/>
        <v>7597</v>
      </c>
      <c r="I14" s="28">
        <f t="shared" si="1"/>
        <v>9101</v>
      </c>
    </row>
    <row r="15" spans="1:10" x14ac:dyDescent="0.25">
      <c r="A15" s="2" t="s">
        <v>2</v>
      </c>
      <c r="B15" s="2"/>
      <c r="C15" s="9">
        <f>B13-C14</f>
        <v>5943</v>
      </c>
      <c r="D15" s="9">
        <f t="shared" ref="D15:I15" si="2">D13-D14</f>
        <v>5619</v>
      </c>
      <c r="E15" s="9">
        <f t="shared" si="2"/>
        <v>4815</v>
      </c>
      <c r="F15" s="9">
        <f t="shared" si="2"/>
        <v>3911</v>
      </c>
      <c r="G15" s="9">
        <f t="shared" si="2"/>
        <v>2807</v>
      </c>
      <c r="H15" s="9">
        <f t="shared" si="2"/>
        <v>1503</v>
      </c>
      <c r="I15" s="9">
        <f t="shared" si="2"/>
        <v>-1</v>
      </c>
    </row>
    <row r="16" spans="1:10" x14ac:dyDescent="0.25">
      <c r="A16" s="2"/>
      <c r="B16" s="2"/>
      <c r="C16" s="9"/>
      <c r="D16" s="9"/>
      <c r="E16" s="9"/>
      <c r="F16" s="9"/>
      <c r="G16" s="9"/>
      <c r="H16" s="9"/>
      <c r="I16" s="9"/>
    </row>
    <row r="17" spans="1:14" x14ac:dyDescent="0.25">
      <c r="A17" s="2" t="s">
        <v>38</v>
      </c>
      <c r="B17" s="15">
        <v>0.16</v>
      </c>
      <c r="C17" s="9"/>
      <c r="D17" s="9"/>
      <c r="E17" s="9"/>
      <c r="F17" s="9"/>
      <c r="G17" s="9"/>
      <c r="H17" s="9"/>
      <c r="I17" s="9"/>
    </row>
    <row r="18" spans="1:14" x14ac:dyDescent="0.25">
      <c r="A18" s="2" t="s">
        <v>39</v>
      </c>
      <c r="B18" s="15">
        <v>0.2</v>
      </c>
      <c r="C18" s="9"/>
      <c r="D18" s="9"/>
      <c r="E18" s="9"/>
      <c r="F18" s="9"/>
      <c r="G18" s="9"/>
      <c r="H18" s="9"/>
      <c r="I18" s="9"/>
    </row>
    <row r="19" spans="1:14" x14ac:dyDescent="0.25">
      <c r="A19" s="2" t="s">
        <v>40</v>
      </c>
      <c r="B19" s="15">
        <v>0.08</v>
      </c>
      <c r="C19" s="9"/>
      <c r="D19" s="9"/>
      <c r="E19" s="9"/>
      <c r="F19" s="9"/>
      <c r="G19" s="9"/>
      <c r="H19" s="9"/>
      <c r="I19" s="9"/>
    </row>
    <row r="20" spans="1:14" x14ac:dyDescent="0.25">
      <c r="A20" s="2" t="s">
        <v>41</v>
      </c>
      <c r="B20" s="15">
        <v>7.0000000000000007E-2</v>
      </c>
      <c r="C20" s="9"/>
      <c r="D20" s="9"/>
      <c r="E20" s="9"/>
      <c r="F20" s="9"/>
      <c r="G20" s="9"/>
      <c r="H20" s="9"/>
      <c r="I20" s="9"/>
    </row>
    <row r="21" spans="1:14" x14ac:dyDescent="0.25">
      <c r="A21" s="2"/>
      <c r="B21" s="2"/>
      <c r="C21" s="9"/>
      <c r="D21" s="9"/>
      <c r="E21" s="9"/>
      <c r="F21" s="9"/>
      <c r="G21" s="9"/>
      <c r="H21" s="9"/>
      <c r="I21" s="9"/>
    </row>
    <row r="22" spans="1:14" ht="15.75" thickBot="1" x14ac:dyDescent="0.3">
      <c r="A22" s="10" t="s">
        <v>0</v>
      </c>
      <c r="B22" s="10">
        <v>1997</v>
      </c>
      <c r="C22" s="10">
        <v>1998</v>
      </c>
      <c r="D22" s="10">
        <v>1999</v>
      </c>
      <c r="E22" s="10">
        <v>2000</v>
      </c>
      <c r="F22" s="10">
        <v>2001</v>
      </c>
      <c r="G22" s="10">
        <v>2002</v>
      </c>
      <c r="H22" s="10">
        <v>2003</v>
      </c>
      <c r="I22" s="10">
        <v>2004</v>
      </c>
      <c r="J22" s="10">
        <v>2005</v>
      </c>
    </row>
    <row r="23" spans="1:14" x14ac:dyDescent="0.25">
      <c r="A23" s="2"/>
      <c r="B23" s="2"/>
      <c r="C23" s="9"/>
      <c r="D23" s="9"/>
      <c r="E23" s="9"/>
      <c r="F23" s="9"/>
      <c r="G23" s="9"/>
      <c r="H23" s="9"/>
      <c r="I23" s="9"/>
    </row>
    <row r="24" spans="1:14" x14ac:dyDescent="0.25">
      <c r="A24" s="2" t="s">
        <v>33</v>
      </c>
      <c r="B24" s="2"/>
      <c r="C24" s="9">
        <f>$B$17*C43</f>
        <v>3200</v>
      </c>
      <c r="D24" s="9">
        <f t="shared" ref="D24:H24" si="3">$B$17*D43</f>
        <v>3296</v>
      </c>
      <c r="E24" s="9">
        <f t="shared" si="3"/>
        <v>3360</v>
      </c>
      <c r="F24" s="9">
        <f t="shared" si="3"/>
        <v>3384</v>
      </c>
      <c r="G24" s="9">
        <f t="shared" si="3"/>
        <v>3400</v>
      </c>
      <c r="H24" s="9">
        <f t="shared" si="3"/>
        <v>3400</v>
      </c>
      <c r="I24" s="9">
        <v>0</v>
      </c>
    </row>
    <row r="25" spans="1:14" x14ac:dyDescent="0.25">
      <c r="A25" s="2" t="s">
        <v>34</v>
      </c>
      <c r="B25" s="2"/>
      <c r="C25" s="9">
        <f>-$B$18*C44</f>
        <v>2000</v>
      </c>
      <c r="D25" s="9">
        <f t="shared" ref="D25:H25" si="4">-$B$18*D44</f>
        <v>2060</v>
      </c>
      <c r="E25" s="9">
        <f t="shared" si="4"/>
        <v>2121.8000000000002</v>
      </c>
      <c r="F25" s="9">
        <f t="shared" si="4"/>
        <v>2185.4540000000002</v>
      </c>
      <c r="G25" s="9">
        <f t="shared" si="4"/>
        <v>2251.0176200000001</v>
      </c>
      <c r="H25" s="9">
        <f t="shared" si="4"/>
        <v>2318.5481486000003</v>
      </c>
      <c r="I25" s="9">
        <v>0</v>
      </c>
    </row>
    <row r="26" spans="1:14" x14ac:dyDescent="0.25">
      <c r="A26" s="2" t="s">
        <v>35</v>
      </c>
      <c r="B26" s="2"/>
      <c r="C26" s="9">
        <f>$B$19*C44</f>
        <v>-800</v>
      </c>
      <c r="D26" s="9">
        <f t="shared" ref="D26:H26" si="5">$B$19*D44</f>
        <v>-824</v>
      </c>
      <c r="E26" s="9">
        <f t="shared" si="5"/>
        <v>-848.72</v>
      </c>
      <c r="F26" s="9">
        <f t="shared" si="5"/>
        <v>-874.1816</v>
      </c>
      <c r="G26" s="9">
        <f t="shared" si="5"/>
        <v>-900.40704800000003</v>
      </c>
      <c r="H26" s="9">
        <f t="shared" si="5"/>
        <v>-927.41925944000002</v>
      </c>
      <c r="I26" s="9">
        <v>0</v>
      </c>
    </row>
    <row r="27" spans="1:14" ht="16.5" x14ac:dyDescent="0.35">
      <c r="A27" s="2" t="s">
        <v>36</v>
      </c>
      <c r="B27" s="2"/>
      <c r="C27" s="26">
        <f>$B$20*C44</f>
        <v>-700.00000000000011</v>
      </c>
      <c r="D27" s="26">
        <f t="shared" ref="D27:H27" si="6">$B$20*D44</f>
        <v>-721.00000000000011</v>
      </c>
      <c r="E27" s="26">
        <f t="shared" si="6"/>
        <v>-742.63000000000011</v>
      </c>
      <c r="F27" s="26">
        <f t="shared" si="6"/>
        <v>-764.90890000000013</v>
      </c>
      <c r="G27" s="26">
        <f t="shared" si="6"/>
        <v>-787.85616700000014</v>
      </c>
      <c r="H27" s="26">
        <f t="shared" si="6"/>
        <v>-811.49185201000012</v>
      </c>
      <c r="I27" s="9">
        <v>0</v>
      </c>
    </row>
    <row r="28" spans="1:14" x14ac:dyDescent="0.25">
      <c r="A28" s="2" t="s">
        <v>37</v>
      </c>
      <c r="B28" s="12">
        <f>B6</f>
        <v>3592</v>
      </c>
      <c r="C28" s="9">
        <f>SUM(C24:C27)</f>
        <v>3700</v>
      </c>
      <c r="D28" s="9">
        <f t="shared" ref="D28:I28" si="7">SUM(D24:D27)</f>
        <v>3811</v>
      </c>
      <c r="E28" s="9">
        <f t="shared" si="7"/>
        <v>3890.45</v>
      </c>
      <c r="F28" s="9">
        <f t="shared" si="7"/>
        <v>3930.3634999999995</v>
      </c>
      <c r="G28" s="9">
        <f t="shared" si="7"/>
        <v>3962.7544050000006</v>
      </c>
      <c r="H28" s="9">
        <f t="shared" si="7"/>
        <v>3979.6370371500007</v>
      </c>
      <c r="I28" s="9">
        <f t="shared" si="7"/>
        <v>0</v>
      </c>
      <c r="K28" s="47" t="s">
        <v>76</v>
      </c>
      <c r="L28" s="47"/>
      <c r="M28" s="47"/>
      <c r="N28" s="47"/>
    </row>
    <row r="29" spans="1:14" x14ac:dyDescent="0.25">
      <c r="A29" s="2"/>
      <c r="B29" s="2"/>
      <c r="C29" s="9"/>
      <c r="D29" s="9"/>
      <c r="E29" s="9"/>
      <c r="F29" s="9"/>
      <c r="G29" s="9"/>
      <c r="H29" s="9"/>
    </row>
    <row r="30" spans="1:14" x14ac:dyDescent="0.25">
      <c r="A30" s="1" t="s">
        <v>4</v>
      </c>
      <c r="B30" s="1"/>
      <c r="C30" s="2"/>
      <c r="D30" s="2"/>
      <c r="E30" s="2"/>
      <c r="F30" s="2"/>
      <c r="G30" s="2"/>
      <c r="H30" s="2"/>
    </row>
    <row r="31" spans="1:14" x14ac:dyDescent="0.25">
      <c r="A31" s="1"/>
      <c r="B31" s="1"/>
      <c r="C31" s="2"/>
      <c r="D31" s="2"/>
      <c r="E31" s="2"/>
      <c r="F31" s="2"/>
      <c r="G31" s="2"/>
      <c r="H31" s="2"/>
    </row>
    <row r="32" spans="1:14" x14ac:dyDescent="0.25">
      <c r="A32" s="1"/>
      <c r="B32" s="1"/>
      <c r="C32" s="2"/>
      <c r="D32" s="2"/>
      <c r="E32" s="2"/>
      <c r="F32" s="2"/>
      <c r="G32" s="2"/>
      <c r="H32" s="2"/>
    </row>
    <row r="33" spans="1:10" x14ac:dyDescent="0.25">
      <c r="A33" s="2" t="s">
        <v>54</v>
      </c>
      <c r="B33" s="11">
        <v>1000</v>
      </c>
      <c r="C33" s="2"/>
      <c r="D33" s="2"/>
      <c r="E33" s="2"/>
      <c r="F33" s="2"/>
      <c r="G33" s="2"/>
      <c r="H33" s="2"/>
    </row>
    <row r="34" spans="1:10" x14ac:dyDescent="0.25">
      <c r="A34" s="2" t="s">
        <v>49</v>
      </c>
      <c r="B34" s="15">
        <v>0.5</v>
      </c>
      <c r="C34" s="48" t="s">
        <v>77</v>
      </c>
      <c r="D34" s="48"/>
      <c r="E34" s="48"/>
      <c r="F34" s="48"/>
      <c r="G34" s="48"/>
      <c r="H34" s="48"/>
      <c r="I34" s="47"/>
      <c r="J34" s="47"/>
    </row>
    <row r="35" spans="1:10" x14ac:dyDescent="0.25">
      <c r="A35" s="2" t="s">
        <v>50</v>
      </c>
      <c r="B35" s="15">
        <v>0.35</v>
      </c>
      <c r="C35" s="48" t="s">
        <v>77</v>
      </c>
      <c r="D35" s="48"/>
      <c r="E35" s="48"/>
      <c r="F35" s="48"/>
      <c r="G35" s="48"/>
      <c r="H35" s="48"/>
      <c r="I35" s="47"/>
      <c r="J35" s="47"/>
    </row>
    <row r="36" spans="1:10" x14ac:dyDescent="0.25">
      <c r="A36" s="2" t="s">
        <v>42</v>
      </c>
      <c r="B36" s="15">
        <v>0.03</v>
      </c>
      <c r="D36" s="2"/>
      <c r="E36" s="2"/>
      <c r="F36" s="2"/>
      <c r="G36" s="2"/>
      <c r="H36" s="2"/>
    </row>
    <row r="37" spans="1:10" x14ac:dyDescent="0.25">
      <c r="A37" s="2" t="s">
        <v>11</v>
      </c>
      <c r="B37" s="15">
        <v>0.4</v>
      </c>
      <c r="D37" s="2"/>
      <c r="E37" s="2"/>
      <c r="F37" s="2"/>
      <c r="G37" s="2"/>
      <c r="H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</row>
    <row r="39" spans="1:10" ht="15.75" thickBot="1" x14ac:dyDescent="0.3">
      <c r="A39" s="10" t="s">
        <v>0</v>
      </c>
      <c r="B39" s="10">
        <v>1997</v>
      </c>
      <c r="C39" s="10">
        <v>1998</v>
      </c>
      <c r="D39" s="10">
        <v>1999</v>
      </c>
      <c r="E39" s="10">
        <v>2000</v>
      </c>
      <c r="F39" s="10">
        <v>2001</v>
      </c>
      <c r="G39" s="10">
        <v>2002</v>
      </c>
      <c r="H39" s="10">
        <v>2003</v>
      </c>
      <c r="I39" s="10">
        <v>2004</v>
      </c>
      <c r="J39" s="10">
        <v>2005</v>
      </c>
    </row>
    <row r="40" spans="1:10" x14ac:dyDescent="0.25">
      <c r="A40" s="2"/>
      <c r="B40" s="2"/>
      <c r="C40" s="2"/>
      <c r="D40" s="2"/>
      <c r="E40" s="2"/>
      <c r="F40" s="2"/>
      <c r="G40" s="2"/>
      <c r="H40" s="2"/>
    </row>
    <row r="41" spans="1:10" x14ac:dyDescent="0.25">
      <c r="A41" s="2" t="s">
        <v>23</v>
      </c>
      <c r="B41" s="2"/>
      <c r="C41" s="20">
        <f>$B$33</f>
        <v>1000</v>
      </c>
      <c r="D41" s="20">
        <f t="shared" ref="D41:I41" si="8">$B$33</f>
        <v>1000</v>
      </c>
      <c r="E41" s="20">
        <f t="shared" si="8"/>
        <v>1000</v>
      </c>
      <c r="F41" s="20">
        <f t="shared" si="8"/>
        <v>1000</v>
      </c>
      <c r="G41" s="20">
        <f t="shared" si="8"/>
        <v>1000</v>
      </c>
      <c r="H41" s="20">
        <f t="shared" si="8"/>
        <v>1000</v>
      </c>
      <c r="I41" s="20">
        <f t="shared" si="8"/>
        <v>1000</v>
      </c>
    </row>
    <row r="42" spans="1:10" ht="16.5" x14ac:dyDescent="0.35">
      <c r="A42" s="2" t="s">
        <v>24</v>
      </c>
      <c r="B42" s="2"/>
      <c r="C42" s="35">
        <v>20</v>
      </c>
      <c r="D42" s="35">
        <v>20.6</v>
      </c>
      <c r="E42" s="35">
        <v>21</v>
      </c>
      <c r="F42" s="35">
        <v>21.15</v>
      </c>
      <c r="G42" s="35">
        <v>21.25</v>
      </c>
      <c r="H42" s="35">
        <v>21.25</v>
      </c>
      <c r="I42" s="35">
        <v>21</v>
      </c>
    </row>
    <row r="43" spans="1:10" x14ac:dyDescent="0.25">
      <c r="A43" s="2" t="s">
        <v>25</v>
      </c>
      <c r="B43" s="2"/>
      <c r="C43" s="11">
        <f>C41*C42</f>
        <v>20000</v>
      </c>
      <c r="D43" s="11">
        <f t="shared" ref="D43:I43" si="9">D41*D42</f>
        <v>20600</v>
      </c>
      <c r="E43" s="11">
        <f t="shared" si="9"/>
        <v>21000</v>
      </c>
      <c r="F43" s="11">
        <f t="shared" si="9"/>
        <v>21150</v>
      </c>
      <c r="G43" s="11">
        <f t="shared" si="9"/>
        <v>21250</v>
      </c>
      <c r="H43" s="11">
        <f t="shared" si="9"/>
        <v>21250</v>
      </c>
      <c r="I43" s="11">
        <f t="shared" si="9"/>
        <v>21000</v>
      </c>
    </row>
    <row r="44" spans="1:10" ht="16.5" x14ac:dyDescent="0.35">
      <c r="A44" s="2" t="s">
        <v>26</v>
      </c>
      <c r="B44" s="2"/>
      <c r="C44" s="28">
        <f>-B34*C43</f>
        <v>-10000</v>
      </c>
      <c r="D44" s="26">
        <f t="shared" ref="D44:I44" si="10">C44*(1+$B$36)</f>
        <v>-10300</v>
      </c>
      <c r="E44" s="26">
        <f t="shared" si="10"/>
        <v>-10609</v>
      </c>
      <c r="F44" s="26">
        <f t="shared" si="10"/>
        <v>-10927.27</v>
      </c>
      <c r="G44" s="26">
        <f t="shared" si="10"/>
        <v>-11255.088100000001</v>
      </c>
      <c r="H44" s="26">
        <f t="shared" si="10"/>
        <v>-11592.740743</v>
      </c>
      <c r="I44" s="26">
        <f t="shared" si="10"/>
        <v>-11940.52296529</v>
      </c>
      <c r="J44" s="11"/>
    </row>
    <row r="45" spans="1:10" x14ac:dyDescent="0.25">
      <c r="A45" s="2" t="s">
        <v>27</v>
      </c>
      <c r="B45" s="2"/>
      <c r="C45" s="11">
        <f>C43+C44</f>
        <v>10000</v>
      </c>
      <c r="D45" s="11">
        <f t="shared" ref="D45:I45" si="11">D43+D44</f>
        <v>10300</v>
      </c>
      <c r="E45" s="11">
        <f t="shared" si="11"/>
        <v>10391</v>
      </c>
      <c r="F45" s="11">
        <f t="shared" si="11"/>
        <v>10222.73</v>
      </c>
      <c r="G45" s="11">
        <f t="shared" si="11"/>
        <v>9994.9118999999992</v>
      </c>
      <c r="H45" s="11">
        <f t="shared" si="11"/>
        <v>9657.2592569999997</v>
      </c>
      <c r="I45" s="11">
        <f t="shared" si="11"/>
        <v>9059.4770347100002</v>
      </c>
      <c r="J45" s="11"/>
    </row>
    <row r="46" spans="1:10" x14ac:dyDescent="0.25">
      <c r="A46" s="2" t="s">
        <v>28</v>
      </c>
      <c r="B46" s="2"/>
      <c r="C46" s="20">
        <f>-B35*C43</f>
        <v>-7000</v>
      </c>
      <c r="D46" s="20">
        <f t="shared" ref="D46:I46" si="12">C46*(1+$B$36)</f>
        <v>-7210</v>
      </c>
      <c r="E46" s="20">
        <f t="shared" si="12"/>
        <v>-7426.3</v>
      </c>
      <c r="F46" s="20">
        <f t="shared" si="12"/>
        <v>-7649.0889999999999</v>
      </c>
      <c r="G46" s="20">
        <f t="shared" si="12"/>
        <v>-7878.56167</v>
      </c>
      <c r="H46" s="20">
        <f t="shared" si="12"/>
        <v>-8114.9185201</v>
      </c>
      <c r="I46" s="20">
        <f t="shared" si="12"/>
        <v>-8358.3660757030011</v>
      </c>
    </row>
    <row r="47" spans="1:10" ht="16.5" x14ac:dyDescent="0.35">
      <c r="A47" s="2" t="s">
        <v>14</v>
      </c>
      <c r="B47" s="2"/>
      <c r="C47" s="34">
        <f>-C11</f>
        <v>-1057</v>
      </c>
      <c r="D47" s="34">
        <f t="shared" ref="D47:I47" si="13">-D11</f>
        <v>-1124</v>
      </c>
      <c r="E47" s="34">
        <f t="shared" si="13"/>
        <v>-1204</v>
      </c>
      <c r="F47" s="34">
        <f t="shared" si="13"/>
        <v>-1304</v>
      </c>
      <c r="G47" s="34">
        <f t="shared" si="13"/>
        <v>-1404</v>
      </c>
      <c r="H47" s="34">
        <f t="shared" si="13"/>
        <v>-1504</v>
      </c>
      <c r="I47" s="34">
        <f t="shared" si="13"/>
        <v>-1504</v>
      </c>
    </row>
    <row r="48" spans="1:10" x14ac:dyDescent="0.25">
      <c r="A48" s="2" t="s">
        <v>29</v>
      </c>
      <c r="B48" s="2"/>
      <c r="C48" s="12">
        <f>SUM(C45:C47)</f>
        <v>1943</v>
      </c>
      <c r="D48" s="12">
        <f t="shared" ref="D48:I48" si="14">SUM(D45:D47)</f>
        <v>1966</v>
      </c>
      <c r="E48" s="12">
        <f t="shared" si="14"/>
        <v>1760.6999999999998</v>
      </c>
      <c r="F48" s="12">
        <f t="shared" si="14"/>
        <v>1269.6409999999996</v>
      </c>
      <c r="G48" s="12">
        <f t="shared" si="14"/>
        <v>712.3502299999991</v>
      </c>
      <c r="H48" s="12">
        <f t="shared" si="14"/>
        <v>38.340736899999683</v>
      </c>
      <c r="I48" s="12">
        <f t="shared" si="14"/>
        <v>-802.88904099300089</v>
      </c>
    </row>
    <row r="49" spans="1:10" ht="16.5" x14ac:dyDescent="0.35">
      <c r="A49" s="2" t="s">
        <v>16</v>
      </c>
      <c r="B49" s="2"/>
      <c r="C49" s="31">
        <f t="shared" ref="C49:I49" si="15">-$B$37*C48</f>
        <v>-777.2</v>
      </c>
      <c r="D49" s="31">
        <f t="shared" si="15"/>
        <v>-786.40000000000009</v>
      </c>
      <c r="E49" s="31">
        <f t="shared" si="15"/>
        <v>-704.28</v>
      </c>
      <c r="F49" s="31">
        <f t="shared" si="15"/>
        <v>-507.85639999999989</v>
      </c>
      <c r="G49" s="31">
        <f t="shared" si="15"/>
        <v>-284.94009199999965</v>
      </c>
      <c r="H49" s="31">
        <f t="shared" si="15"/>
        <v>-15.336294759999873</v>
      </c>
      <c r="I49" s="31">
        <f t="shared" si="15"/>
        <v>321.15561639720039</v>
      </c>
    </row>
    <row r="50" spans="1:10" x14ac:dyDescent="0.25">
      <c r="A50" s="2" t="s">
        <v>30</v>
      </c>
      <c r="B50" s="2"/>
      <c r="C50" s="12">
        <f>C48+C49</f>
        <v>1165.8</v>
      </c>
      <c r="D50" s="12">
        <f t="shared" ref="D50:I50" si="16">D48+D49</f>
        <v>1179.5999999999999</v>
      </c>
      <c r="E50" s="12">
        <f t="shared" si="16"/>
        <v>1056.4199999999998</v>
      </c>
      <c r="F50" s="12">
        <f t="shared" si="16"/>
        <v>761.78459999999973</v>
      </c>
      <c r="G50" s="12">
        <f t="shared" si="16"/>
        <v>427.41013799999945</v>
      </c>
      <c r="H50" s="12">
        <f t="shared" si="16"/>
        <v>23.00444213999981</v>
      </c>
      <c r="I50" s="12">
        <f t="shared" si="16"/>
        <v>-481.7334245958005</v>
      </c>
    </row>
    <row r="51" spans="1:10" x14ac:dyDescent="0.25">
      <c r="A51" s="2"/>
      <c r="B51" s="2"/>
      <c r="C51" s="2"/>
      <c r="D51" s="2"/>
      <c r="E51" s="2"/>
      <c r="F51" s="2"/>
      <c r="G51" s="2"/>
      <c r="H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</row>
    <row r="53" spans="1:10" x14ac:dyDescent="0.25">
      <c r="A53" s="1" t="s">
        <v>6</v>
      </c>
      <c r="B53" s="1"/>
      <c r="C53" s="2"/>
      <c r="D53" s="2"/>
      <c r="E53" s="2"/>
      <c r="F53" s="2"/>
      <c r="G53" s="2"/>
      <c r="H53" s="2"/>
    </row>
    <row r="54" spans="1:10" x14ac:dyDescent="0.25">
      <c r="A54" s="1"/>
      <c r="B54" s="1"/>
      <c r="C54" s="2"/>
      <c r="D54" s="2"/>
      <c r="E54" s="2"/>
      <c r="F54" s="2"/>
      <c r="G54" s="2"/>
      <c r="H54" s="2"/>
    </row>
    <row r="55" spans="1:10" ht="15.75" thickBot="1" x14ac:dyDescent="0.3">
      <c r="A55" s="10" t="s">
        <v>0</v>
      </c>
      <c r="B55" s="10">
        <v>1997</v>
      </c>
      <c r="C55" s="10">
        <v>1998</v>
      </c>
      <c r="D55" s="10">
        <v>1999</v>
      </c>
      <c r="E55" s="10">
        <v>2000</v>
      </c>
      <c r="F55" s="10">
        <v>2001</v>
      </c>
      <c r="G55" s="10">
        <v>2002</v>
      </c>
      <c r="H55" s="10">
        <v>2003</v>
      </c>
      <c r="I55" s="10">
        <v>2004</v>
      </c>
      <c r="J55" s="10">
        <v>2005</v>
      </c>
    </row>
    <row r="56" spans="1:10" x14ac:dyDescent="0.25">
      <c r="A56" s="2"/>
      <c r="B56" s="2"/>
      <c r="C56" s="2"/>
      <c r="D56" s="2"/>
      <c r="E56" s="2"/>
      <c r="F56" s="2"/>
      <c r="G56" s="2"/>
      <c r="H56" s="2"/>
    </row>
    <row r="57" spans="1:10" x14ac:dyDescent="0.25">
      <c r="A57" s="2" t="s">
        <v>30</v>
      </c>
      <c r="B57" s="2"/>
      <c r="C57" s="12">
        <f>C50</f>
        <v>1165.8</v>
      </c>
      <c r="D57" s="12">
        <f t="shared" ref="D57:I57" si="17">D50</f>
        <v>1179.5999999999999</v>
      </c>
      <c r="E57" s="12">
        <f t="shared" si="17"/>
        <v>1056.4199999999998</v>
      </c>
      <c r="F57" s="12">
        <f t="shared" si="17"/>
        <v>761.78459999999973</v>
      </c>
      <c r="G57" s="12">
        <f t="shared" si="17"/>
        <v>427.41013799999945</v>
      </c>
      <c r="H57" s="12">
        <f t="shared" si="17"/>
        <v>23.00444213999981</v>
      </c>
      <c r="I57" s="12">
        <f t="shared" si="17"/>
        <v>-481.7334245958005</v>
      </c>
    </row>
    <row r="58" spans="1:10" x14ac:dyDescent="0.25">
      <c r="A58" s="2" t="s">
        <v>5</v>
      </c>
      <c r="B58" s="2"/>
      <c r="C58" s="12">
        <f>-C47</f>
        <v>1057</v>
      </c>
      <c r="D58" s="12">
        <f t="shared" ref="D58:I58" si="18">-D47</f>
        <v>1124</v>
      </c>
      <c r="E58" s="12">
        <f t="shared" si="18"/>
        <v>1204</v>
      </c>
      <c r="F58" s="12">
        <f t="shared" si="18"/>
        <v>1304</v>
      </c>
      <c r="G58" s="12">
        <f t="shared" si="18"/>
        <v>1404</v>
      </c>
      <c r="H58" s="12">
        <f t="shared" si="18"/>
        <v>1504</v>
      </c>
      <c r="I58" s="12">
        <f t="shared" si="18"/>
        <v>1504</v>
      </c>
    </row>
    <row r="59" spans="1:10" x14ac:dyDescent="0.25">
      <c r="A59" s="2" t="s">
        <v>12</v>
      </c>
      <c r="B59" s="2"/>
      <c r="C59" s="12">
        <f>-C10</f>
        <v>-400</v>
      </c>
      <c r="D59" s="12">
        <f t="shared" ref="D59:I59" si="19">-D10</f>
        <v>-400</v>
      </c>
      <c r="E59" s="12">
        <f t="shared" si="19"/>
        <v>-400</v>
      </c>
      <c r="F59" s="12">
        <f t="shared" si="19"/>
        <v>-400</v>
      </c>
      <c r="G59" s="12">
        <f t="shared" si="19"/>
        <v>-300</v>
      </c>
      <c r="H59" s="12">
        <f t="shared" si="19"/>
        <v>-200</v>
      </c>
      <c r="I59" s="12">
        <f t="shared" si="19"/>
        <v>0</v>
      </c>
    </row>
    <row r="60" spans="1:10" ht="16.5" x14ac:dyDescent="0.35">
      <c r="A60" s="2" t="s">
        <v>43</v>
      </c>
      <c r="B60" s="2"/>
      <c r="C60" s="31">
        <f>-(C28-B28)</f>
        <v>-108</v>
      </c>
      <c r="D60" s="31">
        <f t="shared" ref="D60:J60" si="20">-(D28-C28)</f>
        <v>-111</v>
      </c>
      <c r="E60" s="31">
        <f t="shared" si="20"/>
        <v>-79.449999999999818</v>
      </c>
      <c r="F60" s="31">
        <f t="shared" si="20"/>
        <v>-39.913499999999658</v>
      </c>
      <c r="G60" s="31">
        <f t="shared" si="20"/>
        <v>-32.390905000001112</v>
      </c>
      <c r="H60" s="31">
        <f t="shared" si="20"/>
        <v>-16.882632150000063</v>
      </c>
      <c r="I60" s="31">
        <f t="shared" si="20"/>
        <v>3979.6370371500007</v>
      </c>
      <c r="J60" s="31">
        <f t="shared" si="20"/>
        <v>0</v>
      </c>
    </row>
    <row r="61" spans="1:10" x14ac:dyDescent="0.25">
      <c r="A61" s="2" t="s">
        <v>19</v>
      </c>
      <c r="B61" s="2"/>
      <c r="C61" s="11">
        <f>SUM(C57:C60)</f>
        <v>1714.8000000000002</v>
      </c>
      <c r="D61" s="11">
        <f t="shared" ref="D61:J61" si="21">SUM(D57:D60)</f>
        <v>1792.6</v>
      </c>
      <c r="E61" s="11">
        <f t="shared" si="21"/>
        <v>1780.9700000000003</v>
      </c>
      <c r="F61" s="11">
        <f t="shared" si="21"/>
        <v>1625.8711000000003</v>
      </c>
      <c r="G61" s="11">
        <f t="shared" si="21"/>
        <v>1499.0192329999984</v>
      </c>
      <c r="H61" s="11">
        <f t="shared" si="21"/>
        <v>1310.1218099899997</v>
      </c>
      <c r="I61" s="11">
        <f t="shared" si="21"/>
        <v>5001.9036125542007</v>
      </c>
      <c r="J61" s="11">
        <f t="shared" si="21"/>
        <v>0</v>
      </c>
    </row>
    <row r="62" spans="1:10" x14ac:dyDescent="0.25">
      <c r="A62" s="2"/>
      <c r="B62" s="2"/>
      <c r="C62" s="2"/>
      <c r="D62" s="2"/>
      <c r="E62" s="2"/>
      <c r="F62" s="2"/>
      <c r="G62" s="2"/>
      <c r="H62" s="2"/>
    </row>
    <row r="63" spans="1:10" x14ac:dyDescent="0.25">
      <c r="A63" s="1" t="s">
        <v>7</v>
      </c>
      <c r="B63" s="1"/>
      <c r="C63" s="2"/>
      <c r="D63" s="2"/>
      <c r="E63" s="2"/>
      <c r="F63" s="2"/>
      <c r="G63" s="2"/>
      <c r="H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</row>
    <row r="65" spans="1:10" x14ac:dyDescent="0.25">
      <c r="A65" s="2" t="s">
        <v>8</v>
      </c>
      <c r="B65" s="2"/>
      <c r="C65" s="16">
        <v>0.12</v>
      </c>
      <c r="D65" s="2"/>
      <c r="E65" s="2"/>
      <c r="F65" s="2"/>
      <c r="G65" s="2"/>
      <c r="H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</row>
    <row r="67" spans="1:10" ht="15.75" thickBot="1" x14ac:dyDescent="0.3">
      <c r="A67" s="10" t="s">
        <v>0</v>
      </c>
      <c r="B67" s="10">
        <v>1997</v>
      </c>
      <c r="C67" s="10">
        <v>1998</v>
      </c>
      <c r="D67" s="10">
        <v>1999</v>
      </c>
      <c r="E67" s="10">
        <v>2000</v>
      </c>
      <c r="F67" s="10">
        <v>2001</v>
      </c>
      <c r="G67" s="10">
        <v>2002</v>
      </c>
      <c r="H67" s="10">
        <v>2003</v>
      </c>
      <c r="I67" s="10">
        <v>2004</v>
      </c>
      <c r="J67" s="10">
        <v>2005</v>
      </c>
    </row>
    <row r="68" spans="1:10" x14ac:dyDescent="0.25">
      <c r="A68" s="2"/>
      <c r="B68" s="2"/>
      <c r="C68" s="2"/>
      <c r="D68" s="2"/>
      <c r="E68" s="2"/>
      <c r="F68" s="2"/>
      <c r="G68" s="2"/>
      <c r="H68" s="2"/>
    </row>
    <row r="69" spans="1:10" x14ac:dyDescent="0.25">
      <c r="A69" s="2" t="s">
        <v>19</v>
      </c>
      <c r="B69" s="2"/>
      <c r="C69" s="12">
        <f>C61</f>
        <v>1714.8000000000002</v>
      </c>
      <c r="D69" s="12">
        <f t="shared" ref="D69:J69" si="22">D61</f>
        <v>1792.6</v>
      </c>
      <c r="E69" s="12">
        <f t="shared" si="22"/>
        <v>1780.9700000000003</v>
      </c>
      <c r="F69" s="12">
        <f t="shared" si="22"/>
        <v>1625.8711000000003</v>
      </c>
      <c r="G69" s="12">
        <f t="shared" si="22"/>
        <v>1499.0192329999984</v>
      </c>
      <c r="H69" s="12">
        <f t="shared" si="22"/>
        <v>1310.1218099899997</v>
      </c>
      <c r="I69" s="12">
        <f t="shared" si="22"/>
        <v>5001.9036125542007</v>
      </c>
      <c r="J69" s="12">
        <f t="shared" si="22"/>
        <v>0</v>
      </c>
    </row>
    <row r="70" spans="1:10" x14ac:dyDescent="0.25">
      <c r="A70" s="2" t="s">
        <v>20</v>
      </c>
      <c r="B70" s="2"/>
      <c r="C70" s="32">
        <f>1/(1+$C$65)^(C67-$B$67)</f>
        <v>0.89285714285714279</v>
      </c>
      <c r="D70" s="32">
        <f t="shared" ref="D70:J70" si="23">1/(1+$C$65)^(D67-$B$67)</f>
        <v>0.79719387755102034</v>
      </c>
      <c r="E70" s="32">
        <f t="shared" si="23"/>
        <v>0.71178024781341087</v>
      </c>
      <c r="F70" s="32">
        <f t="shared" si="23"/>
        <v>0.63551807840483121</v>
      </c>
      <c r="G70" s="32">
        <f t="shared" si="23"/>
        <v>0.56742685571859919</v>
      </c>
      <c r="H70" s="32">
        <f t="shared" si="23"/>
        <v>0.50663112117732068</v>
      </c>
      <c r="I70" s="32">
        <f t="shared" si="23"/>
        <v>0.45234921533689343</v>
      </c>
      <c r="J70" s="32">
        <f t="shared" si="23"/>
        <v>0.4038832279793691</v>
      </c>
    </row>
    <row r="71" spans="1:10" x14ac:dyDescent="0.25">
      <c r="A71" s="2" t="s">
        <v>21</v>
      </c>
      <c r="B71" s="2"/>
      <c r="C71" s="12">
        <f>C69*C70</f>
        <v>1531.0714285714287</v>
      </c>
      <c r="D71" s="12">
        <f t="shared" ref="D71:J71" si="24">D69*D70</f>
        <v>1429.049744897959</v>
      </c>
      <c r="E71" s="12">
        <f t="shared" si="24"/>
        <v>1267.6592679482505</v>
      </c>
      <c r="F71" s="12">
        <f t="shared" si="24"/>
        <v>1033.2704772059494</v>
      </c>
      <c r="G71" s="12">
        <f t="shared" si="24"/>
        <v>850.58377004289525</v>
      </c>
      <c r="H71" s="12">
        <f t="shared" si="24"/>
        <v>663.74848147409421</v>
      </c>
      <c r="I71" s="12">
        <f t="shared" si="24"/>
        <v>2262.6071743296652</v>
      </c>
      <c r="J71" s="12">
        <f t="shared" si="24"/>
        <v>0</v>
      </c>
    </row>
    <row r="72" spans="1:10" x14ac:dyDescent="0.25">
      <c r="A72" s="2" t="s">
        <v>9</v>
      </c>
      <c r="B72" s="11">
        <f>SUM(C71:J71)</f>
        <v>9037.9903444702431</v>
      </c>
      <c r="D72" s="2"/>
      <c r="E72" s="2"/>
      <c r="F72" s="2"/>
      <c r="G72" s="2"/>
      <c r="H72" s="2"/>
    </row>
    <row r="73" spans="1:10" x14ac:dyDescent="0.25">
      <c r="A73" s="2"/>
      <c r="B73" s="2"/>
      <c r="C73" s="13"/>
      <c r="D73" s="2"/>
      <c r="E73" s="2"/>
      <c r="F73" s="2"/>
      <c r="G73" s="2"/>
      <c r="H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27BB-9BE8-4B0B-9F1A-19FF956D40AB}">
  <dimension ref="A1:H14"/>
  <sheetViews>
    <sheetView workbookViewId="0">
      <selection activeCell="N24" sqref="N24"/>
    </sheetView>
  </sheetViews>
  <sheetFormatPr defaultRowHeight="15" x14ac:dyDescent="0.25"/>
  <cols>
    <col min="1" max="1" width="31.5703125" customWidth="1"/>
    <col min="2" max="2" width="9.42578125" bestFit="1" customWidth="1"/>
    <col min="3" max="3" width="8.85546875" bestFit="1" customWidth="1"/>
  </cols>
  <sheetData>
    <row r="1" spans="1:8" x14ac:dyDescent="0.25">
      <c r="A1" s="18" t="s">
        <v>45</v>
      </c>
    </row>
    <row r="3" spans="1:8" x14ac:dyDescent="0.25">
      <c r="A3" s="2" t="s">
        <v>11</v>
      </c>
      <c r="B3" s="15">
        <v>0.4</v>
      </c>
      <c r="C3" s="2"/>
      <c r="D3" s="2"/>
      <c r="E3" s="2"/>
      <c r="F3" s="2"/>
      <c r="G3" s="2"/>
      <c r="H3" s="2"/>
    </row>
    <row r="4" spans="1:8" x14ac:dyDescent="0.25">
      <c r="A4" s="2"/>
      <c r="B4" s="2"/>
    </row>
    <row r="5" spans="1:8" ht="15.75" thickBot="1" x14ac:dyDescent="0.3">
      <c r="A5" s="10" t="s">
        <v>0</v>
      </c>
      <c r="B5" s="10">
        <v>1997</v>
      </c>
    </row>
    <row r="7" spans="1:8" x14ac:dyDescent="0.25">
      <c r="A7" s="2" t="s">
        <v>46</v>
      </c>
      <c r="B7" s="21">
        <v>3000</v>
      </c>
    </row>
    <row r="8" spans="1:8" ht="16.5" x14ac:dyDescent="0.35">
      <c r="A8" s="2" t="s">
        <v>69</v>
      </c>
      <c r="B8" s="33">
        <f>-'[1]Problem 3, Option A'!B5</f>
        <v>-7000</v>
      </c>
    </row>
    <row r="9" spans="1:8" x14ac:dyDescent="0.25">
      <c r="A9" s="2" t="s">
        <v>55</v>
      </c>
      <c r="B9" s="22">
        <f>B7+B8</f>
        <v>-4000</v>
      </c>
    </row>
    <row r="10" spans="1:8" ht="16.5" x14ac:dyDescent="0.35">
      <c r="A10" s="2" t="s">
        <v>16</v>
      </c>
      <c r="B10" s="26">
        <f>-B3*B9</f>
        <v>1600</v>
      </c>
    </row>
    <row r="11" spans="1:8" x14ac:dyDescent="0.25">
      <c r="A11" s="2" t="s">
        <v>56</v>
      </c>
      <c r="B11" s="9">
        <f>B9+B10</f>
        <v>-2400</v>
      </c>
    </row>
    <row r="12" spans="1:8" x14ac:dyDescent="0.25">
      <c r="A12" s="2" t="s">
        <v>75</v>
      </c>
      <c r="B12" s="9">
        <f>-B8</f>
        <v>7000</v>
      </c>
    </row>
    <row r="13" spans="1:8" ht="16.5" x14ac:dyDescent="0.35">
      <c r="A13" s="2" t="s">
        <v>57</v>
      </c>
      <c r="B13" s="33">
        <v>3592</v>
      </c>
    </row>
    <row r="14" spans="1:8" x14ac:dyDescent="0.25">
      <c r="A14" s="2" t="s">
        <v>47</v>
      </c>
      <c r="B14" s="22">
        <f>SUM(B11:B13)</f>
        <v>8192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7BEC-DF2E-469B-B49F-B15C8F9FCB60}">
  <dimension ref="A1:R28"/>
  <sheetViews>
    <sheetView tabSelected="1" workbookViewId="0">
      <selection activeCell="G21" sqref="G21"/>
    </sheetView>
  </sheetViews>
  <sheetFormatPr defaultRowHeight="15" x14ac:dyDescent="0.25"/>
  <cols>
    <col min="1" max="1" width="23.42578125" customWidth="1"/>
    <col min="2" max="2" width="20.140625" bestFit="1" customWidth="1"/>
  </cols>
  <sheetData>
    <row r="1" spans="1:18" x14ac:dyDescent="0.25">
      <c r="A1" t="s">
        <v>61</v>
      </c>
      <c r="B1" s="25">
        <v>0.17</v>
      </c>
    </row>
    <row r="2" spans="1:18" x14ac:dyDescent="0.25">
      <c r="A2" t="s">
        <v>62</v>
      </c>
      <c r="B2" s="25">
        <v>0.66</v>
      </c>
    </row>
    <row r="3" spans="1:18" x14ac:dyDescent="0.25">
      <c r="A3" t="s">
        <v>63</v>
      </c>
      <c r="B3" s="25">
        <v>0.17</v>
      </c>
    </row>
    <row r="4" spans="1:18" x14ac:dyDescent="0.25">
      <c r="A4" t="s">
        <v>64</v>
      </c>
      <c r="B4" s="25">
        <v>0.13</v>
      </c>
    </row>
    <row r="6" spans="1:18" ht="15.75" thickBot="1" x14ac:dyDescent="0.3">
      <c r="A6" s="10" t="s">
        <v>0</v>
      </c>
      <c r="B6" s="10">
        <v>0</v>
      </c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0">
        <v>14</v>
      </c>
      <c r="Q6" s="10">
        <v>15</v>
      </c>
    </row>
    <row r="8" spans="1:18" x14ac:dyDescent="0.25">
      <c r="B8" s="24">
        <v>-350</v>
      </c>
      <c r="C8" s="24">
        <v>-350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8" ht="17.25" x14ac:dyDescent="0.4">
      <c r="B9" s="41">
        <v>0</v>
      </c>
      <c r="C9" s="41">
        <v>49</v>
      </c>
      <c r="D9" s="41">
        <v>98</v>
      </c>
      <c r="E9" s="41">
        <v>98</v>
      </c>
      <c r="F9" s="41">
        <v>98</v>
      </c>
      <c r="G9" s="41">
        <v>98</v>
      </c>
      <c r="H9" s="41">
        <v>98</v>
      </c>
      <c r="I9" s="41">
        <v>98</v>
      </c>
      <c r="J9" s="41">
        <v>98</v>
      </c>
      <c r="K9" s="41">
        <v>98</v>
      </c>
      <c r="L9" s="41">
        <v>98</v>
      </c>
      <c r="M9" s="41">
        <v>98</v>
      </c>
      <c r="N9" s="41">
        <v>98</v>
      </c>
      <c r="O9" s="41">
        <v>98</v>
      </c>
      <c r="P9" s="41">
        <v>98</v>
      </c>
      <c r="Q9" s="41">
        <v>98</v>
      </c>
      <c r="R9" s="42"/>
    </row>
    <row r="10" spans="1:18" x14ac:dyDescent="0.25">
      <c r="A10" t="s">
        <v>58</v>
      </c>
      <c r="B10" s="24">
        <f>B8+B9</f>
        <v>-350</v>
      </c>
      <c r="C10" s="24">
        <f t="shared" ref="C10:Q10" si="0">C8+C9</f>
        <v>-301</v>
      </c>
      <c r="D10" s="24">
        <f t="shared" si="0"/>
        <v>98</v>
      </c>
      <c r="E10" s="24">
        <f t="shared" si="0"/>
        <v>98</v>
      </c>
      <c r="F10" s="24">
        <f t="shared" si="0"/>
        <v>98</v>
      </c>
      <c r="G10" s="24">
        <f t="shared" si="0"/>
        <v>98</v>
      </c>
      <c r="H10" s="24">
        <f t="shared" si="0"/>
        <v>98</v>
      </c>
      <c r="I10" s="24">
        <f t="shared" si="0"/>
        <v>98</v>
      </c>
      <c r="J10" s="24">
        <f t="shared" si="0"/>
        <v>98</v>
      </c>
      <c r="K10" s="24">
        <f t="shared" si="0"/>
        <v>98</v>
      </c>
      <c r="L10" s="24">
        <f t="shared" si="0"/>
        <v>98</v>
      </c>
      <c r="M10" s="24">
        <f t="shared" si="0"/>
        <v>98</v>
      </c>
      <c r="N10" s="24">
        <f t="shared" si="0"/>
        <v>98</v>
      </c>
      <c r="O10" s="24">
        <f t="shared" si="0"/>
        <v>98</v>
      </c>
      <c r="P10" s="24">
        <f t="shared" si="0"/>
        <v>98</v>
      </c>
      <c r="Q10" s="24">
        <f t="shared" si="0"/>
        <v>98</v>
      </c>
    </row>
    <row r="11" spans="1:18" x14ac:dyDescent="0.25">
      <c r="A11" t="s">
        <v>59</v>
      </c>
      <c r="B11" s="24">
        <v>-350</v>
      </c>
      <c r="C11" s="24">
        <v>49</v>
      </c>
      <c r="D11" s="24">
        <v>49</v>
      </c>
      <c r="E11" s="24">
        <v>49</v>
      </c>
      <c r="F11" s="24">
        <v>49</v>
      </c>
      <c r="G11" s="24">
        <v>49</v>
      </c>
      <c r="H11" s="24">
        <v>49</v>
      </c>
      <c r="I11" s="24">
        <v>49</v>
      </c>
      <c r="J11" s="24">
        <v>49</v>
      </c>
      <c r="K11" s="24">
        <v>49</v>
      </c>
      <c r="L11" s="24">
        <v>49</v>
      </c>
      <c r="M11" s="24">
        <v>49</v>
      </c>
      <c r="N11" s="24">
        <v>49</v>
      </c>
      <c r="O11" s="24">
        <v>49</v>
      </c>
      <c r="P11" s="24">
        <v>49</v>
      </c>
      <c r="Q11" s="24">
        <v>49</v>
      </c>
    </row>
    <row r="12" spans="1:18" ht="15.75" thickBot="1" x14ac:dyDescent="0.3">
      <c r="A12" s="43" t="s">
        <v>60</v>
      </c>
      <c r="B12" s="44">
        <v>-350</v>
      </c>
      <c r="C12" s="44">
        <v>170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8" x14ac:dyDescent="0.25">
      <c r="A13" t="s">
        <v>65</v>
      </c>
      <c r="B13" s="22">
        <f>$B$1*B10+$B$2*B11+$B$3*B12</f>
        <v>-350</v>
      </c>
      <c r="C13" s="22">
        <f t="shared" ref="C13:Q13" si="1">$B$1*C10+$B$2*C11+$B$3*C12</f>
        <v>10.070000000000004</v>
      </c>
      <c r="D13" s="22">
        <f t="shared" si="1"/>
        <v>49</v>
      </c>
      <c r="E13" s="22">
        <f t="shared" si="1"/>
        <v>49</v>
      </c>
      <c r="F13" s="22">
        <f t="shared" si="1"/>
        <v>49</v>
      </c>
      <c r="G13" s="22">
        <f t="shared" si="1"/>
        <v>49</v>
      </c>
      <c r="H13" s="22">
        <f t="shared" si="1"/>
        <v>49</v>
      </c>
      <c r="I13" s="22">
        <f t="shared" si="1"/>
        <v>49</v>
      </c>
      <c r="J13" s="22">
        <f t="shared" si="1"/>
        <v>49</v>
      </c>
      <c r="K13" s="22">
        <f t="shared" si="1"/>
        <v>49</v>
      </c>
      <c r="L13" s="22">
        <f t="shared" si="1"/>
        <v>49</v>
      </c>
      <c r="M13" s="22">
        <f t="shared" si="1"/>
        <v>49</v>
      </c>
      <c r="N13" s="22">
        <f t="shared" si="1"/>
        <v>49</v>
      </c>
      <c r="O13" s="22">
        <f t="shared" si="1"/>
        <v>49</v>
      </c>
      <c r="P13" s="22">
        <f t="shared" si="1"/>
        <v>49</v>
      </c>
      <c r="Q13" s="22">
        <f t="shared" si="1"/>
        <v>49</v>
      </c>
    </row>
    <row r="14" spans="1:18" x14ac:dyDescent="0.25">
      <c r="A14" t="s">
        <v>20</v>
      </c>
      <c r="B14" s="37">
        <f>1/(1+$B$4)^B6</f>
        <v>1</v>
      </c>
      <c r="C14" s="37">
        <f t="shared" ref="C14:Q14" si="2">1/(1+$B$4)^C6</f>
        <v>0.88495575221238942</v>
      </c>
      <c r="D14" s="37">
        <f t="shared" si="2"/>
        <v>0.78314668337379612</v>
      </c>
      <c r="E14" s="37">
        <f t="shared" si="2"/>
        <v>0.69305016227769578</v>
      </c>
      <c r="F14" s="37">
        <f t="shared" si="2"/>
        <v>0.61331872767937679</v>
      </c>
      <c r="G14" s="37">
        <f t="shared" si="2"/>
        <v>0.54275993599944861</v>
      </c>
      <c r="H14" s="37">
        <f t="shared" si="2"/>
        <v>0.48031852743314046</v>
      </c>
      <c r="I14" s="37">
        <f t="shared" si="2"/>
        <v>0.425060643746142</v>
      </c>
      <c r="J14" s="37">
        <f t="shared" si="2"/>
        <v>0.37615986172224958</v>
      </c>
      <c r="K14" s="37">
        <f t="shared" si="2"/>
        <v>0.33288483338252178</v>
      </c>
      <c r="L14" s="37">
        <f t="shared" si="2"/>
        <v>0.2945883481261255</v>
      </c>
      <c r="M14" s="37">
        <f t="shared" si="2"/>
        <v>0.26069765320896066</v>
      </c>
      <c r="N14" s="37">
        <f t="shared" si="2"/>
        <v>0.23070588779554044</v>
      </c>
      <c r="O14" s="37">
        <f t="shared" si="2"/>
        <v>0.20416450247392959</v>
      </c>
      <c r="P14" s="37">
        <f t="shared" si="2"/>
        <v>0.18067655086188467</v>
      </c>
      <c r="Q14" s="37">
        <f t="shared" si="2"/>
        <v>0.15989075297511918</v>
      </c>
    </row>
    <row r="15" spans="1:18" x14ac:dyDescent="0.25">
      <c r="A15" t="s">
        <v>21</v>
      </c>
      <c r="B15" s="22">
        <f>B13*B14</f>
        <v>-350</v>
      </c>
      <c r="C15" s="45">
        <f t="shared" ref="C15:Q15" si="3">C13*C14</f>
        <v>8.911504424778764</v>
      </c>
      <c r="D15" s="45">
        <f t="shared" si="3"/>
        <v>38.374187485316007</v>
      </c>
      <c r="E15" s="45">
        <f t="shared" si="3"/>
        <v>33.959457951607092</v>
      </c>
      <c r="F15" s="45">
        <f t="shared" si="3"/>
        <v>30.052617656289463</v>
      </c>
      <c r="G15" s="45">
        <f t="shared" si="3"/>
        <v>26.595236863972982</v>
      </c>
      <c r="H15" s="45">
        <f t="shared" si="3"/>
        <v>23.535607844223883</v>
      </c>
      <c r="I15" s="45">
        <f t="shared" si="3"/>
        <v>20.82797154356096</v>
      </c>
      <c r="J15" s="45">
        <f t="shared" si="3"/>
        <v>18.431833224390228</v>
      </c>
      <c r="K15" s="45">
        <f t="shared" si="3"/>
        <v>16.311356835743567</v>
      </c>
      <c r="L15" s="45">
        <f t="shared" si="3"/>
        <v>14.434829058180149</v>
      </c>
      <c r="M15" s="45">
        <f t="shared" si="3"/>
        <v>12.774185007239073</v>
      </c>
      <c r="N15" s="45">
        <f t="shared" si="3"/>
        <v>11.304588501981481</v>
      </c>
      <c r="O15" s="45">
        <f t="shared" si="3"/>
        <v>10.00406062122255</v>
      </c>
      <c r="P15" s="45">
        <f t="shared" si="3"/>
        <v>8.853150992232349</v>
      </c>
      <c r="Q15" s="45">
        <f t="shared" si="3"/>
        <v>7.8346468957808399</v>
      </c>
    </row>
    <row r="16" spans="1:18" x14ac:dyDescent="0.25">
      <c r="A16" t="s">
        <v>9</v>
      </c>
      <c r="B16" s="45">
        <f>SUM(B15:Q15)</f>
        <v>-67.794765093480677</v>
      </c>
    </row>
    <row r="17" spans="1:3" x14ac:dyDescent="0.25">
      <c r="B17" s="45"/>
    </row>
    <row r="18" spans="1:3" x14ac:dyDescent="0.25">
      <c r="A18" s="17" t="s">
        <v>67</v>
      </c>
      <c r="B18" s="45"/>
    </row>
    <row r="20" spans="1:3" x14ac:dyDescent="0.25">
      <c r="A20" t="s">
        <v>59</v>
      </c>
      <c r="B20" s="23">
        <f>-350+PV(B4,15,-49)</f>
        <v>-33.343437659852611</v>
      </c>
    </row>
    <row r="21" spans="1:3" x14ac:dyDescent="0.25">
      <c r="A21" t="s">
        <v>60</v>
      </c>
      <c r="B21" s="23">
        <f>-350+170/(1+B4)</f>
        <v>-199.55752212389379</v>
      </c>
    </row>
    <row r="22" spans="1:3" x14ac:dyDescent="0.25">
      <c r="A22" t="s">
        <v>58</v>
      </c>
      <c r="B22" s="23">
        <f>-350 - 350/(1+B4) + PV(B4,15,-98)</f>
        <v>-26.421388594041559</v>
      </c>
    </row>
    <row r="23" spans="1:3" x14ac:dyDescent="0.25">
      <c r="A23" t="s">
        <v>66</v>
      </c>
      <c r="B23" s="45">
        <f>B2*B20+B3*B21+B1*B22</f>
        <v>-60.42308367755173</v>
      </c>
    </row>
    <row r="28" spans="1:3" x14ac:dyDescent="0.25">
      <c r="B28" s="24"/>
      <c r="C2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312E-3228-4AED-90C0-676132DF6883}">
  <dimension ref="A2:B5"/>
  <sheetViews>
    <sheetView zoomScale="150" zoomScaleNormal="150" workbookViewId="0">
      <selection activeCell="G18" sqref="G18"/>
    </sheetView>
  </sheetViews>
  <sheetFormatPr defaultRowHeight="15" x14ac:dyDescent="0.25"/>
  <cols>
    <col min="1" max="1" width="12.28515625" bestFit="1" customWidth="1"/>
  </cols>
  <sheetData>
    <row r="2" spans="1:2" x14ac:dyDescent="0.25">
      <c r="A2" s="24">
        <f>100000/0.1</f>
        <v>1000000</v>
      </c>
      <c r="B2" t="s">
        <v>78</v>
      </c>
    </row>
    <row r="3" spans="1:2" x14ac:dyDescent="0.25">
      <c r="A3" s="24">
        <f>A2/1.1^4</f>
        <v>683013.45536507049</v>
      </c>
      <c r="B3" t="s">
        <v>79</v>
      </c>
    </row>
    <row r="4" spans="1:2" x14ac:dyDescent="0.25">
      <c r="A4" s="24">
        <f>50000/0.06</f>
        <v>833333.33333333337</v>
      </c>
      <c r="B4" t="s">
        <v>80</v>
      </c>
    </row>
    <row r="5" spans="1:2" x14ac:dyDescent="0.25">
      <c r="A5" s="22">
        <f>A4/1.1^4</f>
        <v>569177.87947089213</v>
      </c>
      <c r="B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3, Option A</vt:lpstr>
      <vt:lpstr>Problem 3, Option B</vt:lpstr>
      <vt:lpstr>Problem 5</vt:lpstr>
      <vt:lpstr>Problem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E Back</cp:lastModifiedBy>
  <cp:lastPrinted>2020-10-13T20:27:05Z</cp:lastPrinted>
  <dcterms:created xsi:type="dcterms:W3CDTF">2020-10-13T19:27:09Z</dcterms:created>
  <dcterms:modified xsi:type="dcterms:W3CDTF">2023-10-25T14:32:15Z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77b2730f-0e1c-4660-8006-ab93f9462709</vt:lpwstr>
  </property>
</Properties>
</file>