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7\repos\busi721\solutions\"/>
    </mc:Choice>
  </mc:AlternateContent>
  <xr:revisionPtr revIDLastSave="0" documentId="8_{EB6053E2-2D7A-4439-B1FE-F986786AE7B5}" xr6:coauthVersionLast="47" xr6:coauthVersionMax="47" xr10:uidLastSave="{00000000-0000-0000-0000-000000000000}"/>
  <bookViews>
    <workbookView xWindow="-120" yWindow="-120" windowWidth="29040" windowHeight="15720" xr2:uid="{36D4CFFC-AF86-4879-AB91-F76AD3B4F070}"/>
  </bookViews>
  <sheets>
    <sheet name="Snea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1" l="1"/>
  <c r="C83" i="1"/>
  <c r="D83" i="1"/>
  <c r="E83" i="1"/>
  <c r="F83" i="1"/>
  <c r="G83" i="1"/>
  <c r="H83" i="1"/>
  <c r="B83" i="1"/>
  <c r="H28" i="1"/>
  <c r="H30" i="1" s="1"/>
  <c r="B73" i="1"/>
  <c r="H59" i="1"/>
  <c r="F57" i="1"/>
  <c r="E56" i="1"/>
  <c r="F56" i="1"/>
  <c r="G56" i="1"/>
  <c r="H56" i="1"/>
  <c r="E57" i="1"/>
  <c r="G57" i="1"/>
  <c r="H57" i="1"/>
  <c r="D56" i="1"/>
  <c r="D57" i="1"/>
  <c r="C57" i="1"/>
  <c r="C56" i="1"/>
  <c r="B29" i="1"/>
  <c r="B26" i="1"/>
  <c r="B28" i="1" s="1"/>
  <c r="D10" i="1"/>
  <c r="D55" i="1" s="1"/>
  <c r="E10" i="1"/>
  <c r="E70" i="1" s="1"/>
  <c r="F10" i="1"/>
  <c r="F55" i="1" s="1"/>
  <c r="G10" i="1"/>
  <c r="G55" i="1" s="1"/>
  <c r="H10" i="1"/>
  <c r="H55" i="1" s="1"/>
  <c r="C10" i="1"/>
  <c r="C55" i="1" s="1"/>
  <c r="B14" i="1"/>
  <c r="C14" i="1" s="1"/>
  <c r="D14" i="1" s="1"/>
  <c r="E14" i="1" s="1"/>
  <c r="F14" i="1" s="1"/>
  <c r="G14" i="1" s="1"/>
  <c r="H14" i="1" s="1"/>
  <c r="D51" i="1"/>
  <c r="C51" i="1"/>
  <c r="B36" i="1"/>
  <c r="F50" i="1" s="1"/>
  <c r="F52" i="1" s="1"/>
  <c r="C15" i="1" l="1"/>
  <c r="C16" i="1" s="1"/>
  <c r="D70" i="1"/>
  <c r="B16" i="1"/>
  <c r="F27" i="1"/>
  <c r="F53" i="1"/>
  <c r="C70" i="1"/>
  <c r="B30" i="1"/>
  <c r="B72" i="1" s="1"/>
  <c r="B74" i="1" s="1"/>
  <c r="B82" i="1" s="1"/>
  <c r="B84" i="1" s="1"/>
  <c r="F70" i="1"/>
  <c r="E55" i="1"/>
  <c r="D15" i="1"/>
  <c r="D16" i="1" s="1"/>
  <c r="H70" i="1"/>
  <c r="G70" i="1"/>
  <c r="E50" i="1"/>
  <c r="E52" i="1" s="1"/>
  <c r="D50" i="1"/>
  <c r="D52" i="1" s="1"/>
  <c r="C50" i="1"/>
  <c r="C52" i="1" s="1"/>
  <c r="H50" i="1"/>
  <c r="H52" i="1" s="1"/>
  <c r="G50" i="1"/>
  <c r="E15" i="1" l="1"/>
  <c r="F15" i="1" s="1"/>
  <c r="G15" i="1" s="1"/>
  <c r="H15" i="1" s="1"/>
  <c r="H16" i="1" s="1"/>
  <c r="H60" i="1" s="1"/>
  <c r="C27" i="1"/>
  <c r="C53" i="1"/>
  <c r="G52" i="1"/>
  <c r="D53" i="1"/>
  <c r="D27" i="1"/>
  <c r="H53" i="1"/>
  <c r="H54" i="1" s="1"/>
  <c r="E53" i="1"/>
  <c r="E27" i="1"/>
  <c r="F54" i="1"/>
  <c r="F61" i="1" s="1"/>
  <c r="F62" i="1" s="1"/>
  <c r="F26" i="1"/>
  <c r="F28" i="1" s="1"/>
  <c r="F29" i="1"/>
  <c r="F16" i="1"/>
  <c r="G16" i="1" l="1"/>
  <c r="E16" i="1"/>
  <c r="H71" i="1"/>
  <c r="F30" i="1"/>
  <c r="F63" i="1"/>
  <c r="F69" i="1" s="1"/>
  <c r="D54" i="1"/>
  <c r="D61" i="1" s="1"/>
  <c r="D62" i="1" s="1"/>
  <c r="D63" i="1" s="1"/>
  <c r="D69" i="1" s="1"/>
  <c r="D26" i="1"/>
  <c r="D28" i="1" s="1"/>
  <c r="D29" i="1"/>
  <c r="G27" i="1"/>
  <c r="G53" i="1"/>
  <c r="C26" i="1"/>
  <c r="C28" i="1" s="1"/>
  <c r="C29" i="1"/>
  <c r="E54" i="1"/>
  <c r="E61" i="1" s="1"/>
  <c r="E62" i="1" s="1"/>
  <c r="E63" i="1" s="1"/>
  <c r="E69" i="1" s="1"/>
  <c r="E26" i="1"/>
  <c r="E28" i="1" s="1"/>
  <c r="E29" i="1"/>
  <c r="C54" i="1"/>
  <c r="C61" i="1" s="1"/>
  <c r="C62" i="1" s="1"/>
  <c r="C63" i="1" s="1"/>
  <c r="C69" i="1" s="1"/>
  <c r="H61" i="1"/>
  <c r="H62" i="1" s="1"/>
  <c r="H63" i="1" s="1"/>
  <c r="H69" i="1" s="1"/>
  <c r="D30" i="1" l="1"/>
  <c r="C30" i="1"/>
  <c r="C72" i="1" s="1"/>
  <c r="C74" i="1" s="1"/>
  <c r="G26" i="1"/>
  <c r="G28" i="1" s="1"/>
  <c r="G29" i="1"/>
  <c r="E30" i="1"/>
  <c r="G54" i="1"/>
  <c r="G61" i="1" s="1"/>
  <c r="G62" i="1" s="1"/>
  <c r="G63" i="1" s="1"/>
  <c r="G69" i="1" s="1"/>
  <c r="G30" i="1" l="1"/>
  <c r="G72" i="1" s="1"/>
  <c r="G74" i="1" s="1"/>
  <c r="C82" i="1"/>
  <c r="C84" i="1" s="1"/>
  <c r="D72" i="1"/>
  <c r="D74" i="1" s="1"/>
  <c r="E72" i="1"/>
  <c r="E74" i="1" s="1"/>
  <c r="F72" i="1"/>
  <c r="F74" i="1" s="1"/>
  <c r="H72" i="1" l="1"/>
  <c r="H74" i="1" s="1"/>
  <c r="H82" i="1" s="1"/>
  <c r="H84" i="1" s="1"/>
  <c r="D82" i="1"/>
  <c r="D84" i="1" s="1"/>
  <c r="G82" i="1"/>
  <c r="G84" i="1" s="1"/>
  <c r="F82" i="1"/>
  <c r="F84" i="1" s="1"/>
  <c r="E82" i="1"/>
  <c r="E84" i="1" s="1"/>
  <c r="B85" i="1" l="1"/>
</calcChain>
</file>

<file path=xl/sharedStrings.xml><?xml version="1.0" encoding="utf-8"?>
<sst xmlns="http://schemas.openxmlformats.org/spreadsheetml/2006/main" count="67" uniqueCount="60">
  <si>
    <t>BALANCE SHEET</t>
  </si>
  <si>
    <t>Year</t>
  </si>
  <si>
    <t>Net working capital</t>
  </si>
  <si>
    <t>INCOME STATEMENT</t>
  </si>
  <si>
    <t>Less COGS</t>
  </si>
  <si>
    <t>Less depreciation</t>
  </si>
  <si>
    <t>Less SG&amp;A</t>
  </si>
  <si>
    <t>EBIT</t>
  </si>
  <si>
    <t>EBIAT</t>
  </si>
  <si>
    <t>STATEMENT OF CASH FLOWS</t>
  </si>
  <si>
    <t>Depreciation add back</t>
  </si>
  <si>
    <t>Less capital expenditures</t>
  </si>
  <si>
    <t>Less change in net working capital</t>
  </si>
  <si>
    <t>Net cash flow</t>
  </si>
  <si>
    <t>VALUATION</t>
  </si>
  <si>
    <t>Discount rate</t>
  </si>
  <si>
    <t>PV factor</t>
  </si>
  <si>
    <t>NPV</t>
  </si>
  <si>
    <t>Shoe price (wholesale)</t>
  </si>
  <si>
    <t>Sales (physical units)</t>
  </si>
  <si>
    <t>Revenue</t>
  </si>
  <si>
    <t>Shoe price (retail)</t>
  </si>
  <si>
    <t>Retail margin</t>
  </si>
  <si>
    <t>Less cannibalized revenue</t>
  </si>
  <si>
    <t>2013 cannibalized retail revenue</t>
  </si>
  <si>
    <t>2014 cannibalized retail revenue</t>
  </si>
  <si>
    <t>Gross PP&amp;E</t>
  </si>
  <si>
    <t>Less accumulated depreciation</t>
  </si>
  <si>
    <t>Net PP&amp;E</t>
  </si>
  <si>
    <t>Factory cost</t>
  </si>
  <si>
    <t>Equipment cost</t>
  </si>
  <si>
    <t>Equipment depreciation rates</t>
  </si>
  <si>
    <t>Total depreciation</t>
  </si>
  <si>
    <t>Initial inventory</t>
  </si>
  <si>
    <t>Initial payables</t>
  </si>
  <si>
    <t>Receivables as % of revenue</t>
  </si>
  <si>
    <t>Inventory as % of COGS</t>
  </si>
  <si>
    <t>Payables as % of COGS</t>
  </si>
  <si>
    <t>Inventory</t>
  </si>
  <si>
    <t>Accounts receivable</t>
  </si>
  <si>
    <t>Current assets</t>
  </si>
  <si>
    <t>Less accounts payable</t>
  </si>
  <si>
    <t>COGS as % of revenue</t>
  </si>
  <si>
    <t>Annual SG&amp;A</t>
  </si>
  <si>
    <t>Annual endorsement expense</t>
  </si>
  <si>
    <t>2016 bonus endorsement</t>
  </si>
  <si>
    <t>Gross profit</t>
  </si>
  <si>
    <t>Less endorsement expense</t>
  </si>
  <si>
    <t>Less advertising &amp; promotion</t>
  </si>
  <si>
    <t>Tax rate</t>
  </si>
  <si>
    <t>Less taxes</t>
  </si>
  <si>
    <t>2018 factory salvage value</t>
  </si>
  <si>
    <t>2018 equipment salvage value</t>
  </si>
  <si>
    <t>Plus salvage values</t>
  </si>
  <si>
    <t>Less book values</t>
  </si>
  <si>
    <t>Plus book value of PP&amp;E</t>
  </si>
  <si>
    <t>Net revenue</t>
  </si>
  <si>
    <t>PV of cash flow</t>
  </si>
  <si>
    <t>Factory depreciation rates</t>
  </si>
  <si>
    <t>Internal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</si>
</sst>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0" fillId="0" borderId="0" xfId="1" applyNumberFormat="1" applyFont="1"/>
    <xf numFmtId="164" fontId="4" fillId="0" borderId="0" xfId="1" applyNumberFormat="1" applyFont="1"/>
    <xf numFmtId="9" fontId="0" fillId="0" borderId="0" xfId="3" applyFont="1"/>
    <xf numFmtId="9" fontId="5" fillId="0" borderId="0" xfId="3" applyFont="1"/>
    <xf numFmtId="165" fontId="0" fillId="0" borderId="0" xfId="1" applyNumberFormat="1" applyFont="1"/>
    <xf numFmtId="165" fontId="4" fillId="0" borderId="0" xfId="1" applyNumberFormat="1" applyFont="1"/>
    <xf numFmtId="165" fontId="1" fillId="0" borderId="0" xfId="1" applyNumberFormat="1" applyFont="1"/>
    <xf numFmtId="165" fontId="4" fillId="0" borderId="0" xfId="1" applyNumberFormat="1" applyFont="1" applyFill="1"/>
    <xf numFmtId="165" fontId="1" fillId="2" borderId="0" xfId="1" applyNumberFormat="1" applyFont="1" applyFill="1"/>
    <xf numFmtId="165" fontId="1" fillId="0" borderId="0" xfId="1" applyNumberFormat="1" applyFont="1" applyFill="1"/>
    <xf numFmtId="165" fontId="0" fillId="2" borderId="0" xfId="1" applyNumberFormat="1" applyFont="1" applyFill="1"/>
    <xf numFmtId="44" fontId="0" fillId="2" borderId="0" xfId="2" applyFont="1" applyFill="1"/>
    <xf numFmtId="9" fontId="0" fillId="2" borderId="0" xfId="3" applyFont="1" applyFill="1"/>
    <xf numFmtId="164" fontId="0" fillId="2" borderId="0" xfId="1" applyNumberFormat="1" applyFont="1" applyFill="1"/>
    <xf numFmtId="0" fontId="0" fillId="2" borderId="0" xfId="0" applyFill="1"/>
    <xf numFmtId="166" fontId="0" fillId="2" borderId="0" xfId="3" applyNumberFormat="1" applyFont="1" applyFill="1"/>
    <xf numFmtId="9" fontId="0" fillId="2" borderId="0" xfId="0" applyNumberFormat="1" applyFill="1"/>
    <xf numFmtId="164" fontId="1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91D9-E3D3-45D4-B921-F5CC8011809C}">
  <dimension ref="A1:H87"/>
  <sheetViews>
    <sheetView tabSelected="1" topLeftCell="A64" zoomScale="120" zoomScaleNormal="120" workbookViewId="0">
      <selection activeCell="L88" sqref="L88"/>
    </sheetView>
  </sheetViews>
  <sheetFormatPr defaultRowHeight="15" x14ac:dyDescent="0.25"/>
  <cols>
    <col min="1" max="1" width="32" customWidth="1"/>
  </cols>
  <sheetData>
    <row r="1" spans="1:8" x14ac:dyDescent="0.25">
      <c r="A1" s="1" t="s">
        <v>0</v>
      </c>
    </row>
    <row r="2" spans="1:8" x14ac:dyDescent="0.25">
      <c r="A2" s="1"/>
    </row>
    <row r="3" spans="1:8" x14ac:dyDescent="0.25">
      <c r="A3" t="s">
        <v>29</v>
      </c>
      <c r="B3" s="18">
        <v>150</v>
      </c>
    </row>
    <row r="4" spans="1:8" x14ac:dyDescent="0.25">
      <c r="A4" t="s">
        <v>30</v>
      </c>
      <c r="B4" s="18">
        <v>20</v>
      </c>
    </row>
    <row r="6" spans="1:8" ht="15.75" thickBot="1" x14ac:dyDescent="0.3">
      <c r="A6" s="2" t="s">
        <v>1</v>
      </c>
      <c r="B6" s="3">
        <v>2012</v>
      </c>
      <c r="C6" s="2">
        <v>2013</v>
      </c>
      <c r="D6" s="3">
        <v>2014</v>
      </c>
      <c r="E6" s="2">
        <v>2015</v>
      </c>
      <c r="F6" s="3">
        <v>2016</v>
      </c>
      <c r="G6" s="2">
        <v>2017</v>
      </c>
      <c r="H6" s="3">
        <v>2018</v>
      </c>
    </row>
    <row r="8" spans="1:8" x14ac:dyDescent="0.25">
      <c r="A8" t="s">
        <v>58</v>
      </c>
      <c r="C8" s="19">
        <v>2.5999999999999999E-2</v>
      </c>
      <c r="D8" s="19">
        <v>0.05</v>
      </c>
      <c r="E8" s="19">
        <v>4.7E-2</v>
      </c>
      <c r="F8" s="19">
        <v>4.4999999999999998E-2</v>
      </c>
      <c r="G8" s="19">
        <v>4.2999999999999997E-2</v>
      </c>
      <c r="H8" s="19">
        <v>0.04</v>
      </c>
    </row>
    <row r="9" spans="1:8" x14ac:dyDescent="0.25">
      <c r="A9" t="s">
        <v>31</v>
      </c>
      <c r="C9" s="20">
        <v>0.2</v>
      </c>
      <c r="D9" s="20">
        <v>0.32</v>
      </c>
      <c r="E9" s="20">
        <v>0.19</v>
      </c>
      <c r="F9" s="20">
        <v>0.12</v>
      </c>
      <c r="G9" s="20">
        <v>0.11</v>
      </c>
      <c r="H9" s="20">
        <v>0.06</v>
      </c>
    </row>
    <row r="10" spans="1:8" x14ac:dyDescent="0.25">
      <c r="A10" t="s">
        <v>32</v>
      </c>
      <c r="C10" s="8">
        <f>$B$3*C8+$B$4*C9</f>
        <v>7.9</v>
      </c>
      <c r="D10" s="8">
        <f t="shared" ref="D10:H10" si="0">$B$3*D8+$B$4*D9</f>
        <v>13.9</v>
      </c>
      <c r="E10" s="8">
        <f t="shared" si="0"/>
        <v>10.85</v>
      </c>
      <c r="F10" s="8">
        <f t="shared" si="0"/>
        <v>9.15</v>
      </c>
      <c r="G10" s="8">
        <f t="shared" si="0"/>
        <v>8.6499999999999986</v>
      </c>
      <c r="H10" s="8">
        <f t="shared" si="0"/>
        <v>7.2</v>
      </c>
    </row>
    <row r="12" spans="1:8" ht="15.75" thickBot="1" x14ac:dyDescent="0.3">
      <c r="A12" s="2" t="s">
        <v>1</v>
      </c>
      <c r="B12" s="3">
        <v>2012</v>
      </c>
      <c r="C12" s="2">
        <v>2013</v>
      </c>
      <c r="D12" s="3">
        <v>2014</v>
      </c>
      <c r="E12" s="2">
        <v>2015</v>
      </c>
      <c r="F12" s="3">
        <v>2016</v>
      </c>
      <c r="G12" s="2">
        <v>2017</v>
      </c>
      <c r="H12" s="3">
        <v>2018</v>
      </c>
    </row>
    <row r="14" spans="1:8" x14ac:dyDescent="0.25">
      <c r="A14" t="s">
        <v>26</v>
      </c>
      <c r="B14" s="4">
        <f>B3+B4</f>
        <v>170</v>
      </c>
      <c r="C14" s="4">
        <f>B14</f>
        <v>170</v>
      </c>
      <c r="D14" s="4">
        <f t="shared" ref="D14:H14" si="1">C14</f>
        <v>170</v>
      </c>
      <c r="E14" s="4">
        <f t="shared" si="1"/>
        <v>170</v>
      </c>
      <c r="F14" s="4">
        <f t="shared" si="1"/>
        <v>170</v>
      </c>
      <c r="G14" s="4">
        <f t="shared" si="1"/>
        <v>170</v>
      </c>
      <c r="H14" s="4">
        <f t="shared" si="1"/>
        <v>170</v>
      </c>
    </row>
    <row r="15" spans="1:8" ht="17.25" x14ac:dyDescent="0.4">
      <c r="A15" t="s">
        <v>27</v>
      </c>
      <c r="B15" s="5">
        <v>0</v>
      </c>
      <c r="C15" s="9">
        <f>-C10</f>
        <v>-7.9</v>
      </c>
      <c r="D15" s="9">
        <f>C15-D10</f>
        <v>-21.8</v>
      </c>
      <c r="E15" s="9">
        <f t="shared" ref="E15:H15" si="2">D15-E10</f>
        <v>-32.65</v>
      </c>
      <c r="F15" s="9">
        <f t="shared" si="2"/>
        <v>-41.8</v>
      </c>
      <c r="G15" s="9">
        <f t="shared" si="2"/>
        <v>-50.449999999999996</v>
      </c>
      <c r="H15" s="9">
        <f t="shared" si="2"/>
        <v>-57.65</v>
      </c>
    </row>
    <row r="16" spans="1:8" x14ac:dyDescent="0.25">
      <c r="A16" t="s">
        <v>28</v>
      </c>
      <c r="B16" s="8">
        <f>B14+B15</f>
        <v>170</v>
      </c>
      <c r="C16" s="8">
        <f>C14+C15</f>
        <v>162.1</v>
      </c>
      <c r="D16" s="8">
        <f t="shared" ref="D16:H16" si="3">D14+D15</f>
        <v>148.19999999999999</v>
      </c>
      <c r="E16" s="8">
        <f t="shared" si="3"/>
        <v>137.35</v>
      </c>
      <c r="F16" s="8">
        <f t="shared" si="3"/>
        <v>128.19999999999999</v>
      </c>
      <c r="G16" s="8">
        <f t="shared" si="3"/>
        <v>119.55000000000001</v>
      </c>
      <c r="H16" s="8">
        <f t="shared" si="3"/>
        <v>112.35</v>
      </c>
    </row>
    <row r="17" spans="1:8" x14ac:dyDescent="0.25">
      <c r="B17" s="4"/>
      <c r="C17" s="8"/>
      <c r="D17" s="8"/>
      <c r="E17" s="8"/>
      <c r="F17" s="8"/>
      <c r="G17" s="8"/>
      <c r="H17" s="8"/>
    </row>
    <row r="18" spans="1:8" x14ac:dyDescent="0.25">
      <c r="A18" t="s">
        <v>33</v>
      </c>
      <c r="B18" s="17">
        <v>15</v>
      </c>
      <c r="C18" s="8"/>
      <c r="D18" s="8"/>
      <c r="E18" s="8"/>
      <c r="F18" s="8"/>
      <c r="G18" s="8"/>
      <c r="H18" s="8"/>
    </row>
    <row r="19" spans="1:8" x14ac:dyDescent="0.25">
      <c r="A19" t="s">
        <v>34</v>
      </c>
      <c r="B19" s="17">
        <v>5</v>
      </c>
      <c r="C19" s="8"/>
      <c r="D19" s="8"/>
      <c r="E19" s="8"/>
      <c r="F19" s="8"/>
      <c r="G19" s="8"/>
      <c r="H19" s="8"/>
    </row>
    <row r="20" spans="1:8" x14ac:dyDescent="0.25">
      <c r="A20" t="s">
        <v>35</v>
      </c>
      <c r="B20" s="16">
        <v>0.08</v>
      </c>
      <c r="C20" s="8"/>
      <c r="D20" s="8"/>
      <c r="E20" s="8"/>
      <c r="F20" s="8"/>
      <c r="G20" s="8"/>
      <c r="H20" s="8"/>
    </row>
    <row r="21" spans="1:8" x14ac:dyDescent="0.25">
      <c r="A21" t="s">
        <v>36</v>
      </c>
      <c r="B21" s="16">
        <v>0.25</v>
      </c>
      <c r="C21" s="8"/>
      <c r="D21" s="8"/>
      <c r="E21" s="8"/>
      <c r="F21" s="8"/>
      <c r="G21" s="8"/>
      <c r="H21" s="8"/>
    </row>
    <row r="22" spans="1:8" x14ac:dyDescent="0.25">
      <c r="A22" t="s">
        <v>37</v>
      </c>
      <c r="B22" s="16">
        <v>0.2</v>
      </c>
      <c r="C22" s="8"/>
      <c r="D22" s="8"/>
      <c r="E22" s="8"/>
      <c r="F22" s="8"/>
      <c r="G22" s="8"/>
      <c r="H22" s="8"/>
    </row>
    <row r="23" spans="1:8" x14ac:dyDescent="0.25">
      <c r="B23" s="4"/>
      <c r="C23" s="8"/>
      <c r="D23" s="8"/>
      <c r="E23" s="8"/>
      <c r="F23" s="8"/>
      <c r="G23" s="8"/>
      <c r="H23" s="8"/>
    </row>
    <row r="24" spans="1:8" ht="15.75" thickBot="1" x14ac:dyDescent="0.3">
      <c r="A24" s="2" t="s">
        <v>1</v>
      </c>
      <c r="B24" s="3">
        <v>2012</v>
      </c>
      <c r="C24" s="2">
        <v>2013</v>
      </c>
      <c r="D24" s="3">
        <v>2014</v>
      </c>
      <c r="E24" s="2">
        <v>2015</v>
      </c>
      <c r="F24" s="3">
        <v>2016</v>
      </c>
      <c r="G24" s="2">
        <v>2017</v>
      </c>
      <c r="H24" s="3">
        <v>2018</v>
      </c>
    </row>
    <row r="25" spans="1:8" x14ac:dyDescent="0.25">
      <c r="B25" s="4"/>
      <c r="C25" s="8"/>
      <c r="D25" s="8"/>
      <c r="E25" s="8"/>
      <c r="F25" s="8"/>
      <c r="G25" s="8"/>
      <c r="H25" s="8"/>
    </row>
    <row r="26" spans="1:8" x14ac:dyDescent="0.25">
      <c r="A26" t="s">
        <v>38</v>
      </c>
      <c r="B26" s="8">
        <f>B18</f>
        <v>15</v>
      </c>
      <c r="C26" s="8">
        <f>-$B$21*C53</f>
        <v>15.922499999999999</v>
      </c>
      <c r="D26" s="8">
        <f t="shared" ref="D26:G26" si="4">-$B$21*D53</f>
        <v>23.842500000000001</v>
      </c>
      <c r="E26" s="8">
        <f t="shared" si="4"/>
        <v>21.945</v>
      </c>
      <c r="F26" s="8">
        <f t="shared" si="4"/>
        <v>37.619999999999997</v>
      </c>
      <c r="G26" s="8">
        <f t="shared" si="4"/>
        <v>28.215000000000003</v>
      </c>
      <c r="H26" s="8">
        <v>0</v>
      </c>
    </row>
    <row r="27" spans="1:8" ht="17.25" x14ac:dyDescent="0.4">
      <c r="A27" t="s">
        <v>39</v>
      </c>
      <c r="B27" s="9">
        <v>0</v>
      </c>
      <c r="C27" s="9">
        <f>$B$20*C52</f>
        <v>9.2639999999999993</v>
      </c>
      <c r="D27" s="9">
        <f t="shared" ref="D27:G27" si="5">$B$20*D52</f>
        <v>13.872</v>
      </c>
      <c r="E27" s="9">
        <f t="shared" si="5"/>
        <v>12.768000000000001</v>
      </c>
      <c r="F27" s="9">
        <f t="shared" si="5"/>
        <v>21.887999999999998</v>
      </c>
      <c r="G27" s="9">
        <f t="shared" si="5"/>
        <v>16.416</v>
      </c>
      <c r="H27" s="9">
        <v>0</v>
      </c>
    </row>
    <row r="28" spans="1:8" x14ac:dyDescent="0.25">
      <c r="A28" t="s">
        <v>40</v>
      </c>
      <c r="B28" s="8">
        <f>B26+B27</f>
        <v>15</v>
      </c>
      <c r="C28" s="8">
        <f>C26+C27</f>
        <v>25.186499999999999</v>
      </c>
      <c r="D28" s="8">
        <f t="shared" ref="D28:H28" si="6">D26+D27</f>
        <v>37.714500000000001</v>
      </c>
      <c r="E28" s="8">
        <f t="shared" si="6"/>
        <v>34.713000000000001</v>
      </c>
      <c r="F28" s="8">
        <f t="shared" si="6"/>
        <v>59.507999999999996</v>
      </c>
      <c r="G28" s="8">
        <f t="shared" si="6"/>
        <v>44.631</v>
      </c>
      <c r="H28" s="8">
        <f t="shared" si="6"/>
        <v>0</v>
      </c>
    </row>
    <row r="29" spans="1:8" ht="17.25" x14ac:dyDescent="0.4">
      <c r="A29" t="s">
        <v>41</v>
      </c>
      <c r="B29" s="5">
        <f>-B19</f>
        <v>-5</v>
      </c>
      <c r="C29" s="9">
        <f>$B$22*C53</f>
        <v>-12.738</v>
      </c>
      <c r="D29" s="9">
        <f t="shared" ref="D29:G29" si="7">$B$22*D53</f>
        <v>-19.074000000000002</v>
      </c>
      <c r="E29" s="9">
        <f t="shared" si="7"/>
        <v>-17.556000000000001</v>
      </c>
      <c r="F29" s="9">
        <f t="shared" si="7"/>
        <v>-30.096</v>
      </c>
      <c r="G29" s="9">
        <f t="shared" si="7"/>
        <v>-22.572000000000003</v>
      </c>
      <c r="H29" s="9">
        <v>0</v>
      </c>
    </row>
    <row r="30" spans="1:8" x14ac:dyDescent="0.25">
      <c r="A30" t="s">
        <v>2</v>
      </c>
      <c r="B30" s="4">
        <f>B28+B29</f>
        <v>10</v>
      </c>
      <c r="C30" s="4">
        <f>C28+C29</f>
        <v>12.448499999999999</v>
      </c>
      <c r="D30" s="4">
        <f t="shared" ref="D30:H30" si="8">D28+D29</f>
        <v>18.640499999999999</v>
      </c>
      <c r="E30" s="4">
        <f t="shared" si="8"/>
        <v>17.157</v>
      </c>
      <c r="F30" s="4">
        <f t="shared" si="8"/>
        <v>29.411999999999995</v>
      </c>
      <c r="G30" s="4">
        <f t="shared" si="8"/>
        <v>22.058999999999997</v>
      </c>
      <c r="H30" s="4">
        <f t="shared" si="8"/>
        <v>0</v>
      </c>
    </row>
    <row r="31" spans="1:8" x14ac:dyDescent="0.25">
      <c r="B31" s="4"/>
      <c r="C31" s="6"/>
      <c r="H31" s="6"/>
    </row>
    <row r="32" spans="1:8" x14ac:dyDescent="0.25">
      <c r="A32" s="1" t="s">
        <v>3</v>
      </c>
      <c r="B32" s="4"/>
      <c r="C32" s="4"/>
      <c r="D32" s="4"/>
      <c r="E32" s="4"/>
      <c r="F32" s="4"/>
      <c r="G32" s="4"/>
    </row>
    <row r="33" spans="1:8" x14ac:dyDescent="0.25">
      <c r="A33" s="1"/>
      <c r="B33" s="4"/>
      <c r="C33" s="4"/>
      <c r="D33" s="4"/>
      <c r="E33" s="4"/>
      <c r="F33" s="4"/>
      <c r="G33" s="4"/>
    </row>
    <row r="34" spans="1:8" x14ac:dyDescent="0.25">
      <c r="A34" t="s">
        <v>21</v>
      </c>
      <c r="B34" s="15">
        <v>190</v>
      </c>
      <c r="C34" s="4"/>
      <c r="D34" s="4"/>
      <c r="E34" s="4"/>
      <c r="F34" s="4"/>
      <c r="G34" s="4"/>
    </row>
    <row r="35" spans="1:8" x14ac:dyDescent="0.25">
      <c r="A35" t="s">
        <v>22</v>
      </c>
      <c r="B35" s="16">
        <v>0.4</v>
      </c>
      <c r="C35" s="4"/>
      <c r="D35" s="4"/>
      <c r="E35" s="4"/>
      <c r="F35" s="4"/>
      <c r="G35" s="4"/>
    </row>
    <row r="36" spans="1:8" x14ac:dyDescent="0.25">
      <c r="A36" t="s">
        <v>18</v>
      </c>
      <c r="B36" s="15">
        <f>B34*(1-B35)</f>
        <v>114</v>
      </c>
      <c r="C36" s="4"/>
      <c r="D36" s="4"/>
      <c r="E36" s="4"/>
      <c r="F36" s="4"/>
      <c r="G36" s="4"/>
    </row>
    <row r="37" spans="1:8" x14ac:dyDescent="0.25">
      <c r="A37" t="s">
        <v>24</v>
      </c>
      <c r="B37" s="17">
        <v>35</v>
      </c>
      <c r="C37" s="4"/>
      <c r="D37" s="4"/>
      <c r="E37" s="4"/>
      <c r="F37" s="4"/>
      <c r="G37" s="4"/>
    </row>
    <row r="38" spans="1:8" x14ac:dyDescent="0.25">
      <c r="A38" t="s">
        <v>25</v>
      </c>
      <c r="B38" s="17">
        <v>15</v>
      </c>
      <c r="C38" s="4"/>
      <c r="D38" s="4"/>
      <c r="E38" s="4"/>
      <c r="F38" s="4"/>
      <c r="G38" s="4"/>
    </row>
    <row r="39" spans="1:8" x14ac:dyDescent="0.25">
      <c r="A39" t="s">
        <v>42</v>
      </c>
      <c r="B39" s="16">
        <v>0.55000000000000004</v>
      </c>
      <c r="C39" s="4"/>
      <c r="D39" s="4"/>
      <c r="E39" s="4"/>
      <c r="F39" s="4"/>
      <c r="G39" s="4"/>
    </row>
    <row r="40" spans="1:8" x14ac:dyDescent="0.25">
      <c r="A40" t="s">
        <v>43</v>
      </c>
      <c r="B40" s="17">
        <v>7</v>
      </c>
      <c r="C40" s="4"/>
      <c r="D40" s="4"/>
      <c r="E40" s="4"/>
      <c r="F40" s="4"/>
      <c r="G40" s="4"/>
    </row>
    <row r="41" spans="1:8" x14ac:dyDescent="0.25">
      <c r="A41" t="s">
        <v>44</v>
      </c>
      <c r="B41" s="17">
        <v>2</v>
      </c>
      <c r="C41" s="4"/>
      <c r="D41" s="4"/>
      <c r="E41" s="4"/>
      <c r="F41" s="4"/>
      <c r="G41" s="4"/>
    </row>
    <row r="42" spans="1:8" x14ac:dyDescent="0.25">
      <c r="A42" t="s">
        <v>45</v>
      </c>
      <c r="B42" s="17">
        <v>1</v>
      </c>
      <c r="C42" s="4"/>
      <c r="D42" s="4"/>
      <c r="E42" s="4"/>
      <c r="F42" s="4"/>
      <c r="G42" s="4"/>
    </row>
    <row r="43" spans="1:8" x14ac:dyDescent="0.25">
      <c r="A43" t="s">
        <v>49</v>
      </c>
      <c r="B43" s="16">
        <v>0.4</v>
      </c>
      <c r="C43" s="4"/>
      <c r="D43" s="4"/>
      <c r="E43" s="4"/>
      <c r="F43" s="4"/>
      <c r="G43" s="4"/>
    </row>
    <row r="44" spans="1:8" x14ac:dyDescent="0.25">
      <c r="A44" t="s">
        <v>51</v>
      </c>
      <c r="B44" s="17">
        <v>102</v>
      </c>
      <c r="C44" s="4"/>
      <c r="D44" s="4"/>
      <c r="E44" s="4"/>
      <c r="F44" s="4"/>
      <c r="G44" s="4"/>
    </row>
    <row r="45" spans="1:8" x14ac:dyDescent="0.25">
      <c r="A45" t="s">
        <v>52</v>
      </c>
      <c r="B45" s="17">
        <v>3</v>
      </c>
      <c r="C45" s="4"/>
      <c r="D45" s="4"/>
      <c r="E45" s="4"/>
      <c r="F45" s="4"/>
      <c r="G45" s="4"/>
    </row>
    <row r="46" spans="1:8" x14ac:dyDescent="0.25">
      <c r="A46" s="1"/>
      <c r="B46" s="4"/>
      <c r="C46" s="4"/>
      <c r="D46" s="4"/>
      <c r="E46" s="4"/>
      <c r="F46" s="4"/>
      <c r="G46" s="4"/>
    </row>
    <row r="47" spans="1:8" ht="15.75" thickBot="1" x14ac:dyDescent="0.3">
      <c r="A47" s="2" t="s">
        <v>1</v>
      </c>
      <c r="B47" s="3">
        <v>2012</v>
      </c>
      <c r="C47" s="2">
        <v>2013</v>
      </c>
      <c r="D47" s="3">
        <v>2014</v>
      </c>
      <c r="E47" s="2">
        <v>2015</v>
      </c>
      <c r="F47" s="3">
        <v>2016</v>
      </c>
      <c r="G47" s="2">
        <v>2017</v>
      </c>
      <c r="H47" s="3">
        <v>2018</v>
      </c>
    </row>
    <row r="48" spans="1:8" x14ac:dyDescent="0.25">
      <c r="B48" s="4"/>
      <c r="C48" s="4"/>
      <c r="D48" s="4"/>
      <c r="E48" s="4"/>
      <c r="F48" s="4"/>
      <c r="G48" s="4"/>
    </row>
    <row r="49" spans="1:8" x14ac:dyDescent="0.25">
      <c r="A49" t="s">
        <v>19</v>
      </c>
      <c r="C49" s="14">
        <v>1.2</v>
      </c>
      <c r="D49" s="14">
        <v>1.6</v>
      </c>
      <c r="E49" s="14">
        <v>1.4</v>
      </c>
      <c r="F49" s="14">
        <v>2.4</v>
      </c>
      <c r="G49" s="14">
        <v>1.8</v>
      </c>
      <c r="H49" s="14">
        <v>0.9</v>
      </c>
    </row>
    <row r="50" spans="1:8" x14ac:dyDescent="0.25">
      <c r="A50" t="s">
        <v>20</v>
      </c>
      <c r="C50" s="8">
        <f>$B$36*C49</f>
        <v>136.79999999999998</v>
      </c>
      <c r="D50" s="8">
        <f t="shared" ref="D50:H50" si="9">$B$36*D49</f>
        <v>182.4</v>
      </c>
      <c r="E50" s="8">
        <f t="shared" si="9"/>
        <v>159.6</v>
      </c>
      <c r="F50" s="8">
        <f t="shared" si="9"/>
        <v>273.59999999999997</v>
      </c>
      <c r="G50" s="8">
        <f t="shared" si="9"/>
        <v>205.20000000000002</v>
      </c>
      <c r="H50" s="8">
        <f t="shared" si="9"/>
        <v>102.60000000000001</v>
      </c>
    </row>
    <row r="51" spans="1:8" ht="17.25" x14ac:dyDescent="0.4">
      <c r="A51" t="s">
        <v>23</v>
      </c>
      <c r="C51" s="9">
        <f>-B37*(1-B35)</f>
        <v>-21</v>
      </c>
      <c r="D51" s="9">
        <f>-B38*(1-B35)</f>
        <v>-9</v>
      </c>
      <c r="E51" s="9">
        <v>0</v>
      </c>
      <c r="F51" s="9">
        <v>0</v>
      </c>
      <c r="G51" s="9">
        <v>0</v>
      </c>
      <c r="H51" s="9">
        <v>0</v>
      </c>
    </row>
    <row r="52" spans="1:8" x14ac:dyDescent="0.25">
      <c r="A52" t="s">
        <v>56</v>
      </c>
      <c r="C52" s="8">
        <f>C50+C51</f>
        <v>115.79999999999998</v>
      </c>
      <c r="D52" s="8">
        <f t="shared" ref="D52:H52" si="10">D50+D51</f>
        <v>173.4</v>
      </c>
      <c r="E52" s="8">
        <f t="shared" si="10"/>
        <v>159.6</v>
      </c>
      <c r="F52" s="8">
        <f t="shared" si="10"/>
        <v>273.59999999999997</v>
      </c>
      <c r="G52" s="8">
        <f t="shared" si="10"/>
        <v>205.20000000000002</v>
      </c>
      <c r="H52" s="8">
        <f t="shared" si="10"/>
        <v>102.60000000000001</v>
      </c>
    </row>
    <row r="53" spans="1:8" ht="17.25" x14ac:dyDescent="0.4">
      <c r="A53" t="s">
        <v>4</v>
      </c>
      <c r="B53" s="4"/>
      <c r="C53" s="9">
        <f>-$B$39*C52</f>
        <v>-63.69</v>
      </c>
      <c r="D53" s="9">
        <f t="shared" ref="D53:H53" si="11">-$B$39*D52</f>
        <v>-95.37</v>
      </c>
      <c r="E53" s="9">
        <f t="shared" si="11"/>
        <v>-87.78</v>
      </c>
      <c r="F53" s="9">
        <f t="shared" si="11"/>
        <v>-150.47999999999999</v>
      </c>
      <c r="G53" s="9">
        <f t="shared" si="11"/>
        <v>-112.86000000000001</v>
      </c>
      <c r="H53" s="9">
        <f t="shared" si="11"/>
        <v>-56.430000000000007</v>
      </c>
    </row>
    <row r="54" spans="1:8" x14ac:dyDescent="0.25">
      <c r="A54" t="s">
        <v>46</v>
      </c>
      <c r="B54" s="4"/>
      <c r="C54" s="8">
        <f>C52+C53</f>
        <v>52.109999999999985</v>
      </c>
      <c r="D54" s="8">
        <f t="shared" ref="D54:H54" si="12">D52+D53</f>
        <v>78.03</v>
      </c>
      <c r="E54" s="8">
        <f t="shared" si="12"/>
        <v>71.819999999999993</v>
      </c>
      <c r="F54" s="8">
        <f t="shared" si="12"/>
        <v>123.11999999999998</v>
      </c>
      <c r="G54" s="8">
        <f t="shared" si="12"/>
        <v>92.34</v>
      </c>
      <c r="H54" s="8">
        <f t="shared" si="12"/>
        <v>46.17</v>
      </c>
    </row>
    <row r="55" spans="1:8" x14ac:dyDescent="0.25">
      <c r="A55" t="s">
        <v>5</v>
      </c>
      <c r="B55" s="4"/>
      <c r="C55" s="8">
        <f>-C10</f>
        <v>-7.9</v>
      </c>
      <c r="D55" s="8">
        <f>-D10</f>
        <v>-13.9</v>
      </c>
      <c r="E55" s="8">
        <f t="shared" ref="E55:H55" si="13">-E10</f>
        <v>-10.85</v>
      </c>
      <c r="F55" s="8">
        <f t="shared" si="13"/>
        <v>-9.15</v>
      </c>
      <c r="G55" s="8">
        <f t="shared" si="13"/>
        <v>-8.6499999999999986</v>
      </c>
      <c r="H55" s="8">
        <f t="shared" si="13"/>
        <v>-7.2</v>
      </c>
    </row>
    <row r="56" spans="1:8" x14ac:dyDescent="0.25">
      <c r="A56" t="s">
        <v>6</v>
      </c>
      <c r="B56" s="4"/>
      <c r="C56" s="10">
        <f>-$B$40</f>
        <v>-7</v>
      </c>
      <c r="D56" s="10">
        <f>-$B$40</f>
        <v>-7</v>
      </c>
      <c r="E56" s="10">
        <f t="shared" ref="E56:H56" si="14">-$B$40</f>
        <v>-7</v>
      </c>
      <c r="F56" s="10">
        <f t="shared" si="14"/>
        <v>-7</v>
      </c>
      <c r="G56" s="10">
        <f t="shared" si="14"/>
        <v>-7</v>
      </c>
      <c r="H56" s="10">
        <f t="shared" si="14"/>
        <v>-7</v>
      </c>
    </row>
    <row r="57" spans="1:8" x14ac:dyDescent="0.25">
      <c r="A57" t="s">
        <v>47</v>
      </c>
      <c r="B57" s="4"/>
      <c r="C57" s="10">
        <f>-$B$41</f>
        <v>-2</v>
      </c>
      <c r="D57" s="10">
        <f>-$B$41</f>
        <v>-2</v>
      </c>
      <c r="E57" s="10">
        <f t="shared" ref="E57:H57" si="15">-$B$41</f>
        <v>-2</v>
      </c>
      <c r="F57" s="10">
        <f>-$B$41-B42</f>
        <v>-3</v>
      </c>
      <c r="G57" s="10">
        <f t="shared" si="15"/>
        <v>-2</v>
      </c>
      <c r="H57" s="10">
        <f t="shared" si="15"/>
        <v>-2</v>
      </c>
    </row>
    <row r="58" spans="1:8" x14ac:dyDescent="0.25">
      <c r="A58" t="s">
        <v>48</v>
      </c>
      <c r="B58" s="4"/>
      <c r="C58" s="12">
        <v>-25</v>
      </c>
      <c r="D58" s="12">
        <v>-15</v>
      </c>
      <c r="E58" s="12">
        <v>-10</v>
      </c>
      <c r="F58" s="12">
        <v>-30</v>
      </c>
      <c r="G58" s="12">
        <v>-25</v>
      </c>
      <c r="H58" s="12">
        <v>-15</v>
      </c>
    </row>
    <row r="59" spans="1:8" x14ac:dyDescent="0.25">
      <c r="A59" t="s">
        <v>53</v>
      </c>
      <c r="B59" s="4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f>B44+B45</f>
        <v>105</v>
      </c>
    </row>
    <row r="60" spans="1:8" ht="17.25" x14ac:dyDescent="0.4">
      <c r="A60" t="s">
        <v>54</v>
      </c>
      <c r="B60" s="4"/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f>-H16</f>
        <v>-112.35</v>
      </c>
    </row>
    <row r="61" spans="1:8" x14ac:dyDescent="0.25">
      <c r="A61" t="s">
        <v>7</v>
      </c>
      <c r="B61" s="4"/>
      <c r="C61" s="8">
        <f>SUM(C54:C60)</f>
        <v>10.209999999999987</v>
      </c>
      <c r="D61" s="8">
        <f t="shared" ref="D61:H61" si="16">SUM(D54:D60)</f>
        <v>40.129999999999995</v>
      </c>
      <c r="E61" s="8">
        <f t="shared" si="16"/>
        <v>41.969999999999992</v>
      </c>
      <c r="F61" s="8">
        <f t="shared" si="16"/>
        <v>73.96999999999997</v>
      </c>
      <c r="G61" s="8">
        <f t="shared" si="16"/>
        <v>49.69</v>
      </c>
      <c r="H61" s="8">
        <f t="shared" si="16"/>
        <v>7.6200000000000045</v>
      </c>
    </row>
    <row r="62" spans="1:8" ht="17.25" x14ac:dyDescent="0.4">
      <c r="A62" t="s">
        <v>50</v>
      </c>
      <c r="B62" s="4"/>
      <c r="C62" s="9">
        <f>-$B$43*C61</f>
        <v>-4.0839999999999952</v>
      </c>
      <c r="D62" s="9">
        <f t="shared" ref="D62:H62" si="17">-$B$43*D61</f>
        <v>-16.052</v>
      </c>
      <c r="E62" s="9">
        <f t="shared" si="17"/>
        <v>-16.787999999999997</v>
      </c>
      <c r="F62" s="9">
        <f t="shared" si="17"/>
        <v>-29.58799999999999</v>
      </c>
      <c r="G62" s="9">
        <f t="shared" si="17"/>
        <v>-19.876000000000001</v>
      </c>
      <c r="H62" s="9">
        <f t="shared" si="17"/>
        <v>-3.0480000000000018</v>
      </c>
    </row>
    <row r="63" spans="1:8" x14ac:dyDescent="0.25">
      <c r="A63" t="s">
        <v>8</v>
      </c>
      <c r="B63" s="4"/>
      <c r="C63" s="8">
        <f>C61+C62</f>
        <v>6.1259999999999915</v>
      </c>
      <c r="D63" s="8">
        <f t="shared" ref="D63:H63" si="18">D61+D62</f>
        <v>24.077999999999996</v>
      </c>
      <c r="E63" s="8">
        <f t="shared" si="18"/>
        <v>25.181999999999995</v>
      </c>
      <c r="F63" s="8">
        <f t="shared" si="18"/>
        <v>44.381999999999977</v>
      </c>
      <c r="G63" s="8">
        <f t="shared" si="18"/>
        <v>29.813999999999997</v>
      </c>
      <c r="H63" s="8">
        <f t="shared" si="18"/>
        <v>4.5720000000000027</v>
      </c>
    </row>
    <row r="64" spans="1:8" x14ac:dyDescent="0.25">
      <c r="B64" s="4"/>
      <c r="C64" s="4"/>
      <c r="D64" s="4"/>
      <c r="E64" s="4"/>
      <c r="F64" s="4"/>
      <c r="G64" s="4"/>
    </row>
    <row r="65" spans="1:8" x14ac:dyDescent="0.25">
      <c r="A65" s="1" t="s">
        <v>9</v>
      </c>
      <c r="B65" s="4"/>
      <c r="C65" s="4"/>
      <c r="D65" s="4"/>
      <c r="E65" s="4"/>
      <c r="F65" s="4"/>
      <c r="G65" s="4"/>
    </row>
    <row r="66" spans="1:8" x14ac:dyDescent="0.25">
      <c r="A66" s="1"/>
      <c r="B66" s="4"/>
      <c r="C66" s="4"/>
      <c r="D66" s="4"/>
      <c r="E66" s="4"/>
      <c r="F66" s="4"/>
      <c r="G66" s="4"/>
    </row>
    <row r="67" spans="1:8" ht="15.75" thickBot="1" x14ac:dyDescent="0.3">
      <c r="A67" s="2" t="s">
        <v>1</v>
      </c>
      <c r="B67" s="3">
        <v>2012</v>
      </c>
      <c r="C67" s="2">
        <v>2013</v>
      </c>
      <c r="D67" s="3">
        <v>2014</v>
      </c>
      <c r="E67" s="2">
        <v>2015</v>
      </c>
      <c r="F67" s="3">
        <v>2016</v>
      </c>
      <c r="G67" s="2">
        <v>2017</v>
      </c>
      <c r="H67" s="3">
        <v>2018</v>
      </c>
    </row>
    <row r="68" spans="1:8" x14ac:dyDescent="0.25">
      <c r="B68" s="4"/>
      <c r="C68" s="4"/>
      <c r="D68" s="4"/>
      <c r="E68" s="4"/>
      <c r="F68" s="4"/>
      <c r="G68" s="4"/>
    </row>
    <row r="69" spans="1:8" x14ac:dyDescent="0.25">
      <c r="A69" t="s">
        <v>8</v>
      </c>
      <c r="B69" s="4"/>
      <c r="C69" s="8">
        <f>C63</f>
        <v>6.1259999999999915</v>
      </c>
      <c r="D69" s="8">
        <f t="shared" ref="D69:H69" si="19">D63</f>
        <v>24.077999999999996</v>
      </c>
      <c r="E69" s="8">
        <f t="shared" si="19"/>
        <v>25.181999999999995</v>
      </c>
      <c r="F69" s="8">
        <f t="shared" si="19"/>
        <v>44.381999999999977</v>
      </c>
      <c r="G69" s="8">
        <f t="shared" si="19"/>
        <v>29.813999999999997</v>
      </c>
      <c r="H69" s="8">
        <f t="shared" si="19"/>
        <v>4.5720000000000027</v>
      </c>
    </row>
    <row r="70" spans="1:8" x14ac:dyDescent="0.25">
      <c r="A70" t="s">
        <v>10</v>
      </c>
      <c r="B70" s="4"/>
      <c r="C70" s="8">
        <f>C10</f>
        <v>7.9</v>
      </c>
      <c r="D70" s="8">
        <f t="shared" ref="D70:H70" si="20">D10</f>
        <v>13.9</v>
      </c>
      <c r="E70" s="8">
        <f t="shared" si="20"/>
        <v>10.85</v>
      </c>
      <c r="F70" s="8">
        <f t="shared" si="20"/>
        <v>9.15</v>
      </c>
      <c r="G70" s="8">
        <f t="shared" si="20"/>
        <v>8.6499999999999986</v>
      </c>
      <c r="H70" s="8">
        <f t="shared" si="20"/>
        <v>7.2</v>
      </c>
    </row>
    <row r="71" spans="1:8" x14ac:dyDescent="0.25">
      <c r="A71" t="s">
        <v>55</v>
      </c>
      <c r="B71" s="21"/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10">
        <f>H16</f>
        <v>112.35</v>
      </c>
    </row>
    <row r="72" spans="1:8" x14ac:dyDescent="0.25">
      <c r="A72" t="s">
        <v>12</v>
      </c>
      <c r="B72" s="4">
        <f>-B30</f>
        <v>-10</v>
      </c>
      <c r="C72" s="10">
        <f t="shared" ref="C72:H72" si="21">-(C30-B30)</f>
        <v>-2.4484999999999992</v>
      </c>
      <c r="D72" s="10">
        <f t="shared" si="21"/>
        <v>-6.1920000000000002</v>
      </c>
      <c r="E72" s="10">
        <f t="shared" si="21"/>
        <v>1.4834999999999994</v>
      </c>
      <c r="F72" s="10">
        <f t="shared" si="21"/>
        <v>-12.254999999999995</v>
      </c>
      <c r="G72" s="10">
        <f t="shared" si="21"/>
        <v>7.352999999999998</v>
      </c>
      <c r="H72" s="10">
        <f t="shared" si="21"/>
        <v>22.058999999999997</v>
      </c>
    </row>
    <row r="73" spans="1:8" ht="17.25" x14ac:dyDescent="0.4">
      <c r="A73" t="s">
        <v>11</v>
      </c>
      <c r="B73" s="5">
        <f>-B3-B4</f>
        <v>-170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</row>
    <row r="74" spans="1:8" x14ac:dyDescent="0.25">
      <c r="A74" t="s">
        <v>13</v>
      </c>
      <c r="B74" s="4">
        <f t="shared" ref="B74:H74" si="22">SUM(B69:B73)</f>
        <v>-180</v>
      </c>
      <c r="C74" s="4">
        <f t="shared" si="22"/>
        <v>11.577499999999993</v>
      </c>
      <c r="D74" s="4">
        <f t="shared" si="22"/>
        <v>31.785999999999994</v>
      </c>
      <c r="E74" s="4">
        <f t="shared" si="22"/>
        <v>37.515499999999996</v>
      </c>
      <c r="F74" s="4">
        <f t="shared" si="22"/>
        <v>41.27699999999998</v>
      </c>
      <c r="G74" s="4">
        <f t="shared" si="22"/>
        <v>45.816999999999993</v>
      </c>
      <c r="H74" s="4">
        <f t="shared" si="22"/>
        <v>146.18099999999998</v>
      </c>
    </row>
    <row r="75" spans="1:8" x14ac:dyDescent="0.25">
      <c r="B75" s="4"/>
      <c r="C75" s="4"/>
      <c r="D75" s="4"/>
      <c r="E75" s="4"/>
      <c r="F75" s="4"/>
      <c r="G75" s="4"/>
    </row>
    <row r="76" spans="1:8" x14ac:dyDescent="0.25">
      <c r="A76" s="1" t="s">
        <v>14</v>
      </c>
      <c r="B76" s="4"/>
      <c r="C76" s="4"/>
      <c r="D76" s="4"/>
      <c r="E76" s="4"/>
      <c r="F76" s="4"/>
      <c r="G76" s="4"/>
    </row>
    <row r="77" spans="1:8" x14ac:dyDescent="0.25">
      <c r="A77" s="1"/>
      <c r="B77" s="4"/>
      <c r="C77" s="4"/>
      <c r="D77" s="4"/>
      <c r="E77" s="4"/>
      <c r="F77" s="4"/>
      <c r="G77" s="4"/>
    </row>
    <row r="78" spans="1:8" x14ac:dyDescent="0.25">
      <c r="A78" t="s">
        <v>15</v>
      </c>
      <c r="B78" s="6">
        <v>0.11</v>
      </c>
      <c r="C78" s="4"/>
      <c r="D78" s="4"/>
      <c r="E78" s="4"/>
      <c r="F78" s="4"/>
      <c r="G78" s="4"/>
    </row>
    <row r="79" spans="1:8" x14ac:dyDescent="0.25">
      <c r="A79" s="1"/>
      <c r="B79" s="4"/>
      <c r="C79" s="4"/>
      <c r="D79" s="4"/>
      <c r="E79" s="4"/>
      <c r="F79" s="4"/>
      <c r="G79" s="4"/>
    </row>
    <row r="80" spans="1:8" ht="15.75" thickBot="1" x14ac:dyDescent="0.3">
      <c r="A80" s="2" t="s">
        <v>1</v>
      </c>
      <c r="B80" s="3">
        <v>2012</v>
      </c>
      <c r="C80" s="2">
        <v>2013</v>
      </c>
      <c r="D80" s="3">
        <v>2014</v>
      </c>
      <c r="E80" s="2">
        <v>2015</v>
      </c>
      <c r="F80" s="3">
        <v>2016</v>
      </c>
      <c r="G80" s="2">
        <v>2017</v>
      </c>
      <c r="H80" s="3">
        <v>2018</v>
      </c>
    </row>
    <row r="81" spans="1:8" x14ac:dyDescent="0.25">
      <c r="B81" s="4"/>
      <c r="C81" s="4"/>
      <c r="D81" s="4"/>
      <c r="E81" s="4"/>
      <c r="F81" s="4"/>
      <c r="G81" s="4"/>
    </row>
    <row r="82" spans="1:8" x14ac:dyDescent="0.25">
      <c r="A82" t="s">
        <v>13</v>
      </c>
      <c r="B82" s="8">
        <f>B74</f>
        <v>-180</v>
      </c>
      <c r="C82" s="8">
        <f t="shared" ref="C82:H82" si="23">C74</f>
        <v>11.577499999999993</v>
      </c>
      <c r="D82" s="8">
        <f t="shared" si="23"/>
        <v>31.785999999999994</v>
      </c>
      <c r="E82" s="8">
        <f t="shared" si="23"/>
        <v>37.515499999999996</v>
      </c>
      <c r="F82" s="8">
        <f t="shared" si="23"/>
        <v>41.27699999999998</v>
      </c>
      <c r="G82" s="8">
        <f t="shared" si="23"/>
        <v>45.816999999999993</v>
      </c>
      <c r="H82" s="8">
        <f t="shared" si="23"/>
        <v>146.18099999999998</v>
      </c>
    </row>
    <row r="83" spans="1:8" x14ac:dyDescent="0.25">
      <c r="A83" t="s">
        <v>16</v>
      </c>
      <c r="B83" s="7">
        <f>1/(1+$B$78)^(B80-$B$80)</f>
        <v>1</v>
      </c>
      <c r="C83" s="7">
        <f t="shared" ref="C83:H83" si="24">1/(1+$B$78)^(C80-$B$80)</f>
        <v>0.9009009009009008</v>
      </c>
      <c r="D83" s="7">
        <f t="shared" si="24"/>
        <v>0.8116224332440547</v>
      </c>
      <c r="E83" s="7">
        <f t="shared" si="24"/>
        <v>0.73119138130095018</v>
      </c>
      <c r="F83" s="7">
        <f t="shared" si="24"/>
        <v>0.65873097414500015</v>
      </c>
      <c r="G83" s="7">
        <f t="shared" si="24"/>
        <v>0.5934513280585586</v>
      </c>
      <c r="H83" s="7">
        <f t="shared" si="24"/>
        <v>0.53464083608879154</v>
      </c>
    </row>
    <row r="84" spans="1:8" x14ac:dyDescent="0.25">
      <c r="A84" t="s">
        <v>57</v>
      </c>
      <c r="B84" s="22">
        <f>B82*B83</f>
        <v>-180</v>
      </c>
      <c r="C84" s="22">
        <f t="shared" ref="C84:H84" si="25">C82*C83</f>
        <v>10.430180180180173</v>
      </c>
      <c r="D84" s="22">
        <f t="shared" si="25"/>
        <v>25.798230663095516</v>
      </c>
      <c r="E84" s="22">
        <f t="shared" si="25"/>
        <v>27.431010265195795</v>
      </c>
      <c r="F84" s="22">
        <f t="shared" si="25"/>
        <v>27.190438419783156</v>
      </c>
      <c r="G84" s="22">
        <f t="shared" si="25"/>
        <v>27.190159497658975</v>
      </c>
      <c r="H84" s="22">
        <f t="shared" si="25"/>
        <v>78.15433206029563</v>
      </c>
    </row>
    <row r="85" spans="1:8" x14ac:dyDescent="0.25">
      <c r="A85" t="s">
        <v>17</v>
      </c>
      <c r="B85" s="22">
        <f>SUM(B84:H84)</f>
        <v>16.194351086209259</v>
      </c>
      <c r="C85" s="22"/>
      <c r="D85" s="22"/>
      <c r="E85" s="22"/>
      <c r="F85" s="22"/>
      <c r="G85" s="22"/>
      <c r="H85" s="22"/>
    </row>
    <row r="87" spans="1:8" x14ac:dyDescent="0.25">
      <c r="A87" t="s">
        <v>59</v>
      </c>
      <c r="B87" s="23">
        <f>IRR(B82:H82)</f>
        <v>0.13222405037126039</v>
      </c>
    </row>
  </sheetData>
  <pageMargins left="0.7" right="0.7" top="0.75" bottom="0.75" header="0.3" footer="0.3"/>
  <pageSetup orientation="portrait" r:id="rId1"/>
  <webPublishItems count="1">
    <webPublishItem id="16235" divId="SneakerA_16235" sourceType="range" sourceRef="A24:H30" destinationFile="C:\Users\kerry\Dropbox\Courses\2021-2022\721 Foundations of Finance\Excel\SneakerA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Sneaker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E Back</cp:lastModifiedBy>
  <dcterms:created xsi:type="dcterms:W3CDTF">2020-10-16T02:07:55Z</dcterms:created>
  <dcterms:modified xsi:type="dcterms:W3CDTF">2023-11-08T15:14:10Z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d61cbde9-0767-4e00-884b-1b73d64ab9e6</vt:lpwstr>
  </property>
</Properties>
</file>