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rry\repos\mgmt675-2025\docs\assets\"/>
    </mc:Choice>
  </mc:AlternateContent>
  <xr:revisionPtr revIDLastSave="0" documentId="13_ncr:1_{7F3AEA4A-5E94-4B44-B6C6-1356682F7DA9}" xr6:coauthVersionLast="47" xr6:coauthVersionMax="47" xr10:uidLastSave="{00000000-0000-0000-0000-000000000000}"/>
  <bookViews>
    <workbookView xWindow="0" yWindow="120" windowWidth="20415" windowHeight="12525" tabRatio="954" xr2:uid="{153AB77F-1B7F-49CE-92EF-98D073999638}"/>
  </bookViews>
  <sheets>
    <sheet name="4 DDM Example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9" l="1"/>
  <c r="K26" i="19"/>
  <c r="L27" i="19" s="1"/>
  <c r="D10" i="19"/>
  <c r="N11" i="19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6" i="19" s="1"/>
  <c r="N27" i="19" s="1"/>
  <c r="N28" i="19" s="1"/>
  <c r="N29" i="19" s="1"/>
  <c r="N30" i="19" s="1"/>
  <c r="D11" i="19"/>
  <c r="D14" i="19" s="1"/>
  <c r="D22" i="19"/>
  <c r="C26" i="19"/>
  <c r="D28" i="19"/>
  <c r="B28" i="19" s="1"/>
  <c r="D27" i="19"/>
  <c r="A27" i="19"/>
  <c r="C27" i="19" s="1"/>
  <c r="F27" i="19" s="1"/>
  <c r="I27" i="19" s="1"/>
  <c r="D26" i="19"/>
  <c r="D20" i="19"/>
  <c r="D21" i="19" s="1"/>
  <c r="D18" i="19"/>
  <c r="G28" i="19"/>
  <c r="G29" i="19"/>
  <c r="G27" i="19"/>
  <c r="A28" i="19"/>
  <c r="C28" i="19" s="1"/>
  <c r="F28" i="19" s="1"/>
  <c r="I28" i="19" s="1"/>
  <c r="D29" i="19"/>
  <c r="D30" i="19"/>
  <c r="B30" i="19" s="1"/>
  <c r="D31" i="19"/>
  <c r="D32" i="19"/>
  <c r="B32" i="19" s="1"/>
  <c r="D19" i="19"/>
  <c r="G26" i="19"/>
  <c r="F26" i="19" s="1"/>
  <c r="I26" i="19" s="1"/>
  <c r="D43" i="19"/>
  <c r="G30" i="19"/>
  <c r="B27" i="19"/>
  <c r="G31" i="19"/>
  <c r="G32" i="19"/>
  <c r="B31" i="19" l="1"/>
  <c r="B29" i="19"/>
  <c r="K27" i="19"/>
  <c r="G33" i="19"/>
  <c r="G34" i="19" s="1"/>
  <c r="G35" i="19" s="1"/>
  <c r="G36" i="19" s="1"/>
  <c r="G37" i="19" s="1"/>
  <c r="G38" i="19" s="1"/>
  <c r="G39" i="19" s="1"/>
  <c r="G40" i="19" s="1"/>
  <c r="G41" i="19" s="1"/>
  <c r="G42" i="19" s="1"/>
  <c r="D33" i="19"/>
  <c r="A29" i="19"/>
  <c r="K28" i="19" l="1"/>
  <c r="L28" i="19"/>
  <c r="B33" i="19"/>
  <c r="D34" i="19"/>
  <c r="A30" i="19"/>
  <c r="C29" i="19"/>
  <c r="F29" i="19" s="1"/>
  <c r="I29" i="19" s="1"/>
  <c r="K29" i="19" l="1"/>
  <c r="L29" i="19"/>
  <c r="A31" i="19"/>
  <c r="C30" i="19"/>
  <c r="F30" i="19" s="1"/>
  <c r="I30" i="19" s="1"/>
  <c r="B34" i="19"/>
  <c r="D35" i="19"/>
  <c r="K30" i="19" l="1"/>
  <c r="L30" i="19"/>
  <c r="D36" i="19"/>
  <c r="B35" i="19"/>
  <c r="A32" i="19"/>
  <c r="C31" i="19"/>
  <c r="F31" i="19" s="1"/>
  <c r="I31" i="19" s="1"/>
  <c r="K31" i="19" l="1"/>
  <c r="L31" i="19"/>
  <c r="A33" i="19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B43" i="19" s="1"/>
  <c r="C32" i="19"/>
  <c r="D37" i="19"/>
  <c r="B36" i="19"/>
  <c r="K32" i="19" l="1"/>
  <c r="L32" i="19"/>
  <c r="B37" i="19"/>
  <c r="D38" i="19"/>
  <c r="C33" i="19"/>
  <c r="F32" i="19"/>
  <c r="I32" i="19" s="1"/>
  <c r="K33" i="19" l="1"/>
  <c r="L33" i="19"/>
  <c r="D39" i="19"/>
  <c r="B38" i="19"/>
  <c r="C34" i="19"/>
  <c r="F33" i="19"/>
  <c r="I33" i="19" s="1"/>
  <c r="K34" i="19" l="1"/>
  <c r="L34" i="19"/>
  <c r="C35" i="19"/>
  <c r="F34" i="19"/>
  <c r="I34" i="19" s="1"/>
  <c r="D40" i="19"/>
  <c r="B39" i="19"/>
  <c r="L35" i="19" l="1"/>
  <c r="F35" i="19"/>
  <c r="I35" i="19" s="1"/>
  <c r="C36" i="19"/>
  <c r="D41" i="19"/>
  <c r="B40" i="19"/>
  <c r="K35" i="19" l="1"/>
  <c r="L36" i="19"/>
  <c r="D42" i="19"/>
  <c r="B42" i="19" s="1"/>
  <c r="B41" i="19"/>
  <c r="F36" i="19"/>
  <c r="I36" i="19" s="1"/>
  <c r="C37" i="19"/>
  <c r="K36" i="19" l="1"/>
  <c r="L37" i="19"/>
  <c r="C38" i="19"/>
  <c r="F37" i="19"/>
  <c r="I37" i="19" s="1"/>
  <c r="K37" i="19" l="1"/>
  <c r="L38" i="19"/>
  <c r="F38" i="19"/>
  <c r="I38" i="19" s="1"/>
  <c r="C39" i="19"/>
  <c r="K38" i="19" l="1"/>
  <c r="L39" i="19" s="1"/>
  <c r="F39" i="19"/>
  <c r="I39" i="19" s="1"/>
  <c r="C40" i="19"/>
  <c r="K39" i="19" l="1"/>
  <c r="L40" i="19"/>
  <c r="F40" i="19"/>
  <c r="I40" i="19" s="1"/>
  <c r="C41" i="19"/>
  <c r="K40" i="19" l="1"/>
  <c r="L41" i="19"/>
  <c r="C42" i="19"/>
  <c r="F41" i="19"/>
  <c r="I41" i="19" s="1"/>
  <c r="K41" i="19" l="1"/>
  <c r="L42" i="19"/>
  <c r="F42" i="19"/>
  <c r="K42" i="19" s="1"/>
  <c r="C43" i="19"/>
  <c r="F43" i="19" s="1"/>
  <c r="K43" i="19" l="1"/>
  <c r="L43" i="19"/>
  <c r="H42" i="19"/>
  <c r="I42" i="19"/>
</calcChain>
</file>

<file path=xl/sharedStrings.xml><?xml version="1.0" encoding="utf-8"?>
<sst xmlns="http://schemas.openxmlformats.org/spreadsheetml/2006/main" count="35" uniqueCount="35">
  <si>
    <t>Dividend</t>
  </si>
  <si>
    <t>Year</t>
  </si>
  <si>
    <t>Growth years</t>
  </si>
  <si>
    <t>Payout at maturity</t>
  </si>
  <si>
    <t>Retention rate at maturity (retent)</t>
  </si>
  <si>
    <t>Transition period:</t>
  </si>
  <si>
    <t>Transition years</t>
  </si>
  <si>
    <t>Growth rate of EPS (incremental)</t>
  </si>
  <si>
    <t>Other information:</t>
  </si>
  <si>
    <t>Growth years payout = current</t>
  </si>
  <si>
    <t>Transition years payout (incremental)</t>
  </si>
  <si>
    <t>Terminal value (TV) = div1/(r-g)</t>
  </si>
  <si>
    <t>Assumption</t>
  </si>
  <si>
    <t>EPS</t>
  </si>
  <si>
    <t>growth</t>
  </si>
  <si>
    <t>payout</t>
  </si>
  <si>
    <t>TV</t>
  </si>
  <si>
    <t>Growth year EPS</t>
  </si>
  <si>
    <t>Growth period (g1):</t>
  </si>
  <si>
    <t>Maturity period (g2):</t>
  </si>
  <si>
    <t>Current payout (p1)</t>
  </si>
  <si>
    <t>Maturity payout (p2)</t>
  </si>
  <si>
    <t>PV (div+TV)</t>
  </si>
  <si>
    <t>DIVIDEND DISCOUNT MODEL: THREE-STAGE EXAMPLE</t>
  </si>
  <si>
    <t>Growth rate at maturity: r x retent</t>
  </si>
  <si>
    <t>Discount rate (r):</t>
  </si>
  <si>
    <t>Current fiscal year EPS</t>
  </si>
  <si>
    <t>Current calendar year dividend</t>
  </si>
  <si>
    <t>Initial growth rate of EPS</t>
  </si>
  <si>
    <t>Growth + Transition Years</t>
  </si>
  <si>
    <t>Book equity</t>
  </si>
  <si>
    <t>Implied ROE</t>
  </si>
  <si>
    <t>Assumed initial book equity</t>
  </si>
  <si>
    <t>Change in book equity = EPS minus Dividend</t>
  </si>
  <si>
    <t>Implied ROE = EPS / book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</si>
</sst>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_-* #,##0.00_-;\-* #,##0.00_-;_-* &quot;-&quot;??_-;_-@_-"/>
    <numFmt numFmtId="166" formatCode="0.0%"/>
    <numFmt numFmtId="167" formatCode="0.000"/>
    <numFmt numFmtId="168" formatCode="0.0"/>
    <numFmt numFmtId="170" formatCode="0.0000"/>
    <numFmt numFmtId="171" formatCode="0.0000%"/>
    <numFmt numFmtId="172" formatCode="0.00000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0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2"/>
      <color rgb="FF3F3F3F"/>
      <name val="Arial"/>
      <family val="2"/>
    </font>
    <font>
      <b/>
      <sz val="12"/>
      <color rgb="FF3F3F76"/>
      <name val="Arial"/>
      <family val="2"/>
    </font>
    <font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" fillId="3" borderId="3" applyNumberFormat="0" applyAlignment="0" applyProtection="0"/>
    <xf numFmtId="0" fontId="5" fillId="4" borderId="4" applyNumberFormat="0" applyAlignment="0" applyProtection="0"/>
  </cellStyleXfs>
  <cellXfs count="44">
    <xf numFmtId="0" fontId="0" fillId="0" borderId="0" xfId="0"/>
    <xf numFmtId="0" fontId="2" fillId="0" borderId="0" xfId="2" applyProtection="1">
      <protection locked="0"/>
    </xf>
    <xf numFmtId="0" fontId="3" fillId="0" borderId="0" xfId="2" applyFont="1" applyProtection="1">
      <protection locked="0"/>
    </xf>
    <xf numFmtId="0" fontId="6" fillId="0" borderId="0" xfId="2" applyFont="1" applyProtection="1">
      <protection locked="0"/>
    </xf>
    <xf numFmtId="0" fontId="7" fillId="0" borderId="0" xfId="2" applyFont="1" applyProtection="1">
      <protection locked="0"/>
    </xf>
    <xf numFmtId="0" fontId="3" fillId="0" borderId="0" xfId="2" quotePrefix="1" applyFont="1" applyProtection="1">
      <protection locked="0"/>
    </xf>
    <xf numFmtId="9" fontId="6" fillId="0" borderId="0" xfId="2" applyNumberFormat="1" applyFont="1" applyProtection="1">
      <protection locked="0"/>
    </xf>
    <xf numFmtId="0" fontId="3" fillId="2" borderId="2" xfId="2" applyFont="1" applyFill="1" applyBorder="1" applyProtection="1">
      <protection locked="0"/>
    </xf>
    <xf numFmtId="0" fontId="8" fillId="0" borderId="0" xfId="2" quotePrefix="1" applyFont="1" applyProtection="1">
      <protection locked="0"/>
    </xf>
    <xf numFmtId="172" fontId="3" fillId="0" borderId="0" xfId="2" applyNumberFormat="1" applyFont="1" applyProtection="1">
      <protection locked="0"/>
    </xf>
    <xf numFmtId="2" fontId="3" fillId="2" borderId="2" xfId="2" applyNumberFormat="1" applyFont="1" applyFill="1" applyBorder="1" applyProtection="1">
      <protection locked="0"/>
    </xf>
    <xf numFmtId="0" fontId="8" fillId="0" borderId="0" xfId="2" applyFont="1" applyProtection="1">
      <protection locked="0"/>
    </xf>
    <xf numFmtId="0" fontId="8" fillId="0" borderId="0" xfId="2" applyFont="1" applyAlignment="1" applyProtection="1">
      <alignment horizontal="center"/>
      <protection locked="0"/>
    </xf>
    <xf numFmtId="171" fontId="3" fillId="0" borderId="0" xfId="3" applyNumberFormat="1" applyFont="1" applyProtection="1">
      <protection locked="0"/>
    </xf>
    <xf numFmtId="0" fontId="7" fillId="0" borderId="1" xfId="2" applyFont="1" applyBorder="1" applyAlignment="1">
      <alignment horizontal="right"/>
    </xf>
    <xf numFmtId="0" fontId="7" fillId="0" borderId="1" xfId="2" applyFont="1" applyBorder="1" applyAlignment="1">
      <alignment horizontal="left"/>
    </xf>
    <xf numFmtId="0" fontId="8" fillId="0" borderId="1" xfId="2" applyFont="1" applyBorder="1" applyAlignment="1">
      <alignment horizontal="right"/>
    </xf>
    <xf numFmtId="0" fontId="3" fillId="0" borderId="0" xfId="2" applyFont="1"/>
    <xf numFmtId="2" fontId="3" fillId="0" borderId="0" xfId="2" applyNumberFormat="1" applyFont="1"/>
    <xf numFmtId="10" fontId="3" fillId="0" borderId="0" xfId="2" applyNumberFormat="1" applyFont="1"/>
    <xf numFmtId="9" fontId="3" fillId="0" borderId="0" xfId="2" applyNumberFormat="1" applyFont="1" applyProtection="1">
      <protection locked="0"/>
    </xf>
    <xf numFmtId="0" fontId="7" fillId="0" borderId="0" xfId="2" applyFont="1"/>
    <xf numFmtId="1" fontId="3" fillId="0" borderId="0" xfId="2" applyNumberFormat="1" applyFont="1" applyProtection="1">
      <protection locked="0"/>
    </xf>
    <xf numFmtId="2" fontId="3" fillId="0" borderId="0" xfId="2" applyNumberFormat="1" applyFont="1" applyProtection="1">
      <protection locked="0"/>
    </xf>
    <xf numFmtId="1" fontId="3" fillId="2" borderId="2" xfId="2" applyNumberFormat="1" applyFont="1" applyFill="1" applyBorder="1" applyProtection="1">
      <protection locked="0"/>
    </xf>
    <xf numFmtId="170" fontId="3" fillId="0" borderId="0" xfId="2" applyNumberFormat="1" applyFont="1" applyProtection="1">
      <protection locked="0"/>
    </xf>
    <xf numFmtId="0" fontId="3" fillId="5" borderId="0" xfId="2" applyFont="1" applyFill="1"/>
    <xf numFmtId="2" fontId="3" fillId="5" borderId="0" xfId="2" applyNumberFormat="1" applyFont="1" applyFill="1"/>
    <xf numFmtId="10" fontId="3" fillId="5" borderId="0" xfId="2" applyNumberFormat="1" applyFont="1" applyFill="1"/>
    <xf numFmtId="0" fontId="3" fillId="6" borderId="0" xfId="2" applyFont="1" applyFill="1"/>
    <xf numFmtId="2" fontId="3" fillId="6" borderId="0" xfId="2" applyNumberFormat="1" applyFont="1" applyFill="1"/>
    <xf numFmtId="10" fontId="3" fillId="6" borderId="0" xfId="2" applyNumberFormat="1" applyFont="1" applyFill="1"/>
    <xf numFmtId="168" fontId="3" fillId="6" borderId="0" xfId="2" applyNumberFormat="1" applyFont="1" applyFill="1"/>
    <xf numFmtId="166" fontId="3" fillId="2" borderId="2" xfId="2" applyNumberFormat="1" applyFont="1" applyFill="1" applyBorder="1" applyProtection="1">
      <protection locked="0"/>
    </xf>
    <xf numFmtId="0" fontId="10" fillId="3" borderId="3" xfId="4" applyFont="1" applyProtection="1">
      <protection locked="0"/>
    </xf>
    <xf numFmtId="0" fontId="11" fillId="3" borderId="3" xfId="4" applyFont="1" applyProtection="1">
      <protection locked="0"/>
    </xf>
    <xf numFmtId="0" fontId="10" fillId="3" borderId="3" xfId="4" applyFont="1" applyAlignment="1" applyProtection="1">
      <alignment horizontal="center"/>
      <protection locked="0"/>
    </xf>
    <xf numFmtId="0" fontId="9" fillId="4" borderId="4" xfId="5" applyFont="1" applyAlignment="1" applyProtection="1">
      <alignment horizontal="center"/>
      <protection locked="0"/>
    </xf>
    <xf numFmtId="167" fontId="9" fillId="4" borderId="4" xfId="5" applyNumberFormat="1" applyFont="1" applyProtection="1">
      <protection locked="0"/>
    </xf>
    <xf numFmtId="168" fontId="9" fillId="4" borderId="4" xfId="5" applyNumberFormat="1" applyFont="1" applyProtection="1">
      <protection locked="0"/>
    </xf>
    <xf numFmtId="10" fontId="3" fillId="7" borderId="0" xfId="3" applyNumberFormat="1" applyFont="1" applyFill="1" applyProtection="1"/>
    <xf numFmtId="166" fontId="3" fillId="0" borderId="0" xfId="2" applyNumberFormat="1" applyFont="1"/>
    <xf numFmtId="166" fontId="3" fillId="0" borderId="0" xfId="3" applyNumberFormat="1" applyFont="1" applyFill="1" applyProtection="1"/>
    <xf numFmtId="0" fontId="3" fillId="0" borderId="0" xfId="1" applyNumberFormat="1" applyFont="1" applyFill="1" applyProtection="1"/>
  </cellXfs>
  <cellStyles count="6">
    <cellStyle name="Comma" xfId="1" builtinId="3"/>
    <cellStyle name="Input" xfId="4" builtinId="20"/>
    <cellStyle name="Normal" xfId="0" builtinId="0"/>
    <cellStyle name="Normal 2" xfId="2" xr:uid="{02B4C697-1A51-44F9-8D24-9329CD896985}"/>
    <cellStyle name="Output" xfId="5" builtinId="21"/>
    <cellStyle name="Percent 2" xfId="3" xr:uid="{C47B276A-39E7-4885-98EE-22E969B3EF20}"/>
  </cellStyles>
  <dxfs count="1">
    <dxf>
      <fill>
        <patternFill>
          <bgColor theme="1"/>
        </patternFill>
      </fill>
    </dxf>
  </dxfs>
  <tableStyles count="0" defaultTableStyle="TableStyleMedium9" defaultPivotStyle="PivotStyleLight16"/>
  <colors>
    <mruColors>
      <color rgb="FFFFCCCC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3</xdr:row>
      <xdr:rowOff>31432</xdr:rowOff>
    </xdr:from>
    <xdr:to>
      <xdr:col>8</xdr:col>
      <xdr:colOff>796762</xdr:colOff>
      <xdr:row>5</xdr:row>
      <xdr:rowOff>102869</xdr:rowOff>
    </xdr:to>
    <xdr:sp macro="[0]!Macro1" textlink="">
      <xdr:nvSpPr>
        <xdr:cNvPr id="2" name="Rounded Rectangle 1">
          <a:extLst>
            <a:ext uri="{FF2B5EF4-FFF2-40B4-BE49-F238E27FC236}">
              <a16:creationId xmlns:a16="http://schemas.microsoft.com/office/drawing/2014/main" id="{70FBF23A-8B93-2CD2-3D27-109A4B701D16}"/>
            </a:ext>
          </a:extLst>
        </xdr:cNvPr>
        <xdr:cNvSpPr/>
      </xdr:nvSpPr>
      <xdr:spPr>
        <a:xfrm>
          <a:off x="3536156" y="523875"/>
          <a:ext cx="2571750" cy="404812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CA" sz="1000">
              <a:latin typeface="Arial" pitchFamily="34" charset="0"/>
              <a:cs typeface="Arial" pitchFamily="34" charset="0"/>
            </a:rPr>
            <a:t>Calculate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C91E-DA1B-488C-AEA8-1759F10B8D6B}">
  <sheetPr codeName="Sheet6"/>
  <dimension ref="A1:V52"/>
  <sheetViews>
    <sheetView tabSelected="1" topLeftCell="A2" zoomScaleNormal="100" workbookViewId="0">
      <selection activeCell="L6" sqref="L6"/>
    </sheetView>
  </sheetViews>
  <sheetFormatPr defaultColWidth="9.1328125" defaultRowHeight="12.75" x14ac:dyDescent="0.35"/>
  <cols>
    <col min="1" max="1" width="6.86328125" style="1" customWidth="1"/>
    <col min="2" max="2" width="20.6640625" style="1" customWidth="1"/>
    <col min="3" max="3" width="19.6640625" style="1" customWidth="1"/>
    <col min="4" max="4" width="10" style="1" bestFit="1" customWidth="1"/>
    <col min="5" max="5" width="4.46484375" style="1" customWidth="1"/>
    <col min="6" max="8" width="9.1328125" style="1"/>
    <col min="9" max="9" width="14.46484375" style="1" bestFit="1" customWidth="1"/>
    <col min="10" max="10" width="9.1328125" style="1"/>
    <col min="11" max="11" width="13.1328125" style="1" customWidth="1"/>
    <col min="12" max="12" width="15.33203125" style="1" customWidth="1"/>
    <col min="13" max="13" width="2.6640625" style="1" customWidth="1"/>
    <col min="14" max="14" width="6.6640625" style="1" hidden="1" customWidth="1"/>
    <col min="15" max="15" width="3.46484375" style="1" hidden="1" customWidth="1"/>
    <col min="16" max="16384" width="9.1328125" style="1"/>
  </cols>
  <sheetData>
    <row r="1" spans="1:22" ht="15" x14ac:dyDescent="0.4">
      <c r="A1" s="2"/>
      <c r="B1" s="4" t="s">
        <v>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ht="15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>
        <v>3</v>
      </c>
      <c r="O2" s="3">
        <v>8</v>
      </c>
      <c r="P2" s="2"/>
      <c r="Q2" s="2"/>
    </row>
    <row r="3" spans="1:22" ht="15.4" thickBot="1" x14ac:dyDescent="0.45">
      <c r="A3" s="2"/>
      <c r="B3" s="2"/>
      <c r="C3" s="2"/>
      <c r="D3" s="2"/>
      <c r="E3" s="2"/>
      <c r="F3" s="4"/>
      <c r="G3" s="2"/>
      <c r="H3" s="2"/>
      <c r="I3" s="2"/>
      <c r="J3" s="2"/>
      <c r="K3" s="2"/>
      <c r="L3" s="2"/>
      <c r="M3" s="2"/>
      <c r="N3" s="3">
        <v>4</v>
      </c>
      <c r="O3" s="3">
        <v>9</v>
      </c>
      <c r="P3" s="2"/>
      <c r="Q3" s="2"/>
    </row>
    <row r="4" spans="1:22" ht="15.4" thickBot="1" x14ac:dyDescent="0.45">
      <c r="A4" s="2"/>
      <c r="B4" s="4" t="s">
        <v>25</v>
      </c>
      <c r="C4" s="2"/>
      <c r="D4" s="33">
        <v>0.05</v>
      </c>
      <c r="E4" s="2"/>
      <c r="F4" s="5"/>
      <c r="G4" s="2"/>
      <c r="H4" s="22"/>
      <c r="I4" s="2"/>
      <c r="J4" s="2"/>
      <c r="K4" s="23"/>
      <c r="L4" s="2"/>
      <c r="M4" s="2"/>
      <c r="N4" s="3">
        <v>5</v>
      </c>
      <c r="O4" s="3">
        <v>10</v>
      </c>
      <c r="P4" s="2"/>
      <c r="Q4" s="2"/>
    </row>
    <row r="5" spans="1:22" ht="15.4" thickBot="1" x14ac:dyDescent="0.45">
      <c r="A5" s="2"/>
      <c r="B5" s="4" t="s">
        <v>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>
        <v>6</v>
      </c>
      <c r="O5" s="3">
        <v>11</v>
      </c>
      <c r="P5" s="2"/>
      <c r="Q5" s="2"/>
    </row>
    <row r="6" spans="1:22" ht="15.75" thickBot="1" x14ac:dyDescent="0.5">
      <c r="A6" s="2"/>
      <c r="B6" s="2" t="s">
        <v>2</v>
      </c>
      <c r="C6" s="2"/>
      <c r="D6" s="24">
        <v>7</v>
      </c>
      <c r="E6" s="2"/>
      <c r="F6" s="8"/>
      <c r="G6" s="2"/>
      <c r="H6" s="2"/>
      <c r="I6" s="2"/>
      <c r="J6" s="2"/>
      <c r="K6" s="2"/>
      <c r="L6" s="2"/>
      <c r="M6" s="2"/>
      <c r="N6" s="3">
        <v>7</v>
      </c>
      <c r="O6" s="3">
        <v>12</v>
      </c>
      <c r="P6" s="2"/>
      <c r="Q6" s="2"/>
    </row>
    <row r="7" spans="1:22" ht="15.4" thickBot="1" x14ac:dyDescent="0.45">
      <c r="A7" s="2"/>
      <c r="B7" s="2" t="s">
        <v>28</v>
      </c>
      <c r="C7" s="2"/>
      <c r="D7" s="33">
        <v>0.05</v>
      </c>
      <c r="E7" s="2"/>
      <c r="F7" s="2"/>
      <c r="G7" s="2"/>
      <c r="H7" s="2"/>
      <c r="I7" s="2"/>
      <c r="J7" s="2"/>
      <c r="K7" s="2"/>
      <c r="L7" s="2"/>
      <c r="M7" s="2"/>
      <c r="N7" s="3">
        <v>8</v>
      </c>
      <c r="O7" s="3">
        <v>13</v>
      </c>
      <c r="P7" s="2"/>
      <c r="Q7" s="2"/>
      <c r="R7" s="2"/>
      <c r="S7" s="2"/>
      <c r="T7" s="2"/>
      <c r="U7" s="2"/>
      <c r="V7" s="2"/>
    </row>
    <row r="8" spans="1:22" ht="15.4" thickBot="1" x14ac:dyDescent="0.45">
      <c r="A8" s="2"/>
      <c r="B8" s="4" t="s">
        <v>19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>
        <v>9</v>
      </c>
      <c r="O8" s="3">
        <v>14</v>
      </c>
      <c r="P8" s="2"/>
      <c r="Q8" s="2"/>
      <c r="R8" s="2"/>
      <c r="S8" s="2"/>
      <c r="T8" s="2"/>
      <c r="U8" s="2"/>
      <c r="V8" s="2"/>
    </row>
    <row r="9" spans="1:22" ht="15.4" thickBot="1" x14ac:dyDescent="0.45">
      <c r="A9" s="2"/>
      <c r="B9" s="2" t="s">
        <v>3</v>
      </c>
      <c r="C9" s="2"/>
      <c r="D9" s="33">
        <v>0.39999999999999997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 x14ac:dyDescent="0.4">
      <c r="A10" s="2"/>
      <c r="B10" s="2" t="s">
        <v>4</v>
      </c>
      <c r="C10" s="2"/>
      <c r="D10" s="41">
        <f>1-D9</f>
        <v>0.60000000000000009</v>
      </c>
      <c r="E10" s="2"/>
      <c r="F10" s="5"/>
      <c r="G10" s="2"/>
      <c r="H10" s="2"/>
      <c r="I10" s="2"/>
      <c r="J10" s="2"/>
      <c r="K10" s="2"/>
      <c r="L10" s="2"/>
      <c r="M10" s="2"/>
      <c r="N10" s="6">
        <v>0</v>
      </c>
      <c r="O10" s="2"/>
      <c r="P10" s="2"/>
      <c r="Q10" s="2"/>
      <c r="R10" s="2"/>
      <c r="S10" s="2"/>
      <c r="T10" s="2"/>
      <c r="U10" s="2"/>
      <c r="V10" s="2"/>
    </row>
    <row r="11" spans="1:22" ht="15" x14ac:dyDescent="0.4">
      <c r="A11" s="2"/>
      <c r="B11" s="2" t="s">
        <v>24</v>
      </c>
      <c r="C11" s="2"/>
      <c r="D11" s="41">
        <f>D4*(D10)</f>
        <v>3.0000000000000006E-2</v>
      </c>
      <c r="E11" s="2"/>
      <c r="F11" s="2"/>
      <c r="G11" s="2"/>
      <c r="H11" s="2"/>
      <c r="I11" s="2"/>
      <c r="J11" s="2"/>
      <c r="K11" s="2"/>
      <c r="L11" s="2"/>
      <c r="M11" s="2"/>
      <c r="N11" s="6">
        <f>N10+5%</f>
        <v>0.05</v>
      </c>
      <c r="O11" s="2"/>
      <c r="P11" s="2"/>
      <c r="Q11" s="2"/>
      <c r="R11" s="2"/>
      <c r="S11" s="2"/>
      <c r="T11" s="2"/>
      <c r="U11" s="2"/>
      <c r="V11" s="2"/>
    </row>
    <row r="12" spans="1:22" ht="15.4" thickBot="1" x14ac:dyDescent="0.45">
      <c r="A12" s="2"/>
      <c r="B12" s="4" t="s"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6">
        <f t="shared" ref="N12:N30" si="0">N11+5%</f>
        <v>0.1</v>
      </c>
      <c r="O12" s="2"/>
      <c r="P12" s="2"/>
      <c r="Q12" s="2"/>
      <c r="R12" s="2"/>
      <c r="S12" s="2"/>
      <c r="T12" s="2"/>
      <c r="U12" s="2"/>
      <c r="V12" s="2"/>
    </row>
    <row r="13" spans="1:22" ht="15.75" thickBot="1" x14ac:dyDescent="0.5">
      <c r="A13" s="2"/>
      <c r="B13" s="2" t="s">
        <v>6</v>
      </c>
      <c r="C13" s="2"/>
      <c r="D13" s="7">
        <v>10</v>
      </c>
      <c r="E13" s="2"/>
      <c r="F13" s="8"/>
      <c r="G13" s="2"/>
      <c r="H13" s="2"/>
      <c r="I13" s="2"/>
      <c r="J13" s="2"/>
      <c r="K13" s="2"/>
      <c r="L13" s="2"/>
      <c r="M13" s="2"/>
      <c r="N13" s="6">
        <f t="shared" si="0"/>
        <v>0.15000000000000002</v>
      </c>
      <c r="O13" s="2"/>
      <c r="P13" s="2"/>
      <c r="Q13" s="2"/>
      <c r="R13" s="2"/>
      <c r="S13" s="2"/>
      <c r="T13" s="2"/>
      <c r="U13" s="2"/>
      <c r="V13" s="2"/>
    </row>
    <row r="14" spans="1:22" ht="15" x14ac:dyDescent="0.4">
      <c r="A14" s="2"/>
      <c r="B14" s="2" t="s">
        <v>7</v>
      </c>
      <c r="C14" s="2"/>
      <c r="D14" s="40">
        <f>(D7-D11)/(D13+1)</f>
        <v>1.818181818181818E-3</v>
      </c>
      <c r="E14" s="2"/>
      <c r="F14" s="2"/>
      <c r="G14" s="2"/>
      <c r="H14" s="9"/>
      <c r="I14" s="2"/>
      <c r="J14" s="2"/>
      <c r="K14" s="2"/>
      <c r="L14" s="2"/>
      <c r="M14" s="2"/>
      <c r="N14" s="6">
        <f t="shared" si="0"/>
        <v>0.2</v>
      </c>
      <c r="O14" s="2"/>
      <c r="P14" s="2"/>
      <c r="Q14" s="2"/>
      <c r="R14" s="2"/>
      <c r="S14" s="2"/>
      <c r="T14" s="2"/>
      <c r="U14" s="2"/>
      <c r="V14" s="2"/>
    </row>
    <row r="15" spans="1:22" ht="15.4" thickBot="1" x14ac:dyDescent="0.45">
      <c r="A15" s="2"/>
      <c r="B15" s="4" t="s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6">
        <f t="shared" si="0"/>
        <v>0.25</v>
      </c>
      <c r="O15" s="2"/>
      <c r="P15" s="2"/>
      <c r="Q15" s="2"/>
      <c r="R15" s="2"/>
      <c r="S15" s="2"/>
      <c r="T15" s="2"/>
      <c r="U15" s="2"/>
      <c r="V15" s="2"/>
    </row>
    <row r="16" spans="1:22" ht="15.75" thickBot="1" x14ac:dyDescent="0.5">
      <c r="A16" s="2"/>
      <c r="B16" s="2" t="s">
        <v>26</v>
      </c>
      <c r="C16" s="2"/>
      <c r="D16" s="10">
        <v>5</v>
      </c>
      <c r="E16" s="2"/>
      <c r="F16" s="2"/>
      <c r="G16" s="2"/>
      <c r="H16" s="2"/>
      <c r="I16" s="11"/>
      <c r="J16" s="11"/>
      <c r="K16" s="11"/>
      <c r="L16" s="11"/>
      <c r="M16" s="11"/>
      <c r="N16" s="6">
        <f t="shared" si="0"/>
        <v>0.3</v>
      </c>
      <c r="O16" s="2"/>
      <c r="P16" s="2"/>
      <c r="Q16" s="2"/>
      <c r="R16" s="2"/>
      <c r="S16" s="2"/>
      <c r="T16" s="2"/>
      <c r="U16" s="2"/>
      <c r="V16" s="2"/>
    </row>
    <row r="17" spans="1:22" ht="15.75" thickBot="1" x14ac:dyDescent="0.5">
      <c r="A17" s="2"/>
      <c r="B17" s="2" t="s">
        <v>27</v>
      </c>
      <c r="C17" s="2"/>
      <c r="D17" s="10">
        <v>0.5</v>
      </c>
      <c r="E17" s="2"/>
      <c r="F17" s="2"/>
      <c r="G17" s="2"/>
      <c r="H17" s="2"/>
      <c r="I17" s="11"/>
      <c r="J17" s="11"/>
      <c r="K17" s="12"/>
      <c r="L17" s="12"/>
      <c r="M17" s="12"/>
      <c r="N17" s="6">
        <f t="shared" si="0"/>
        <v>0.35</v>
      </c>
      <c r="O17" s="2"/>
      <c r="P17" s="2"/>
      <c r="Q17" s="2"/>
      <c r="R17" s="2"/>
      <c r="S17" s="2"/>
      <c r="T17" s="2"/>
      <c r="U17" s="2"/>
      <c r="V17" s="2"/>
    </row>
    <row r="18" spans="1:22" ht="15.4" x14ac:dyDescent="0.45">
      <c r="A18" s="2"/>
      <c r="B18" s="2" t="s">
        <v>20</v>
      </c>
      <c r="C18" s="2"/>
      <c r="D18" s="42">
        <f>D17/D16</f>
        <v>0.1</v>
      </c>
      <c r="E18" s="2"/>
      <c r="F18" s="2"/>
      <c r="G18" s="2"/>
      <c r="H18" s="2"/>
      <c r="I18" s="11"/>
      <c r="J18" s="11"/>
      <c r="K18" s="12"/>
      <c r="L18" s="12"/>
      <c r="M18" s="12"/>
      <c r="N18" s="6">
        <f t="shared" si="0"/>
        <v>0.39999999999999997</v>
      </c>
      <c r="O18" s="2"/>
      <c r="P18" s="2"/>
      <c r="Q18" s="2"/>
      <c r="R18" s="2"/>
      <c r="S18" s="2"/>
      <c r="T18" s="2"/>
      <c r="U18" s="2"/>
      <c r="V18" s="2"/>
    </row>
    <row r="19" spans="1:22" ht="15.4" x14ac:dyDescent="0.45">
      <c r="A19" s="2"/>
      <c r="B19" s="2" t="s">
        <v>9</v>
      </c>
      <c r="C19" s="2"/>
      <c r="D19" s="42">
        <f>D18</f>
        <v>0.1</v>
      </c>
      <c r="E19" s="2"/>
      <c r="F19" s="2"/>
      <c r="G19" s="2"/>
      <c r="H19" s="2"/>
      <c r="I19" s="11"/>
      <c r="J19" s="11"/>
      <c r="K19" s="12"/>
      <c r="L19" s="12"/>
      <c r="M19" s="12"/>
      <c r="N19" s="6">
        <f t="shared" si="0"/>
        <v>0.44999999999999996</v>
      </c>
      <c r="O19" s="2"/>
      <c r="P19" s="2"/>
      <c r="Q19" s="2"/>
      <c r="R19" s="2"/>
      <c r="S19" s="2"/>
      <c r="T19" s="2"/>
      <c r="U19" s="2"/>
      <c r="V19" s="2"/>
    </row>
    <row r="20" spans="1:22" ht="15.4" x14ac:dyDescent="0.45">
      <c r="A20" s="2"/>
      <c r="B20" s="2" t="s">
        <v>21</v>
      </c>
      <c r="C20" s="2"/>
      <c r="D20" s="42">
        <f>D9</f>
        <v>0.39999999999999997</v>
      </c>
      <c r="E20" s="2"/>
      <c r="F20" s="2"/>
      <c r="G20" s="2"/>
      <c r="H20" s="2"/>
      <c r="J20" s="11"/>
      <c r="L20" s="12"/>
      <c r="M20" s="12"/>
      <c r="N20" s="6">
        <f t="shared" si="0"/>
        <v>0.49999999999999994</v>
      </c>
      <c r="O20" s="2"/>
      <c r="P20" s="2"/>
      <c r="Q20" s="2"/>
      <c r="R20" s="2"/>
      <c r="S20" s="2"/>
      <c r="T20" s="2"/>
      <c r="U20" s="2"/>
      <c r="V20" s="2"/>
    </row>
    <row r="21" spans="1:22" ht="15" x14ac:dyDescent="0.4">
      <c r="A21" s="2"/>
      <c r="B21" s="2" t="s">
        <v>10</v>
      </c>
      <c r="C21" s="2"/>
      <c r="D21" s="40">
        <f>(D20-D19)/(D13+1)</f>
        <v>2.7272727272727268E-2</v>
      </c>
      <c r="E21" s="2"/>
      <c r="F21" s="2"/>
      <c r="G21" s="2"/>
      <c r="H21" s="2"/>
      <c r="I21" s="2"/>
      <c r="J21" s="2"/>
      <c r="K21" s="2"/>
      <c r="L21" s="2"/>
      <c r="M21" s="2"/>
      <c r="N21" s="6">
        <f t="shared" si="0"/>
        <v>0.54999999999999993</v>
      </c>
      <c r="O21" s="2"/>
      <c r="P21" s="2"/>
      <c r="Q21" s="2"/>
      <c r="R21" s="2"/>
      <c r="S21" s="2"/>
      <c r="T21" s="2"/>
      <c r="U21" s="2"/>
      <c r="V21" s="2"/>
    </row>
    <row r="22" spans="1:22" ht="15" x14ac:dyDescent="0.4">
      <c r="A22" s="2"/>
      <c r="B22" s="2" t="s">
        <v>29</v>
      </c>
      <c r="C22" s="2"/>
      <c r="D22" s="43">
        <f>SUM(D6,D13)</f>
        <v>17</v>
      </c>
      <c r="E22" s="2"/>
      <c r="F22" s="2"/>
      <c r="G22" s="2"/>
      <c r="H22" s="2"/>
      <c r="I22" s="2"/>
      <c r="J22" s="2"/>
      <c r="K22" s="2"/>
      <c r="L22" s="2"/>
      <c r="M22" s="2"/>
      <c r="N22" s="6">
        <f t="shared" si="0"/>
        <v>0.6</v>
      </c>
      <c r="O22" s="2"/>
      <c r="P22" s="2"/>
      <c r="Q22" s="2"/>
      <c r="R22" s="2"/>
      <c r="S22" s="2"/>
      <c r="T22" s="2"/>
      <c r="U22" s="2"/>
      <c r="V22" s="2"/>
    </row>
    <row r="23" spans="1:22" ht="15.75" x14ac:dyDescent="0.5">
      <c r="A23" s="2"/>
      <c r="B23" s="2" t="s">
        <v>11</v>
      </c>
      <c r="C23" s="2"/>
      <c r="D23" s="13"/>
      <c r="E23" s="2"/>
      <c r="F23" s="2"/>
      <c r="G23" s="2"/>
      <c r="H23" s="34" t="s">
        <v>32</v>
      </c>
      <c r="I23" s="35"/>
      <c r="J23" s="35"/>
      <c r="K23" s="36">
        <v>200</v>
      </c>
      <c r="L23" s="2"/>
      <c r="M23" s="2"/>
      <c r="N23" s="6">
        <f t="shared" si="0"/>
        <v>0.65</v>
      </c>
      <c r="O23" s="2"/>
      <c r="P23" s="2"/>
      <c r="Q23" s="2"/>
      <c r="R23" s="2"/>
      <c r="S23" s="2"/>
      <c r="T23" s="2"/>
      <c r="U23" s="2"/>
      <c r="V23" s="2"/>
    </row>
    <row r="24" spans="1:22" ht="15" x14ac:dyDescent="0.4">
      <c r="A24" s="2"/>
      <c r="B24" s="2"/>
      <c r="C24" s="2"/>
      <c r="D24" s="13"/>
      <c r="E24" s="2"/>
      <c r="F24" s="2"/>
      <c r="G24" s="2"/>
      <c r="H24" s="2"/>
      <c r="I24" s="2"/>
      <c r="J24" s="2"/>
      <c r="K24" s="2"/>
      <c r="L24" s="2"/>
      <c r="M24" s="2"/>
      <c r="N24" s="6">
        <f t="shared" si="0"/>
        <v>0.70000000000000007</v>
      </c>
      <c r="O24" s="2"/>
      <c r="P24" s="2"/>
      <c r="Q24" s="2"/>
      <c r="R24" s="2"/>
      <c r="S24" s="2"/>
      <c r="T24" s="2"/>
      <c r="U24" s="2"/>
      <c r="V24" s="2"/>
    </row>
    <row r="25" spans="1:22" ht="15.4" x14ac:dyDescent="0.45">
      <c r="A25" s="14" t="s">
        <v>1</v>
      </c>
      <c r="B25" s="15" t="s">
        <v>12</v>
      </c>
      <c r="C25" s="14" t="s">
        <v>13</v>
      </c>
      <c r="D25" s="16" t="s">
        <v>14</v>
      </c>
      <c r="E25" s="14"/>
      <c r="F25" s="14" t="s">
        <v>0</v>
      </c>
      <c r="G25" s="16" t="s">
        <v>15</v>
      </c>
      <c r="H25" s="14" t="s">
        <v>16</v>
      </c>
      <c r="I25" s="14" t="s">
        <v>22</v>
      </c>
      <c r="J25" s="2"/>
      <c r="K25" s="37" t="s">
        <v>30</v>
      </c>
      <c r="L25" s="37" t="s">
        <v>31</v>
      </c>
      <c r="M25" s="2"/>
      <c r="N25" s="6"/>
      <c r="O25" s="2"/>
      <c r="P25" s="2"/>
      <c r="Q25" s="2"/>
      <c r="R25" s="2"/>
      <c r="S25" s="2"/>
      <c r="T25" s="2"/>
      <c r="U25" s="2"/>
      <c r="V25" s="2"/>
    </row>
    <row r="26" spans="1:22" ht="15" x14ac:dyDescent="0.4">
      <c r="A26" s="26">
        <v>1</v>
      </c>
      <c r="B26" s="26" t="s">
        <v>17</v>
      </c>
      <c r="C26" s="27">
        <f>IF(SUM($D$6,$D$13)&lt;&gt;17,0,$D$16*((1+$D$7)^$A26))</f>
        <v>5.25</v>
      </c>
      <c r="D26" s="28">
        <f t="shared" ref="D26:D42" si="1">IF(E26&lt;=$D$6,$D$7,D25-$D$14)</f>
        <v>0.05</v>
      </c>
      <c r="E26" s="26">
        <v>1</v>
      </c>
      <c r="F26" s="27">
        <f t="shared" ref="F26:F43" si="2">C26*G26</f>
        <v>0.52500000000000002</v>
      </c>
      <c r="G26" s="28">
        <f t="shared" ref="G26:G42" si="3">IF(E26&lt;=$D$6,$D$18,G25+$D$21)</f>
        <v>0.1</v>
      </c>
      <c r="H26" s="26"/>
      <c r="I26" s="27">
        <f>F26/(1+$D$4)^A26</f>
        <v>0.5</v>
      </c>
      <c r="J26" s="2"/>
      <c r="K26" s="39">
        <f>K23+C26-F26</f>
        <v>204.72499999999999</v>
      </c>
      <c r="L26" s="38">
        <f>C26/K23</f>
        <v>2.6249999999999999E-2</v>
      </c>
      <c r="M26" s="2"/>
      <c r="N26" s="6">
        <f t="shared" si="0"/>
        <v>0.05</v>
      </c>
      <c r="O26" s="2"/>
      <c r="P26" s="2" t="s">
        <v>33</v>
      </c>
      <c r="Q26" s="2"/>
      <c r="R26" s="2"/>
      <c r="S26" s="2"/>
      <c r="T26" s="2"/>
      <c r="U26" s="2"/>
      <c r="V26" s="2"/>
    </row>
    <row r="27" spans="1:22" ht="15" x14ac:dyDescent="0.4">
      <c r="A27" s="26">
        <f t="shared" ref="A27:A43" si="4">1+A26</f>
        <v>2</v>
      </c>
      <c r="B27" s="26" t="str">
        <f>IF(D27=D26,"Growth year EPS","Transition year EPS")</f>
        <v>Growth year EPS</v>
      </c>
      <c r="C27" s="27">
        <f t="shared" ref="C27:C32" si="5">$D$16*((1+$D$7)^$A27)</f>
        <v>5.5125000000000002</v>
      </c>
      <c r="D27" s="28">
        <f t="shared" si="1"/>
        <v>0.05</v>
      </c>
      <c r="E27" s="26">
        <v>2</v>
      </c>
      <c r="F27" s="27">
        <f t="shared" si="2"/>
        <v>0.55125000000000002</v>
      </c>
      <c r="G27" s="28">
        <f t="shared" si="3"/>
        <v>0.1</v>
      </c>
      <c r="H27" s="26"/>
      <c r="I27" s="27">
        <f t="shared" ref="I27:I41" si="6">F27/(1+$D$4)^A27</f>
        <v>0.5</v>
      </c>
      <c r="J27" s="2"/>
      <c r="K27" s="39">
        <f>K26+C27-F27</f>
        <v>209.68624999999997</v>
      </c>
      <c r="L27" s="38">
        <f>C27/K26</f>
        <v>2.692636463548663E-2</v>
      </c>
      <c r="M27" s="2"/>
      <c r="N27" s="6">
        <f t="shared" si="0"/>
        <v>0.1</v>
      </c>
      <c r="O27" s="2"/>
      <c r="P27" s="2" t="s">
        <v>34</v>
      </c>
      <c r="Q27" s="2"/>
      <c r="R27" s="2"/>
      <c r="S27" s="2"/>
      <c r="T27" s="2"/>
      <c r="U27" s="2"/>
      <c r="V27" s="2"/>
    </row>
    <row r="28" spans="1:22" ht="15" x14ac:dyDescent="0.4">
      <c r="A28" s="26">
        <f t="shared" si="4"/>
        <v>3</v>
      </c>
      <c r="B28" s="26" t="str">
        <f t="shared" ref="B28:B40" si="7">IF(D28=D27,"Growth year EPS","Transition year EPS")</f>
        <v>Growth year EPS</v>
      </c>
      <c r="C28" s="27">
        <f t="shared" si="5"/>
        <v>5.7881250000000009</v>
      </c>
      <c r="D28" s="28">
        <f t="shared" si="1"/>
        <v>0.05</v>
      </c>
      <c r="E28" s="26">
        <v>3</v>
      </c>
      <c r="F28" s="27">
        <f t="shared" si="2"/>
        <v>0.57881250000000006</v>
      </c>
      <c r="G28" s="28">
        <f t="shared" si="3"/>
        <v>0.1</v>
      </c>
      <c r="H28" s="26"/>
      <c r="I28" s="27">
        <f t="shared" si="6"/>
        <v>0.5</v>
      </c>
      <c r="J28" s="2"/>
      <c r="K28" s="39">
        <f t="shared" ref="K28:K43" si="8">K27+C28-F28</f>
        <v>214.89556249999998</v>
      </c>
      <c r="L28" s="38">
        <f t="shared" ref="L28:L43" si="9">C28/K27</f>
        <v>2.7603741303972012E-2</v>
      </c>
      <c r="M28" s="2"/>
      <c r="N28" s="6">
        <f t="shared" si="0"/>
        <v>0.15000000000000002</v>
      </c>
      <c r="O28" s="2"/>
      <c r="P28" s="2"/>
      <c r="Q28" s="2"/>
      <c r="R28" s="2"/>
      <c r="S28" s="2"/>
      <c r="T28" s="2"/>
      <c r="U28" s="2"/>
      <c r="V28" s="2"/>
    </row>
    <row r="29" spans="1:22" ht="15" x14ac:dyDescent="0.4">
      <c r="A29" s="26">
        <f t="shared" si="4"/>
        <v>4</v>
      </c>
      <c r="B29" s="26" t="str">
        <f t="shared" si="7"/>
        <v>Growth year EPS</v>
      </c>
      <c r="C29" s="27">
        <f t="shared" si="5"/>
        <v>6.0775312499999998</v>
      </c>
      <c r="D29" s="28">
        <f t="shared" si="1"/>
        <v>0.05</v>
      </c>
      <c r="E29" s="26">
        <v>4</v>
      </c>
      <c r="F29" s="27">
        <f t="shared" si="2"/>
        <v>0.60775312500000001</v>
      </c>
      <c r="G29" s="28">
        <f t="shared" si="3"/>
        <v>0.1</v>
      </c>
      <c r="H29" s="26"/>
      <c r="I29" s="27">
        <f>F29/(1+$D$4)^A29</f>
        <v>0.5</v>
      </c>
      <c r="J29" s="2"/>
      <c r="K29" s="39">
        <f t="shared" si="8"/>
        <v>220.36534062499999</v>
      </c>
      <c r="L29" s="38">
        <f t="shared" si="9"/>
        <v>2.8281325027360676E-2</v>
      </c>
      <c r="M29" s="2"/>
      <c r="N29" s="6">
        <f>N28+5%</f>
        <v>0.2</v>
      </c>
      <c r="O29" s="2"/>
      <c r="P29" s="2"/>
      <c r="Q29" s="2"/>
      <c r="R29" s="2"/>
      <c r="S29" s="2"/>
      <c r="T29" s="2"/>
      <c r="U29" s="2"/>
      <c r="V29" s="2"/>
    </row>
    <row r="30" spans="1:22" ht="15" x14ac:dyDescent="0.4">
      <c r="A30" s="26">
        <f t="shared" si="4"/>
        <v>5</v>
      </c>
      <c r="B30" s="26" t="str">
        <f t="shared" si="7"/>
        <v>Growth year EPS</v>
      </c>
      <c r="C30" s="27">
        <f t="shared" si="5"/>
        <v>6.3814078125000009</v>
      </c>
      <c r="D30" s="28">
        <f t="shared" si="1"/>
        <v>0.05</v>
      </c>
      <c r="E30" s="26">
        <v>5</v>
      </c>
      <c r="F30" s="27">
        <f t="shared" si="2"/>
        <v>0.63814078125000018</v>
      </c>
      <c r="G30" s="28">
        <f t="shared" si="3"/>
        <v>0.1</v>
      </c>
      <c r="H30" s="26"/>
      <c r="I30" s="27">
        <f t="shared" si="6"/>
        <v>0.50000000000000011</v>
      </c>
      <c r="J30" s="2"/>
      <c r="K30" s="39">
        <f t="shared" si="8"/>
        <v>226.10860765625</v>
      </c>
      <c r="L30" s="38">
        <f t="shared" si="9"/>
        <v>2.8958309843104445E-2</v>
      </c>
      <c r="M30" s="2"/>
      <c r="N30" s="6">
        <f t="shared" si="0"/>
        <v>0.25</v>
      </c>
      <c r="O30" s="2"/>
      <c r="P30" s="2"/>
      <c r="Q30" s="2"/>
      <c r="R30" s="2"/>
      <c r="S30" s="2"/>
      <c r="T30" s="2"/>
      <c r="U30" s="2"/>
      <c r="V30" s="2"/>
    </row>
    <row r="31" spans="1:22" ht="15" x14ac:dyDescent="0.4">
      <c r="A31" s="26">
        <f t="shared" si="4"/>
        <v>6</v>
      </c>
      <c r="B31" s="26" t="str">
        <f t="shared" si="7"/>
        <v>Growth year EPS</v>
      </c>
      <c r="C31" s="27">
        <f t="shared" si="5"/>
        <v>6.7004782031249999</v>
      </c>
      <c r="D31" s="28">
        <f t="shared" si="1"/>
        <v>0.05</v>
      </c>
      <c r="E31" s="26">
        <v>6</v>
      </c>
      <c r="F31" s="27">
        <f t="shared" si="2"/>
        <v>0.67004782031249999</v>
      </c>
      <c r="G31" s="28">
        <f t="shared" si="3"/>
        <v>0.1</v>
      </c>
      <c r="H31" s="26"/>
      <c r="I31" s="27">
        <f t="shared" si="6"/>
        <v>0.5</v>
      </c>
      <c r="J31" s="2"/>
      <c r="K31" s="39">
        <f t="shared" si="8"/>
        <v>232.13903803906248</v>
      </c>
      <c r="L31" s="38">
        <f t="shared" si="9"/>
        <v>2.9633892634957314E-2</v>
      </c>
      <c r="M31" s="2"/>
      <c r="N31" s="20"/>
      <c r="O31" s="2"/>
      <c r="P31" s="2"/>
      <c r="Q31" s="2"/>
      <c r="R31" s="2"/>
      <c r="S31" s="2"/>
      <c r="T31" s="2"/>
      <c r="U31" s="2"/>
      <c r="V31" s="2"/>
    </row>
    <row r="32" spans="1:22" ht="15" x14ac:dyDescent="0.4">
      <c r="A32" s="26">
        <f t="shared" si="4"/>
        <v>7</v>
      </c>
      <c r="B32" s="26" t="str">
        <f t="shared" si="7"/>
        <v>Growth year EPS</v>
      </c>
      <c r="C32" s="27">
        <f t="shared" si="5"/>
        <v>7.0355021132812512</v>
      </c>
      <c r="D32" s="28">
        <f t="shared" si="1"/>
        <v>0.05</v>
      </c>
      <c r="E32" s="26">
        <v>7</v>
      </c>
      <c r="F32" s="27">
        <f t="shared" si="2"/>
        <v>0.70355021132812512</v>
      </c>
      <c r="G32" s="28">
        <f t="shared" si="3"/>
        <v>0.1</v>
      </c>
      <c r="H32" s="26"/>
      <c r="I32" s="27">
        <f t="shared" si="6"/>
        <v>0.5</v>
      </c>
      <c r="J32" s="2"/>
      <c r="K32" s="39">
        <f t="shared" si="8"/>
        <v>238.4709899410156</v>
      </c>
      <c r="L32" s="38">
        <f t="shared" si="9"/>
        <v>3.0307276935029659E-2</v>
      </c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" x14ac:dyDescent="0.4">
      <c r="A33" s="29">
        <f t="shared" si="4"/>
        <v>8</v>
      </c>
      <c r="B33" s="29" t="str">
        <f t="shared" si="7"/>
        <v>Transition year EPS</v>
      </c>
      <c r="C33" s="30">
        <f>C32*(1+$D$7)</f>
        <v>7.3872772189453144</v>
      </c>
      <c r="D33" s="31">
        <f t="shared" si="1"/>
        <v>4.8181818181818187E-2</v>
      </c>
      <c r="E33" s="29">
        <v>8</v>
      </c>
      <c r="F33" s="30">
        <f t="shared" si="2"/>
        <v>0.94019891877485806</v>
      </c>
      <c r="G33" s="31">
        <f t="shared" si="3"/>
        <v>0.12727272727272726</v>
      </c>
      <c r="H33" s="29"/>
      <c r="I33" s="30">
        <f t="shared" si="6"/>
        <v>0.63636363636363635</v>
      </c>
      <c r="J33" s="2"/>
      <c r="K33" s="39">
        <f t="shared" si="8"/>
        <v>244.91806824118606</v>
      </c>
      <c r="L33" s="38">
        <f t="shared" si="9"/>
        <v>3.097767665900374E-2</v>
      </c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" x14ac:dyDescent="0.4">
      <c r="A34" s="29">
        <f t="shared" si="4"/>
        <v>9</v>
      </c>
      <c r="B34" s="29" t="str">
        <f t="shared" si="7"/>
        <v>Transition year EPS</v>
      </c>
      <c r="C34" s="30">
        <f>C33*(1+$D$7)</f>
        <v>7.7566410798925807</v>
      </c>
      <c r="D34" s="31">
        <f t="shared" si="1"/>
        <v>4.6363636363636371E-2</v>
      </c>
      <c r="E34" s="29">
        <v>9</v>
      </c>
      <c r="F34" s="30">
        <f t="shared" si="2"/>
        <v>1.1987536214379442</v>
      </c>
      <c r="G34" s="31">
        <f t="shared" si="3"/>
        <v>0.15454545454545454</v>
      </c>
      <c r="H34" s="29"/>
      <c r="I34" s="30">
        <f t="shared" si="6"/>
        <v>0.77272727272727282</v>
      </c>
      <c r="J34" s="2"/>
      <c r="K34" s="39">
        <f t="shared" si="8"/>
        <v>251.47595569964071</v>
      </c>
      <c r="L34" s="38">
        <f t="shared" si="9"/>
        <v>3.1670350560882805E-2</v>
      </c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" x14ac:dyDescent="0.4">
      <c r="A35" s="29">
        <f t="shared" si="4"/>
        <v>10</v>
      </c>
      <c r="B35" s="29" t="str">
        <f t="shared" si="7"/>
        <v>Transition year EPS</v>
      </c>
      <c r="C35" s="30">
        <f t="shared" ref="C35:C40" si="10">C34*(1+D35)</f>
        <v>8.1021641825423405</v>
      </c>
      <c r="D35" s="31">
        <f t="shared" si="1"/>
        <v>4.4545454545454555E-2</v>
      </c>
      <c r="E35" s="29">
        <v>10</v>
      </c>
      <c r="F35" s="30">
        <f t="shared" si="2"/>
        <v>1.4731207604622438</v>
      </c>
      <c r="G35" s="31">
        <f t="shared" si="3"/>
        <v>0.18181818181818182</v>
      </c>
      <c r="H35" s="29"/>
      <c r="I35" s="30">
        <f t="shared" si="6"/>
        <v>0.90436835891381362</v>
      </c>
      <c r="J35" s="2"/>
      <c r="K35" s="39">
        <f t="shared" si="8"/>
        <v>258.10499912172082</v>
      </c>
      <c r="L35" s="38">
        <f t="shared" si="9"/>
        <v>3.2218444741569846E-2</v>
      </c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" x14ac:dyDescent="0.4">
      <c r="A36" s="29">
        <f t="shared" si="4"/>
        <v>11</v>
      </c>
      <c r="B36" s="29" t="str">
        <f t="shared" si="7"/>
        <v>Transition year EPS</v>
      </c>
      <c r="C36" s="30">
        <f t="shared" si="10"/>
        <v>8.4483475612509675</v>
      </c>
      <c r="D36" s="31">
        <f t="shared" si="1"/>
        <v>4.2727272727272739E-2</v>
      </c>
      <c r="E36" s="29">
        <v>11</v>
      </c>
      <c r="F36" s="30">
        <f t="shared" si="2"/>
        <v>1.7664726718979298</v>
      </c>
      <c r="G36" s="31">
        <f t="shared" si="3"/>
        <v>0.20909090909090911</v>
      </c>
      <c r="H36" s="29"/>
      <c r="I36" s="30">
        <f t="shared" si="6"/>
        <v>1.0328199859959011</v>
      </c>
      <c r="J36" s="2"/>
      <c r="K36" s="39">
        <f t="shared" si="8"/>
        <v>264.78687401107385</v>
      </c>
      <c r="L36" s="38">
        <f t="shared" si="9"/>
        <v>3.2732212045481442E-2</v>
      </c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" x14ac:dyDescent="0.4">
      <c r="A37" s="29">
        <f t="shared" si="4"/>
        <v>12</v>
      </c>
      <c r="B37" s="29" t="str">
        <f t="shared" si="7"/>
        <v>Transition year EPS</v>
      </c>
      <c r="C37" s="30">
        <f t="shared" si="10"/>
        <v>8.7939617796657803</v>
      </c>
      <c r="D37" s="31">
        <f t="shared" si="1"/>
        <v>4.0909090909090923E-2</v>
      </c>
      <c r="E37" s="29">
        <v>12</v>
      </c>
      <c r="F37" s="30">
        <f t="shared" si="2"/>
        <v>2.0785727842846393</v>
      </c>
      <c r="G37" s="31">
        <f t="shared" si="3"/>
        <v>0.23636363636363639</v>
      </c>
      <c r="H37" s="29"/>
      <c r="I37" s="30">
        <f t="shared" si="6"/>
        <v>1.1574271026951999</v>
      </c>
      <c r="J37" s="2"/>
      <c r="K37" s="39">
        <f t="shared" si="8"/>
        <v>271.502263006455</v>
      </c>
      <c r="L37" s="38">
        <f t="shared" si="9"/>
        <v>3.3211471726117367E-2</v>
      </c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" x14ac:dyDescent="0.4">
      <c r="A38" s="29">
        <f t="shared" si="4"/>
        <v>13</v>
      </c>
      <c r="B38" s="29" t="str">
        <f t="shared" si="7"/>
        <v>Transition year EPS</v>
      </c>
      <c r="C38" s="30">
        <f t="shared" si="10"/>
        <v>9.1377257401436243</v>
      </c>
      <c r="D38" s="31">
        <f t="shared" si="1"/>
        <v>3.9090909090909107E-2</v>
      </c>
      <c r="E38" s="29">
        <v>13</v>
      </c>
      <c r="F38" s="30">
        <f t="shared" si="2"/>
        <v>2.409036786037865</v>
      </c>
      <c r="G38" s="31">
        <f t="shared" si="3"/>
        <v>0.26363636363636367</v>
      </c>
      <c r="H38" s="29"/>
      <c r="I38" s="30">
        <f t="shared" si="6"/>
        <v>1.2775636421258003</v>
      </c>
      <c r="J38" s="2"/>
      <c r="K38" s="39">
        <f t="shared" si="8"/>
        <v>278.23095196056079</v>
      </c>
      <c r="L38" s="38">
        <f t="shared" si="9"/>
        <v>3.3656167867471415E-2</v>
      </c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" x14ac:dyDescent="0.4">
      <c r="A39" s="29">
        <f t="shared" si="4"/>
        <v>14</v>
      </c>
      <c r="B39" s="29" t="str">
        <f t="shared" si="7"/>
        <v>Transition year EPS</v>
      </c>
      <c r="C39" s="30">
        <f t="shared" si="10"/>
        <v>9.4783136995489787</v>
      </c>
      <c r="D39" s="31">
        <f t="shared" si="1"/>
        <v>3.7272727272727291E-2</v>
      </c>
      <c r="E39" s="29">
        <v>14</v>
      </c>
      <c r="F39" s="30">
        <f t="shared" si="2"/>
        <v>2.7573276216869762</v>
      </c>
      <c r="G39" s="31">
        <f t="shared" si="3"/>
        <v>0.29090909090909095</v>
      </c>
      <c r="H39" s="29"/>
      <c r="I39" s="30">
        <f t="shared" si="6"/>
        <v>1.3926378176234435</v>
      </c>
      <c r="J39" s="2"/>
      <c r="K39" s="39">
        <f t="shared" si="8"/>
        <v>284.95193803842284</v>
      </c>
      <c r="L39" s="38">
        <f t="shared" si="9"/>
        <v>3.4066352549059778E-2</v>
      </c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" x14ac:dyDescent="0.4">
      <c r="A40" s="29">
        <f t="shared" si="4"/>
        <v>15</v>
      </c>
      <c r="B40" s="29" t="str">
        <f t="shared" si="7"/>
        <v>Transition year EPS</v>
      </c>
      <c r="C40" s="30">
        <f t="shared" si="10"/>
        <v>9.8143630034420788</v>
      </c>
      <c r="D40" s="31">
        <f t="shared" si="1"/>
        <v>3.5454545454545475E-2</v>
      </c>
      <c r="E40" s="29">
        <v>15</v>
      </c>
      <c r="F40" s="30">
        <f t="shared" si="2"/>
        <v>3.1227518647315708</v>
      </c>
      <c r="G40" s="31">
        <f t="shared" si="3"/>
        <v>0.31818181818181823</v>
      </c>
      <c r="H40" s="29"/>
      <c r="I40" s="30">
        <f t="shared" si="6"/>
        <v>1.502097040031346</v>
      </c>
      <c r="J40" s="2"/>
      <c r="K40" s="39">
        <f t="shared" si="8"/>
        <v>291.64354917713331</v>
      </c>
      <c r="L40" s="38">
        <f t="shared" si="9"/>
        <v>3.44421696900995E-2</v>
      </c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" x14ac:dyDescent="0.4">
      <c r="A41" s="29">
        <f t="shared" si="4"/>
        <v>16</v>
      </c>
      <c r="B41" s="29" t="str">
        <f>IF(D41=D40,"Growth year EPS","Transition year EPS")</f>
        <v>Transition year EPS</v>
      </c>
      <c r="C41" s="30">
        <f>C40*(1+D41)</f>
        <v>10.144482486285131</v>
      </c>
      <c r="D41" s="31">
        <f t="shared" si="1"/>
        <v>3.3636363636363659E-2</v>
      </c>
      <c r="E41" s="29">
        <v>16</v>
      </c>
      <c r="F41" s="30">
        <f t="shared" si="2"/>
        <v>3.5044575861712279</v>
      </c>
      <c r="G41" s="31">
        <f t="shared" si="3"/>
        <v>0.34545454545454551</v>
      </c>
      <c r="H41" s="32"/>
      <c r="I41" s="30">
        <f t="shared" si="6"/>
        <v>1.6054323985552099</v>
      </c>
      <c r="J41" s="2"/>
      <c r="K41" s="39">
        <f t="shared" si="8"/>
        <v>298.28357407724724</v>
      </c>
      <c r="L41" s="38">
        <f t="shared" si="9"/>
        <v>3.4783839776012855E-2</v>
      </c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" x14ac:dyDescent="0.4">
      <c r="A42" s="29">
        <f t="shared" si="4"/>
        <v>17</v>
      </c>
      <c r="B42" s="29" t="str">
        <f>IF(D42=D41,"Growth year EPS","Transition year EPS")</f>
        <v>Transition year EPS</v>
      </c>
      <c r="C42" s="30">
        <f>C41*(1+D42)</f>
        <v>10.467261474485111</v>
      </c>
      <c r="D42" s="31">
        <f t="shared" si="1"/>
        <v>3.1818181818181843E-2</v>
      </c>
      <c r="E42" s="29">
        <v>17</v>
      </c>
      <c r="F42" s="30">
        <f t="shared" si="2"/>
        <v>3.9014338223080878</v>
      </c>
      <c r="G42" s="31">
        <f t="shared" si="3"/>
        <v>0.3727272727272728</v>
      </c>
      <c r="H42" s="32">
        <f>F43/(D4-D11)</f>
        <v>215.62558637439335</v>
      </c>
      <c r="I42" s="30">
        <f>(F42+H42)/(1+$D$4)^A42</f>
        <v>95.778911752902616</v>
      </c>
      <c r="J42" s="2"/>
      <c r="K42" s="39">
        <f t="shared" si="8"/>
        <v>304.84940172942424</v>
      </c>
      <c r="L42" s="38">
        <f t="shared" si="9"/>
        <v>3.5091645615639495E-2</v>
      </c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" x14ac:dyDescent="0.4">
      <c r="A43" s="17">
        <f t="shared" si="4"/>
        <v>18</v>
      </c>
      <c r="B43" s="17" t="str">
        <f>IF(A43&gt;$D$6+$D$13,"Maturity","Transition year EPS")</f>
        <v>Maturity</v>
      </c>
      <c r="C43" s="18">
        <f>C42*(1+D43)</f>
        <v>10.781279318719665</v>
      </c>
      <c r="D43" s="19">
        <f>D11</f>
        <v>3.0000000000000006E-2</v>
      </c>
      <c r="E43" s="17">
        <v>18</v>
      </c>
      <c r="F43" s="18">
        <f t="shared" si="2"/>
        <v>4.3125117274878662</v>
      </c>
      <c r="G43" s="19">
        <v>0.4</v>
      </c>
      <c r="H43" s="17"/>
      <c r="I43" s="18"/>
      <c r="J43" s="2"/>
      <c r="K43" s="39">
        <f t="shared" si="8"/>
        <v>311.31816932065607</v>
      </c>
      <c r="L43" s="38">
        <f t="shared" si="9"/>
        <v>3.5365919229485072E-2</v>
      </c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" x14ac:dyDescent="0.4">
      <c r="A44" s="17"/>
      <c r="C44" s="18"/>
      <c r="D44" s="19"/>
      <c r="G44" s="19"/>
      <c r="J44" s="2"/>
      <c r="K44" s="23"/>
      <c r="L44" s="25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" x14ac:dyDescent="0.4">
      <c r="A45" s="2"/>
      <c r="B45" s="2"/>
      <c r="C45" s="18"/>
      <c r="D45" s="19"/>
      <c r="E45" s="2"/>
      <c r="G45" s="19"/>
      <c r="H45" s="2"/>
      <c r="I45" s="2"/>
      <c r="J45" s="2"/>
      <c r="K45" s="2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" x14ac:dyDescent="0.4">
      <c r="A46" s="2"/>
      <c r="B46" s="21"/>
      <c r="C46" s="18"/>
      <c r="D46" s="19"/>
      <c r="E46" s="2"/>
      <c r="G46" s="19"/>
      <c r="H46" s="2"/>
      <c r="I46" s="2"/>
      <c r="J46" s="2"/>
      <c r="K46" s="2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" x14ac:dyDescent="0.4">
      <c r="A47" s="2"/>
      <c r="B47" s="2"/>
      <c r="C47" s="18"/>
      <c r="D47" s="19"/>
      <c r="E47" s="2"/>
      <c r="G47" s="19"/>
      <c r="H47" s="2"/>
      <c r="I47" s="2"/>
      <c r="J47" s="2"/>
      <c r="K47" s="2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" x14ac:dyDescent="0.4">
      <c r="A48" s="2"/>
      <c r="B48" s="2"/>
      <c r="C48" s="18"/>
      <c r="D48" s="19"/>
      <c r="E48" s="2"/>
      <c r="G48" s="19"/>
      <c r="H48" s="2"/>
      <c r="I48" s="2"/>
      <c r="J48" s="2"/>
      <c r="K48" s="2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" x14ac:dyDescent="0.4">
      <c r="A49" s="2"/>
      <c r="B49" s="2"/>
      <c r="C49" s="18"/>
      <c r="D49" s="19"/>
      <c r="E49" s="2"/>
      <c r="G49" s="19"/>
      <c r="H49" s="2"/>
      <c r="I49" s="2"/>
      <c r="J49" s="2"/>
      <c r="K49" s="2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" x14ac:dyDescent="0.4">
      <c r="A50" s="2"/>
      <c r="B50" s="2"/>
      <c r="C50" s="18"/>
      <c r="D50" s="19"/>
      <c r="E50" s="2"/>
      <c r="G50" s="19"/>
      <c r="H50" s="2"/>
      <c r="I50" s="2"/>
      <c r="J50" s="2"/>
      <c r="K50" s="23"/>
      <c r="L50" s="2"/>
      <c r="M50" s="2"/>
      <c r="N50" s="2"/>
      <c r="O50" s="2"/>
      <c r="P50" s="2"/>
      <c r="Q50" s="2"/>
    </row>
    <row r="51" spans="1:22" ht="15" x14ac:dyDescent="0.4">
      <c r="A51" s="2"/>
      <c r="B51" s="2"/>
      <c r="C51" s="18"/>
      <c r="D51" s="19"/>
      <c r="E51" s="2"/>
      <c r="G51" s="19"/>
      <c r="H51" s="2"/>
      <c r="I51" s="2"/>
      <c r="J51" s="2"/>
      <c r="K51" s="23"/>
      <c r="L51" s="2"/>
      <c r="M51" s="2"/>
      <c r="N51" s="2"/>
      <c r="O51" s="2"/>
      <c r="P51" s="2"/>
      <c r="Q51" s="2"/>
    </row>
    <row r="52" spans="1:22" ht="15" x14ac:dyDescent="0.4">
      <c r="C52" s="18"/>
      <c r="D52" s="19"/>
      <c r="E52" s="2"/>
      <c r="G52" s="19"/>
      <c r="H52" s="2"/>
      <c r="I52" s="2"/>
      <c r="J52" s="2"/>
      <c r="K52" s="23"/>
      <c r="L52" s="2"/>
    </row>
  </sheetData>
  <conditionalFormatting sqref="A26:I43 C44:D52 G44:G52">
    <cfRule type="expression" dxfId="0" priority="3" stopIfTrue="1">
      <formula>$I$46="Invalid Inputs"</formula>
    </cfRule>
  </conditionalFormatting>
  <dataValidations count="5">
    <dataValidation type="list" allowBlank="1" showInputMessage="1" showErrorMessage="1" sqref="D13" xr:uid="{C6F1B494-7452-4A70-86FA-F39EAD649121}">
      <formula1>$O$2:$O$8</formula1>
    </dataValidation>
    <dataValidation type="list" allowBlank="1" showInputMessage="1" showErrorMessage="1" sqref="D6" xr:uid="{9636F4D8-9134-408A-8E50-01CE330526E9}">
      <formula1>$N$2:$N$8</formula1>
    </dataValidation>
    <dataValidation type="whole" operator="equal" showErrorMessage="1" errorTitle="Incorrect Number of Years" error="The growth period and maturity period must add up to 17 years.  Please redo your numbers." sqref="H4" xr:uid="{62124F9B-A16C-4ABA-9CCC-7E689E3A640E}">
      <formula1>$E$42</formula1>
    </dataValidation>
    <dataValidation type="decimal" operator="equal" showInputMessage="1" showErrorMessage="1" errorTitle="Incorrect Number of Years" error="Growth and transition periods must total 17 years.  Please redo your numbers." sqref="D22" xr:uid="{BDEF4B93-DE8F-44D7-8B9A-BE940B120B1E}">
      <formula1>$A$42</formula1>
    </dataValidation>
    <dataValidation type="list" allowBlank="1" showInputMessage="1" showErrorMessage="1" sqref="D9" xr:uid="{0E3E2A5C-F624-4C56-B090-3AD27174FD8E}">
      <formula1>$N$10:$N$30</formula1>
    </dataValidation>
  </dataValidations>
  <pageMargins left="0.7" right="0.7" top="0.75" bottom="0.75" header="0.3" footer="0.3"/>
  <pageSetup orientation="portrait" r:id="rId1"/>
  <ignoredErrors>
    <ignoredError sqref="N10:N24 N26:N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DDM Example</vt:lpstr>
    </vt:vector>
  </TitlesOfParts>
  <Company>Ivey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Foerster</dc:creator>
  <cp:lastModifiedBy>Kerry Back</cp:lastModifiedBy>
  <cp:lastPrinted>2005-12-22T12:27:48Z</cp:lastPrinted>
  <dcterms:created xsi:type="dcterms:W3CDTF">1999-09-21T12:07:42Z</dcterms:created>
  <dcterms:modified xsi:type="dcterms:W3CDTF">2025-04-22T13:30:49Z</dcterms:modified>
</cp:coreProperties>
</file>