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adb7b9741c07ff/Documents/EVE/Batteries/"/>
    </mc:Choice>
  </mc:AlternateContent>
  <xr:revisionPtr revIDLastSave="294" documentId="8_{9A9FD67F-E409-4939-A75F-3B7C9AADA20A}" xr6:coauthVersionLast="41" xr6:coauthVersionMax="41" xr10:uidLastSave="{961BD819-BEB7-4B22-8F06-00DA70556919}"/>
  <bookViews>
    <workbookView xWindow="-98" yWindow="-98" windowWidth="19396" windowHeight="10395" xr2:uid="{419EB9D8-01BD-430E-B72E-8C2AFC7700A8}"/>
  </bookViews>
  <sheets>
    <sheet name="Summary" sheetId="1" r:id="rId1"/>
    <sheet name="Energy Density" sheetId="4" r:id="rId2"/>
    <sheet name="Power Density" sheetId="5" r:id="rId3"/>
    <sheet name="Density (combined)" sheetId="3" r:id="rId4"/>
    <sheet name="bang for the buck" sheetId="6" r:id="rId5"/>
    <sheet name="Smart EV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D13" i="1"/>
  <c r="E13" i="1"/>
  <c r="F13" i="1"/>
  <c r="H13" i="1"/>
  <c r="I13" i="1"/>
  <c r="G13" i="1"/>
  <c r="J13" i="1"/>
  <c r="K13" i="1"/>
  <c r="L13" i="1"/>
  <c r="D17" i="1"/>
  <c r="E17" i="1"/>
  <c r="F17" i="1"/>
  <c r="H17" i="1"/>
  <c r="I17" i="1"/>
  <c r="G17" i="1"/>
  <c r="J17" i="1"/>
  <c r="K17" i="1"/>
  <c r="L17" i="1"/>
  <c r="B6" i="1"/>
  <c r="B3" i="1" s="1"/>
  <c r="B21" i="1" s="1"/>
  <c r="L3" i="1"/>
  <c r="L21" i="1" s="1"/>
  <c r="L4" i="1"/>
  <c r="L22" i="1" s="1"/>
  <c r="B17" i="1"/>
  <c r="B13" i="1"/>
  <c r="C13" i="1"/>
  <c r="C17" i="1"/>
  <c r="C7" i="1"/>
  <c r="C6" i="1" s="1"/>
  <c r="C3" i="1" s="1"/>
  <c r="C18" i="1" s="1"/>
  <c r="L19" i="1" l="1"/>
  <c r="L18" i="1"/>
  <c r="C21" i="1"/>
  <c r="C4" i="1"/>
  <c r="B4" i="1"/>
  <c r="D7" i="1"/>
  <c r="C19" i="1" l="1"/>
  <c r="C22" i="1"/>
  <c r="B19" i="1"/>
  <c r="B22" i="1"/>
  <c r="E7" i="1"/>
  <c r="D6" i="1"/>
  <c r="D4" i="1" l="1"/>
  <c r="D3" i="1"/>
  <c r="F7" i="1"/>
  <c r="E6" i="1"/>
  <c r="D21" i="1" l="1"/>
  <c r="D18" i="1"/>
  <c r="D22" i="1"/>
  <c r="D19" i="1"/>
  <c r="E3" i="1"/>
  <c r="E4" i="1"/>
  <c r="H7" i="1"/>
  <c r="F6" i="1"/>
  <c r="E19" i="1" l="1"/>
  <c r="E22" i="1"/>
  <c r="E21" i="1"/>
  <c r="E18" i="1"/>
  <c r="I7" i="1"/>
  <c r="H6" i="1"/>
  <c r="F4" i="1"/>
  <c r="F3" i="1"/>
  <c r="F21" i="1" l="1"/>
  <c r="F18" i="1"/>
  <c r="F19" i="1"/>
  <c r="F22" i="1"/>
  <c r="H3" i="1"/>
  <c r="H4" i="1"/>
  <c r="G7" i="1"/>
  <c r="I6" i="1"/>
  <c r="H22" i="1" l="1"/>
  <c r="H19" i="1"/>
  <c r="H18" i="1"/>
  <c r="H21" i="1"/>
  <c r="I3" i="1"/>
  <c r="I4" i="1"/>
  <c r="J7" i="1"/>
  <c r="G6" i="1"/>
  <c r="I22" i="1" l="1"/>
  <c r="I19" i="1"/>
  <c r="I21" i="1"/>
  <c r="I18" i="1"/>
  <c r="K7" i="1"/>
  <c r="K6" i="1" s="1"/>
  <c r="J6" i="1"/>
  <c r="G4" i="1"/>
  <c r="G3" i="1"/>
  <c r="G21" i="1" l="1"/>
  <c r="G18" i="1"/>
  <c r="G22" i="1"/>
  <c r="G19" i="1"/>
  <c r="J4" i="1"/>
  <c r="J3" i="1"/>
  <c r="K3" i="1"/>
  <c r="K4" i="1"/>
  <c r="K22" i="1" l="1"/>
  <c r="K19" i="1"/>
  <c r="K18" i="1"/>
  <c r="K21" i="1"/>
  <c r="J18" i="1"/>
  <c r="J21" i="1"/>
  <c r="J19" i="1"/>
  <c r="J22" i="1"/>
</calcChain>
</file>

<file path=xl/sharedStrings.xml><?xml version="1.0" encoding="utf-8"?>
<sst xmlns="http://schemas.openxmlformats.org/spreadsheetml/2006/main" count="62" uniqueCount="42">
  <si>
    <t>EV</t>
  </si>
  <si>
    <t>Year</t>
  </si>
  <si>
    <t>Energy (kWh)</t>
  </si>
  <si>
    <t>Series</t>
  </si>
  <si>
    <t>Parallel</t>
  </si>
  <si>
    <t>Module Current (A)</t>
  </si>
  <si>
    <t>Power (kW)</t>
  </si>
  <si>
    <t>Weight (lbm)</t>
  </si>
  <si>
    <t>Length (in)</t>
  </si>
  <si>
    <t>Width (in)</t>
  </si>
  <si>
    <t>Height (in)</t>
  </si>
  <si>
    <t>Volume (in)</t>
  </si>
  <si>
    <t>Power Density (kw/kg)</t>
  </si>
  <si>
    <t>Energy Density (kwh/kg)</t>
  </si>
  <si>
    <t>Format</t>
  </si>
  <si>
    <t>Smart EV</t>
  </si>
  <si>
    <t>Cell capacity (ah)</t>
  </si>
  <si>
    <t>Module Voltage (V)</t>
  </si>
  <si>
    <t>Cell Voltage (V)</t>
  </si>
  <si>
    <t>Mass (kg)</t>
  </si>
  <si>
    <t>Market Price ($/kWh)</t>
  </si>
  <si>
    <t>Market Price ($/kW)</t>
  </si>
  <si>
    <t>2013-2017</t>
  </si>
  <si>
    <t>Sources</t>
  </si>
  <si>
    <t>EVWest</t>
  </si>
  <si>
    <t>Ebay</t>
  </si>
  <si>
    <t>Junkyards</t>
  </si>
  <si>
    <t>Volt (Gen 1)</t>
  </si>
  <si>
    <t>Volt (Gen 2)</t>
  </si>
  <si>
    <t>Leaf</t>
  </si>
  <si>
    <t>Bolt</t>
  </si>
  <si>
    <t>Model S</t>
  </si>
  <si>
    <t xml:space="preserve">Model 3 </t>
  </si>
  <si>
    <t>Pacifica</t>
  </si>
  <si>
    <t>Kia</t>
  </si>
  <si>
    <t>Fiat 500e</t>
  </si>
  <si>
    <t>LG Pouch</t>
  </si>
  <si>
    <t>2016+</t>
  </si>
  <si>
    <t>Average Market Price</t>
  </si>
  <si>
    <t>2010-2015</t>
  </si>
  <si>
    <t>Prismatic</t>
  </si>
  <si>
    <t>Car-part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</si>
</sst>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Summary!$B$18:$G$18</c:f>
              <c:numCache>
                <c:formatCode>0.000</c:formatCode>
                <c:ptCount val="6"/>
                <c:pt idx="0">
                  <c:v>0.21142857142857147</c:v>
                </c:pt>
                <c:pt idx="1">
                  <c:v>0.16205357142857144</c:v>
                </c:pt>
                <c:pt idx="2">
                  <c:v>0.11022786121180737</c:v>
                </c:pt>
                <c:pt idx="3">
                  <c:v>0.13799832729300254</c:v>
                </c:pt>
                <c:pt idx="4">
                  <c:v>0.136125</c:v>
                </c:pt>
                <c:pt idx="5">
                  <c:v>0.14553846153846156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281-B53B-DCAA7FBF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33"/>
        <c:axId val="514921176"/>
        <c:axId val="514922816"/>
      </c:barChart>
      <c:catAx>
        <c:axId val="5149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2816"/>
        <c:crosses val="autoZero"/>
        <c:auto val="1"/>
        <c:lblAlgn val="ctr"/>
        <c:lblOffset val="100"/>
        <c:noMultiLvlLbl val="0"/>
      </c:catAx>
      <c:valAx>
        <c:axId val="51492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Density (kW/kg)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11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spPr>
            <a:solidFill>
              <a:srgbClr val="C00000"/>
            </a:solidFill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Summary!$B$19:$G$19</c:f>
              <c:numCache>
                <c:formatCode>0.000</c:formatCode>
                <c:ptCount val="6"/>
                <c:pt idx="0">
                  <c:v>0.66964285714285721</c:v>
                </c:pt>
                <c:pt idx="1">
                  <c:v>0.44196428571428575</c:v>
                </c:pt>
                <c:pt idx="2">
                  <c:v>2.5634386328327294</c:v>
                </c:pt>
                <c:pt idx="3">
                  <c:v>2.7599665458600509</c:v>
                </c:pt>
                <c:pt idx="4">
                  <c:v>0.41250000000000003</c:v>
                </c:pt>
                <c:pt idx="5">
                  <c:v>2.7076923076923078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1-4F34-8211-C4F61285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axId val="514921176"/>
        <c:axId val="514922816"/>
      </c:barChart>
      <c:catAx>
        <c:axId val="5149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2816"/>
        <c:crosses val="autoZero"/>
        <c:auto val="1"/>
        <c:lblAlgn val="ctr"/>
        <c:lblOffset val="100"/>
        <c:noMultiLvlLbl val="0"/>
      </c:catAx>
      <c:valAx>
        <c:axId val="51492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</a:t>
                </a:r>
                <a:r>
                  <a:rPr lang="en-US" baseline="0"/>
                  <a:t>Density (kW/kg)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11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Summary!$B$18:$G$18</c:f>
              <c:numCache>
                <c:formatCode>0.000</c:formatCode>
                <c:ptCount val="6"/>
                <c:pt idx="0">
                  <c:v>0.21142857142857147</c:v>
                </c:pt>
                <c:pt idx="1">
                  <c:v>0.16205357142857144</c:v>
                </c:pt>
                <c:pt idx="2">
                  <c:v>0.11022786121180737</c:v>
                </c:pt>
                <c:pt idx="3">
                  <c:v>0.13799832729300254</c:v>
                </c:pt>
                <c:pt idx="4">
                  <c:v>0.136125</c:v>
                </c:pt>
                <c:pt idx="5">
                  <c:v>0.14553846153846156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4703-9A0C-CB51E498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33"/>
        <c:axId val="514921176"/>
        <c:axId val="514922816"/>
      </c:barChart>
      <c:barChart>
        <c:barDir val="col"/>
        <c:grouping val="clustered"/>
        <c:varyColors val="0"/>
        <c:ser>
          <c:idx val="0"/>
          <c:order val="1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spPr>
            <a:solidFill>
              <a:srgbClr val="C00000"/>
            </a:solidFill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Summary!$B$19:$G$19</c:f>
              <c:numCache>
                <c:formatCode>0.000</c:formatCode>
                <c:ptCount val="6"/>
                <c:pt idx="0">
                  <c:v>0.66964285714285721</c:v>
                </c:pt>
                <c:pt idx="1">
                  <c:v>0.44196428571428575</c:v>
                </c:pt>
                <c:pt idx="2">
                  <c:v>2.5634386328327294</c:v>
                </c:pt>
                <c:pt idx="3">
                  <c:v>2.7599665458600509</c:v>
                </c:pt>
                <c:pt idx="4">
                  <c:v>0.41250000000000003</c:v>
                </c:pt>
                <c:pt idx="5">
                  <c:v>2.7076923076923078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7-4703-9A0C-CB51E498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axId val="687298480"/>
        <c:axId val="687298152"/>
      </c:barChart>
      <c:catAx>
        <c:axId val="5149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2816"/>
        <c:crosses val="autoZero"/>
        <c:auto val="1"/>
        <c:lblAlgn val="ctr"/>
        <c:lblOffset val="100"/>
        <c:noMultiLvlLbl val="0"/>
      </c:catAx>
      <c:valAx>
        <c:axId val="51492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Density (kW/kg)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1176"/>
        <c:crosses val="autoZero"/>
        <c:crossBetween val="between"/>
      </c:valAx>
      <c:valAx>
        <c:axId val="687298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Density</a:t>
                </a:r>
                <a:r>
                  <a:rPr lang="en-US" baseline="0"/>
                  <a:t> (kW/kg)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7298480"/>
        <c:crosses val="max"/>
        <c:crossBetween val="between"/>
      </c:valAx>
      <c:catAx>
        <c:axId val="68729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2981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Summary!$B$21:$G$21</c:f>
              <c:numCache>
                <c:formatCode>_("$"* #,##0.00_);_("$"* \(#,##0.00\);_("$"* "-"??_);_(@_)</c:formatCode>
                <c:ptCount val="6"/>
                <c:pt idx="0">
                  <c:v>234.60960960960961</c:v>
                </c:pt>
                <c:pt idx="1">
                  <c:v>258.5858585858586</c:v>
                </c:pt>
                <c:pt idx="2">
                  <c:v>155.03875968992247</c:v>
                </c:pt>
                <c:pt idx="3">
                  <c:v>155.55555555555554</c:v>
                </c:pt>
                <c:pt idx="4">
                  <c:v>101.01010101010101</c:v>
                </c:pt>
                <c:pt idx="5">
                  <c:v>232.55813953488371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435-903C-579CFC55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33"/>
        <c:axId val="514921176"/>
        <c:axId val="514922816"/>
      </c:barChart>
      <c:barChart>
        <c:barDir val="col"/>
        <c:grouping val="clustered"/>
        <c:varyColors val="0"/>
        <c:ser>
          <c:idx val="0"/>
          <c:order val="1"/>
          <c:tx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tx>
          <c:invertIfNegative val="0"/>
          <c:cat>
            <c:strRef>
              <c:f>Summary!$B$1:$G$1</c:f>
              <c:strCache>
                <c:ptCount val="6"/>
                <c:pt idx="0">
                  <c:v>Model S</c:v>
                </c:pt>
                <c:pt idx="1">
                  <c:v>Smart EV</c:v>
                </c:pt>
                <c:pt idx="2">
                  <c:v>Volt (Gen 1)</c:v>
                </c:pt>
                <c:pt idx="3">
                  <c:v>Volt (Gen 2)</c:v>
                </c:pt>
                <c:pt idx="4">
                  <c:v>Leaf</c:v>
                </c:pt>
                <c:pt idx="5">
                  <c:v>Pacifica</c:v>
                </c:pt>
              </c:strCache>
            </c:strRef>
          </c:cat>
          <c:val>
            <c:numRef>
              <c:f>Summary!$B$22:$G$22</c:f>
              <c:numCache>
                <c:formatCode>_("$"* #,##0.00_);_("$"* \(#,##0.00\);_("$"* "-"??_);_(@_)</c:formatCode>
                <c:ptCount val="6"/>
                <c:pt idx="0">
                  <c:v>74.074074074074076</c:v>
                </c:pt>
                <c:pt idx="1">
                  <c:v>94.81481481481481</c:v>
                </c:pt>
                <c:pt idx="2">
                  <c:v>6.666666666666667</c:v>
                </c:pt>
                <c:pt idx="3">
                  <c:v>7.7777777777777777</c:v>
                </c:pt>
                <c:pt idx="4">
                  <c:v>33.333333333333336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435-903C-579CFC55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axId val="687298480"/>
        <c:axId val="687298152"/>
      </c:barChart>
      <c:catAx>
        <c:axId val="51492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2816"/>
        <c:crosses val="autoZero"/>
        <c:auto val="1"/>
        <c:lblAlgn val="ctr"/>
        <c:lblOffset val="100"/>
        <c:noMultiLvlLbl val="0"/>
      </c:catAx>
      <c:valAx>
        <c:axId val="51492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($/kWh)</a:t>
                </a: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21176"/>
        <c:crosses val="autoZero"/>
        <c:crossBetween val="between"/>
      </c:valAx>
      <c:valAx>
        <c:axId val="687298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 ($/kW)</a:t>
                </a: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87298480"/>
        <c:crosses val="max"/>
        <c:crossBetween val="between"/>
      </c:valAx>
      <c:catAx>
        <c:axId val="68729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2981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16CDF-096B-4A1A-9068-15DC89400320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682AC-C8BD-430F-9D6D-C6544DF163BC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F47F71-98B0-4FA5-8790-D1E5AE748DEA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F64C6E-E3FD-4B6A-B254-D30FF2E77021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4ADF7-2690-4FF2-82B4-94E27BC045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73834-4462-408A-A071-1D969AE3EF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E5385-D442-4A46-8618-A2B7795150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F8CF4-4A8E-4572-8865-39D33A3C40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533400</xdr:colOff>
      <xdr:row>31</xdr:row>
      <xdr:rowOff>104775</xdr:rowOff>
    </xdr:to>
    <xdr:pic>
      <xdr:nvPicPr>
        <xdr:cNvPr id="2" name="Picture 1" descr="https://www.evwest.com/catalog/images/thumbs/def/large/products/lithium-ion-18650-ev-module-55-volt-3kwh-1.jpg?osCsid=4hjhgjhsq88n7h902vhddhcfe2">
          <a:extLst>
            <a:ext uri="{FF2B5EF4-FFF2-40B4-BE49-F238E27FC236}">
              <a16:creationId xmlns:a16="http://schemas.microsoft.com/office/drawing/2014/main" id="{7A6E7C02-B8F1-4149-BF62-168011B34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15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20AB-9AD3-432F-988F-4F67D93B6A72}">
  <dimension ref="A1:L25"/>
  <sheetViews>
    <sheetView tabSelected="1" workbookViewId="0">
      <selection activeCell="B18" sqref="B18:G19"/>
    </sheetView>
  </sheetViews>
  <sheetFormatPr defaultRowHeight="14.25" x14ac:dyDescent="0.45"/>
  <cols>
    <col min="1" max="1" width="20" bestFit="1" customWidth="1"/>
    <col min="2" max="2" width="12.06640625" customWidth="1"/>
    <col min="4" max="4" width="10.796875" customWidth="1"/>
    <col min="5" max="5" width="10.19921875" bestFit="1" customWidth="1"/>
    <col min="6" max="6" width="9.86328125" bestFit="1" customWidth="1"/>
  </cols>
  <sheetData>
    <row r="1" spans="1:12" x14ac:dyDescent="0.45">
      <c r="A1" t="s">
        <v>0</v>
      </c>
      <c r="B1" t="s">
        <v>31</v>
      </c>
      <c r="C1" t="s">
        <v>15</v>
      </c>
      <c r="D1" t="s">
        <v>27</v>
      </c>
      <c r="E1" t="s">
        <v>28</v>
      </c>
      <c r="F1" t="s">
        <v>29</v>
      </c>
      <c r="G1" t="s">
        <v>33</v>
      </c>
      <c r="H1" t="s">
        <v>30</v>
      </c>
      <c r="I1" t="s">
        <v>32</v>
      </c>
      <c r="J1" t="s">
        <v>34</v>
      </c>
      <c r="K1" t="s">
        <v>35</v>
      </c>
    </row>
    <row r="2" spans="1:12" hidden="1" x14ac:dyDescent="0.45">
      <c r="A2" t="s">
        <v>1</v>
      </c>
      <c r="B2">
        <v>2013</v>
      </c>
      <c r="C2" t="s">
        <v>22</v>
      </c>
      <c r="D2" t="s">
        <v>39</v>
      </c>
      <c r="G2" t="s">
        <v>37</v>
      </c>
    </row>
    <row r="3" spans="1:12" x14ac:dyDescent="0.45">
      <c r="A3" t="s">
        <v>2</v>
      </c>
      <c r="B3" s="3">
        <f>(B9*B6*B11)/1000</f>
        <v>5.3280000000000003</v>
      </c>
      <c r="C3" s="3">
        <f>(C9*C6*C11)/1000</f>
        <v>3.09375</v>
      </c>
      <c r="D3" s="3">
        <f t="shared" ref="D3:L3" si="0">(D9*D6*D11)/1000</f>
        <v>1.9350000000000001</v>
      </c>
      <c r="E3" s="3">
        <f t="shared" si="0"/>
        <v>2.25</v>
      </c>
      <c r="F3" s="3">
        <f t="shared" si="0"/>
        <v>0.495</v>
      </c>
      <c r="G3" s="3">
        <f>(G9*G6*G11)/1000</f>
        <v>2.58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2" x14ac:dyDescent="0.45">
      <c r="A4" t="s">
        <v>6</v>
      </c>
      <c r="B4" s="3">
        <f>B5*B6/1000</f>
        <v>16.875</v>
      </c>
      <c r="C4" s="3">
        <f>C5*C6/1000</f>
        <v>8.4375</v>
      </c>
      <c r="D4" s="3">
        <f t="shared" ref="D4:L4" si="1">D5*D6/1000</f>
        <v>45</v>
      </c>
      <c r="E4" s="3">
        <f t="shared" si="1"/>
        <v>45</v>
      </c>
      <c r="F4" s="3">
        <f t="shared" si="1"/>
        <v>1.5</v>
      </c>
      <c r="G4" s="3">
        <f>G5*G6/1000</f>
        <v>48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</row>
    <row r="5" spans="1:12" x14ac:dyDescent="0.45">
      <c r="A5" t="s">
        <v>5</v>
      </c>
      <c r="B5">
        <v>750</v>
      </c>
      <c r="C5">
        <v>150</v>
      </c>
      <c r="D5">
        <v>1000</v>
      </c>
      <c r="E5">
        <v>1000</v>
      </c>
      <c r="F5">
        <v>200</v>
      </c>
      <c r="G5">
        <v>800</v>
      </c>
    </row>
    <row r="6" spans="1:12" x14ac:dyDescent="0.45">
      <c r="A6" t="s">
        <v>17</v>
      </c>
      <c r="B6">
        <f>B7*B10</f>
        <v>22.5</v>
      </c>
      <c r="C6">
        <f>C7*C10</f>
        <v>56.25</v>
      </c>
      <c r="D6">
        <f t="shared" ref="D6:K6" si="2">D7*D10</f>
        <v>45</v>
      </c>
      <c r="E6">
        <f t="shared" si="2"/>
        <v>45</v>
      </c>
      <c r="F6">
        <f t="shared" si="2"/>
        <v>7.5</v>
      </c>
      <c r="G6">
        <f>G7*G10</f>
        <v>60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</row>
    <row r="7" spans="1:12" x14ac:dyDescent="0.45">
      <c r="A7" t="s">
        <v>18</v>
      </c>
      <c r="B7" s="3">
        <v>3.75</v>
      </c>
      <c r="C7" s="3">
        <f>B7</f>
        <v>3.75</v>
      </c>
      <c r="D7" s="3">
        <f t="shared" ref="D7:K7" si="3">C7</f>
        <v>3.75</v>
      </c>
      <c r="E7" s="3">
        <f t="shared" si="3"/>
        <v>3.75</v>
      </c>
      <c r="F7" s="3">
        <f t="shared" si="3"/>
        <v>3.75</v>
      </c>
      <c r="G7" s="3">
        <f>I7</f>
        <v>3.75</v>
      </c>
      <c r="H7" s="3">
        <f>F7</f>
        <v>3.75</v>
      </c>
      <c r="I7" s="3">
        <f t="shared" si="3"/>
        <v>3.75</v>
      </c>
      <c r="J7" s="3">
        <f>G7</f>
        <v>3.75</v>
      </c>
      <c r="K7" s="3">
        <f t="shared" si="3"/>
        <v>3.75</v>
      </c>
    </row>
    <row r="8" spans="1:12" x14ac:dyDescent="0.45">
      <c r="A8" t="s">
        <v>14</v>
      </c>
      <c r="B8">
        <v>18650</v>
      </c>
      <c r="C8">
        <v>18650</v>
      </c>
      <c r="D8" t="s">
        <v>36</v>
      </c>
      <c r="E8" t="s">
        <v>36</v>
      </c>
      <c r="F8" t="s">
        <v>40</v>
      </c>
      <c r="G8" t="s">
        <v>36</v>
      </c>
      <c r="H8" t="s">
        <v>36</v>
      </c>
      <c r="I8">
        <v>2170</v>
      </c>
    </row>
    <row r="9" spans="1:12" x14ac:dyDescent="0.45">
      <c r="A9" t="s">
        <v>16</v>
      </c>
      <c r="B9">
        <v>3.2</v>
      </c>
      <c r="C9">
        <v>2.5</v>
      </c>
      <c r="D9">
        <v>43</v>
      </c>
      <c r="E9">
        <v>50</v>
      </c>
      <c r="F9">
        <v>33</v>
      </c>
      <c r="G9">
        <v>43</v>
      </c>
    </row>
    <row r="10" spans="1:12" x14ac:dyDescent="0.45">
      <c r="A10" t="s">
        <v>3</v>
      </c>
      <c r="B10">
        <v>6</v>
      </c>
      <c r="C10">
        <v>15</v>
      </c>
      <c r="D10">
        <v>12</v>
      </c>
      <c r="E10">
        <v>12</v>
      </c>
      <c r="F10">
        <v>2</v>
      </c>
      <c r="G10">
        <v>16</v>
      </c>
    </row>
    <row r="11" spans="1:12" x14ac:dyDescent="0.45">
      <c r="A11" t="s">
        <v>4</v>
      </c>
      <c r="B11">
        <v>74</v>
      </c>
      <c r="C11">
        <v>22</v>
      </c>
      <c r="D11">
        <v>1</v>
      </c>
      <c r="E11">
        <v>1</v>
      </c>
      <c r="F11">
        <v>2</v>
      </c>
      <c r="G11">
        <v>1</v>
      </c>
    </row>
    <row r="12" spans="1:12" x14ac:dyDescent="0.45">
      <c r="A12" t="s">
        <v>7</v>
      </c>
      <c r="B12">
        <v>55.44</v>
      </c>
      <c r="C12">
        <v>42</v>
      </c>
      <c r="D12">
        <v>38.619999999999997</v>
      </c>
      <c r="E12">
        <v>35.869999999999997</v>
      </c>
      <c r="F12">
        <v>8</v>
      </c>
      <c r="G12">
        <v>39</v>
      </c>
    </row>
    <row r="13" spans="1:12" x14ac:dyDescent="0.45">
      <c r="A13" t="s">
        <v>19</v>
      </c>
      <c r="B13" s="3">
        <f>B12/2.2</f>
        <v>25.199999999999996</v>
      </c>
      <c r="C13" s="3">
        <f>C12/2.2</f>
        <v>19.09090909090909</v>
      </c>
      <c r="D13" s="3">
        <f t="shared" ref="D13:L13" si="4">D12/2.2</f>
        <v>17.554545454545451</v>
      </c>
      <c r="E13" s="3">
        <f t="shared" si="4"/>
        <v>16.304545454545451</v>
      </c>
      <c r="F13" s="3">
        <f t="shared" si="4"/>
        <v>3.6363636363636362</v>
      </c>
      <c r="G13" s="3">
        <f>G12/2.2</f>
        <v>17.727272727272727</v>
      </c>
      <c r="H13" s="3">
        <f t="shared" si="4"/>
        <v>0</v>
      </c>
      <c r="I13" s="3">
        <f t="shared" si="4"/>
        <v>0</v>
      </c>
      <c r="J13" s="3">
        <f t="shared" si="4"/>
        <v>0</v>
      </c>
      <c r="K13" s="3">
        <f t="shared" si="4"/>
        <v>0</v>
      </c>
      <c r="L13" s="3">
        <f t="shared" si="4"/>
        <v>0</v>
      </c>
    </row>
    <row r="14" spans="1:12" x14ac:dyDescent="0.45">
      <c r="A14" t="s">
        <v>8</v>
      </c>
      <c r="B14">
        <v>26.25</v>
      </c>
      <c r="C14">
        <v>39</v>
      </c>
      <c r="D14">
        <v>9</v>
      </c>
      <c r="E14">
        <v>9</v>
      </c>
      <c r="F14">
        <v>9</v>
      </c>
      <c r="G14">
        <v>14.25</v>
      </c>
    </row>
    <row r="15" spans="1:12" x14ac:dyDescent="0.45">
      <c r="A15" t="s">
        <v>9</v>
      </c>
      <c r="B15">
        <v>12</v>
      </c>
      <c r="C15">
        <v>2.75</v>
      </c>
      <c r="D15">
        <v>9</v>
      </c>
      <c r="E15">
        <v>8.75</v>
      </c>
      <c r="F15">
        <v>2</v>
      </c>
      <c r="G15">
        <v>8</v>
      </c>
    </row>
    <row r="16" spans="1:12" x14ac:dyDescent="0.45">
      <c r="A16" t="s">
        <v>10</v>
      </c>
      <c r="B16">
        <v>3.25</v>
      </c>
      <c r="C16">
        <v>7.25</v>
      </c>
      <c r="D16">
        <v>11</v>
      </c>
      <c r="E16">
        <v>10.5</v>
      </c>
      <c r="F16">
        <v>12</v>
      </c>
      <c r="G16">
        <v>6.25</v>
      </c>
    </row>
    <row r="17" spans="1:12" x14ac:dyDescent="0.45">
      <c r="A17" t="s">
        <v>11</v>
      </c>
      <c r="B17" s="2">
        <f>PRODUCT(B14:B16)</f>
        <v>1023.75</v>
      </c>
      <c r="C17" s="2">
        <f>PRODUCT(C14:C16)</f>
        <v>777.5625</v>
      </c>
      <c r="D17" s="2">
        <f t="shared" ref="D17:L17" si="5">PRODUCT(D14:D16)</f>
        <v>891</v>
      </c>
      <c r="E17" s="2">
        <f t="shared" si="5"/>
        <v>826.875</v>
      </c>
      <c r="F17" s="2">
        <f t="shared" si="5"/>
        <v>216</v>
      </c>
      <c r="G17" s="2">
        <f>PRODUCT(G14:G16)</f>
        <v>712.5</v>
      </c>
      <c r="H17" s="2">
        <f t="shared" si="5"/>
        <v>0</v>
      </c>
      <c r="I17" s="2">
        <f t="shared" si="5"/>
        <v>0</v>
      </c>
      <c r="J17" s="2">
        <f t="shared" si="5"/>
        <v>0</v>
      </c>
      <c r="K17" s="2">
        <f t="shared" si="5"/>
        <v>0</v>
      </c>
      <c r="L17" s="2">
        <f t="shared" si="5"/>
        <v>0</v>
      </c>
    </row>
    <row r="18" spans="1:12" x14ac:dyDescent="0.45">
      <c r="A18" t="s">
        <v>13</v>
      </c>
      <c r="B18" s="5">
        <f>B3/B$13</f>
        <v>0.21142857142857147</v>
      </c>
      <c r="C18" s="5">
        <f t="shared" ref="C18:K18" si="6">C3/C$13</f>
        <v>0.16205357142857144</v>
      </c>
      <c r="D18" s="5">
        <f t="shared" si="6"/>
        <v>0.11022786121180737</v>
      </c>
      <c r="E18" s="5">
        <f t="shared" si="6"/>
        <v>0.13799832729300254</v>
      </c>
      <c r="F18" s="5">
        <f t="shared" si="6"/>
        <v>0.136125</v>
      </c>
      <c r="G18" s="5">
        <f>G3/G$13</f>
        <v>0.14553846153846156</v>
      </c>
      <c r="H18" s="2" t="e">
        <f t="shared" si="6"/>
        <v>#DIV/0!</v>
      </c>
      <c r="I18" s="2" t="e">
        <f t="shared" si="6"/>
        <v>#DIV/0!</v>
      </c>
      <c r="J18" s="2" t="e">
        <f t="shared" si="6"/>
        <v>#DIV/0!</v>
      </c>
      <c r="K18" s="2" t="e">
        <f t="shared" si="6"/>
        <v>#DIV/0!</v>
      </c>
      <c r="L18" s="2">
        <f t="shared" ref="L18" si="7">L3/$C$13</f>
        <v>0</v>
      </c>
    </row>
    <row r="19" spans="1:12" x14ac:dyDescent="0.45">
      <c r="A19" t="s">
        <v>12</v>
      </c>
      <c r="B19" s="5">
        <f>B4/B$13</f>
        <v>0.66964285714285721</v>
      </c>
      <c r="C19" s="5">
        <f t="shared" ref="C19:K19" si="8">C4/C$13</f>
        <v>0.44196428571428575</v>
      </c>
      <c r="D19" s="5">
        <f t="shared" si="8"/>
        <v>2.5634386328327294</v>
      </c>
      <c r="E19" s="5">
        <f t="shared" si="8"/>
        <v>2.7599665458600509</v>
      </c>
      <c r="F19" s="5">
        <f t="shared" si="8"/>
        <v>0.41250000000000003</v>
      </c>
      <c r="G19" s="5">
        <f>G4/G$13</f>
        <v>2.7076923076923078</v>
      </c>
      <c r="H19" s="2" t="e">
        <f t="shared" si="8"/>
        <v>#DIV/0!</v>
      </c>
      <c r="I19" s="2" t="e">
        <f t="shared" si="8"/>
        <v>#DIV/0!</v>
      </c>
      <c r="J19" s="2" t="e">
        <f t="shared" si="8"/>
        <v>#DIV/0!</v>
      </c>
      <c r="K19" s="2" t="e">
        <f t="shared" si="8"/>
        <v>#DIV/0!</v>
      </c>
      <c r="L19" s="2">
        <f t="shared" ref="L19" si="9">L4/$C$13</f>
        <v>0</v>
      </c>
    </row>
    <row r="20" spans="1:12" x14ac:dyDescent="0.45">
      <c r="A20" t="s">
        <v>38</v>
      </c>
      <c r="B20" s="1">
        <v>1250</v>
      </c>
      <c r="C20" s="1">
        <v>800</v>
      </c>
      <c r="D20" s="1">
        <v>300</v>
      </c>
      <c r="E20" s="1">
        <v>350</v>
      </c>
      <c r="F20" s="1">
        <v>50</v>
      </c>
      <c r="G20" s="1">
        <v>600</v>
      </c>
      <c r="H20" s="1"/>
      <c r="I20" s="1"/>
      <c r="J20" s="1"/>
      <c r="K20" s="1"/>
      <c r="L20" s="1"/>
    </row>
    <row r="21" spans="1:12" x14ac:dyDescent="0.45">
      <c r="A21" t="s">
        <v>20</v>
      </c>
      <c r="B21" s="4">
        <f>B$20/B3</f>
        <v>234.60960960960961</v>
      </c>
      <c r="C21" s="4">
        <f>C$20/C3</f>
        <v>258.5858585858586</v>
      </c>
      <c r="D21" s="4">
        <f t="shared" ref="D21:L21" si="10">D$20/D3</f>
        <v>155.03875968992247</v>
      </c>
      <c r="E21" s="4">
        <f t="shared" si="10"/>
        <v>155.55555555555554</v>
      </c>
      <c r="F21" s="4">
        <f t="shared" si="10"/>
        <v>101.01010101010101</v>
      </c>
      <c r="G21" s="4">
        <f>G$20/G3</f>
        <v>232.55813953488371</v>
      </c>
      <c r="H21" s="4" t="e">
        <f t="shared" si="10"/>
        <v>#DIV/0!</v>
      </c>
      <c r="I21" s="4" t="e">
        <f t="shared" si="10"/>
        <v>#DIV/0!</v>
      </c>
      <c r="J21" s="4" t="e">
        <f t="shared" si="10"/>
        <v>#DIV/0!</v>
      </c>
      <c r="K21" s="4" t="e">
        <f t="shared" si="10"/>
        <v>#DIV/0!</v>
      </c>
      <c r="L21" s="4" t="e">
        <f t="shared" si="10"/>
        <v>#DIV/0!</v>
      </c>
    </row>
    <row r="22" spans="1:12" x14ac:dyDescent="0.45">
      <c r="A22" t="s">
        <v>21</v>
      </c>
      <c r="B22" s="4">
        <f>B$20/B4</f>
        <v>74.074074074074076</v>
      </c>
      <c r="C22" s="4">
        <f>C$20/C4</f>
        <v>94.81481481481481</v>
      </c>
      <c r="D22" s="4">
        <f t="shared" ref="D22:L22" si="11">D$20/D4</f>
        <v>6.666666666666667</v>
      </c>
      <c r="E22" s="4">
        <f t="shared" si="11"/>
        <v>7.7777777777777777</v>
      </c>
      <c r="F22" s="4">
        <f t="shared" si="11"/>
        <v>33.333333333333336</v>
      </c>
      <c r="G22" s="4">
        <f>G$20/G4</f>
        <v>12.5</v>
      </c>
      <c r="H22" s="4" t="e">
        <f t="shared" si="11"/>
        <v>#DIV/0!</v>
      </c>
      <c r="I22" s="4" t="e">
        <f t="shared" si="11"/>
        <v>#DIV/0!</v>
      </c>
      <c r="J22" s="4" t="e">
        <f t="shared" si="11"/>
        <v>#DIV/0!</v>
      </c>
      <c r="K22" s="4" t="e">
        <f t="shared" si="11"/>
        <v>#DIV/0!</v>
      </c>
      <c r="L22" s="4" t="e">
        <f t="shared" si="11"/>
        <v>#DIV/0!</v>
      </c>
    </row>
    <row r="23" spans="1:12" x14ac:dyDescent="0.45">
      <c r="A23" t="s">
        <v>23</v>
      </c>
      <c r="B23" t="s">
        <v>25</v>
      </c>
      <c r="C23" t="s">
        <v>24</v>
      </c>
      <c r="D23" t="s">
        <v>41</v>
      </c>
      <c r="E23" t="s">
        <v>41</v>
      </c>
      <c r="F23" t="s">
        <v>41</v>
      </c>
      <c r="G23" t="s">
        <v>25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</row>
    <row r="24" spans="1:12" x14ac:dyDescent="0.45">
      <c r="B24" t="s">
        <v>24</v>
      </c>
      <c r="D24" t="s">
        <v>25</v>
      </c>
      <c r="E24" t="s">
        <v>25</v>
      </c>
      <c r="F24" t="s">
        <v>25</v>
      </c>
      <c r="G24" t="s">
        <v>24</v>
      </c>
    </row>
    <row r="25" spans="1:12" x14ac:dyDescent="0.45">
      <c r="B25" t="s">
        <v>26</v>
      </c>
      <c r="D25" t="s">
        <v>26</v>
      </c>
      <c r="E25" t="s">
        <v>26</v>
      </c>
      <c r="F25" t="s">
        <v>26</v>
      </c>
      <c r="G2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B68B-A259-43E9-A953-FE104B8E7B71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Summary</vt:lpstr>
      <vt:lpstr>Smart EV</vt:lpstr>
      <vt:lpstr>Energy Density</vt:lpstr>
      <vt:lpstr>Power Density</vt:lpstr>
      <vt:lpstr>Density (combined)</vt:lpstr>
      <vt:lpstr>bang for the 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Manning</dc:creator>
  <cp:lastModifiedBy>Kerry Manning</cp:lastModifiedBy>
  <dcterms:created xsi:type="dcterms:W3CDTF">2019-03-16T15:38:03Z</dcterms:created>
  <dcterms:modified xsi:type="dcterms:W3CDTF">2019-03-17T21:50:53Z</dcterms:modified>
</cp:coreProperties>
</file>