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yoostdyk/Documents/Bootcamp/GitHub_HW/Module_1_Challenge/Module_1_Challenge/"/>
    </mc:Choice>
  </mc:AlternateContent>
  <xr:revisionPtr revIDLastSave="0" documentId="13_ncr:1_{952D9959-A079-0040-B438-968520BDBD70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Parent Category" sheetId="3" r:id="rId1"/>
    <sheet name="Sub-Category" sheetId="5" r:id="rId2"/>
    <sheet name="Success vs. Time" sheetId="9" r:id="rId3"/>
    <sheet name="Success Rate by Goal" sheetId="10" r:id="rId4"/>
    <sheet name="Number of Backers" sheetId="11" r:id="rId5"/>
    <sheet name="Raw Data" sheetId="1" r:id="rId6"/>
  </sheets>
  <calcPr calcId="191029"/>
  <pivotCaches>
    <pivotCache cacheId="10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J7" i="11"/>
  <c r="J6" i="11"/>
  <c r="J5" i="11"/>
  <c r="J4" i="11"/>
  <c r="J3" i="11"/>
  <c r="J2" i="11"/>
  <c r="I7" i="11"/>
  <c r="I8" i="11"/>
  <c r="I6" i="11"/>
  <c r="I5" i="11"/>
  <c r="I4" i="11"/>
  <c r="I3" i="11"/>
  <c r="I2" i="11"/>
  <c r="H13" i="10"/>
  <c r="H12" i="10"/>
  <c r="H11" i="10"/>
  <c r="H10" i="10"/>
  <c r="H9" i="10"/>
  <c r="H8" i="10"/>
  <c r="H7" i="10"/>
  <c r="H6" i="10"/>
  <c r="H5" i="10"/>
  <c r="H4" i="10"/>
  <c r="H3" i="10"/>
  <c r="H2" i="10"/>
  <c r="G2" i="10"/>
  <c r="G13" i="10"/>
  <c r="D13" i="10" s="1"/>
  <c r="G12" i="10"/>
  <c r="D12" i="10" s="1"/>
  <c r="G11" i="10"/>
  <c r="D11" i="10" s="1"/>
  <c r="G10" i="10"/>
  <c r="D10" i="10" s="1"/>
  <c r="G9" i="10"/>
  <c r="D9" i="10" s="1"/>
  <c r="G8" i="10"/>
  <c r="D8" i="10" s="1"/>
  <c r="G7" i="10"/>
  <c r="D7" i="10" s="1"/>
  <c r="G6" i="10"/>
  <c r="G5" i="10"/>
  <c r="D5" i="10" s="1"/>
  <c r="G4" i="10"/>
  <c r="D4" i="10" s="1"/>
  <c r="G3" i="10"/>
  <c r="D3" i="10" s="1"/>
  <c r="F13" i="10"/>
  <c r="C13" i="10" s="1"/>
  <c r="F12" i="10"/>
  <c r="C12" i="10" s="1"/>
  <c r="F11" i="10"/>
  <c r="C11" i="10" s="1"/>
  <c r="F10" i="10"/>
  <c r="C10" i="10" s="1"/>
  <c r="F9" i="10"/>
  <c r="C9" i="10" s="1"/>
  <c r="F8" i="10"/>
  <c r="C8" i="10" s="1"/>
  <c r="F7" i="10"/>
  <c r="C7" i="10" s="1"/>
  <c r="F6" i="10"/>
  <c r="F5" i="10"/>
  <c r="C5" i="10" s="1"/>
  <c r="F4" i="10"/>
  <c r="C4" i="10" s="1"/>
  <c r="F3" i="10"/>
  <c r="C3" i="10" s="1"/>
  <c r="E12" i="10"/>
  <c r="B12" i="10" s="1"/>
  <c r="E11" i="10"/>
  <c r="B11" i="10" s="1"/>
  <c r="E10" i="10"/>
  <c r="B10" i="10" s="1"/>
  <c r="E9" i="10"/>
  <c r="B9" i="10" s="1"/>
  <c r="E8" i="10"/>
  <c r="B8" i="10" s="1"/>
  <c r="E7" i="10"/>
  <c r="B7" i="10" s="1"/>
  <c r="E6" i="10"/>
  <c r="E5" i="10"/>
  <c r="B5" i="10" s="1"/>
  <c r="E4" i="10"/>
  <c r="B4" i="10" s="1"/>
  <c r="E3" i="10"/>
  <c r="B3" i="10" s="1"/>
  <c r="E2" i="10"/>
  <c r="B2" i="10" s="1"/>
  <c r="E13" i="10"/>
  <c r="B13" i="10" s="1"/>
  <c r="F2" i="10"/>
  <c r="C2" i="10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6" i="10" l="1"/>
  <c r="C6" i="10"/>
  <c r="D6" i="10"/>
  <c r="D2" i="10"/>
</calcChain>
</file>

<file path=xl/sharedStrings.xml><?xml version="1.0" encoding="utf-8"?>
<sst xmlns="http://schemas.openxmlformats.org/spreadsheetml/2006/main" count="8062" uniqueCount="2090">
  <si>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</si>
  <si>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</si>
  <si>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</si>
  <si>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</si>
  <si>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</si>
  <si>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</si>
  <si>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</si>
  <si>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</si>
  <si>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</si>
  <si>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</si>
  <si>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</si>
  <si>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</si>
  <si>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</si>
  <si>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</si>
  <si>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</si>
  <si>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</si>
  <si>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</si>
  <si>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</si>
  <si>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</si>
  <si>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</si>
  <si>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</si>
  <si>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</si>
  <si>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</si>
  <si>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</si>
  <si>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</si>
  <si>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</si>
  <si>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</si>
  <si>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</si>
  <si>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</si>
  <si>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</si>
  <si>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</si>
  <si>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</si>
  <si>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</si>
  <si>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</si>
  <si>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</si>
  <si>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</si>
  <si>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</si>
  <si>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</si>
  <si>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</si>
  <si>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</si>
  <si>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</si>
  <si>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</si>
  <si>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</si>
  <si>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</si>
  <si>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</si>
  <si>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</si>
  <si>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</si>
  <si>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</si>
  <si>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</si>
  <si>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</si>
  <si>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</si>
  <si>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</si>
  <si>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</si>
  <si>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</si>
  <si>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</si>
  <si>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</si>
  <si>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</si>
  <si>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</si>
  <si>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</si>
  <si>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</si>
  <si>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</si>
  <si>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</si>
  <si>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</si>
  <si>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</si>
  <si>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</si>
  <si>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</si>
  <si>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</si>
  <si>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</si>
  <si>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</si>
  <si>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</si>
  <si>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</si>
  <si>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</si>
  <si>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</si>
  <si>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</si>
  <si>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</si>
  <si>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</si>
  <si>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</si>
  <si>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</si>
  <si>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</si>
  <si>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</si>
  <si>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</si>
  <si>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</si>
  <si>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</si>
  <si>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</si>
  <si>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</si>
  <si>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</si>
  <si>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</si>
  <si>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</si>
  <si>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</si>
  <si>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</si>
  <si>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</si>
  <si>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</si>
  <si>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</si>
  <si>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</si>
  <si>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</si>
  <si>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</si>
  <si>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</si>
  <si>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</si>
  <si>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</si>
  <si>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</si>
  <si>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</si>
  <si>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</si>
  <si>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</si>
  <si>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</si>
  <si>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</si>
  <si>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</si>
  <si>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</si>
  <si>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</si>
  <si>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</si>
  <si>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</si>
  <si>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</si>
  <si>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</si>
  <si>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</si>
  <si>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</si>
  <si>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</si>
  <si>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</si>
  <si>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</si>
  <si>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</si>
  <si>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</si>
  <si>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</si>
  <si>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</si>
  <si>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</si>
  <si>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</si>
  <si>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</si>
  <si>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</si>
  <si>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</si>
  <si>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</si>
  <si>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</si>
  <si>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</si>
  <si>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</si>
  <si>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</si>
  <si>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</si>
  <si>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</si>
  <si>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</si>
  <si>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</si>
  <si>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</si>
  <si>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</si>
  <si>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</si>
  <si>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</si>
  <si>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</si>
  <si>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</si>
  <si>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</si>
  <si>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</si>
  <si>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</si>
  <si>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</si>
  <si>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</si>
  <si>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</si>
  <si>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</si>
  <si>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</si>
  <si>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</si>
  <si>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</si>
  <si>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</si>
  <si>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</si>
  <si>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</si>
  <si>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</si>
  <si>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</si>
  <si>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</si>
  <si>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</si>
  <si>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</si>
  <si>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</si>
  <si>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</si>
  <si>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</si>
  <si>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</si>
  <si>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</si>
  <si>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</si>
  <si>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</si>
  <si>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</si>
  <si>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</si>
  <si>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</si>
  <si>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</si>
  <si>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</si>
  <si>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</si>
  <si>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</si>
  <si>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</si>
  <si>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</si>
  <si>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</si>
  <si>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</si>
  <si>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</si>
  <si>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</si>
  <si>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</si>
  <si>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</si>
  <si>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</si>
  <si>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</si>
  <si>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</si>
  <si>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</si>
  <si>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</si>
  <si>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</si>
  <si>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</si>
  <si>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</si>
  <si>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</si>
  <si>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</si>
  <si>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</si>
  <si>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</si>
  <si>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</si>
  <si>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</si>
  <si>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</si>
  <si>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</si>
  <si>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</si>
  <si>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</si>
  <si>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</si>
  <si>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</si>
  <si>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</si>
  <si>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</si>
  <si>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</si>
  <si>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</si>
  <si>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</si>
  <si>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</si>
  <si>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</si>
  <si>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</si>
  <si>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</si>
  <si>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</si>
  <si>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</si>
  <si>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</si>
  <si>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</si>
  <si>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</si>
  <si>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</si>
  <si>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</si>
  <si>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</si>
  <si>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</si>
  <si>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</si>
  <si>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</si>
  <si>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</si>
  <si>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</si>
  <si>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</si>
  <si>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</si>
  <si>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</si>
  <si>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</si>
  <si>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</si>
  <si>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</si>
  <si>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</si>
  <si>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</si>
  <si>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</si>
  <si>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</si>
  <si>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</si>
  <si>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</si>
  <si>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</si>
  <si>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</si>
  <si>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</si>
  <si>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</si>
  <si>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</si>
  <si>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</si>
  <si>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</si>
  <si>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</si>
  <si>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</si>
  <si>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</si>
  <si>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</si>
  <si>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</si>
  <si>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</si>
  <si>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</si>
  <si>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</si>
  <si>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</si>
  <si>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</si>
  <si>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</si>
  <si>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</si>
  <si>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</si>
  <si>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</si>
  <si>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</si>
  <si>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</si>
  <si>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</si>
  <si>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</si>
  <si>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</si>
  <si>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</si>
  <si>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</si>
  <si>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</si>
  <si>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</si>
  <si>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</si>
  <si>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</si>
  <si>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</si>
  <si>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</si>
  <si>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</si>
  <si>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</si>
  <si>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</si>
  <si>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</si>
  <si>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</si>
  <si>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</si>
  <si>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</si>
  <si>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</si>
  <si>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</si>
  <si>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</si>
  <si>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</si>
  <si>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</si>
  <si>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</si>
  <si>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</si>
  <si>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</si>
  <si>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</si>
  <si>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</si>
  <si>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</si>
  <si>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</si>
  <si>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</si>
  <si>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</si>
  <si>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</si>
  <si>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</si>
  <si>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</si>
  <si>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</si>
  <si>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</si>
  <si>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</si>
  <si>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</si>
  <si>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</si>
  <si>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</si>
  <si>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</si>
  <si>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</si>
  <si>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</si>
  <si>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</si>
  <si>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</si>
  <si>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</si>
  <si>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</si>
  <si>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</si>
  <si>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</si>
  <si>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</si>
  <si>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</si>
  <si>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</si>
  <si>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</si>
  <si>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</si>
  <si>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</si>
  <si>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</si>
  <si>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</si>
  <si>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</si>
  <si>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</si>
  <si>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</si>
  <si>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</si>
  <si>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</si>
  <si>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</si>
  <si>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</si>
  <si>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</si>
  <si>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</si>
  <si>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</si>
  <si>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</si>
  <si>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</si>
  <si>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</si>
  <si>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</si>
  <si>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</si>
  <si>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</si>
  <si>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</si>
  <si>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</si>
  <si>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</si>
  <si>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</si>
  <si>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</si>
  <si>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</si>
  <si>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</si>
  <si>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</si>
  <si>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</si>
  <si>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</si>
  <si>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</si>
  <si>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</si>
  <si>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</si>
  <si>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</si>
  <si>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</si>
  <si>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</si>
  <si>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</si>
  <si>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</si>
  <si>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</si>
  <si>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</si>
  <si>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</si>
  <si>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</si>
  <si>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</si>
  <si>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</si>
  <si>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</si>
  <si>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</si>
  <si>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</si>
  <si>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</si>
  <si>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</si>
  <si>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</si>
  <si>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</si>
  <si>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</si>
  <si>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</si>
  <si>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</si>
  <si>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</si>
  <si>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</si>
  <si>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</si>
  <si>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</si>
  <si>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</si>
  <si>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</si>
  <si>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</si>
  <si>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</si>
  <si>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</si>
  <si>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</si>
  <si>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</si>
  <si>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</si>
  <si>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</si>
  <si>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</si>
  <si>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</si>
  <si>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</si>
  <si>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</si>
  <si>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</si>
  <si>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</si>
  <si>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</si>
  <si>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</si>
  <si>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</si>
  <si>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</si>
  <si>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</si>
  <si>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</si>
  <si>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</si>
  <si>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</si>
  <si>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</si>
  <si>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</si>
  <si>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</si>
  <si>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</si>
  <si>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</si>
  <si>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</si>
  <si>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</si>
  <si>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</si>
  <si>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</si>
  <si>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</si>
  <si>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</si>
  <si>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</si>
  <si>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</si>
  <si>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</si>
  <si>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</si>
  <si>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</si>
  <si>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</si>
  <si>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</si>
  <si>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</si>
  <si>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</si>
  <si>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</si>
  <si>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</si>
  <si>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</si>
  <si>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</si>
  <si>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</si>
  <si>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</si>
  <si>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</si>
  <si>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</si>
  <si>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</si>
  <si>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</si>
  <si>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</si>
  <si>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</si>
  <si>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</si>
  <si>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</si>
  <si>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</si>
  <si>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</si>
  <si>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</si>
  <si>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</si>
  <si>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</si>
  <si>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</si>
  <si>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</si>
  <si>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</si>
  <si>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</si>
  <si>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</si>
  <si>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</si>
  <si>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</si>
  <si>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</si>
  <si>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</si>
  <si>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</si>
  <si>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</si>
  <si>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</si>
  <si>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</si>
  <si>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</si>
  <si>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</si>
  <si>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</si>
  <si>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</si>
  <si>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</si>
  <si>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</si>
  <si>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</si>
  <si>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</si>
  <si>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</si>
  <si>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</si>
  <si>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</si>
  <si>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</si>
  <si>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</si>
  <si>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</si>
  <si>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</si>
  <si>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</si>
  <si>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</si>
  <si>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</si>
  <si>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</si>
  <si>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</si>
  <si>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</si>
  <si>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</si>
  <si>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</si>
  <si>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</si>
  <si>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</si>
  <si>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</si>
  <si>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</si>
  <si>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</si>
  <si>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</si>
  <si>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</si>
  <si>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</si>
  <si>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</si>
  <si>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</si>
  <si>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</si>
  <si>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</si>
  <si>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</si>
  <si>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</si>
  <si>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</si>
  <si>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</si>
  <si>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</si>
  <si>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</si>
  <si>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</si>
  <si>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</si>
  <si>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</si>
  <si>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</si>
  <si>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</si>
  <si>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</si>
  <si>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</si>
  <si>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</si>
  <si>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</si>
  <si>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</si>
  <si>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</si>
  <si>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</si>
  <si>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</si>
  <si>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</si>
  <si>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</si>
  <si>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</si>
  <si>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</si>
  <si>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</si>
  <si>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</si>
  <si>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</si>
  <si>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</si>
  <si>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</si>
  <si>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</si>
  <si>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</si>
  <si>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</si>
  <si>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</si>
  <si>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</si>
  <si>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</si>
  <si>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</si>
  <si>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</si>
  <si>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</si>
  <si>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</si>
  <si>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</si>
  <si>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</si>
  <si>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</si>
  <si>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</si>
  <si>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</si>
  <si>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</si>
  <si>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</si>
  <si>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</si>
  <si>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</si>
  <si>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</si>
  <si>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</si>
  <si>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</si>
  <si>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</si>
  <si>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</si>
  <si>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</si>
  <si>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</si>
  <si>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</si>
  <si>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</si>
  <si>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</si>
  <si>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</si>
  <si>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</si>
  <si>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</si>
  <si>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</si>
  <si>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</si>
  <si>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</si>
  <si>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</si>
  <si>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</si>
  <si>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</si>
  <si>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</si>
  <si>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</si>
  <si>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</si>
  <si>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</si>
  <si>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</si>
  <si>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</si>
  <si>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</si>
  <si>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</si>
  <si>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</si>
  <si>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</si>
  <si>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</si>
  <si>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</si>
  <si>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</si>
  <si>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</si>
  <si>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</si>
  <si>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</si>
  <si>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</si>
  <si>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</si>
  <si>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</si>
  <si>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</si>
  <si>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</si>
  <si>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</si>
  <si>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</si>
  <si>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</si>
  <si>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</si>
  <si>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</si>
  <si>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</si>
  <si>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</si>
  <si>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</si>
  <si>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</si>
  <si>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</si>
  <si>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</si>
  <si>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</si>
  <si>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</si>
  <si>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</si>
  <si>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</si>
  <si>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</si>
  <si>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</si>
  <si>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</si>
  <si>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</si>
  <si>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</si>
  <si>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</si>
  <si>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</si>
  <si>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</si>
  <si>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</si>
  <si>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</si>
  <si>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</si>
  <si>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</si>
  <si>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</si>
  <si>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</si>
  <si>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</si>
  <si>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</si>
  <si>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</si>
  <si>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</si>
  <si>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</si>
  <si>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</si>
  <si>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</si>
  <si>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</si>
  <si>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</si>
  <si>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</si>
  <si>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</si>
  <si>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</si>
  <si>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</si>
  <si>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</si>
  <si>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</si>
  <si>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</si>
  <si>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</si>
  <si>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</si>
  <si>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</si>
  <si>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</si>
  <si>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</si>
  <si>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</si>
  <si>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</si>
  <si>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</si>
  <si>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</si>
  <si>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</si>
  <si>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</si>
  <si>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</si>
  <si>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</si>
  <si>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</si>
  <si>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</si>
  <si>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</si>
  <si>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</si>
  <si>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</si>
  <si>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</si>
  <si>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</si>
  <si>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</si>
  <si>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</si>
  <si>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</si>
  <si>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</si>
  <si>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</si>
  <si>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</si>
  <si>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</si>
  <si>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</si>
  <si>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</si>
  <si>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</si>
  <si>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</si>
  <si>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</si>
  <si>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</si>
  <si>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</si>
  <si>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</si>
  <si>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</si>
  <si>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</si>
  <si>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</si>
  <si>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</si>
  <si>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</si>
  <si>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</si>
  <si>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</si>
  <si>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</si>
  <si>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</si>
  <si>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</si>
  <si>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</si>
  <si>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</si>
  <si>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</si>
  <si>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</si>
  <si>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</si>
  <si>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</si>
  <si>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</si>
  <si>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</si>
  <si>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</si>
  <si>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</si>
  <si>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</si>
  <si>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</si>
  <si>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</si>
  <si>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</si>
  <si>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</si>
  <si>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</si>
  <si>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</si>
  <si>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</si>
  <si>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</si>
  <si>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</si>
  <si>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</si>
  <si>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</si>
  <si>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</si>
  <si>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</si>
  <si>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</si>
  <si>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</si>
  <si>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</si>
  <si>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</si>
  <si>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</si>
  <si>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</si>
  <si>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</si>
  <si>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</si>
  <si>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</si>
  <si>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</si>
  <si>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</si>
  <si>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</si>
  <si>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</si>
  <si>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</si>
  <si>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</si>
  <si>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</si>
  <si>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</si>
  <si>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</si>
  <si>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</si>
  <si>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</si>
  <si>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</si>
  <si>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</si>
  <si>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</si>
  <si>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</si>
  <si>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</si>
  <si>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</si>
  <si>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</si>
  <si>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</si>
  <si>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</si>
  <si>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</si>
  <si>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</si>
  <si>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</si>
  <si>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</si>
  <si>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</si>
  <si>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</si>
  <si>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</si>
  <si>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</si>
  <si>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</si>
  <si>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</si>
  <si>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</si>
  <si>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</si>
  <si>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</si>
  <si>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</si>
  <si>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</si>
  <si>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</si>
  <si>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</si>
  <si>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</si>
  <si>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</si>
  <si>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</si>
  <si>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</si>
  <si>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</si>
  <si>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</si>
  <si>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</si>
  <si>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</si>
  <si>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</si>
  <si>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</si>
  <si>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</si>
  <si>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</si>
  <si>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</si>
  <si>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</si>
  <si>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</si>
  <si>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</si>
  <si>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</si>
  <si>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</si>
  <si>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</si>
  <si>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</si>
  <si>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</si>
  <si>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</si>
  <si>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</si>
  <si>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</si>
  <si>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</si>
  <si>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</si>
  <si>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</si>
  <si>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</si>
  <si>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</si>
  <si>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</si>
  <si>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</si>
  <si>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</si>
  <si>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</si>
  <si>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</si>
  <si>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</si>
  <si>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</si>
  <si>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</si>
  <si>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</si>
  <si>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</si>
  <si>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</si>
  <si>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</si>
  <si>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</si>
  <si>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</si>
  <si>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</si>
  <si>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</si>
  <si>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</si>
  <si>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</si>
  <si>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</si>
  <si>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</si>
  <si>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</si>
  <si>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</si>
  <si>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</si>
  <si>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</si>
  <si>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</si>
  <si>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</si>
  <si>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</si>
  <si>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</si>
  <si>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</si>
  <si>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</si>
  <si>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</si>
  <si>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</si>
  <si>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</si>
  <si>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</si>
  <si>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</si>
  <si>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</si>
  <si>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</si>
  <si>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</si>
  <si>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</si>
  <si>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</si>
  <si>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</si>
  <si>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</si>
  <si>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</si>
  <si>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</si>
  <si>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</si>
  <si>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</si>
  <si>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</si>
  <si>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</si>
  <si>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</si>
  <si>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</si>
  <si>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</si>
  <si>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</si>
  <si>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</si>
  <si>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</si>
  <si>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</si>
  <si>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</si>
  <si>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</si>
  <si>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</si>
  <si>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</si>
  <si>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</si>
  <si>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</si>
  <si>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</si>
  <si>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</si>
  <si>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</si>
  <si>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</si>
  <si>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</si>
  <si>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</si>
  <si>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</si>
  <si>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</si>
  <si>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</si>
  <si>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</si>
  <si>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</si>
  <si>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</si>
  <si>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</si>
  <si>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</si>
  <si>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</si>
  <si>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</si>
  <si>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</si>
  <si>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</si>
  <si>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</si>
  <si>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</si>
  <si>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</si>
  <si>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</si>
  <si>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</si>
  <si>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</si>
  <si>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</si>
  <si>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</si>
  <si>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</si>
  <si>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</si>
  <si>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</si>
  <si>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</si>
  <si>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</si>
  <si>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</si>
  <si>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</si>
  <si>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</si>
  <si>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</si>
  <si>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</si>
  <si>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</si>
  <si>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</si>
  <si>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</si>
  <si>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</si>
  <si>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</si>
  <si>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</si>
  <si>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</si>
  <si>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</si>
  <si>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</si>
  <si>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</si>
  <si>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</si>
  <si>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</si>
  <si>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</si>
  <si>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</si>
  <si>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</si>
  <si>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</si>
  <si>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</si>
  <si>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</si>
  <si>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</si>
  <si>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</si>
  <si>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</si>
  <si>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</si>
  <si>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</si>
  <si>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</si>
  <si>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</si>
  <si>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</si>
  <si>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</si>
  <si>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</si>
  <si>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</si>
  <si>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</si>
  <si>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</si>
  <si>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</si>
  <si>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</si>
  <si>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</si>
  <si>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</si>
  <si>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</si>
  <si>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</si>
  <si>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</si>
  <si>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</si>
  <si>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</si>
  <si>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</si>
  <si>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</si>
  <si>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</si>
  <si>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</si>
  <si>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</si>
  <si>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</si>
  <si>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</si>
  <si>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</si>
  <si>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</si>
  <si>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</si>
  <si>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</si>
  <si>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</si>
  <si>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</si>
  <si>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</si>
  <si>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</si>
  <si>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</si>
  <si>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</si>
  <si>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</si>
  <si>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</si>
  <si>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</si>
  <si>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</si>
  <si>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</si>
  <si>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</si>
  <si>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</si>
  <si>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</si>
  <si>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</si>
  <si>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</si>
  <si>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</si>
  <si>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</si>
  <si>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</si>
  <si>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</si>
  <si>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</si>
  <si>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</si>
  <si>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</si>
  <si>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</si>
  <si>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</si>
  <si>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</si>
  <si>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</si>
  <si>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</si>
  <si>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</si>
  <si>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</si>
  <si>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</si>
  <si>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</si>
  <si>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</si>
  <si>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</si>
  <si>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</si>
  <si>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</si>
  <si>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</si>
  <si>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</si>
  <si>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</si>
  <si>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</si>
  <si>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</si>
  <si>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</si>
  <si>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</si>
  <si>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</si>
  <si>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</si>
  <si>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</si>
  <si>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</si>
  <si>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</si>
  <si>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</si>
  <si>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</si>
  <si>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</si>
  <si>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</si>
  <si>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</si>
  <si>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</si>
  <si>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</si>
  <si>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</si>
  <si>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</si>
  <si>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</si>
  <si>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</si>
  <si>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</si>
  <si>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</si>
  <si>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</si>
  <si>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</si>
  <si>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</si>
  <si>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</si>
  <si>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</si>
  <si>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</si>
  <si>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</si>
  <si>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</si>
  <si>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</si>
  <si>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</si>
  <si>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</si>
  <si>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</si>
  <si>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</si>
  <si>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</si>
  <si>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</si>
  <si>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</si>
  <si>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</si>
  <si>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</si>
  <si>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</si>
  <si>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</si>
  <si>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</si>
  <si>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</si>
  <si>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</si>
  <si>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</si>
  <si>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</si>
  <si>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</si>
  <si>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</si>
  <si>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</si>
  <si>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</si>
  <si>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</si>
  <si>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</si>
  <si>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</si>
  <si>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</si>
  <si>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</si>
  <si>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</si>
  <si>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</si>
  <si>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</si>
  <si>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</si>
  <si>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</si>
  <si>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</si>
  <si>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</si>
  <si>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</si>
  <si>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</si>
  <si>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</si>
  <si>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</si>
  <si>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</si>
  <si>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</si>
  <si>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</si>
  <si>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</si>
  <si>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</si>
  <si>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</si>
  <si>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</si>
  <si>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</si>
  <si>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</si>
  <si>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</si>
  <si>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</si>
  <si>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</si>
  <si>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</si>
  <si>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</si>
  <si>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</si>
  <si>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</si>
  <si>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</si>
  <si>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</si>
  <si>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</si>
  <si>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</si>
  <si>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</si>
  <si>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</si>
  <si>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</si>
  <si>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</si>
  <si>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</si>
  <si>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</si>
  <si>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</si>
  <si>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</si>
  <si>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</si>
  <si>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</si>
  <si>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</si>
  <si>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</si>
  <si>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</si>
  <si>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</si>
  <si>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</si>
  <si>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</si>
  <si>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</si>
  <si>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</si>
  <si>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</si>
  <si>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</si>
  <si>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</si>
  <si>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</si>
  <si>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</si>
  <si>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</si>
  <si>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</si>
  <si>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</si>
  <si>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</si>
  <si>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</si>
  <si>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</si>
  <si>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</si>
  <si>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</si>
  <si>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</si>
  <si>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</si>
  <si>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</si>
  <si>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</si>
  <si>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</si>
  <si>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</si>
  <si>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</si>
  <si>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</si>
  <si>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</si>
  <si>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</si>
  <si>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</si>
  <si>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</si>
  <si>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</si>
  <si>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</si>
  <si>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</si>
  <si>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</si>
  <si>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</si>
  <si>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</si>
  <si>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</si>
  <si>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</si>
  <si>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</si>
  <si>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</si>
  <si>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</si>
  <si>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</si>
  <si>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</si>
  <si>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</si>
  <si>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</si>
  <si>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</si>
  <si>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</si>
  <si>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</si>
  <si>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</si>
  <si>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</si>
  <si>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</si>
  <si>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</si>
  <si>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</si>
  <si>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</si>
  <si>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</si>
  <si>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</si>
  <si>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</si>
  <si>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</si>
  <si>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</si>
  <si>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</si>
  <si>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</si>
  <si>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</si>
  <si>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</si>
  <si>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</si>
  <si>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</si>
  <si>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</si>
  <si>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</si>
  <si>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</si>
  <si>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</si>
  <si>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</si>
  <si>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</si>
  <si>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</si>
  <si>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</si>
  <si>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</si>
  <si>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</si>
  <si>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</si>
  <si>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</si>
  <si>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</si>
  <si>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</si>
  <si>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</si>
  <si>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</si>
  <si>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</si>
  <si>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</si>
  <si>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</si>
  <si>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</si>
  <si>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</si>
  <si>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</si>
  <si>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</si>
  <si>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</si>
  <si>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</si>
  <si>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</si>
  <si>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</si>
  <si>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</si>
  <si>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</si>
  <si>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</si>
  <si>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</si>
  <si>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</si>
  <si>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</si>
  <si>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</si>
  <si>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</si>
  <si>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</si>
  <si>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</si>
  <si>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</si>
  <si>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</si>
  <si>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</si>
  <si>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</si>
  <si>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</si>
  <si>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</si>
  <si>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</si>
  <si>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</si>
  <si>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</si>
  <si>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</si>
  <si>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</si>
  <si>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</si>
  <si>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</si>
  <si>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</si>
  <si>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</si>
  <si>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</si>
  <si>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</si>
  <si>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</si>
  <si>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</si>
  <si>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</si>
  <si>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</si>
  <si>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</si>
  <si>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</si>
  <si>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</si>
  <si>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</si>
  <si>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</si>
  <si>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</si>
  <si>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</si>
  <si>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</si>
  <si>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</si>
  <si>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</si>
  <si>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</si>
  <si>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</si>
  <si>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</si>
  <si>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</si>
  <si>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</si>
  <si>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</si>
  <si>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</si>
  <si>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</si>
  <si>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</si>
  <si>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</si>
  <si>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</si>
  <si>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</si>
  <si>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</si>
  <si>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</si>
  <si>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</si>
  <si>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</si>
  <si>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</si>
  <si>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</si>
  <si>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</si>
  <si>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</si>
  <si>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</si>
  <si>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</si>
  <si>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</si>
  <si>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</si>
  <si>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</si>
  <si>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</si>
  <si>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</si>
  <si>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</si>
  <si>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</si>
  <si>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</si>
  <si>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</si>
  <si>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</si>
  <si>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</si>
  <si>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</si>
  <si>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</si>
  <si>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</si>
  <si>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</si>
  <si>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</si>
  <si>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</si>
  <si>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</si>
  <si>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</si>
  <si>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</si>
  <si>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</si>
  <si>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</si>
  <si>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</si>
  <si>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</si>
  <si>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</si>
  <si>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</si>
  <si>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</si>
  <si>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</si>
  <si>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</si>
  <si>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</si>
  <si>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</si>
  <si>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</si>
  <si>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</si>
  <si>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</si>
  <si>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</si>
  <si>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</si>
  <si>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</si>
  <si>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</si>
  <si>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</si>
  <si>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</si>
  <si>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</si>
  <si>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</si>
  <si>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</si>
  <si>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</si>
  <si>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</si>
  <si>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</si>
  <si>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</si>
  <si>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</si>
  <si>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</si>
  <si>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</si>
  <si>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</si>
  <si>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</si>
  <si>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</si>
  <si>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</si>
  <si>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</si>
  <si>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</si>
  <si>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</si>
  <si>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</si>
  <si>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</si>
  <si>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</si>
  <si>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</si>
  <si>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</si>
  <si>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</si>
  <si>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</si>
  <si>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</si>
  <si>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</si>
  <si>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</si>
  <si>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</si>
  <si>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</si>
  <si>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</si>
  <si>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</si>
  <si>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</si>
  <si>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</si>
  <si>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</si>
  <si>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</si>
  <si>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</si>
  <si>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</si>
  <si>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</si>
  <si>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</si>
  <si>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</si>
  <si>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</si>
  <si>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</si>
  <si>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</si>
  <si>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</si>
  <si>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</si>
  <si>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</si>
  <si>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</si>
  <si>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</si>
  <si>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</si>
  <si>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</si>
  <si>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</si>
  <si>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</si>
  <si>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</si>
  <si>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</si>
  <si>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</si>
  <si>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</si>
  <si>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</si>
  <si>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</si>
  <si>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</si>
  <si>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</si>
  <si>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</si>
  <si>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</si>
  <si>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</si>
  <si>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</si>
  <si>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</si>
  <si>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</si>
  <si>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</si>
  <si>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</si>
  <si>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</si>
  <si>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</si>
  <si>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</si>
  <si>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</si>
  <si>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</si>
  <si>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</si>
  <si>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</si>
  <si>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</si>
  <si>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</si>
  <si>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</si>
  <si>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</si>
  <si>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</si>
  <si>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</si>
  <si>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</si>
  <si>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</si>
  <si>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</si>
  <si>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</si>
  <si>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</si>
  <si>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</si>
  <si>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</si>
  <si>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</si>
  <si>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</si>
  <si>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</si>
  <si>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</si>
  <si>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</si>
  <si>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</si>
  <si>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</si>
  <si>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</si>
  <si>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</si>
  <si>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</si>
  <si>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</si>
  <si>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</si>
  <si>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</si>
  <si>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</si>
  <si>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</si>
  <si>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</si>
  <si>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</si>
  <si>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</si>
  <si>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</si>
  <si>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</si>
  <si>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</si>
  <si>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</si>
  <si>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</si>
  <si>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</si>
  <si>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</si>
  <si>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</si>
  <si>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</si>
  <si>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</si>
  <si>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</si>
  <si>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</si>
  <si>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</si>
  <si>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</si>
  <si>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</si>
  <si>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</si>
  <si>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</si>
  <si>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</si>
  <si>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</si>
  <si>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</si>
  <si>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</si>
  <si>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</si>
  <si>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</si>
  <si>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</si>
  <si>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</si>
  <si>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</si>
  <si>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</si>
  <si>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</si>
  <si>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</si>
  <si>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</si>
  <si>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</si>
  <si>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</si>
  <si>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</si>
  <si>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</si>
  <si>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</si>
  <si>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</si>
  <si>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</si>
  <si>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</si>
  <si>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</si>
  <si>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</si>
  <si>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</si>
  <si>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</si>
  <si>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</si>
  <si>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</si>
  <si>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</si>
  <si>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</si>
  <si>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</si>
  <si>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</si>
  <si>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</si>
  <si>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</si>
  <si>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</si>
  <si>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</si>
  <si>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</si>
  <si>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</si>
  <si>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</si>
  <si>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</si>
  <si>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</si>
  <si>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</si>
  <si>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</si>
  <si>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</si>
  <si>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</si>
  <si>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</si>
  <si>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</si>
  <si>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</si>
  <si>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</si>
  <si>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</si>
  <si>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</si>
  <si>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</si>
  <si>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</si>
  <si>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</si>
  <si>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</si>
  <si>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</si>
  <si>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</si>
  <si>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</si>
  <si>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</si>
  <si>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</si>
  <si>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</si>
  <si>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</si>
  <si>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</si>
  <si>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</si>
  <si>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</si>
  <si>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</si>
  <si>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</si>
  <si>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</si>
  <si>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</si>
  <si>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</si>
  <si>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</si>
  <si>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</si>
  <si>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</si>
  <si>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</si>
  <si>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</si>
  <si>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</si>
  <si>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</si>
  <si>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</si>
  <si>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</si>
  <si>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</si>
  <si>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</si>
  <si>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</si>
  <si>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</si>
  <si>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</si>
  <si>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</si>
  <si>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</si>
  <si>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</si>
  <si>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</si>
  <si>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</si>
  <si>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</si>
  <si>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</si>
  <si>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</si>
  <si>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</si>
  <si>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</si>
  <si>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</si>
  <si>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</si>
  <si>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</si>
  <si>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</si>
  <si>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</si>
  <si>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</si>
  <si>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</si>
  <si>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</si>
  <si>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</si>
  <si>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</si>
  <si>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</si>
  <si>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</si>
  <si>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</si>
  <si>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</si>
  <si>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</si>
  <si>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</si>
  <si>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</si>
  <si>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</si>
  <si>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</si>
  <si>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</si>
  <si>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</si>
  <si>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</si>
  <si>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</si>
  <si>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</si>
  <si>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</si>
  <si>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</si>
  <si>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</si>
  <si>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</si>
  <si>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</si>
  <si>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</si>
  <si>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</si>
  <si>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</si>
  <si>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</si>
  <si>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</si>
  <si>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</si>
  <si>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</si>
  <si>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</si>
  <si>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</si>
  <si>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</si>
  <si>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</si>
  <si>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</si>
  <si>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</si>
  <si>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</si>
  <si>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</si>
  <si>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</si>
  <si>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</si>
  <si>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</si>
  <si>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</si>
  <si>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</si>
  <si>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</si>
  <si>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</si>
  <si>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</si>
  <si>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</si>
  <si>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</si>
  <si>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</si>
  <si>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</si>
  <si>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</si>
  <si>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</si>
  <si>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</si>
  <si>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</si>
  <si>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</si>
  <si>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</si>
  <si>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</si>
  <si>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</si>
  <si>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</si>
  <si>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</si>
  <si>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</si>
  <si>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</si>
  <si>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</si>
  <si>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</si>
  <si>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</si>
  <si>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</si>
  <si>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</si>
  <si>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</si>
  <si>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</si>
  <si>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</si>
  <si>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</si>
  <si>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</si>
  <si>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</si>
  <si>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</si>
  <si>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</si>
  <si>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</si>
  <si>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</si>
  <si>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</si>
  <si>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</si>
  <si>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</si>
  <si>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</si>
  <si>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</si>
  <si>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</si>
  <si>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</si>
  <si>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</si>
  <si>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</si>
  <si>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</si>
  <si>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</si>
  <si>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</si>
  <si>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</si>
  <si>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</si>
  <si>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</si>
  <si>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</si>
  <si>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</si>
  <si>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</si>
  <si>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</si>
  <si>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</si>
  <si>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</si>
  <si>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</si>
  <si>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</si>
  <si>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</si>
  <si>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</si>
  <si>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</si>
  <si>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</si>
  <si>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</si>
  <si>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</si>
  <si>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</si>
  <si>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</si>
  <si>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</si>
  <si>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</si>
  <si>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</si>
  <si>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</si>
  <si>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</si>
  <si>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</si>
  <si>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</si>
  <si>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</si>
  <si>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</si>
  <si>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</si>
  <si>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</si>
  <si>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</si>
  <si>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</si>
  <si>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</si>
  <si>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</si>
  <si>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</si>
  <si>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</si>
  <si>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</si>
  <si>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</si>
  <si>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</si>
  <si>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</si>
  <si>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</si>
  <si>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</si>
  <si>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</si>
  <si>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</si>
  <si>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</si>
  <si>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</si>
  <si>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</si>
  <si>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</si>
  <si>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</si>
  <si>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</si>
  <si>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</si>
  <si>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</si>
  <si>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</si>
  <si>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</si>
  <si>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</si>
  <si>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</si>
  <si>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</si>
  <si>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</si>
  <si>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</si>
  <si>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</si>
  <si>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</si>
  <si>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</si>
  <si>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</si>
  <si>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</si>
  <si>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</si>
  <si>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</si>
  <si>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</si>
  <si>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</si>
  <si>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</si>
  <si>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</si>
  <si>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</si>
  <si>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</si>
  <si>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</si>
  <si>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</si>
  <si>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</si>
  <si>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</si>
  <si>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</si>
  <si>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</si>
  <si>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</si>
  <si>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</si>
  <si>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</si>
  <si>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</si>
  <si>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</si>
  <si>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</si>
  <si>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</si>
  <si>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</si>
  <si>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</si>
  <si>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</si>
  <si>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</si>
  <si>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</si>
  <si>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</si>
  <si>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</si>
  <si>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</si>
  <si>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</si>
  <si>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</si>
  <si>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</si>
  <si>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</si>
  <si>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</si>
  <si>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</si>
  <si>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</si>
  <si>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</si>
  <si>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</si>
  <si>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</si>
  <si>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</si>
  <si>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</si>
  <si>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</si>
  <si>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</si>
  <si>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</si>
  <si>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</si>
  <si>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</si>
  <si>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</si>
  <si>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</si>
  <si>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</si>
  <si>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</si>
  <si>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</si>
  <si>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</si>
  <si>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</si>
  <si>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</si>
  <si>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</si>
  <si>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</si>
  <si>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</si>
  <si>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</si>
  <si>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</si>
  <si>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</si>
  <si>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</si>
  <si>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</si>
  <si>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</si>
  <si>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</si>
  <si>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</si>
  <si>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</si>
  <si>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</si>
  <si>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</si>
  <si>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</si>
  <si>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</si>
  <si>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</si>
  <si>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</si>
  <si>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</si>
  <si>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</si>
  <si>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</si>
  <si>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</si>
  <si>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</si>
  <si>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</si>
  <si>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</si>
  <si>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</si>
  <si>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</si>
  <si>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</si>
  <si>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</si>
  <si>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</si>
  <si>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</si>
  <si>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</si>
  <si>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</si>
  <si>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</si>
  <si>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</si>
  <si>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</si>
  <si>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</si>
  <si>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</si>
  <si>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</si>
  <si>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</si>
  <si>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</si>
  <si>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</si>
  <si>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</si>
  <si>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</si>
  <si>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</si>
  <si>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</si>
  <si>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</si>
  <si>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</si>
  <si>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</si>
  <si>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</si>
  <si>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</si>
  <si>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</si>
  <si>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</si>
  <si>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</si>
  <si>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</si>
  <si>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</si>
  <si>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</si>
  <si>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</si>
  <si>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</si>
  <si>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</si>
  <si>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</si>
  <si>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</si>
  <si>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</si>
  <si>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</si>
  <si>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</si>
  <si>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</si>
  <si>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</si>
  <si>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</si>
  <si>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</si>
  <si>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</si>
  <si>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</si>
  <si>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</si>
  <si>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</si>
  <si>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</si>
  <si>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</si>
  <si>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</si>
  <si>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</si>
  <si>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</si>
  <si>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</si>
  <si>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</si>
  <si>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</si>
  <si>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</si>
  <si>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</si>
  <si>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</si>
  <si>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</si>
  <si>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</si>
  <si>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</si>
  <si>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</si>
  <si>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</si>
  <si>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</si>
  <si>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</si>
  <si>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</si>
  <si>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</si>
  <si>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</si>
  <si>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</si>
  <si>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</si>
  <si>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</si>
  <si>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</si>
  <si>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</si>
  <si>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</si>
  <si>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</si>
  <si>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</si>
  <si>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</si>
  <si>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</si>
  <si>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</si>
  <si>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</si>
  <si>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</si>
  <si>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</si>
  <si>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</si>
  <si>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</si>
  <si>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</si>
  <si>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</si>
  <si>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</si>
  <si>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</si>
  <si>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</si>
  <si>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</si>
  <si>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</si>
  <si>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</si>
  <si>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</si>
  <si>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</si>
  <si>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</si>
  <si>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</si>
  <si>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</si>
  <si>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</si>
  <si>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</si>
  <si>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</si>
  <si>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</si>
  <si>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</si>
  <si>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</si>
  <si>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</si>
  <si>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</si>
  <si>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</si>
  <si>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</si>
  <si>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</si>
  <si>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</si>
  <si>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</si>
  <si>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</si>
  <si>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</si>
  <si>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</si>
  <si>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</si>
  <si>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</si>
  <si>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</si>
  <si>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</si>
  <si>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</si>
  <si>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</si>
  <si>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</si>
  <si>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</si>
  <si>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</si>
  <si>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</si>
  <si>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</si>
  <si>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</si>
  <si>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</si>
  <si>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</si>
  <si>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</si>
  <si>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</si>
  <si>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</si>
  <si>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</si>
  <si>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</si>
  <si>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</si>
  <si>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</si>
  <si>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</si>
  <si>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</si>
  <si>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</si>
  <si>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</si>
  <si>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</si>
  <si>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</si>
  <si>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</si>
  <si>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</si>
  <si>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</si>
  <si>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</si>
  <si>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</si>
  <si>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</si>
  <si>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</si>
  <si>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</si>
  <si>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</si>
  <si>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</si>
  <si>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</si>
  <si>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</si>
  <si>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</si>
  <si>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</si>
  <si>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</si>
  <si>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</si>
  <si>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</si>
  <si>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</si>
  <si>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</si>
  <si>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</si>
  <si>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</si>
  <si>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</si>
  <si>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</si>
  <si>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</si>
  <si>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</si>
  <si>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</si>
  <si>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</si>
  <si>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</si>
  <si>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</si>
  <si>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</si>
  <si>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</si>
  <si>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</si>
  <si>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</si>
  <si>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</si>
  <si>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</si>
  <si>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</si>
  <si>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</si>
  <si>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</si>
  <si>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</si>
  <si>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</si>
  <si>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</si>
  <si>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</si>
  <si>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</si>
  <si>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</si>
  <si>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</si>
  <si>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</si>
  <si>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</si>
  <si>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</si>
  <si>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</si>
  <si>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</si>
  <si>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</si>
  <si>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</si>
  <si>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</si>
  <si>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</si>
  <si>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</si>
  <si>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</si>
  <si>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</si>
  <si>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</si>
  <si>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</si>
  <si>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</si>
  <si>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</si>
  <si>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</si>
  <si>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</si>
  <si>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</si>
  <si>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</si>
  <si>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</si>
  <si>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</si>
  <si>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</si>
  <si>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</si>
  <si>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</si>
  <si>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</si>
  <si>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</si>
  <si>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</si>
  <si>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</si>
  <si>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</si>
  <si>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</si>
  <si>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</si>
  <si>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</si>
  <si>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</si>
  <si>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</si>
  <si>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</si>
  <si>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</si>
  <si>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</si>
  <si>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</si>
  <si>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</si>
  <si>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</si>
  <si>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</si>
  <si>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</si>
  <si>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</si>
  <si>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</si>
  <si>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</si>
  <si>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</si>
  <si>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</si>
  <si>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</si>
  <si>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</si>
  <si>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</si>
  <si>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</si>
  <si>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</si>
  <si>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</si>
  <si>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</si>
  <si>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</si>
  <si>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</si>
  <si>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</si>
  <si>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</si>
  <si>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</si>
  <si>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</si>
  <si>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</si>
  <si>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</si>
  <si>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</si>
  <si>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</si>
  <si>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</si>
  <si>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</si>
  <si>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</si>
  <si>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</si>
  <si>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</si>
  <si>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</si>
  <si>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</si>
  <si>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</si>
  <si>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</si>
  <si>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</si>
  <si>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</si>
  <si>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</si>
  <si>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</si>
  <si>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</si>
  <si>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</si>
  <si>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</si>
  <si>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</si>
  <si>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</si>
  <si>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</si>
  <si>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</si>
  <si>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</si>
  <si>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</si>
  <si>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</si>
  <si>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</si>
  <si>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</si>
  <si>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</si>
  <si>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</si>
  <si>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</si>
  <si>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</si>
  <si>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</si>
  <si>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</si>
  <si>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</si>
  <si>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</si>
  <si>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</si>
  <si>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</si>
  <si>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</si>
  <si>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</si>
  <si>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</si>
  <si>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</si>
  <si>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</si>
  <si>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</si>
  <si>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</si>
  <si>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</si>
  <si>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</si>
  <si>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</si>
  <si>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</si>
  <si>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</si>
  <si>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</si>
  <si>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</si>
  <si>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</si>
  <si>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</si>
  <si>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</si>
  <si>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</si>
  <si>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</si>
  <si>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</si>
  <si>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</si>
  <si>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</si>
  <si>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</si>
  <si>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</si>
  <si>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</si>
  <si>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</si>
  <si>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</si>
  <si>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</si>
  <si>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</si>
  <si>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</si>
  <si>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</si>
  <si>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</si>
  <si>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</si>
  <si>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</si>
  <si>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</si>
  <si>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</si>
  <si>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</si>
  <si>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</si>
  <si>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</si>
  <si>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</si>
  <si>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</si>
  <si>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</si>
  <si>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</si>
  <si>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</si>
  <si>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</si>
  <si>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</si>
  <si>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</si>
  <si>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</si>
  <si>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</si>
  <si>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</si>
  <si>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</si>
  <si>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</si>
  <si>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</si>
  <si>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</si>
  <si>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</si>
  <si>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</si>
  <si>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</si>
  <si>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</si>
  <si>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</si>
  <si>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</si>
  <si>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</si>
  <si>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</si>
  <si>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</si>
  <si>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</si>
  <si>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</si>
  <si>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</si>
  <si>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Count of outcome</t>
  </si>
  <si>
    <t>(All)</t>
  </si>
  <si>
    <t xml:space="preserve">Date Ended Conversion 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</si>
  <si>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</si>
  <si>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</si>
  <si>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</si>
  <si>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</si>
  <si>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</si>
  <si>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</si>
  <si>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</si>
  <si>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</si>
  <si>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</si>
  <si>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</si>
  <si>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</si>
  <si>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</si>
  <si>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</si>
  <si>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</si>
  <si>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</si>
  <si>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</si>
  <si>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</si>
  <si>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 xml:space="preserve"> 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</si>
  <si>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</si>
  <si>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</si>
  <si>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</si>
  <si>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</si>
  <si>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</si>
  <si>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</si>
  <si>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</si>
  <si>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</si>
  <si>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</si>
  <si>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</si>
  <si>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</si>
  <si>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</si>
  <si>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</si>
  <si>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</si>
  <si>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</si>
  <si>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</t>
  </si>
  <si>
    <t>Mean</t>
  </si>
  <si>
    <t>Median</t>
  </si>
  <si>
    <t>Mode</t>
  </si>
  <si>
    <t>Minimum</t>
  </si>
  <si>
    <t>Maximum</t>
  </si>
  <si>
    <t>Standard Deviation</t>
  </si>
  <si>
    <t>Variance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</si>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</sst>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42" applyFont="1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F-FB46-B621-485487D9326E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4F-FB46-B621-485487D9326E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4F-FB46-B621-485487D9326E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4F-FB46-B621-485487D9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121696"/>
        <c:axId val="154892528"/>
      </c:barChart>
      <c:catAx>
        <c:axId val="1481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528"/>
        <c:crosses val="autoZero"/>
        <c:auto val="1"/>
        <c:lblAlgn val="ctr"/>
        <c:lblOffset val="100"/>
        <c:noMultiLvlLbl val="0"/>
      </c:catAx>
      <c:valAx>
        <c:axId val="154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AC45-8CC5-2B9A1FBA82E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AC45-8CC5-2B9A1FBA82E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E-AC45-8CC5-2B9A1FBA82E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E-AC45-8CC5-2B9A1F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56976"/>
        <c:axId val="230623504"/>
      </c:barChart>
      <c:catAx>
        <c:axId val="2478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23504"/>
        <c:crosses val="autoZero"/>
        <c:auto val="1"/>
        <c:lblAlgn val="ctr"/>
        <c:lblOffset val="100"/>
        <c:noMultiLvlLbl val="0"/>
      </c:catAx>
      <c:valAx>
        <c:axId val="230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vs. Time!PivotTable1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vs.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vs.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1548-9E9A-EC3C20EF65F5}"/>
            </c:ext>
          </c:extLst>
        </c:ser>
        <c:ser>
          <c:idx val="1"/>
          <c:order val="1"/>
          <c:tx>
            <c:strRef>
              <c:f>'Success vs.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vs.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1548-9E9A-EC3C20EF65F5}"/>
            </c:ext>
          </c:extLst>
        </c:ser>
        <c:ser>
          <c:idx val="2"/>
          <c:order val="2"/>
          <c:tx>
            <c:strRef>
              <c:f>'Success vs.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vs.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F-1548-9E9A-EC3C20E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391039"/>
        <c:axId val="2023376047"/>
      </c:lineChart>
      <c:catAx>
        <c:axId val="20213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6047"/>
        <c:crosses val="autoZero"/>
        <c:auto val="1"/>
        <c:lblAlgn val="ctr"/>
        <c:lblOffset val="100"/>
        <c:noMultiLvlLbl val="0"/>
      </c:catAx>
      <c:valAx>
        <c:axId val="20233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by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09359605911329E-2"/>
          <c:y val="0.10477139537885632"/>
          <c:w val="0.90943842364532024"/>
          <c:h val="0.6193917645540209"/>
        </c:manualLayout>
      </c:layout>
      <c:lineChart>
        <c:grouping val="stacked"/>
        <c:varyColors val="0"/>
        <c:ser>
          <c:idx val="0"/>
          <c:order val="0"/>
          <c:tx>
            <c:strRef>
              <c:f>'Success Rate by Goal'!$B$1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Rate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Rate by Goal'!$B$2:$B$13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3-0C47-9DFF-36C1699D7B63}"/>
            </c:ext>
          </c:extLst>
        </c:ser>
        <c:ser>
          <c:idx val="1"/>
          <c:order val="1"/>
          <c:tx>
            <c:strRef>
              <c:f>'Success Rate by Goal'!$C$1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Rate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Rate by Goal'!$C$2:$C$13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3-0C47-9DFF-36C1699D7B63}"/>
            </c:ext>
          </c:extLst>
        </c:ser>
        <c:ser>
          <c:idx val="2"/>
          <c:order val="2"/>
          <c:tx>
            <c:strRef>
              <c:f>'Success Rate by Goal'!$D$1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Rate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Rate by Goal'!$D$2:$D$13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3-0C47-9DFF-36C1699D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79087"/>
        <c:axId val="666262735"/>
      </c:lineChart>
      <c:catAx>
        <c:axId val="6661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2735"/>
        <c:crosses val="autoZero"/>
        <c:auto val="1"/>
        <c:lblAlgn val="ctr"/>
        <c:lblOffset val="100"/>
        <c:noMultiLvlLbl val="0"/>
      </c:catAx>
      <c:valAx>
        <c:axId val="6662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76200</xdr:rowOff>
    </xdr:from>
    <xdr:to>
      <xdr:col>13</xdr:col>
      <xdr:colOff>368300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86582E-DBC8-CCF3-46F5-9AEB1ED5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17</xdr:col>
      <xdr:colOff>736600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561FD-2794-BA05-06FB-C555EB37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190500</xdr:rowOff>
    </xdr:from>
    <xdr:to>
      <xdr:col>13</xdr:col>
      <xdr:colOff>787400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179B-1E0B-1BD6-8618-37042BB5E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17</xdr:row>
      <xdr:rowOff>50800</xdr:rowOff>
    </xdr:from>
    <xdr:to>
      <xdr:col>6</xdr:col>
      <xdr:colOff>1403350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74990-FC62-16B6-5FF2-67241BA7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ry Oostdyk" refreshedDate="45576.811933101853" createdVersion="8" refreshedVersion="8" minRefreshableVersion="3" recordCount="1001" xr:uid="{F72EB608-0CCE-AA44-B8EE-B1A8D3C7B92B}">
  <cacheSource type="worksheet">
    <worksheetSource ref="A1:S1048576" sheet="Raw Data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rry Oostdyk" refreshedDate="45583.449515046297" createdVersion="8" refreshedVersion="8" minRefreshableVersion="3" recordCount="1000" xr:uid="{0DF68262-DD02-8B4C-9B0A-6E00A155D6CB}">
  <cacheSource type="worksheet">
    <worksheetSource ref="A1:S1001" sheet="Raw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s v="food trucks"/>
  </r>
  <r>
    <m/>
    <m/>
    <m/>
    <m/>
    <m/>
    <m/>
    <x v="4"/>
    <m/>
    <m/>
    <x v="7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D51E9-4D88-D844-8302-10432EBB99E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5">
        <item x="3"/>
        <item x="0"/>
        <item x="2"/>
        <item x="1"/>
        <item h="1" x="4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7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7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EC7A0-7423-0D41-880C-86726809C57B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AA7A9-DC71-1A47-AC53-EFFE979E520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9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F76B-FA71-9045-9BB2-43C58C0BE0BD}">
  <dimension ref="A1:F14"/>
  <sheetViews>
    <sheetView workbookViewId="0">
      <selection activeCell="F33" sqref="F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2043</v>
      </c>
    </row>
    <row r="4" spans="1:6" x14ac:dyDescent="0.2">
      <c r="A4" s="7" t="s">
        <v>2006</v>
      </c>
      <c r="B4" t="s">
        <v>63</v>
      </c>
      <c r="C4" t="s">
        <v>14</v>
      </c>
      <c r="D4" t="s">
        <v>42</v>
      </c>
      <c r="E4" t="s">
        <v>19</v>
      </c>
      <c r="F4" t="s">
        <v>2007</v>
      </c>
    </row>
    <row r="5" spans="1:6" x14ac:dyDescent="0.2">
      <c r="A5" s="8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2039</v>
      </c>
      <c r="E8">
        <v>4</v>
      </c>
      <c r="F8">
        <v>4</v>
      </c>
    </row>
    <row r="9" spans="1:6" x14ac:dyDescent="0.2">
      <c r="A9" s="8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2007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2FD5-ECC0-E246-B702-5CB2F9AC2395}">
  <dimension ref="A1:F30"/>
  <sheetViews>
    <sheetView workbookViewId="0">
      <selection activeCell="R35" sqref="R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2" spans="1:6" x14ac:dyDescent="0.2">
      <c r="A2" s="7" t="s">
        <v>2041</v>
      </c>
      <c r="B2" t="s">
        <v>2045</v>
      </c>
    </row>
    <row r="4" spans="1:6" x14ac:dyDescent="0.2">
      <c r="A4" s="7" t="s">
        <v>2044</v>
      </c>
      <c r="B4" s="7" t="s">
        <v>2043</v>
      </c>
    </row>
    <row r="5" spans="1:6" x14ac:dyDescent="0.2">
      <c r="A5" s="7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6" x14ac:dyDescent="0.2">
      <c r="A6" s="8" t="s">
        <v>2024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8" t="s">
        <v>2040</v>
      </c>
      <c r="B7" s="14"/>
      <c r="C7" s="14"/>
      <c r="D7" s="14"/>
      <c r="E7" s="14">
        <v>4</v>
      </c>
      <c r="F7" s="14">
        <v>4</v>
      </c>
    </row>
    <row r="8" spans="1:6" x14ac:dyDescent="0.2">
      <c r="A8" s="8" t="s">
        <v>2017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8" t="s">
        <v>2019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8" t="s">
        <v>2018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8" t="s">
        <v>2028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8" t="s">
        <v>2009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8" t="s">
        <v>2020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8" t="s">
        <v>2033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8" t="s">
        <v>2032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8" t="s">
        <v>2036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8" t="s">
        <v>2023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8" t="s">
        <v>2030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8" t="s">
        <v>2015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8" t="s">
        <v>2031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8" t="s">
        <v>2011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8" t="s">
        <v>2038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8" t="s">
        <v>2027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8" t="s">
        <v>2035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8" t="s">
        <v>2034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8" t="s">
        <v>2026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8" t="s">
        <v>2021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8" t="s">
        <v>2013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8" t="s">
        <v>2037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8" t="s">
        <v>2007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FAE2-9E13-E843-97F6-7FDF73054A42}">
  <dimension ref="A1:E18"/>
  <sheetViews>
    <sheetView workbookViewId="0">
      <selection activeCell="L30" sqref="L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2041</v>
      </c>
      <c r="B1" t="s">
        <v>2045</v>
      </c>
    </row>
    <row r="2" spans="1:5" x14ac:dyDescent="0.2">
      <c r="A2" s="7" t="s">
        <v>6</v>
      </c>
      <c r="B2" t="s">
        <v>2045</v>
      </c>
    </row>
    <row r="4" spans="1:5" x14ac:dyDescent="0.2">
      <c r="A4" s="7" t="s">
        <v>2044</v>
      </c>
      <c r="B4" s="7" t="s">
        <v>2043</v>
      </c>
    </row>
    <row r="5" spans="1:5" x14ac:dyDescent="0.2">
      <c r="A5" s="7" t="s">
        <v>2006</v>
      </c>
      <c r="B5" t="s">
        <v>63</v>
      </c>
      <c r="C5" t="s">
        <v>14</v>
      </c>
      <c r="D5" t="s">
        <v>19</v>
      </c>
      <c r="E5" t="s">
        <v>2007</v>
      </c>
    </row>
    <row r="6" spans="1:5" x14ac:dyDescent="0.2">
      <c r="A6" s="8" t="s">
        <v>2048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">
      <c r="A7" s="8" t="s">
        <v>2049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">
      <c r="A8" s="8" t="s">
        <v>2050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">
      <c r="A9" s="8" t="s">
        <v>2051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">
      <c r="A10" s="8" t="s">
        <v>2052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">
      <c r="A11" s="8" t="s">
        <v>2053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">
      <c r="A12" s="8" t="s">
        <v>2054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">
      <c r="A13" s="8" t="s">
        <v>2055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">
      <c r="A14" s="8" t="s">
        <v>2056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">
      <c r="A15" s="8" t="s">
        <v>2057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">
      <c r="A16" s="8" t="s">
        <v>2058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">
      <c r="A17" s="8" t="s">
        <v>2059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">
      <c r="A18" s="8" t="s">
        <v>2007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7C12-2A65-DF43-AA0F-90445F68717E}">
  <dimension ref="A1:H13"/>
  <sheetViews>
    <sheetView workbookViewId="0">
      <selection activeCell="B23" sqref="B23"/>
    </sheetView>
  </sheetViews>
  <sheetFormatPr baseColWidth="10" defaultRowHeight="16" x14ac:dyDescent="0.2"/>
  <cols>
    <col min="1" max="1" width="27" bestFit="1" customWidth="1"/>
    <col min="2" max="2" width="23.1640625" bestFit="1" customWidth="1"/>
    <col min="3" max="3" width="18.5" bestFit="1" customWidth="1"/>
    <col min="4" max="4" width="22.33203125" bestFit="1" customWidth="1"/>
    <col min="5" max="5" width="20" bestFit="1" customWidth="1"/>
    <col min="6" max="6" width="15.33203125" bestFit="1" customWidth="1"/>
    <col min="7" max="7" width="18.6640625" bestFit="1" customWidth="1"/>
    <col min="8" max="8" width="15.1640625" bestFit="1" customWidth="1"/>
  </cols>
  <sheetData>
    <row r="1" spans="1:8" ht="19" x14ac:dyDescent="0.25">
      <c r="A1" s="11" t="s">
        <v>2060</v>
      </c>
      <c r="B1" s="12" t="s">
        <v>2065</v>
      </c>
      <c r="C1" s="12" t="s">
        <v>2066</v>
      </c>
      <c r="D1" s="12" t="s">
        <v>2067</v>
      </c>
      <c r="E1" s="12" t="s">
        <v>2061</v>
      </c>
      <c r="F1" s="12" t="s">
        <v>2062</v>
      </c>
      <c r="G1" s="12" t="s">
        <v>2063</v>
      </c>
      <c r="H1" s="12" t="s">
        <v>2064</v>
      </c>
    </row>
    <row r="2" spans="1:8" x14ac:dyDescent="0.2">
      <c r="A2" s="10" t="s">
        <v>2068</v>
      </c>
      <c r="B2" s="13">
        <f t="shared" ref="B2:B13" si="0">E2/H2</f>
        <v>0.58823529411764708</v>
      </c>
      <c r="C2" s="13">
        <f t="shared" ref="C2:C13" si="1">F2/H2</f>
        <v>0.39215686274509803</v>
      </c>
      <c r="D2" s="13">
        <f t="shared" ref="D2:D13" si="2">G2/H2</f>
        <v>1.9607843137254902E-2</v>
      </c>
      <c r="E2">
        <f>COUNTIFS('Raw Data'!G:G,"Successful", 'Raw Data'!D:D, "&lt;1000")</f>
        <v>30</v>
      </c>
      <c r="F2">
        <f>COUNTIFS('Raw Data'!G:G,"Failed", 'Raw Data'!D:D, "&lt;1000")</f>
        <v>20</v>
      </c>
      <c r="G2">
        <f>COUNTIFS('Raw Data'!G:G,"Canceled", 'Raw Data'!D:D, "&lt;1000")</f>
        <v>1</v>
      </c>
      <c r="H2">
        <f>COUNTIFS('Raw Data'!D:D, "&lt;1000")</f>
        <v>51</v>
      </c>
    </row>
    <row r="3" spans="1:8" x14ac:dyDescent="0.2">
      <c r="A3" s="10" t="s">
        <v>2069</v>
      </c>
      <c r="B3" s="13">
        <f t="shared" si="0"/>
        <v>0.81623931623931623</v>
      </c>
      <c r="C3" s="13">
        <f t="shared" si="1"/>
        <v>0.1623931623931624</v>
      </c>
      <c r="D3" s="13">
        <f t="shared" si="2"/>
        <v>8.5470085470085479E-3</v>
      </c>
      <c r="E3">
        <f>COUNTIFS('Raw Data'!G:G,"Successful", 'Raw Data'!D:D, "&gt;=1000", 'Raw Data'!D:D, "&lt;=4999")</f>
        <v>191</v>
      </c>
      <c r="F3">
        <f>COUNTIFS('Raw Data'!G:G,"Failed", 'Raw Data'!D:D, "&gt;=1000", 'Raw Data'!D:D, "&lt;=4999")</f>
        <v>38</v>
      </c>
      <c r="G3">
        <f>COUNTIFS('Raw Data'!G:G,"Canceled", 'Raw Data'!D:D, "&gt;=1000", 'Raw Data'!D:D, "&lt;=4999")</f>
        <v>2</v>
      </c>
      <c r="H3">
        <f>COUNTIFS('Raw Data'!D:D, "&gt;=1000", 'Raw Data'!D:D, "&lt;=4999")</f>
        <v>234</v>
      </c>
    </row>
    <row r="4" spans="1:8" x14ac:dyDescent="0.2">
      <c r="A4" s="10" t="s">
        <v>2070</v>
      </c>
      <c r="B4" s="13">
        <f t="shared" si="0"/>
        <v>0.51735015772870663</v>
      </c>
      <c r="C4" s="13">
        <f t="shared" si="1"/>
        <v>0.39747634069400634</v>
      </c>
      <c r="D4" s="13">
        <f t="shared" si="2"/>
        <v>7.8864353312302835E-2</v>
      </c>
      <c r="E4">
        <f>COUNTIFS('Raw Data'!G:G,"Successful", 'Raw Data'!D:D, "&gt;=5000", 'Raw Data'!D:D, "&lt;=9999")</f>
        <v>164</v>
      </c>
      <c r="F4">
        <f>COUNTIFS('Raw Data'!G:G,"Failed", 'Raw Data'!D:D, "&gt;=5000", 'Raw Data'!D:D, "&lt;=9999")</f>
        <v>126</v>
      </c>
      <c r="G4">
        <f>COUNTIFS('Raw Data'!G:G,"Canceled", 'Raw Data'!D:D, "&gt;=5000", 'Raw Data'!D:D, "&lt;=9999")</f>
        <v>25</v>
      </c>
      <c r="H4">
        <f>COUNTIFS('Raw Data'!D:D, "&gt;=5000", 'Raw Data'!D:D, "&lt;=9999")</f>
        <v>317</v>
      </c>
    </row>
    <row r="5" spans="1:8" x14ac:dyDescent="0.2">
      <c r="A5" s="10" t="s">
        <v>2071</v>
      </c>
      <c r="B5" s="13">
        <f t="shared" si="0"/>
        <v>0.44444444444444442</v>
      </c>
      <c r="C5" s="13">
        <f t="shared" si="1"/>
        <v>0.55555555555555558</v>
      </c>
      <c r="D5" s="13">
        <f t="shared" si="2"/>
        <v>0</v>
      </c>
      <c r="E5">
        <f>COUNTIFS('Raw Data'!G:G,"Successful", 'Raw Data'!D:D, "&gt;=10000", 'Raw Data'!D:D, "&lt;=14999")</f>
        <v>4</v>
      </c>
      <c r="F5">
        <f>COUNTIFS('Raw Data'!G:G,"Failed", 'Raw Data'!D:D, "&gt;=10000", 'Raw Data'!D:D, "&lt;=14999")</f>
        <v>5</v>
      </c>
      <c r="G5">
        <f>COUNTIFS('Raw Data'!G:G,"Canceled", 'Raw Data'!D:D, "&gt;=10000", 'Raw Data'!D:D, "&lt;=14999")</f>
        <v>0</v>
      </c>
      <c r="H5">
        <f>COUNTIFS('Raw Data'!D:D, "&gt;=10000", 'Raw Data'!D:D, "&lt;=14999")</f>
        <v>9</v>
      </c>
    </row>
    <row r="6" spans="1:8" x14ac:dyDescent="0.2">
      <c r="A6" s="10" t="s">
        <v>2072</v>
      </c>
      <c r="B6" s="13">
        <f t="shared" si="0"/>
        <v>1</v>
      </c>
      <c r="C6" s="13">
        <f t="shared" si="1"/>
        <v>0</v>
      </c>
      <c r="D6" s="13">
        <f t="shared" si="2"/>
        <v>0</v>
      </c>
      <c r="E6">
        <f>COUNTIFS('Raw Data'!G:G,"Successful", 'Raw Data'!D:D, "&gt;=15000", 'Raw Data'!D:D, "&lt;=19999")</f>
        <v>10</v>
      </c>
      <c r="F6">
        <f>COUNTIFS('Raw Data'!G:G,"Failed", 'Raw Data'!D:D, "&gt;=15000", 'Raw Data'!D:D, "&lt;=19999")</f>
        <v>0</v>
      </c>
      <c r="G6">
        <f>COUNTIFS('Raw Data'!G:G,"Canceled", 'Raw Data'!D:D, "&gt;=15000", 'Raw Data'!D:D, "&lt;=19999")</f>
        <v>0</v>
      </c>
      <c r="H6">
        <f>COUNTIFS('Raw Data'!D:D, "&gt;=15000", 'Raw Data'!D:D, "&lt;=19999")</f>
        <v>10</v>
      </c>
    </row>
    <row r="7" spans="1:8" x14ac:dyDescent="0.2">
      <c r="A7" s="10" t="s">
        <v>2073</v>
      </c>
      <c r="B7" s="13">
        <f t="shared" si="0"/>
        <v>1</v>
      </c>
      <c r="C7" s="13">
        <f t="shared" si="1"/>
        <v>0</v>
      </c>
      <c r="D7" s="13">
        <f t="shared" si="2"/>
        <v>0</v>
      </c>
      <c r="E7">
        <f>COUNTIFS('Raw Data'!G:G,"Successful", 'Raw Data'!D:D, "&gt;=20000", 'Raw Data'!D:D, "&lt;=24999")</f>
        <v>7</v>
      </c>
      <c r="F7">
        <f>COUNTIFS('Raw Data'!G:G,"Failed", 'Raw Data'!D:D, "&gt;=20000", 'Raw Data'!D:D, "&lt;=24999")</f>
        <v>0</v>
      </c>
      <c r="G7">
        <f>COUNTIFS('Raw Data'!G:G,"Canceled", 'Raw Data'!D:D, "&gt;=20000", 'Raw Data'!D:D, "&lt;=24999")</f>
        <v>0</v>
      </c>
      <c r="H7">
        <f>COUNTIFS('Raw Data'!D:D, "&gt;=20000", 'Raw Data'!D:D, "&lt;=24999")</f>
        <v>7</v>
      </c>
    </row>
    <row r="8" spans="1:8" x14ac:dyDescent="0.2">
      <c r="A8" s="10" t="s">
        <v>2074</v>
      </c>
      <c r="B8" s="13">
        <f t="shared" si="0"/>
        <v>0.7857142857142857</v>
      </c>
      <c r="C8" s="13">
        <f t="shared" si="1"/>
        <v>0.21428571428571427</v>
      </c>
      <c r="D8" s="13">
        <f t="shared" si="2"/>
        <v>0</v>
      </c>
      <c r="E8">
        <f>COUNTIFS('Raw Data'!G:G,"Successful", 'Raw Data'!D:D, "&gt;=25000", 'Raw Data'!D:D, "&lt;=29999")</f>
        <v>11</v>
      </c>
      <c r="F8">
        <f>COUNTIFS('Raw Data'!G:G,"Failed", 'Raw Data'!D:D, "&gt;=25000", 'Raw Data'!D:D, "&lt;=29999")</f>
        <v>3</v>
      </c>
      <c r="G8">
        <f>COUNTIFS('Raw Data'!G:G,"Canceled", 'Raw Data'!D:D, "&gt;=25000", 'Raw Data'!D:D, "&lt;=29999")</f>
        <v>0</v>
      </c>
      <c r="H8">
        <f>COUNTIFS('Raw Data'!D:D, "&gt;=25000", 'Raw Data'!D:D, "&lt;=29999")</f>
        <v>14</v>
      </c>
    </row>
    <row r="9" spans="1:8" x14ac:dyDescent="0.2">
      <c r="A9" s="10" t="s">
        <v>2075</v>
      </c>
      <c r="B9" s="13">
        <f t="shared" si="0"/>
        <v>1</v>
      </c>
      <c r="C9" s="13">
        <f t="shared" si="1"/>
        <v>0</v>
      </c>
      <c r="D9" s="13">
        <f t="shared" si="2"/>
        <v>0</v>
      </c>
      <c r="E9">
        <f>COUNTIFS('Raw Data'!G:G,"Successful", 'Raw Data'!D:D, "&gt;=30000", 'Raw Data'!D:D, "&lt;=34999")</f>
        <v>7</v>
      </c>
      <c r="F9">
        <f>COUNTIFS('Raw Data'!G:G,"Failed", 'Raw Data'!D:D, "&gt;=30000", 'Raw Data'!D:D, "&lt;=34999")</f>
        <v>0</v>
      </c>
      <c r="G9">
        <f>COUNTIFS('Raw Data'!G:G,"Canceled", 'Raw Data'!D:D, "&gt;=30000", 'Raw Data'!D:D, "&lt;=34999")</f>
        <v>0</v>
      </c>
      <c r="H9">
        <f>COUNTIFS('Raw Data'!D:D, "&gt;=30000", 'Raw Data'!D:D, "&lt;=34999")</f>
        <v>7</v>
      </c>
    </row>
    <row r="10" spans="1:8" x14ac:dyDescent="0.2">
      <c r="A10" s="10" t="s">
        <v>2076</v>
      </c>
      <c r="B10" s="13">
        <f t="shared" si="0"/>
        <v>0.66666666666666663</v>
      </c>
      <c r="C10" s="13">
        <f t="shared" si="1"/>
        <v>0.25</v>
      </c>
      <c r="D10" s="13">
        <f t="shared" si="2"/>
        <v>8.3333333333333329E-2</v>
      </c>
      <c r="E10">
        <f>COUNTIFS('Raw Data'!G:G,"Successful", 'Raw Data'!D:D, "&gt;=35000", 'Raw Data'!D:D, "&lt;=39999")</f>
        <v>8</v>
      </c>
      <c r="F10">
        <f>COUNTIFS('Raw Data'!G:G,"Failed", 'Raw Data'!D:D, "&gt;=35000", 'Raw Data'!D:D, "&lt;=39999")</f>
        <v>3</v>
      </c>
      <c r="G10">
        <f>COUNTIFS('Raw Data'!G:G,"Canceled", 'Raw Data'!D:D, "&gt;=35000", 'Raw Data'!D:D, "&lt;=39999")</f>
        <v>1</v>
      </c>
      <c r="H10">
        <f>COUNTIFS('Raw Data'!D:D, "&gt;=35000", 'Raw Data'!D:D, "&lt;=39999")</f>
        <v>12</v>
      </c>
    </row>
    <row r="11" spans="1:8" x14ac:dyDescent="0.2">
      <c r="A11" s="10" t="s">
        <v>2077</v>
      </c>
      <c r="B11" s="13">
        <f t="shared" si="0"/>
        <v>0.73333333333333328</v>
      </c>
      <c r="C11" s="13">
        <f t="shared" si="1"/>
        <v>0.2</v>
      </c>
      <c r="D11" s="13">
        <f t="shared" si="2"/>
        <v>0</v>
      </c>
      <c r="E11">
        <f>COUNTIFS('Raw Data'!G:G,"Successful", 'Raw Data'!D:D, "&gt;=40000", 'Raw Data'!D:D, "&lt;=44999")</f>
        <v>11</v>
      </c>
      <c r="F11">
        <f>COUNTIFS('Raw Data'!G:G,"Failed", 'Raw Data'!D:D, "&gt;=40000", 'Raw Data'!D:D, "&lt;=44999")</f>
        <v>3</v>
      </c>
      <c r="G11">
        <f>COUNTIFS('Raw Data'!G:G,"Canceled", 'Raw Data'!D:D, "&gt;=40000", 'Raw Data'!D:D, "&lt;=44999")</f>
        <v>0</v>
      </c>
      <c r="H11">
        <f>COUNTIFS('Raw Data'!D:D, "&gt;=40000", 'Raw Data'!D:D, "&lt;=44999")</f>
        <v>15</v>
      </c>
    </row>
    <row r="12" spans="1:8" x14ac:dyDescent="0.2">
      <c r="A12" s="10" t="s">
        <v>2078</v>
      </c>
      <c r="B12" s="13">
        <f t="shared" si="0"/>
        <v>0.72727272727272729</v>
      </c>
      <c r="C12" s="13">
        <f t="shared" si="1"/>
        <v>0.27272727272727271</v>
      </c>
      <c r="D12" s="13">
        <f t="shared" si="2"/>
        <v>0</v>
      </c>
      <c r="E12">
        <f>COUNTIFS('Raw Data'!G:G,"Successful", 'Raw Data'!D:D, "&gt;=45000", 'Raw Data'!D:D, "&lt;=49999")</f>
        <v>8</v>
      </c>
      <c r="F12">
        <f>COUNTIFS('Raw Data'!G:G,"Failed", 'Raw Data'!D:D, "&gt;=45000", 'Raw Data'!D:D, "&lt;=49999")</f>
        <v>3</v>
      </c>
      <c r="G12">
        <f>COUNTIFS('Raw Data'!G:G,"Canceled", 'Raw Data'!D:D, "&gt;=45000", 'Raw Data'!D:D, "&lt;=49999")</f>
        <v>0</v>
      </c>
      <c r="H12">
        <f>COUNTIFS('Raw Data'!D:D, "&gt;=45000", 'Raw Data'!D:D, "&lt;=49999")</f>
        <v>11</v>
      </c>
    </row>
    <row r="13" spans="1:8" x14ac:dyDescent="0.2">
      <c r="A13" s="10" t="s">
        <v>2079</v>
      </c>
      <c r="B13" s="13">
        <f t="shared" si="0"/>
        <v>0.36421725239616615</v>
      </c>
      <c r="C13" s="13">
        <f t="shared" si="1"/>
        <v>0.52076677316293929</v>
      </c>
      <c r="D13" s="13">
        <f t="shared" si="2"/>
        <v>8.9456869009584661E-2</v>
      </c>
      <c r="E13">
        <f>COUNTIFS('Raw Data'!G:G,"Successful", 'Raw Data'!D:D, "&gt;=50000")</f>
        <v>114</v>
      </c>
      <c r="F13">
        <f>COUNTIFS('Raw Data'!G:G,"Failed", 'Raw Data'!D:D, "&gt;=50000")</f>
        <v>163</v>
      </c>
      <c r="G13">
        <f>COUNTIFS('Raw Data'!G:G,"Canceled", 'Raw Data'!D:D, "&gt;=50000")</f>
        <v>28</v>
      </c>
      <c r="H13">
        <f>COUNTIFS('Raw Data'!D:D, "&gt;=50000")</f>
        <v>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B5C9-D579-9144-942D-D132F605E5A0}">
  <dimension ref="A1:J566"/>
  <sheetViews>
    <sheetView tabSelected="1" workbookViewId="0">
      <selection activeCell="H7" sqref="H7:J7"/>
    </sheetView>
  </sheetViews>
  <sheetFormatPr baseColWidth="10" defaultRowHeight="16" x14ac:dyDescent="0.2"/>
  <cols>
    <col min="2" max="2" width="13" bestFit="1" customWidth="1"/>
    <col min="4" max="4" width="14.1640625" bestFit="1" customWidth="1"/>
    <col min="5" max="5" width="7.5" bestFit="1" customWidth="1"/>
  </cols>
  <sheetData>
    <row r="1" spans="1:10" x14ac:dyDescent="0.2">
      <c r="A1" s="1" t="s">
        <v>4</v>
      </c>
      <c r="B1" s="1" t="s">
        <v>2080</v>
      </c>
      <c r="E1" t="s">
        <v>4</v>
      </c>
      <c r="F1" t="s">
        <v>2080</v>
      </c>
      <c r="I1" t="s">
        <v>2088</v>
      </c>
      <c r="J1" t="s">
        <v>2089</v>
      </c>
    </row>
    <row r="2" spans="1:10" x14ac:dyDescent="0.2">
      <c r="A2" t="s">
        <v>19</v>
      </c>
      <c r="B2">
        <v>158</v>
      </c>
      <c r="E2" t="s">
        <v>14</v>
      </c>
      <c r="F2">
        <v>0</v>
      </c>
      <c r="H2" t="s">
        <v>2081</v>
      </c>
      <c r="I2">
        <f>AVERAGE(B:B)</f>
        <v>851.14690265486729</v>
      </c>
      <c r="J2">
        <f>AVERAGE(F:F)</f>
        <v>585.61538461538464</v>
      </c>
    </row>
    <row r="3" spans="1:10" x14ac:dyDescent="0.2">
      <c r="A3" t="s">
        <v>19</v>
      </c>
      <c r="B3">
        <v>1425</v>
      </c>
      <c r="E3" t="s">
        <v>14</v>
      </c>
      <c r="F3">
        <v>24</v>
      </c>
      <c r="H3" t="s">
        <v>2082</v>
      </c>
      <c r="I3">
        <f>MEDIAN(B:B)</f>
        <v>201</v>
      </c>
      <c r="J3">
        <f>MEDIAN(F:F)</f>
        <v>114.5</v>
      </c>
    </row>
    <row r="4" spans="1:10" x14ac:dyDescent="0.2">
      <c r="A4" t="s">
        <v>19</v>
      </c>
      <c r="B4">
        <v>174</v>
      </c>
      <c r="E4" t="s">
        <v>14</v>
      </c>
      <c r="F4">
        <v>53</v>
      </c>
      <c r="H4" t="s">
        <v>2083</v>
      </c>
      <c r="I4">
        <f>MODE(B:B)</f>
        <v>85</v>
      </c>
      <c r="J4">
        <f>MODE(F:F)</f>
        <v>1</v>
      </c>
    </row>
    <row r="5" spans="1:10" x14ac:dyDescent="0.2">
      <c r="A5" t="s">
        <v>19</v>
      </c>
      <c r="B5">
        <v>227</v>
      </c>
      <c r="E5" t="s">
        <v>14</v>
      </c>
      <c r="F5">
        <v>18</v>
      </c>
      <c r="H5" t="s">
        <v>2084</v>
      </c>
      <c r="I5">
        <f>MIN(B:B)</f>
        <v>16</v>
      </c>
      <c r="J5">
        <f>MIN(F:F)</f>
        <v>0</v>
      </c>
    </row>
    <row r="6" spans="1:10" x14ac:dyDescent="0.2">
      <c r="A6" t="s">
        <v>19</v>
      </c>
      <c r="B6">
        <v>220</v>
      </c>
      <c r="E6" t="s">
        <v>14</v>
      </c>
      <c r="F6">
        <v>44</v>
      </c>
      <c r="H6" t="s">
        <v>2085</v>
      </c>
      <c r="I6">
        <f>MAX(B:B)</f>
        <v>7295</v>
      </c>
      <c r="J6">
        <f>MAX(F:F)</f>
        <v>6080</v>
      </c>
    </row>
    <row r="7" spans="1:10" x14ac:dyDescent="0.2">
      <c r="A7" t="s">
        <v>19</v>
      </c>
      <c r="B7">
        <v>98</v>
      </c>
      <c r="E7" t="s">
        <v>14</v>
      </c>
      <c r="F7">
        <v>27</v>
      </c>
      <c r="H7" t="s">
        <v>2087</v>
      </c>
      <c r="I7">
        <f>VAR(B:B)</f>
        <v>1606216.5936295739</v>
      </c>
      <c r="J7">
        <f>VAR(F:F)</f>
        <v>924113.45496927318</v>
      </c>
    </row>
    <row r="8" spans="1:10" x14ac:dyDescent="0.2">
      <c r="A8" t="s">
        <v>19</v>
      </c>
      <c r="B8">
        <v>100</v>
      </c>
      <c r="E8" t="s">
        <v>14</v>
      </c>
      <c r="F8">
        <v>55</v>
      </c>
      <c r="H8" t="s">
        <v>2086</v>
      </c>
      <c r="I8">
        <f>_xlfn.STDEV.P(B:B)</f>
        <v>1266.2439466397898</v>
      </c>
      <c r="J8">
        <f>_xlfn.STDEV.P(F:F)</f>
        <v>959.98681331637863</v>
      </c>
    </row>
    <row r="9" spans="1:10" x14ac:dyDescent="0.2">
      <c r="A9" t="s">
        <v>19</v>
      </c>
      <c r="B9">
        <v>1249</v>
      </c>
      <c r="E9" t="s">
        <v>14</v>
      </c>
      <c r="F9">
        <v>200</v>
      </c>
    </row>
    <row r="10" spans="1:10" x14ac:dyDescent="0.2">
      <c r="A10" t="s">
        <v>19</v>
      </c>
      <c r="B10">
        <v>1396</v>
      </c>
      <c r="E10" t="s">
        <v>14</v>
      </c>
      <c r="F10">
        <v>452</v>
      </c>
    </row>
    <row r="11" spans="1:10" x14ac:dyDescent="0.2">
      <c r="A11" t="s">
        <v>19</v>
      </c>
      <c r="B11">
        <v>890</v>
      </c>
      <c r="E11" t="s">
        <v>14</v>
      </c>
      <c r="F11">
        <v>674</v>
      </c>
    </row>
    <row r="12" spans="1:10" x14ac:dyDescent="0.2">
      <c r="A12" t="s">
        <v>19</v>
      </c>
      <c r="B12">
        <v>142</v>
      </c>
      <c r="E12" t="s">
        <v>14</v>
      </c>
      <c r="F12">
        <v>558</v>
      </c>
    </row>
    <row r="13" spans="1:10" x14ac:dyDescent="0.2">
      <c r="A13" t="s">
        <v>19</v>
      </c>
      <c r="B13">
        <v>2673</v>
      </c>
      <c r="E13" t="s">
        <v>14</v>
      </c>
      <c r="F13">
        <v>15</v>
      </c>
    </row>
    <row r="14" spans="1:10" x14ac:dyDescent="0.2">
      <c r="A14" t="s">
        <v>19</v>
      </c>
      <c r="B14">
        <v>163</v>
      </c>
      <c r="E14" t="s">
        <v>14</v>
      </c>
      <c r="F14">
        <v>2307</v>
      </c>
    </row>
    <row r="15" spans="1:10" x14ac:dyDescent="0.2">
      <c r="A15" t="s">
        <v>19</v>
      </c>
      <c r="B15">
        <v>2220</v>
      </c>
      <c r="E15" t="s">
        <v>14</v>
      </c>
      <c r="F15">
        <v>88</v>
      </c>
    </row>
    <row r="16" spans="1:10" x14ac:dyDescent="0.2">
      <c r="A16" t="s">
        <v>19</v>
      </c>
      <c r="B16">
        <v>1606</v>
      </c>
      <c r="E16" t="s">
        <v>14</v>
      </c>
      <c r="F16">
        <v>48</v>
      </c>
    </row>
    <row r="17" spans="1:6" x14ac:dyDescent="0.2">
      <c r="A17" t="s">
        <v>19</v>
      </c>
      <c r="B17">
        <v>129</v>
      </c>
      <c r="E17" t="s">
        <v>14</v>
      </c>
      <c r="F17">
        <v>1</v>
      </c>
    </row>
    <row r="18" spans="1:6" x14ac:dyDescent="0.2">
      <c r="A18" t="s">
        <v>19</v>
      </c>
      <c r="B18">
        <v>226</v>
      </c>
      <c r="E18" t="s">
        <v>14</v>
      </c>
      <c r="F18">
        <v>1467</v>
      </c>
    </row>
    <row r="19" spans="1:6" x14ac:dyDescent="0.2">
      <c r="A19" t="s">
        <v>19</v>
      </c>
      <c r="B19">
        <v>5419</v>
      </c>
      <c r="E19" t="s">
        <v>14</v>
      </c>
      <c r="F19">
        <v>75</v>
      </c>
    </row>
    <row r="20" spans="1:6" x14ac:dyDescent="0.2">
      <c r="A20" t="s">
        <v>19</v>
      </c>
      <c r="B20">
        <v>165</v>
      </c>
      <c r="E20" t="s">
        <v>14</v>
      </c>
      <c r="F20">
        <v>120</v>
      </c>
    </row>
    <row r="21" spans="1:6" x14ac:dyDescent="0.2">
      <c r="A21" t="s">
        <v>19</v>
      </c>
      <c r="B21">
        <v>1965</v>
      </c>
      <c r="E21" t="s">
        <v>14</v>
      </c>
      <c r="F21">
        <v>2253</v>
      </c>
    </row>
    <row r="22" spans="1:6" x14ac:dyDescent="0.2">
      <c r="A22" t="s">
        <v>19</v>
      </c>
      <c r="B22">
        <v>16</v>
      </c>
      <c r="E22" t="s">
        <v>14</v>
      </c>
      <c r="F22">
        <v>5</v>
      </c>
    </row>
    <row r="23" spans="1:6" x14ac:dyDescent="0.2">
      <c r="A23" t="s">
        <v>19</v>
      </c>
      <c r="B23">
        <v>107</v>
      </c>
      <c r="E23" t="s">
        <v>14</v>
      </c>
      <c r="F23">
        <v>38</v>
      </c>
    </row>
    <row r="24" spans="1:6" x14ac:dyDescent="0.2">
      <c r="A24" t="s">
        <v>19</v>
      </c>
      <c r="B24">
        <v>134</v>
      </c>
      <c r="E24" t="s">
        <v>14</v>
      </c>
      <c r="F24">
        <v>12</v>
      </c>
    </row>
    <row r="25" spans="1:6" x14ac:dyDescent="0.2">
      <c r="A25" t="s">
        <v>19</v>
      </c>
      <c r="B25">
        <v>198</v>
      </c>
      <c r="E25" t="s">
        <v>14</v>
      </c>
      <c r="F25">
        <v>1684</v>
      </c>
    </row>
    <row r="26" spans="1:6" x14ac:dyDescent="0.2">
      <c r="A26" t="s">
        <v>19</v>
      </c>
      <c r="B26">
        <v>111</v>
      </c>
      <c r="E26" t="s">
        <v>14</v>
      </c>
      <c r="F26">
        <v>56</v>
      </c>
    </row>
    <row r="27" spans="1:6" x14ac:dyDescent="0.2">
      <c r="A27" t="s">
        <v>19</v>
      </c>
      <c r="B27">
        <v>222</v>
      </c>
      <c r="E27" t="s">
        <v>14</v>
      </c>
      <c r="F27">
        <v>838</v>
      </c>
    </row>
    <row r="28" spans="1:6" x14ac:dyDescent="0.2">
      <c r="A28" t="s">
        <v>19</v>
      </c>
      <c r="B28">
        <v>6212</v>
      </c>
      <c r="E28" t="s">
        <v>14</v>
      </c>
      <c r="F28">
        <v>1000</v>
      </c>
    </row>
    <row r="29" spans="1:6" x14ac:dyDescent="0.2">
      <c r="A29" t="s">
        <v>19</v>
      </c>
      <c r="B29">
        <v>98</v>
      </c>
      <c r="E29" t="s">
        <v>14</v>
      </c>
      <c r="F29">
        <v>1482</v>
      </c>
    </row>
    <row r="30" spans="1:6" x14ac:dyDescent="0.2">
      <c r="A30" t="s">
        <v>19</v>
      </c>
      <c r="B30">
        <v>92</v>
      </c>
      <c r="E30" t="s">
        <v>14</v>
      </c>
      <c r="F30">
        <v>106</v>
      </c>
    </row>
    <row r="31" spans="1:6" x14ac:dyDescent="0.2">
      <c r="A31" t="s">
        <v>19</v>
      </c>
      <c r="B31">
        <v>149</v>
      </c>
      <c r="E31" t="s">
        <v>14</v>
      </c>
      <c r="F31">
        <v>679</v>
      </c>
    </row>
    <row r="32" spans="1:6" x14ac:dyDescent="0.2">
      <c r="A32" t="s">
        <v>19</v>
      </c>
      <c r="B32">
        <v>2431</v>
      </c>
      <c r="E32" t="s">
        <v>14</v>
      </c>
      <c r="F32">
        <v>1220</v>
      </c>
    </row>
    <row r="33" spans="1:6" x14ac:dyDescent="0.2">
      <c r="A33" t="s">
        <v>19</v>
      </c>
      <c r="B33">
        <v>303</v>
      </c>
      <c r="E33" t="s">
        <v>14</v>
      </c>
      <c r="F33">
        <v>1</v>
      </c>
    </row>
    <row r="34" spans="1:6" x14ac:dyDescent="0.2">
      <c r="A34" t="s">
        <v>19</v>
      </c>
      <c r="B34">
        <v>209</v>
      </c>
      <c r="E34" t="s">
        <v>14</v>
      </c>
      <c r="F34">
        <v>37</v>
      </c>
    </row>
    <row r="35" spans="1:6" x14ac:dyDescent="0.2">
      <c r="A35" t="s">
        <v>19</v>
      </c>
      <c r="B35">
        <v>131</v>
      </c>
      <c r="E35" t="s">
        <v>14</v>
      </c>
      <c r="F35">
        <v>60</v>
      </c>
    </row>
    <row r="36" spans="1:6" x14ac:dyDescent="0.2">
      <c r="A36" t="s">
        <v>19</v>
      </c>
      <c r="B36">
        <v>164</v>
      </c>
      <c r="E36" t="s">
        <v>14</v>
      </c>
      <c r="F36">
        <v>296</v>
      </c>
    </row>
    <row r="37" spans="1:6" x14ac:dyDescent="0.2">
      <c r="A37" t="s">
        <v>19</v>
      </c>
      <c r="B37">
        <v>201</v>
      </c>
      <c r="E37" t="s">
        <v>14</v>
      </c>
      <c r="F37">
        <v>3304</v>
      </c>
    </row>
    <row r="38" spans="1:6" x14ac:dyDescent="0.2">
      <c r="A38" t="s">
        <v>19</v>
      </c>
      <c r="B38">
        <v>211</v>
      </c>
      <c r="E38" t="s">
        <v>14</v>
      </c>
      <c r="F38">
        <v>73</v>
      </c>
    </row>
    <row r="39" spans="1:6" x14ac:dyDescent="0.2">
      <c r="A39" t="s">
        <v>19</v>
      </c>
      <c r="B39">
        <v>128</v>
      </c>
      <c r="E39" t="s">
        <v>14</v>
      </c>
      <c r="F39">
        <v>3387</v>
      </c>
    </row>
    <row r="40" spans="1:6" x14ac:dyDescent="0.2">
      <c r="A40" t="s">
        <v>19</v>
      </c>
      <c r="B40">
        <v>1600</v>
      </c>
      <c r="E40" t="s">
        <v>14</v>
      </c>
      <c r="F40">
        <v>662</v>
      </c>
    </row>
    <row r="41" spans="1:6" x14ac:dyDescent="0.2">
      <c r="A41" t="s">
        <v>19</v>
      </c>
      <c r="B41">
        <v>249</v>
      </c>
      <c r="E41" t="s">
        <v>14</v>
      </c>
      <c r="F41">
        <v>774</v>
      </c>
    </row>
    <row r="42" spans="1:6" x14ac:dyDescent="0.2">
      <c r="A42" t="s">
        <v>19</v>
      </c>
      <c r="B42">
        <v>236</v>
      </c>
      <c r="E42" t="s">
        <v>14</v>
      </c>
      <c r="F42">
        <v>672</v>
      </c>
    </row>
    <row r="43" spans="1:6" x14ac:dyDescent="0.2">
      <c r="A43" t="s">
        <v>19</v>
      </c>
      <c r="B43">
        <v>4065</v>
      </c>
      <c r="E43" t="s">
        <v>14</v>
      </c>
      <c r="F43">
        <v>940</v>
      </c>
    </row>
    <row r="44" spans="1:6" x14ac:dyDescent="0.2">
      <c r="A44" t="s">
        <v>19</v>
      </c>
      <c r="B44">
        <v>246</v>
      </c>
      <c r="E44" t="s">
        <v>14</v>
      </c>
      <c r="F44">
        <v>117</v>
      </c>
    </row>
    <row r="45" spans="1:6" x14ac:dyDescent="0.2">
      <c r="A45" t="s">
        <v>19</v>
      </c>
      <c r="B45">
        <v>2475</v>
      </c>
      <c r="E45" t="s">
        <v>14</v>
      </c>
      <c r="F45">
        <v>115</v>
      </c>
    </row>
    <row r="46" spans="1:6" x14ac:dyDescent="0.2">
      <c r="A46" t="s">
        <v>19</v>
      </c>
      <c r="B46">
        <v>76</v>
      </c>
      <c r="E46" t="s">
        <v>14</v>
      </c>
      <c r="F46">
        <v>326</v>
      </c>
    </row>
    <row r="47" spans="1:6" x14ac:dyDescent="0.2">
      <c r="A47" t="s">
        <v>19</v>
      </c>
      <c r="B47">
        <v>54</v>
      </c>
      <c r="E47" t="s">
        <v>14</v>
      </c>
      <c r="F47">
        <v>1</v>
      </c>
    </row>
    <row r="48" spans="1:6" x14ac:dyDescent="0.2">
      <c r="A48" t="s">
        <v>19</v>
      </c>
      <c r="B48">
        <v>88</v>
      </c>
      <c r="E48" t="s">
        <v>14</v>
      </c>
      <c r="F48">
        <v>1467</v>
      </c>
    </row>
    <row r="49" spans="1:6" x14ac:dyDescent="0.2">
      <c r="A49" t="s">
        <v>19</v>
      </c>
      <c r="B49">
        <v>85</v>
      </c>
      <c r="E49" t="s">
        <v>14</v>
      </c>
      <c r="F49">
        <v>5681</v>
      </c>
    </row>
    <row r="50" spans="1:6" x14ac:dyDescent="0.2">
      <c r="A50" t="s">
        <v>19</v>
      </c>
      <c r="B50">
        <v>170</v>
      </c>
      <c r="E50" t="s">
        <v>14</v>
      </c>
      <c r="F50">
        <v>1059</v>
      </c>
    </row>
    <row r="51" spans="1:6" x14ac:dyDescent="0.2">
      <c r="A51" t="s">
        <v>19</v>
      </c>
      <c r="B51">
        <v>330</v>
      </c>
      <c r="E51" t="s">
        <v>14</v>
      </c>
      <c r="F51">
        <v>1194</v>
      </c>
    </row>
    <row r="52" spans="1:6" x14ac:dyDescent="0.2">
      <c r="A52" t="s">
        <v>19</v>
      </c>
      <c r="B52">
        <v>127</v>
      </c>
      <c r="E52" t="s">
        <v>14</v>
      </c>
      <c r="F52">
        <v>30</v>
      </c>
    </row>
    <row r="53" spans="1:6" x14ac:dyDescent="0.2">
      <c r="A53" t="s">
        <v>19</v>
      </c>
      <c r="B53">
        <v>411</v>
      </c>
      <c r="E53" t="s">
        <v>14</v>
      </c>
      <c r="F53">
        <v>75</v>
      </c>
    </row>
    <row r="54" spans="1:6" x14ac:dyDescent="0.2">
      <c r="A54" t="s">
        <v>19</v>
      </c>
      <c r="B54">
        <v>180</v>
      </c>
      <c r="E54" t="s">
        <v>14</v>
      </c>
      <c r="F54">
        <v>955</v>
      </c>
    </row>
    <row r="55" spans="1:6" x14ac:dyDescent="0.2">
      <c r="A55" t="s">
        <v>19</v>
      </c>
      <c r="B55">
        <v>374</v>
      </c>
      <c r="E55" t="s">
        <v>14</v>
      </c>
      <c r="F55">
        <v>67</v>
      </c>
    </row>
    <row r="56" spans="1:6" x14ac:dyDescent="0.2">
      <c r="A56" t="s">
        <v>19</v>
      </c>
      <c r="B56">
        <v>71</v>
      </c>
      <c r="E56" t="s">
        <v>14</v>
      </c>
      <c r="F56">
        <v>5</v>
      </c>
    </row>
    <row r="57" spans="1:6" x14ac:dyDescent="0.2">
      <c r="A57" t="s">
        <v>19</v>
      </c>
      <c r="B57">
        <v>203</v>
      </c>
      <c r="E57" t="s">
        <v>14</v>
      </c>
      <c r="F57">
        <v>26</v>
      </c>
    </row>
    <row r="58" spans="1:6" x14ac:dyDescent="0.2">
      <c r="A58" t="s">
        <v>19</v>
      </c>
      <c r="B58">
        <v>113</v>
      </c>
      <c r="E58" t="s">
        <v>14</v>
      </c>
      <c r="F58">
        <v>1130</v>
      </c>
    </row>
    <row r="59" spans="1:6" x14ac:dyDescent="0.2">
      <c r="A59" t="s">
        <v>19</v>
      </c>
      <c r="B59">
        <v>96</v>
      </c>
      <c r="E59" t="s">
        <v>14</v>
      </c>
      <c r="F59">
        <v>782</v>
      </c>
    </row>
    <row r="60" spans="1:6" x14ac:dyDescent="0.2">
      <c r="A60" t="s">
        <v>19</v>
      </c>
      <c r="B60">
        <v>498</v>
      </c>
      <c r="E60" t="s">
        <v>14</v>
      </c>
      <c r="F60">
        <v>210</v>
      </c>
    </row>
    <row r="61" spans="1:6" x14ac:dyDescent="0.2">
      <c r="A61" t="s">
        <v>19</v>
      </c>
      <c r="B61">
        <v>180</v>
      </c>
      <c r="E61" t="s">
        <v>14</v>
      </c>
      <c r="F61">
        <v>136</v>
      </c>
    </row>
    <row r="62" spans="1:6" x14ac:dyDescent="0.2">
      <c r="A62" t="s">
        <v>19</v>
      </c>
      <c r="B62">
        <v>27</v>
      </c>
      <c r="E62" t="s">
        <v>14</v>
      </c>
      <c r="F62">
        <v>86</v>
      </c>
    </row>
    <row r="63" spans="1:6" x14ac:dyDescent="0.2">
      <c r="A63" t="s">
        <v>19</v>
      </c>
      <c r="B63">
        <v>2331</v>
      </c>
      <c r="E63" t="s">
        <v>14</v>
      </c>
      <c r="F63">
        <v>19</v>
      </c>
    </row>
    <row r="64" spans="1:6" x14ac:dyDescent="0.2">
      <c r="A64" t="s">
        <v>19</v>
      </c>
      <c r="B64">
        <v>113</v>
      </c>
      <c r="E64" t="s">
        <v>14</v>
      </c>
      <c r="F64">
        <v>886</v>
      </c>
    </row>
    <row r="65" spans="1:6" x14ac:dyDescent="0.2">
      <c r="A65" t="s">
        <v>19</v>
      </c>
      <c r="B65">
        <v>164</v>
      </c>
      <c r="E65" t="s">
        <v>14</v>
      </c>
      <c r="F65">
        <v>35</v>
      </c>
    </row>
    <row r="66" spans="1:6" x14ac:dyDescent="0.2">
      <c r="A66" t="s">
        <v>19</v>
      </c>
      <c r="B66">
        <v>164</v>
      </c>
      <c r="E66" t="s">
        <v>14</v>
      </c>
      <c r="F66">
        <v>24</v>
      </c>
    </row>
    <row r="67" spans="1:6" x14ac:dyDescent="0.2">
      <c r="A67" t="s">
        <v>19</v>
      </c>
      <c r="B67">
        <v>336</v>
      </c>
      <c r="E67" t="s">
        <v>14</v>
      </c>
      <c r="F67">
        <v>86</v>
      </c>
    </row>
    <row r="68" spans="1:6" x14ac:dyDescent="0.2">
      <c r="A68" t="s">
        <v>19</v>
      </c>
      <c r="B68">
        <v>1917</v>
      </c>
      <c r="E68" t="s">
        <v>14</v>
      </c>
      <c r="F68">
        <v>243</v>
      </c>
    </row>
    <row r="69" spans="1:6" x14ac:dyDescent="0.2">
      <c r="A69" t="s">
        <v>19</v>
      </c>
      <c r="B69">
        <v>95</v>
      </c>
      <c r="E69" t="s">
        <v>14</v>
      </c>
      <c r="F69">
        <v>65</v>
      </c>
    </row>
    <row r="70" spans="1:6" x14ac:dyDescent="0.2">
      <c r="A70" t="s">
        <v>19</v>
      </c>
      <c r="B70">
        <v>147</v>
      </c>
      <c r="E70" t="s">
        <v>14</v>
      </c>
      <c r="F70">
        <v>100</v>
      </c>
    </row>
    <row r="71" spans="1:6" x14ac:dyDescent="0.2">
      <c r="A71" t="s">
        <v>19</v>
      </c>
      <c r="B71">
        <v>86</v>
      </c>
      <c r="E71" t="s">
        <v>14</v>
      </c>
      <c r="F71">
        <v>168</v>
      </c>
    </row>
    <row r="72" spans="1:6" x14ac:dyDescent="0.2">
      <c r="A72" t="s">
        <v>19</v>
      </c>
      <c r="B72">
        <v>83</v>
      </c>
      <c r="E72" t="s">
        <v>14</v>
      </c>
      <c r="F72">
        <v>13</v>
      </c>
    </row>
    <row r="73" spans="1:6" x14ac:dyDescent="0.2">
      <c r="A73" t="s">
        <v>19</v>
      </c>
      <c r="B73">
        <v>676</v>
      </c>
      <c r="E73" t="s">
        <v>14</v>
      </c>
      <c r="F73">
        <v>1</v>
      </c>
    </row>
    <row r="74" spans="1:6" x14ac:dyDescent="0.2">
      <c r="A74" t="s">
        <v>19</v>
      </c>
      <c r="B74">
        <v>361</v>
      </c>
      <c r="E74" t="s">
        <v>14</v>
      </c>
      <c r="F74">
        <v>40</v>
      </c>
    </row>
    <row r="75" spans="1:6" x14ac:dyDescent="0.2">
      <c r="A75" t="s">
        <v>19</v>
      </c>
      <c r="B75">
        <v>131</v>
      </c>
      <c r="E75" t="s">
        <v>14</v>
      </c>
      <c r="F75">
        <v>226</v>
      </c>
    </row>
    <row r="76" spans="1:6" x14ac:dyDescent="0.2">
      <c r="A76" t="s">
        <v>19</v>
      </c>
      <c r="B76">
        <v>126</v>
      </c>
      <c r="E76" t="s">
        <v>14</v>
      </c>
      <c r="F76">
        <v>1625</v>
      </c>
    </row>
    <row r="77" spans="1:6" x14ac:dyDescent="0.2">
      <c r="A77" t="s">
        <v>19</v>
      </c>
      <c r="B77">
        <v>275</v>
      </c>
      <c r="E77" t="s">
        <v>14</v>
      </c>
      <c r="F77">
        <v>143</v>
      </c>
    </row>
    <row r="78" spans="1:6" x14ac:dyDescent="0.2">
      <c r="A78" t="s">
        <v>19</v>
      </c>
      <c r="B78">
        <v>67</v>
      </c>
      <c r="E78" t="s">
        <v>14</v>
      </c>
      <c r="F78">
        <v>934</v>
      </c>
    </row>
    <row r="79" spans="1:6" x14ac:dyDescent="0.2">
      <c r="A79" t="s">
        <v>19</v>
      </c>
      <c r="B79">
        <v>154</v>
      </c>
      <c r="E79" t="s">
        <v>14</v>
      </c>
      <c r="F79">
        <v>17</v>
      </c>
    </row>
    <row r="80" spans="1:6" x14ac:dyDescent="0.2">
      <c r="A80" t="s">
        <v>19</v>
      </c>
      <c r="B80">
        <v>1782</v>
      </c>
      <c r="E80" t="s">
        <v>14</v>
      </c>
      <c r="F80">
        <v>2179</v>
      </c>
    </row>
    <row r="81" spans="1:6" x14ac:dyDescent="0.2">
      <c r="A81" t="s">
        <v>19</v>
      </c>
      <c r="B81">
        <v>903</v>
      </c>
      <c r="E81" t="s">
        <v>14</v>
      </c>
      <c r="F81">
        <v>931</v>
      </c>
    </row>
    <row r="82" spans="1:6" x14ac:dyDescent="0.2">
      <c r="A82" t="s">
        <v>19</v>
      </c>
      <c r="B82">
        <v>94</v>
      </c>
      <c r="E82" t="s">
        <v>14</v>
      </c>
      <c r="F82">
        <v>92</v>
      </c>
    </row>
    <row r="83" spans="1:6" x14ac:dyDescent="0.2">
      <c r="A83" t="s">
        <v>19</v>
      </c>
      <c r="B83">
        <v>180</v>
      </c>
      <c r="E83" t="s">
        <v>14</v>
      </c>
      <c r="F83">
        <v>57</v>
      </c>
    </row>
    <row r="84" spans="1:6" x14ac:dyDescent="0.2">
      <c r="A84" t="s">
        <v>19</v>
      </c>
      <c r="B84">
        <v>533</v>
      </c>
      <c r="E84" t="s">
        <v>14</v>
      </c>
      <c r="F84">
        <v>41</v>
      </c>
    </row>
    <row r="85" spans="1:6" x14ac:dyDescent="0.2">
      <c r="A85" t="s">
        <v>19</v>
      </c>
      <c r="B85">
        <v>2443</v>
      </c>
      <c r="E85" t="s">
        <v>14</v>
      </c>
      <c r="F85">
        <v>1</v>
      </c>
    </row>
    <row r="86" spans="1:6" x14ac:dyDescent="0.2">
      <c r="A86" t="s">
        <v>19</v>
      </c>
      <c r="B86">
        <v>89</v>
      </c>
      <c r="E86" t="s">
        <v>14</v>
      </c>
      <c r="F86">
        <v>101</v>
      </c>
    </row>
    <row r="87" spans="1:6" x14ac:dyDescent="0.2">
      <c r="A87" t="s">
        <v>19</v>
      </c>
      <c r="B87">
        <v>159</v>
      </c>
      <c r="E87" t="s">
        <v>14</v>
      </c>
      <c r="F87">
        <v>1335</v>
      </c>
    </row>
    <row r="88" spans="1:6" x14ac:dyDescent="0.2">
      <c r="A88" t="s">
        <v>19</v>
      </c>
      <c r="B88">
        <v>50</v>
      </c>
      <c r="E88" t="s">
        <v>14</v>
      </c>
      <c r="F88">
        <v>15</v>
      </c>
    </row>
    <row r="89" spans="1:6" x14ac:dyDescent="0.2">
      <c r="A89" t="s">
        <v>19</v>
      </c>
      <c r="B89">
        <v>186</v>
      </c>
      <c r="E89" t="s">
        <v>14</v>
      </c>
      <c r="F89">
        <v>454</v>
      </c>
    </row>
    <row r="90" spans="1:6" x14ac:dyDescent="0.2">
      <c r="A90" t="s">
        <v>19</v>
      </c>
      <c r="B90">
        <v>1071</v>
      </c>
      <c r="E90" t="s">
        <v>14</v>
      </c>
      <c r="F90">
        <v>3182</v>
      </c>
    </row>
    <row r="91" spans="1:6" x14ac:dyDescent="0.2">
      <c r="A91" t="s">
        <v>19</v>
      </c>
      <c r="B91">
        <v>117</v>
      </c>
      <c r="E91" t="s">
        <v>14</v>
      </c>
      <c r="F91">
        <v>15</v>
      </c>
    </row>
    <row r="92" spans="1:6" x14ac:dyDescent="0.2">
      <c r="A92" t="s">
        <v>19</v>
      </c>
      <c r="B92">
        <v>70</v>
      </c>
      <c r="E92" t="s">
        <v>14</v>
      </c>
      <c r="F92">
        <v>133</v>
      </c>
    </row>
    <row r="93" spans="1:6" x14ac:dyDescent="0.2">
      <c r="A93" t="s">
        <v>19</v>
      </c>
      <c r="B93">
        <v>135</v>
      </c>
      <c r="E93" t="s">
        <v>14</v>
      </c>
      <c r="F93">
        <v>2062</v>
      </c>
    </row>
    <row r="94" spans="1:6" x14ac:dyDescent="0.2">
      <c r="A94" t="s">
        <v>19</v>
      </c>
      <c r="B94">
        <v>768</v>
      </c>
      <c r="E94" t="s">
        <v>14</v>
      </c>
      <c r="F94">
        <v>29</v>
      </c>
    </row>
    <row r="95" spans="1:6" x14ac:dyDescent="0.2">
      <c r="A95" t="s">
        <v>19</v>
      </c>
      <c r="B95">
        <v>199</v>
      </c>
      <c r="E95" t="s">
        <v>14</v>
      </c>
      <c r="F95">
        <v>132</v>
      </c>
    </row>
    <row r="96" spans="1:6" x14ac:dyDescent="0.2">
      <c r="A96" t="s">
        <v>19</v>
      </c>
      <c r="B96">
        <v>107</v>
      </c>
      <c r="E96" t="s">
        <v>14</v>
      </c>
      <c r="F96">
        <v>137</v>
      </c>
    </row>
    <row r="97" spans="1:6" x14ac:dyDescent="0.2">
      <c r="A97" t="s">
        <v>19</v>
      </c>
      <c r="B97">
        <v>195</v>
      </c>
      <c r="E97" t="s">
        <v>14</v>
      </c>
      <c r="F97">
        <v>908</v>
      </c>
    </row>
    <row r="98" spans="1:6" x14ac:dyDescent="0.2">
      <c r="A98" t="s">
        <v>19</v>
      </c>
      <c r="B98">
        <v>3376</v>
      </c>
      <c r="E98" t="s">
        <v>14</v>
      </c>
      <c r="F98">
        <v>10</v>
      </c>
    </row>
    <row r="99" spans="1:6" x14ac:dyDescent="0.2">
      <c r="A99" t="s">
        <v>19</v>
      </c>
      <c r="B99">
        <v>41</v>
      </c>
      <c r="E99" t="s">
        <v>14</v>
      </c>
      <c r="F99">
        <v>1910</v>
      </c>
    </row>
    <row r="100" spans="1:6" x14ac:dyDescent="0.2">
      <c r="A100" t="s">
        <v>19</v>
      </c>
      <c r="B100">
        <v>1821</v>
      </c>
      <c r="E100" t="s">
        <v>14</v>
      </c>
      <c r="F100">
        <v>38</v>
      </c>
    </row>
    <row r="101" spans="1:6" x14ac:dyDescent="0.2">
      <c r="A101" t="s">
        <v>19</v>
      </c>
      <c r="B101">
        <v>164</v>
      </c>
      <c r="E101" t="s">
        <v>14</v>
      </c>
      <c r="F101">
        <v>104</v>
      </c>
    </row>
    <row r="102" spans="1:6" x14ac:dyDescent="0.2">
      <c r="A102" t="s">
        <v>19</v>
      </c>
      <c r="B102">
        <v>157</v>
      </c>
      <c r="E102" t="s">
        <v>14</v>
      </c>
      <c r="F102">
        <v>49</v>
      </c>
    </row>
    <row r="103" spans="1:6" x14ac:dyDescent="0.2">
      <c r="A103" t="s">
        <v>19</v>
      </c>
      <c r="B103">
        <v>246</v>
      </c>
      <c r="E103" t="s">
        <v>14</v>
      </c>
      <c r="F103">
        <v>1</v>
      </c>
    </row>
    <row r="104" spans="1:6" x14ac:dyDescent="0.2">
      <c r="A104" t="s">
        <v>19</v>
      </c>
      <c r="B104">
        <v>1396</v>
      </c>
      <c r="E104" t="s">
        <v>14</v>
      </c>
      <c r="F104">
        <v>245</v>
      </c>
    </row>
    <row r="105" spans="1:6" x14ac:dyDescent="0.2">
      <c r="A105" t="s">
        <v>19</v>
      </c>
      <c r="B105">
        <v>2506</v>
      </c>
      <c r="E105" t="s">
        <v>14</v>
      </c>
      <c r="F105">
        <v>32</v>
      </c>
    </row>
    <row r="106" spans="1:6" x14ac:dyDescent="0.2">
      <c r="A106" t="s">
        <v>19</v>
      </c>
      <c r="B106">
        <v>244</v>
      </c>
      <c r="E106" t="s">
        <v>14</v>
      </c>
      <c r="F106">
        <v>7</v>
      </c>
    </row>
    <row r="107" spans="1:6" x14ac:dyDescent="0.2">
      <c r="A107" t="s">
        <v>19</v>
      </c>
      <c r="B107">
        <v>146</v>
      </c>
      <c r="E107" t="s">
        <v>14</v>
      </c>
      <c r="F107">
        <v>803</v>
      </c>
    </row>
    <row r="108" spans="1:6" x14ac:dyDescent="0.2">
      <c r="A108" t="s">
        <v>19</v>
      </c>
      <c r="B108">
        <v>1267</v>
      </c>
      <c r="E108" t="s">
        <v>14</v>
      </c>
      <c r="F108">
        <v>16</v>
      </c>
    </row>
    <row r="109" spans="1:6" x14ac:dyDescent="0.2">
      <c r="A109" t="s">
        <v>19</v>
      </c>
      <c r="B109">
        <v>1561</v>
      </c>
      <c r="E109" t="s">
        <v>14</v>
      </c>
      <c r="F109">
        <v>31</v>
      </c>
    </row>
    <row r="110" spans="1:6" x14ac:dyDescent="0.2">
      <c r="A110" t="s">
        <v>19</v>
      </c>
      <c r="B110">
        <v>48</v>
      </c>
      <c r="E110" t="s">
        <v>14</v>
      </c>
      <c r="F110">
        <v>108</v>
      </c>
    </row>
    <row r="111" spans="1:6" x14ac:dyDescent="0.2">
      <c r="A111" t="s">
        <v>19</v>
      </c>
      <c r="B111">
        <v>2739</v>
      </c>
      <c r="E111" t="s">
        <v>14</v>
      </c>
      <c r="F111">
        <v>30</v>
      </c>
    </row>
    <row r="112" spans="1:6" x14ac:dyDescent="0.2">
      <c r="A112" t="s">
        <v>19</v>
      </c>
      <c r="B112">
        <v>3537</v>
      </c>
      <c r="E112" t="s">
        <v>14</v>
      </c>
      <c r="F112">
        <v>17</v>
      </c>
    </row>
    <row r="113" spans="1:6" x14ac:dyDescent="0.2">
      <c r="A113" t="s">
        <v>19</v>
      </c>
      <c r="B113">
        <v>2107</v>
      </c>
      <c r="E113" t="s">
        <v>14</v>
      </c>
      <c r="F113">
        <v>80</v>
      </c>
    </row>
    <row r="114" spans="1:6" x14ac:dyDescent="0.2">
      <c r="A114" t="s">
        <v>19</v>
      </c>
      <c r="B114">
        <v>3318</v>
      </c>
      <c r="E114" t="s">
        <v>14</v>
      </c>
      <c r="F114">
        <v>2468</v>
      </c>
    </row>
    <row r="115" spans="1:6" x14ac:dyDescent="0.2">
      <c r="A115" t="s">
        <v>19</v>
      </c>
      <c r="B115">
        <v>340</v>
      </c>
      <c r="E115" t="s">
        <v>14</v>
      </c>
      <c r="F115">
        <v>26</v>
      </c>
    </row>
    <row r="116" spans="1:6" x14ac:dyDescent="0.2">
      <c r="A116" t="s">
        <v>19</v>
      </c>
      <c r="B116">
        <v>1442</v>
      </c>
      <c r="E116" t="s">
        <v>14</v>
      </c>
      <c r="F116">
        <v>73</v>
      </c>
    </row>
    <row r="117" spans="1:6" x14ac:dyDescent="0.2">
      <c r="A117" t="s">
        <v>19</v>
      </c>
      <c r="B117">
        <v>126</v>
      </c>
      <c r="E117" t="s">
        <v>14</v>
      </c>
      <c r="F117">
        <v>128</v>
      </c>
    </row>
    <row r="118" spans="1:6" x14ac:dyDescent="0.2">
      <c r="A118" t="s">
        <v>19</v>
      </c>
      <c r="B118">
        <v>524</v>
      </c>
      <c r="E118" t="s">
        <v>14</v>
      </c>
      <c r="F118">
        <v>33</v>
      </c>
    </row>
    <row r="119" spans="1:6" x14ac:dyDescent="0.2">
      <c r="A119" t="s">
        <v>19</v>
      </c>
      <c r="B119">
        <v>1989</v>
      </c>
      <c r="E119" t="s">
        <v>14</v>
      </c>
      <c r="F119">
        <v>1072</v>
      </c>
    </row>
    <row r="120" spans="1:6" x14ac:dyDescent="0.2">
      <c r="A120" t="s">
        <v>19</v>
      </c>
      <c r="B120">
        <v>157</v>
      </c>
      <c r="E120" t="s">
        <v>14</v>
      </c>
      <c r="F120">
        <v>393</v>
      </c>
    </row>
    <row r="121" spans="1:6" x14ac:dyDescent="0.2">
      <c r="A121" t="s">
        <v>19</v>
      </c>
      <c r="B121">
        <v>4498</v>
      </c>
      <c r="E121" t="s">
        <v>14</v>
      </c>
      <c r="F121">
        <v>1257</v>
      </c>
    </row>
    <row r="122" spans="1:6" x14ac:dyDescent="0.2">
      <c r="A122" t="s">
        <v>19</v>
      </c>
      <c r="B122">
        <v>80</v>
      </c>
      <c r="E122" t="s">
        <v>14</v>
      </c>
      <c r="F122">
        <v>328</v>
      </c>
    </row>
    <row r="123" spans="1:6" x14ac:dyDescent="0.2">
      <c r="A123" t="s">
        <v>19</v>
      </c>
      <c r="B123">
        <v>43</v>
      </c>
      <c r="E123" t="s">
        <v>14</v>
      </c>
      <c r="F123">
        <v>147</v>
      </c>
    </row>
    <row r="124" spans="1:6" x14ac:dyDescent="0.2">
      <c r="A124" t="s">
        <v>19</v>
      </c>
      <c r="B124">
        <v>2053</v>
      </c>
      <c r="E124" t="s">
        <v>14</v>
      </c>
      <c r="F124">
        <v>830</v>
      </c>
    </row>
    <row r="125" spans="1:6" x14ac:dyDescent="0.2">
      <c r="A125" t="s">
        <v>19</v>
      </c>
      <c r="B125">
        <v>168</v>
      </c>
      <c r="E125" t="s">
        <v>14</v>
      </c>
      <c r="F125">
        <v>331</v>
      </c>
    </row>
    <row r="126" spans="1:6" x14ac:dyDescent="0.2">
      <c r="A126" t="s">
        <v>19</v>
      </c>
      <c r="B126">
        <v>4289</v>
      </c>
      <c r="E126" t="s">
        <v>14</v>
      </c>
      <c r="F126">
        <v>25</v>
      </c>
    </row>
    <row r="127" spans="1:6" x14ac:dyDescent="0.2">
      <c r="A127" t="s">
        <v>19</v>
      </c>
      <c r="B127">
        <v>165</v>
      </c>
      <c r="E127" t="s">
        <v>14</v>
      </c>
      <c r="F127">
        <v>3483</v>
      </c>
    </row>
    <row r="128" spans="1:6" x14ac:dyDescent="0.2">
      <c r="A128" t="s">
        <v>19</v>
      </c>
      <c r="B128">
        <v>1815</v>
      </c>
      <c r="E128" t="s">
        <v>14</v>
      </c>
      <c r="F128">
        <v>923</v>
      </c>
    </row>
    <row r="129" spans="1:6" x14ac:dyDescent="0.2">
      <c r="A129" t="s">
        <v>19</v>
      </c>
      <c r="B129">
        <v>397</v>
      </c>
      <c r="E129" t="s">
        <v>14</v>
      </c>
      <c r="F129">
        <v>1</v>
      </c>
    </row>
    <row r="130" spans="1:6" x14ac:dyDescent="0.2">
      <c r="A130" t="s">
        <v>19</v>
      </c>
      <c r="B130">
        <v>1539</v>
      </c>
      <c r="E130" t="s">
        <v>14</v>
      </c>
      <c r="F130">
        <v>33</v>
      </c>
    </row>
    <row r="131" spans="1:6" x14ac:dyDescent="0.2">
      <c r="A131" t="s">
        <v>19</v>
      </c>
      <c r="B131">
        <v>138</v>
      </c>
      <c r="E131" t="s">
        <v>14</v>
      </c>
      <c r="F131">
        <v>40</v>
      </c>
    </row>
    <row r="132" spans="1:6" x14ac:dyDescent="0.2">
      <c r="A132" t="s">
        <v>19</v>
      </c>
      <c r="B132">
        <v>3594</v>
      </c>
      <c r="E132" t="s">
        <v>14</v>
      </c>
      <c r="F132">
        <v>23</v>
      </c>
    </row>
    <row r="133" spans="1:6" x14ac:dyDescent="0.2">
      <c r="A133" t="s">
        <v>19</v>
      </c>
      <c r="B133">
        <v>5880</v>
      </c>
      <c r="E133" t="s">
        <v>14</v>
      </c>
      <c r="F133">
        <v>75</v>
      </c>
    </row>
    <row r="134" spans="1:6" x14ac:dyDescent="0.2">
      <c r="A134" t="s">
        <v>19</v>
      </c>
      <c r="B134">
        <v>112</v>
      </c>
      <c r="E134" t="s">
        <v>14</v>
      </c>
      <c r="F134">
        <v>2176</v>
      </c>
    </row>
    <row r="135" spans="1:6" x14ac:dyDescent="0.2">
      <c r="A135" t="s">
        <v>19</v>
      </c>
      <c r="B135">
        <v>943</v>
      </c>
      <c r="E135" t="s">
        <v>14</v>
      </c>
      <c r="F135">
        <v>441</v>
      </c>
    </row>
    <row r="136" spans="1:6" x14ac:dyDescent="0.2">
      <c r="A136" t="s">
        <v>19</v>
      </c>
      <c r="B136">
        <v>2468</v>
      </c>
      <c r="E136" t="s">
        <v>14</v>
      </c>
      <c r="F136">
        <v>25</v>
      </c>
    </row>
    <row r="137" spans="1:6" x14ac:dyDescent="0.2">
      <c r="A137" t="s">
        <v>19</v>
      </c>
      <c r="B137">
        <v>2551</v>
      </c>
      <c r="E137" t="s">
        <v>14</v>
      </c>
      <c r="F137">
        <v>127</v>
      </c>
    </row>
    <row r="138" spans="1:6" x14ac:dyDescent="0.2">
      <c r="A138" t="s">
        <v>19</v>
      </c>
      <c r="B138">
        <v>101</v>
      </c>
      <c r="E138" t="s">
        <v>14</v>
      </c>
      <c r="F138">
        <v>355</v>
      </c>
    </row>
    <row r="139" spans="1:6" x14ac:dyDescent="0.2">
      <c r="A139" t="s">
        <v>19</v>
      </c>
      <c r="B139">
        <v>92</v>
      </c>
      <c r="E139" t="s">
        <v>14</v>
      </c>
      <c r="F139">
        <v>44</v>
      </c>
    </row>
    <row r="140" spans="1:6" x14ac:dyDescent="0.2">
      <c r="A140" t="s">
        <v>19</v>
      </c>
      <c r="B140">
        <v>62</v>
      </c>
      <c r="E140" t="s">
        <v>14</v>
      </c>
      <c r="F140">
        <v>67</v>
      </c>
    </row>
    <row r="141" spans="1:6" x14ac:dyDescent="0.2">
      <c r="A141" t="s">
        <v>19</v>
      </c>
      <c r="B141">
        <v>149</v>
      </c>
      <c r="E141" t="s">
        <v>14</v>
      </c>
      <c r="F141">
        <v>1068</v>
      </c>
    </row>
    <row r="142" spans="1:6" x14ac:dyDescent="0.2">
      <c r="A142" t="s">
        <v>19</v>
      </c>
      <c r="B142">
        <v>329</v>
      </c>
      <c r="E142" t="s">
        <v>14</v>
      </c>
      <c r="F142">
        <v>424</v>
      </c>
    </row>
    <row r="143" spans="1:6" x14ac:dyDescent="0.2">
      <c r="A143" t="s">
        <v>19</v>
      </c>
      <c r="B143">
        <v>97</v>
      </c>
      <c r="E143" t="s">
        <v>14</v>
      </c>
      <c r="F143">
        <v>151</v>
      </c>
    </row>
    <row r="144" spans="1:6" x14ac:dyDescent="0.2">
      <c r="A144" t="s">
        <v>19</v>
      </c>
      <c r="B144">
        <v>1784</v>
      </c>
      <c r="E144" t="s">
        <v>14</v>
      </c>
      <c r="F144">
        <v>1608</v>
      </c>
    </row>
    <row r="145" spans="1:6" x14ac:dyDescent="0.2">
      <c r="A145" t="s">
        <v>19</v>
      </c>
      <c r="B145">
        <v>1684</v>
      </c>
      <c r="E145" t="s">
        <v>14</v>
      </c>
      <c r="F145">
        <v>941</v>
      </c>
    </row>
    <row r="146" spans="1:6" x14ac:dyDescent="0.2">
      <c r="A146" t="s">
        <v>19</v>
      </c>
      <c r="B146">
        <v>250</v>
      </c>
      <c r="E146" t="s">
        <v>14</v>
      </c>
      <c r="F146">
        <v>1</v>
      </c>
    </row>
    <row r="147" spans="1:6" x14ac:dyDescent="0.2">
      <c r="A147" t="s">
        <v>19</v>
      </c>
      <c r="B147">
        <v>238</v>
      </c>
      <c r="E147" t="s">
        <v>14</v>
      </c>
      <c r="F147">
        <v>40</v>
      </c>
    </row>
    <row r="148" spans="1:6" x14ac:dyDescent="0.2">
      <c r="A148" t="s">
        <v>19</v>
      </c>
      <c r="B148">
        <v>53</v>
      </c>
      <c r="E148" t="s">
        <v>14</v>
      </c>
      <c r="F148">
        <v>3015</v>
      </c>
    </row>
    <row r="149" spans="1:6" x14ac:dyDescent="0.2">
      <c r="A149" t="s">
        <v>19</v>
      </c>
      <c r="B149">
        <v>214</v>
      </c>
      <c r="E149" t="s">
        <v>14</v>
      </c>
      <c r="F149">
        <v>435</v>
      </c>
    </row>
    <row r="150" spans="1:6" x14ac:dyDescent="0.2">
      <c r="A150" t="s">
        <v>19</v>
      </c>
      <c r="B150">
        <v>222</v>
      </c>
      <c r="E150" t="s">
        <v>14</v>
      </c>
      <c r="F150">
        <v>714</v>
      </c>
    </row>
    <row r="151" spans="1:6" x14ac:dyDescent="0.2">
      <c r="A151" t="s">
        <v>19</v>
      </c>
      <c r="B151">
        <v>1884</v>
      </c>
      <c r="E151" t="s">
        <v>14</v>
      </c>
      <c r="F151">
        <v>5497</v>
      </c>
    </row>
    <row r="152" spans="1:6" x14ac:dyDescent="0.2">
      <c r="A152" t="s">
        <v>19</v>
      </c>
      <c r="B152">
        <v>218</v>
      </c>
      <c r="E152" t="s">
        <v>14</v>
      </c>
      <c r="F152">
        <v>418</v>
      </c>
    </row>
    <row r="153" spans="1:6" x14ac:dyDescent="0.2">
      <c r="A153" t="s">
        <v>19</v>
      </c>
      <c r="B153">
        <v>6465</v>
      </c>
      <c r="E153" t="s">
        <v>14</v>
      </c>
      <c r="F153">
        <v>1439</v>
      </c>
    </row>
    <row r="154" spans="1:6" x14ac:dyDescent="0.2">
      <c r="A154" t="s">
        <v>19</v>
      </c>
      <c r="B154">
        <v>59</v>
      </c>
      <c r="E154" t="s">
        <v>14</v>
      </c>
      <c r="F154">
        <v>15</v>
      </c>
    </row>
    <row r="155" spans="1:6" x14ac:dyDescent="0.2">
      <c r="A155" t="s">
        <v>19</v>
      </c>
      <c r="B155">
        <v>88</v>
      </c>
      <c r="E155" t="s">
        <v>14</v>
      </c>
      <c r="F155">
        <v>1999</v>
      </c>
    </row>
    <row r="156" spans="1:6" x14ac:dyDescent="0.2">
      <c r="A156" t="s">
        <v>19</v>
      </c>
      <c r="B156">
        <v>1697</v>
      </c>
      <c r="E156" t="s">
        <v>14</v>
      </c>
      <c r="F156">
        <v>118</v>
      </c>
    </row>
    <row r="157" spans="1:6" x14ac:dyDescent="0.2">
      <c r="A157" t="s">
        <v>19</v>
      </c>
      <c r="B157">
        <v>92</v>
      </c>
      <c r="E157" t="s">
        <v>14</v>
      </c>
      <c r="F157">
        <v>162</v>
      </c>
    </row>
    <row r="158" spans="1:6" x14ac:dyDescent="0.2">
      <c r="A158" t="s">
        <v>19</v>
      </c>
      <c r="B158">
        <v>186</v>
      </c>
      <c r="E158" t="s">
        <v>14</v>
      </c>
      <c r="F158">
        <v>83</v>
      </c>
    </row>
    <row r="159" spans="1:6" x14ac:dyDescent="0.2">
      <c r="A159" t="s">
        <v>19</v>
      </c>
      <c r="B159">
        <v>138</v>
      </c>
      <c r="E159" t="s">
        <v>14</v>
      </c>
      <c r="F159">
        <v>747</v>
      </c>
    </row>
    <row r="160" spans="1:6" x14ac:dyDescent="0.2">
      <c r="A160" t="s">
        <v>19</v>
      </c>
      <c r="B160">
        <v>261</v>
      </c>
      <c r="E160" t="s">
        <v>14</v>
      </c>
      <c r="F160">
        <v>84</v>
      </c>
    </row>
    <row r="161" spans="1:6" x14ac:dyDescent="0.2">
      <c r="A161" t="s">
        <v>19</v>
      </c>
      <c r="B161">
        <v>107</v>
      </c>
      <c r="E161" t="s">
        <v>14</v>
      </c>
      <c r="F161">
        <v>91</v>
      </c>
    </row>
    <row r="162" spans="1:6" x14ac:dyDescent="0.2">
      <c r="A162" t="s">
        <v>19</v>
      </c>
      <c r="B162">
        <v>199</v>
      </c>
      <c r="E162" t="s">
        <v>14</v>
      </c>
      <c r="F162">
        <v>792</v>
      </c>
    </row>
    <row r="163" spans="1:6" x14ac:dyDescent="0.2">
      <c r="A163" t="s">
        <v>19</v>
      </c>
      <c r="B163">
        <v>5512</v>
      </c>
      <c r="E163" t="s">
        <v>14</v>
      </c>
      <c r="F163">
        <v>32</v>
      </c>
    </row>
    <row r="164" spans="1:6" x14ac:dyDescent="0.2">
      <c r="A164" t="s">
        <v>19</v>
      </c>
      <c r="B164">
        <v>86</v>
      </c>
      <c r="E164" t="s">
        <v>14</v>
      </c>
      <c r="F164">
        <v>186</v>
      </c>
    </row>
    <row r="165" spans="1:6" x14ac:dyDescent="0.2">
      <c r="A165" t="s">
        <v>19</v>
      </c>
      <c r="B165">
        <v>2768</v>
      </c>
      <c r="E165" t="s">
        <v>14</v>
      </c>
      <c r="F165">
        <v>605</v>
      </c>
    </row>
    <row r="166" spans="1:6" x14ac:dyDescent="0.2">
      <c r="A166" t="s">
        <v>19</v>
      </c>
      <c r="B166">
        <v>48</v>
      </c>
      <c r="E166" t="s">
        <v>14</v>
      </c>
      <c r="F166">
        <v>1</v>
      </c>
    </row>
    <row r="167" spans="1:6" x14ac:dyDescent="0.2">
      <c r="A167" t="s">
        <v>19</v>
      </c>
      <c r="B167">
        <v>87</v>
      </c>
      <c r="E167" t="s">
        <v>14</v>
      </c>
      <c r="F167">
        <v>31</v>
      </c>
    </row>
    <row r="168" spans="1:6" x14ac:dyDescent="0.2">
      <c r="A168" t="s">
        <v>19</v>
      </c>
      <c r="B168">
        <v>1894</v>
      </c>
      <c r="E168" t="s">
        <v>14</v>
      </c>
      <c r="F168">
        <v>1181</v>
      </c>
    </row>
    <row r="169" spans="1:6" x14ac:dyDescent="0.2">
      <c r="A169" t="s">
        <v>19</v>
      </c>
      <c r="B169">
        <v>282</v>
      </c>
      <c r="E169" t="s">
        <v>14</v>
      </c>
      <c r="F169">
        <v>39</v>
      </c>
    </row>
    <row r="170" spans="1:6" x14ac:dyDescent="0.2">
      <c r="A170" t="s">
        <v>19</v>
      </c>
      <c r="B170">
        <v>116</v>
      </c>
      <c r="E170" t="s">
        <v>14</v>
      </c>
      <c r="F170">
        <v>46</v>
      </c>
    </row>
    <row r="171" spans="1:6" x14ac:dyDescent="0.2">
      <c r="A171" t="s">
        <v>19</v>
      </c>
      <c r="B171">
        <v>83</v>
      </c>
      <c r="E171" t="s">
        <v>14</v>
      </c>
      <c r="F171">
        <v>105</v>
      </c>
    </row>
    <row r="172" spans="1:6" x14ac:dyDescent="0.2">
      <c r="A172" t="s">
        <v>19</v>
      </c>
      <c r="B172">
        <v>91</v>
      </c>
      <c r="E172" t="s">
        <v>14</v>
      </c>
      <c r="F172">
        <v>535</v>
      </c>
    </row>
    <row r="173" spans="1:6" x14ac:dyDescent="0.2">
      <c r="A173" t="s">
        <v>19</v>
      </c>
      <c r="B173">
        <v>546</v>
      </c>
      <c r="E173" t="s">
        <v>14</v>
      </c>
      <c r="F173">
        <v>16</v>
      </c>
    </row>
    <row r="174" spans="1:6" x14ac:dyDescent="0.2">
      <c r="A174" t="s">
        <v>19</v>
      </c>
      <c r="B174">
        <v>393</v>
      </c>
      <c r="E174" t="s">
        <v>14</v>
      </c>
      <c r="F174">
        <v>575</v>
      </c>
    </row>
    <row r="175" spans="1:6" x14ac:dyDescent="0.2">
      <c r="A175" t="s">
        <v>19</v>
      </c>
      <c r="B175">
        <v>133</v>
      </c>
      <c r="E175" t="s">
        <v>14</v>
      </c>
      <c r="F175">
        <v>1120</v>
      </c>
    </row>
    <row r="176" spans="1:6" x14ac:dyDescent="0.2">
      <c r="A176" t="s">
        <v>19</v>
      </c>
      <c r="B176">
        <v>254</v>
      </c>
      <c r="E176" t="s">
        <v>14</v>
      </c>
      <c r="F176">
        <v>113</v>
      </c>
    </row>
    <row r="177" spans="1:6" x14ac:dyDescent="0.2">
      <c r="A177" t="s">
        <v>19</v>
      </c>
      <c r="B177">
        <v>176</v>
      </c>
      <c r="E177" t="s">
        <v>14</v>
      </c>
      <c r="F177">
        <v>1538</v>
      </c>
    </row>
    <row r="178" spans="1:6" x14ac:dyDescent="0.2">
      <c r="A178" t="s">
        <v>19</v>
      </c>
      <c r="B178">
        <v>337</v>
      </c>
      <c r="E178" t="s">
        <v>14</v>
      </c>
      <c r="F178">
        <v>9</v>
      </c>
    </row>
    <row r="179" spans="1:6" x14ac:dyDescent="0.2">
      <c r="A179" t="s">
        <v>19</v>
      </c>
      <c r="B179">
        <v>107</v>
      </c>
      <c r="E179" t="s">
        <v>14</v>
      </c>
      <c r="F179">
        <v>554</v>
      </c>
    </row>
    <row r="180" spans="1:6" x14ac:dyDescent="0.2">
      <c r="A180" t="s">
        <v>19</v>
      </c>
      <c r="B180">
        <v>183</v>
      </c>
      <c r="E180" t="s">
        <v>14</v>
      </c>
      <c r="F180">
        <v>648</v>
      </c>
    </row>
    <row r="181" spans="1:6" x14ac:dyDescent="0.2">
      <c r="A181" t="s">
        <v>19</v>
      </c>
      <c r="B181">
        <v>72</v>
      </c>
      <c r="E181" t="s">
        <v>14</v>
      </c>
      <c r="F181">
        <v>21</v>
      </c>
    </row>
    <row r="182" spans="1:6" x14ac:dyDescent="0.2">
      <c r="A182" t="s">
        <v>19</v>
      </c>
      <c r="B182">
        <v>295</v>
      </c>
      <c r="E182" t="s">
        <v>14</v>
      </c>
      <c r="F182">
        <v>54</v>
      </c>
    </row>
    <row r="183" spans="1:6" x14ac:dyDescent="0.2">
      <c r="A183" t="s">
        <v>19</v>
      </c>
      <c r="B183">
        <v>142</v>
      </c>
      <c r="E183" t="s">
        <v>14</v>
      </c>
      <c r="F183">
        <v>120</v>
      </c>
    </row>
    <row r="184" spans="1:6" x14ac:dyDescent="0.2">
      <c r="A184" t="s">
        <v>19</v>
      </c>
      <c r="B184">
        <v>85</v>
      </c>
      <c r="E184" t="s">
        <v>14</v>
      </c>
      <c r="F184">
        <v>579</v>
      </c>
    </row>
    <row r="185" spans="1:6" x14ac:dyDescent="0.2">
      <c r="A185" t="s">
        <v>19</v>
      </c>
      <c r="B185">
        <v>659</v>
      </c>
      <c r="E185" t="s">
        <v>14</v>
      </c>
      <c r="F185">
        <v>2072</v>
      </c>
    </row>
    <row r="186" spans="1:6" x14ac:dyDescent="0.2">
      <c r="A186" t="s">
        <v>19</v>
      </c>
      <c r="B186">
        <v>121</v>
      </c>
      <c r="E186" t="s">
        <v>14</v>
      </c>
      <c r="F186">
        <v>0</v>
      </c>
    </row>
    <row r="187" spans="1:6" x14ac:dyDescent="0.2">
      <c r="A187" t="s">
        <v>19</v>
      </c>
      <c r="B187">
        <v>3742</v>
      </c>
      <c r="E187" t="s">
        <v>14</v>
      </c>
      <c r="F187">
        <v>1796</v>
      </c>
    </row>
    <row r="188" spans="1:6" x14ac:dyDescent="0.2">
      <c r="A188" t="s">
        <v>19</v>
      </c>
      <c r="B188">
        <v>223</v>
      </c>
      <c r="E188" t="s">
        <v>14</v>
      </c>
      <c r="F188">
        <v>62</v>
      </c>
    </row>
    <row r="189" spans="1:6" x14ac:dyDescent="0.2">
      <c r="A189" t="s">
        <v>19</v>
      </c>
      <c r="B189">
        <v>133</v>
      </c>
      <c r="E189" t="s">
        <v>14</v>
      </c>
      <c r="F189">
        <v>347</v>
      </c>
    </row>
    <row r="190" spans="1:6" x14ac:dyDescent="0.2">
      <c r="A190" t="s">
        <v>19</v>
      </c>
      <c r="B190">
        <v>5168</v>
      </c>
      <c r="E190" t="s">
        <v>14</v>
      </c>
      <c r="F190">
        <v>19</v>
      </c>
    </row>
    <row r="191" spans="1:6" x14ac:dyDescent="0.2">
      <c r="A191" t="s">
        <v>19</v>
      </c>
      <c r="B191">
        <v>307</v>
      </c>
      <c r="E191" t="s">
        <v>14</v>
      </c>
      <c r="F191">
        <v>1258</v>
      </c>
    </row>
    <row r="192" spans="1:6" x14ac:dyDescent="0.2">
      <c r="A192" t="s">
        <v>19</v>
      </c>
      <c r="B192">
        <v>2441</v>
      </c>
      <c r="E192" t="s">
        <v>14</v>
      </c>
      <c r="F192">
        <v>362</v>
      </c>
    </row>
    <row r="193" spans="1:6" x14ac:dyDescent="0.2">
      <c r="A193" t="s">
        <v>19</v>
      </c>
      <c r="B193">
        <v>1385</v>
      </c>
      <c r="E193" t="s">
        <v>14</v>
      </c>
      <c r="F193">
        <v>133</v>
      </c>
    </row>
    <row r="194" spans="1:6" x14ac:dyDescent="0.2">
      <c r="A194" t="s">
        <v>19</v>
      </c>
      <c r="B194">
        <v>190</v>
      </c>
      <c r="E194" t="s">
        <v>14</v>
      </c>
      <c r="F194">
        <v>846</v>
      </c>
    </row>
    <row r="195" spans="1:6" x14ac:dyDescent="0.2">
      <c r="A195" t="s">
        <v>19</v>
      </c>
      <c r="B195">
        <v>470</v>
      </c>
      <c r="E195" t="s">
        <v>14</v>
      </c>
      <c r="F195">
        <v>10</v>
      </c>
    </row>
    <row r="196" spans="1:6" x14ac:dyDescent="0.2">
      <c r="A196" t="s">
        <v>19</v>
      </c>
      <c r="B196">
        <v>253</v>
      </c>
      <c r="E196" t="s">
        <v>14</v>
      </c>
      <c r="F196">
        <v>191</v>
      </c>
    </row>
    <row r="197" spans="1:6" x14ac:dyDescent="0.2">
      <c r="A197" t="s">
        <v>19</v>
      </c>
      <c r="B197">
        <v>1113</v>
      </c>
      <c r="E197" t="s">
        <v>14</v>
      </c>
      <c r="F197">
        <v>1979</v>
      </c>
    </row>
    <row r="198" spans="1:6" x14ac:dyDescent="0.2">
      <c r="A198" t="s">
        <v>19</v>
      </c>
      <c r="B198">
        <v>2283</v>
      </c>
      <c r="E198" t="s">
        <v>14</v>
      </c>
      <c r="F198">
        <v>63</v>
      </c>
    </row>
    <row r="199" spans="1:6" x14ac:dyDescent="0.2">
      <c r="A199" t="s">
        <v>19</v>
      </c>
      <c r="B199">
        <v>1095</v>
      </c>
      <c r="E199" t="s">
        <v>14</v>
      </c>
      <c r="F199">
        <v>6080</v>
      </c>
    </row>
    <row r="200" spans="1:6" x14ac:dyDescent="0.2">
      <c r="A200" t="s">
        <v>19</v>
      </c>
      <c r="B200">
        <v>1690</v>
      </c>
      <c r="E200" t="s">
        <v>14</v>
      </c>
      <c r="F200">
        <v>80</v>
      </c>
    </row>
    <row r="201" spans="1:6" x14ac:dyDescent="0.2">
      <c r="A201" t="s">
        <v>19</v>
      </c>
      <c r="B201">
        <v>191</v>
      </c>
      <c r="E201" t="s">
        <v>14</v>
      </c>
      <c r="F201">
        <v>9</v>
      </c>
    </row>
    <row r="202" spans="1:6" x14ac:dyDescent="0.2">
      <c r="A202" t="s">
        <v>19</v>
      </c>
      <c r="B202">
        <v>2013</v>
      </c>
      <c r="E202" t="s">
        <v>14</v>
      </c>
      <c r="F202">
        <v>1784</v>
      </c>
    </row>
    <row r="203" spans="1:6" x14ac:dyDescent="0.2">
      <c r="A203" t="s">
        <v>19</v>
      </c>
      <c r="B203">
        <v>1703</v>
      </c>
      <c r="E203" t="s">
        <v>14</v>
      </c>
      <c r="F203">
        <v>243</v>
      </c>
    </row>
    <row r="204" spans="1:6" x14ac:dyDescent="0.2">
      <c r="A204" t="s">
        <v>19</v>
      </c>
      <c r="B204">
        <v>80</v>
      </c>
      <c r="E204" t="s">
        <v>14</v>
      </c>
      <c r="F204">
        <v>1296</v>
      </c>
    </row>
    <row r="205" spans="1:6" x14ac:dyDescent="0.2">
      <c r="A205" t="s">
        <v>19</v>
      </c>
      <c r="B205">
        <v>41</v>
      </c>
      <c r="E205" t="s">
        <v>14</v>
      </c>
      <c r="F205">
        <v>77</v>
      </c>
    </row>
    <row r="206" spans="1:6" x14ac:dyDescent="0.2">
      <c r="A206" t="s">
        <v>19</v>
      </c>
      <c r="B206">
        <v>187</v>
      </c>
      <c r="E206" t="s">
        <v>14</v>
      </c>
      <c r="F206">
        <v>395</v>
      </c>
    </row>
    <row r="207" spans="1:6" x14ac:dyDescent="0.2">
      <c r="A207" t="s">
        <v>19</v>
      </c>
      <c r="B207">
        <v>2875</v>
      </c>
      <c r="E207" t="s">
        <v>14</v>
      </c>
      <c r="F207">
        <v>49</v>
      </c>
    </row>
    <row r="208" spans="1:6" x14ac:dyDescent="0.2">
      <c r="A208" t="s">
        <v>19</v>
      </c>
      <c r="B208">
        <v>88</v>
      </c>
      <c r="E208" t="s">
        <v>14</v>
      </c>
      <c r="F208">
        <v>180</v>
      </c>
    </row>
    <row r="209" spans="1:6" x14ac:dyDescent="0.2">
      <c r="A209" t="s">
        <v>19</v>
      </c>
      <c r="B209">
        <v>191</v>
      </c>
      <c r="E209" t="s">
        <v>14</v>
      </c>
      <c r="F209">
        <v>2690</v>
      </c>
    </row>
    <row r="210" spans="1:6" x14ac:dyDescent="0.2">
      <c r="A210" t="s">
        <v>19</v>
      </c>
      <c r="B210">
        <v>139</v>
      </c>
      <c r="E210" t="s">
        <v>14</v>
      </c>
      <c r="F210">
        <v>2779</v>
      </c>
    </row>
    <row r="211" spans="1:6" x14ac:dyDescent="0.2">
      <c r="A211" t="s">
        <v>19</v>
      </c>
      <c r="B211">
        <v>186</v>
      </c>
      <c r="E211" t="s">
        <v>14</v>
      </c>
      <c r="F211">
        <v>92</v>
      </c>
    </row>
    <row r="212" spans="1:6" x14ac:dyDescent="0.2">
      <c r="A212" t="s">
        <v>19</v>
      </c>
      <c r="B212">
        <v>112</v>
      </c>
      <c r="E212" t="s">
        <v>14</v>
      </c>
      <c r="F212">
        <v>1028</v>
      </c>
    </row>
    <row r="213" spans="1:6" x14ac:dyDescent="0.2">
      <c r="A213" t="s">
        <v>19</v>
      </c>
      <c r="B213">
        <v>101</v>
      </c>
      <c r="E213" t="s">
        <v>14</v>
      </c>
      <c r="F213">
        <v>26</v>
      </c>
    </row>
    <row r="214" spans="1:6" x14ac:dyDescent="0.2">
      <c r="A214" t="s">
        <v>19</v>
      </c>
      <c r="B214">
        <v>206</v>
      </c>
      <c r="E214" t="s">
        <v>14</v>
      </c>
      <c r="F214">
        <v>1790</v>
      </c>
    </row>
    <row r="215" spans="1:6" x14ac:dyDescent="0.2">
      <c r="A215" t="s">
        <v>19</v>
      </c>
      <c r="B215">
        <v>154</v>
      </c>
      <c r="E215" t="s">
        <v>14</v>
      </c>
      <c r="F215">
        <v>37</v>
      </c>
    </row>
    <row r="216" spans="1:6" x14ac:dyDescent="0.2">
      <c r="A216" t="s">
        <v>19</v>
      </c>
      <c r="B216">
        <v>5966</v>
      </c>
      <c r="E216" t="s">
        <v>14</v>
      </c>
      <c r="F216">
        <v>35</v>
      </c>
    </row>
    <row r="217" spans="1:6" x14ac:dyDescent="0.2">
      <c r="A217" t="s">
        <v>19</v>
      </c>
      <c r="B217">
        <v>169</v>
      </c>
      <c r="E217" t="s">
        <v>14</v>
      </c>
      <c r="F217">
        <v>558</v>
      </c>
    </row>
    <row r="218" spans="1:6" x14ac:dyDescent="0.2">
      <c r="A218" t="s">
        <v>19</v>
      </c>
      <c r="B218">
        <v>2106</v>
      </c>
      <c r="E218" t="s">
        <v>14</v>
      </c>
      <c r="F218">
        <v>64</v>
      </c>
    </row>
    <row r="219" spans="1:6" x14ac:dyDescent="0.2">
      <c r="A219" t="s">
        <v>19</v>
      </c>
      <c r="B219">
        <v>131</v>
      </c>
      <c r="E219" t="s">
        <v>14</v>
      </c>
      <c r="F219">
        <v>245</v>
      </c>
    </row>
    <row r="220" spans="1:6" x14ac:dyDescent="0.2">
      <c r="A220" t="s">
        <v>19</v>
      </c>
      <c r="B220">
        <v>84</v>
      </c>
      <c r="E220" t="s">
        <v>14</v>
      </c>
      <c r="F220">
        <v>71</v>
      </c>
    </row>
    <row r="221" spans="1:6" x14ac:dyDescent="0.2">
      <c r="A221" t="s">
        <v>19</v>
      </c>
      <c r="B221">
        <v>155</v>
      </c>
      <c r="E221" t="s">
        <v>14</v>
      </c>
      <c r="F221">
        <v>42</v>
      </c>
    </row>
    <row r="222" spans="1:6" x14ac:dyDescent="0.2">
      <c r="A222" t="s">
        <v>19</v>
      </c>
      <c r="B222">
        <v>189</v>
      </c>
      <c r="E222" t="s">
        <v>14</v>
      </c>
      <c r="F222">
        <v>156</v>
      </c>
    </row>
    <row r="223" spans="1:6" x14ac:dyDescent="0.2">
      <c r="A223" t="s">
        <v>19</v>
      </c>
      <c r="B223">
        <v>4799</v>
      </c>
      <c r="E223" t="s">
        <v>14</v>
      </c>
      <c r="F223">
        <v>1368</v>
      </c>
    </row>
    <row r="224" spans="1:6" x14ac:dyDescent="0.2">
      <c r="A224" t="s">
        <v>19</v>
      </c>
      <c r="B224">
        <v>1137</v>
      </c>
      <c r="E224" t="s">
        <v>14</v>
      </c>
      <c r="F224">
        <v>102</v>
      </c>
    </row>
    <row r="225" spans="1:6" x14ac:dyDescent="0.2">
      <c r="A225" t="s">
        <v>19</v>
      </c>
      <c r="B225">
        <v>1152</v>
      </c>
      <c r="E225" t="s">
        <v>14</v>
      </c>
      <c r="F225">
        <v>86</v>
      </c>
    </row>
    <row r="226" spans="1:6" x14ac:dyDescent="0.2">
      <c r="A226" t="s">
        <v>19</v>
      </c>
      <c r="B226">
        <v>50</v>
      </c>
      <c r="E226" t="s">
        <v>14</v>
      </c>
      <c r="F226">
        <v>253</v>
      </c>
    </row>
    <row r="227" spans="1:6" x14ac:dyDescent="0.2">
      <c r="A227" t="s">
        <v>19</v>
      </c>
      <c r="B227">
        <v>3059</v>
      </c>
      <c r="E227" t="s">
        <v>14</v>
      </c>
      <c r="F227">
        <v>157</v>
      </c>
    </row>
    <row r="228" spans="1:6" x14ac:dyDescent="0.2">
      <c r="A228" t="s">
        <v>19</v>
      </c>
      <c r="B228">
        <v>34</v>
      </c>
      <c r="E228" t="s">
        <v>14</v>
      </c>
      <c r="F228">
        <v>183</v>
      </c>
    </row>
    <row r="229" spans="1:6" x14ac:dyDescent="0.2">
      <c r="A229" t="s">
        <v>19</v>
      </c>
      <c r="B229">
        <v>220</v>
      </c>
      <c r="E229" t="s">
        <v>14</v>
      </c>
      <c r="F229">
        <v>82</v>
      </c>
    </row>
    <row r="230" spans="1:6" x14ac:dyDescent="0.2">
      <c r="A230" t="s">
        <v>19</v>
      </c>
      <c r="B230">
        <v>1604</v>
      </c>
      <c r="E230" t="s">
        <v>14</v>
      </c>
      <c r="F230">
        <v>1</v>
      </c>
    </row>
    <row r="231" spans="1:6" x14ac:dyDescent="0.2">
      <c r="A231" t="s">
        <v>19</v>
      </c>
      <c r="B231">
        <v>454</v>
      </c>
      <c r="E231" t="s">
        <v>14</v>
      </c>
      <c r="F231">
        <v>1198</v>
      </c>
    </row>
    <row r="232" spans="1:6" x14ac:dyDescent="0.2">
      <c r="A232" t="s">
        <v>19</v>
      </c>
      <c r="B232">
        <v>123</v>
      </c>
      <c r="E232" t="s">
        <v>14</v>
      </c>
      <c r="F232">
        <v>648</v>
      </c>
    </row>
    <row r="233" spans="1:6" x14ac:dyDescent="0.2">
      <c r="A233" t="s">
        <v>19</v>
      </c>
      <c r="B233">
        <v>299</v>
      </c>
      <c r="E233" t="s">
        <v>14</v>
      </c>
      <c r="F233">
        <v>64</v>
      </c>
    </row>
    <row r="234" spans="1:6" x14ac:dyDescent="0.2">
      <c r="A234" t="s">
        <v>19</v>
      </c>
      <c r="B234">
        <v>2237</v>
      </c>
      <c r="E234" t="s">
        <v>14</v>
      </c>
      <c r="F234">
        <v>62</v>
      </c>
    </row>
    <row r="235" spans="1:6" x14ac:dyDescent="0.2">
      <c r="A235" t="s">
        <v>19</v>
      </c>
      <c r="B235">
        <v>645</v>
      </c>
      <c r="E235" t="s">
        <v>14</v>
      </c>
      <c r="F235">
        <v>750</v>
      </c>
    </row>
    <row r="236" spans="1:6" x14ac:dyDescent="0.2">
      <c r="A236" t="s">
        <v>19</v>
      </c>
      <c r="B236">
        <v>484</v>
      </c>
      <c r="E236" t="s">
        <v>14</v>
      </c>
      <c r="F236">
        <v>105</v>
      </c>
    </row>
    <row r="237" spans="1:6" x14ac:dyDescent="0.2">
      <c r="A237" t="s">
        <v>19</v>
      </c>
      <c r="B237">
        <v>154</v>
      </c>
      <c r="E237" t="s">
        <v>14</v>
      </c>
      <c r="F237">
        <v>2604</v>
      </c>
    </row>
    <row r="238" spans="1:6" x14ac:dyDescent="0.2">
      <c r="A238" t="s">
        <v>19</v>
      </c>
      <c r="B238">
        <v>82</v>
      </c>
      <c r="E238" t="s">
        <v>14</v>
      </c>
      <c r="F238">
        <v>65</v>
      </c>
    </row>
    <row r="239" spans="1:6" x14ac:dyDescent="0.2">
      <c r="A239" t="s">
        <v>19</v>
      </c>
      <c r="B239">
        <v>134</v>
      </c>
      <c r="E239" t="s">
        <v>14</v>
      </c>
      <c r="F239">
        <v>94</v>
      </c>
    </row>
    <row r="240" spans="1:6" x14ac:dyDescent="0.2">
      <c r="A240" t="s">
        <v>19</v>
      </c>
      <c r="B240">
        <v>5203</v>
      </c>
      <c r="E240" t="s">
        <v>14</v>
      </c>
      <c r="F240">
        <v>257</v>
      </c>
    </row>
    <row r="241" spans="1:6" x14ac:dyDescent="0.2">
      <c r="A241" t="s">
        <v>19</v>
      </c>
      <c r="B241">
        <v>94</v>
      </c>
      <c r="E241" t="s">
        <v>14</v>
      </c>
      <c r="F241">
        <v>2928</v>
      </c>
    </row>
    <row r="242" spans="1:6" x14ac:dyDescent="0.2">
      <c r="A242" t="s">
        <v>19</v>
      </c>
      <c r="B242">
        <v>205</v>
      </c>
      <c r="E242" t="s">
        <v>14</v>
      </c>
      <c r="F242">
        <v>4697</v>
      </c>
    </row>
    <row r="243" spans="1:6" x14ac:dyDescent="0.2">
      <c r="A243" t="s">
        <v>19</v>
      </c>
      <c r="B243">
        <v>92</v>
      </c>
      <c r="E243" t="s">
        <v>14</v>
      </c>
      <c r="F243">
        <v>2915</v>
      </c>
    </row>
    <row r="244" spans="1:6" x14ac:dyDescent="0.2">
      <c r="A244" t="s">
        <v>19</v>
      </c>
      <c r="B244">
        <v>219</v>
      </c>
      <c r="E244" t="s">
        <v>14</v>
      </c>
      <c r="F244">
        <v>18</v>
      </c>
    </row>
    <row r="245" spans="1:6" x14ac:dyDescent="0.2">
      <c r="A245" t="s">
        <v>19</v>
      </c>
      <c r="B245">
        <v>2526</v>
      </c>
      <c r="E245" t="s">
        <v>14</v>
      </c>
      <c r="F245">
        <v>602</v>
      </c>
    </row>
    <row r="246" spans="1:6" x14ac:dyDescent="0.2">
      <c r="A246" t="s">
        <v>19</v>
      </c>
      <c r="B246">
        <v>94</v>
      </c>
      <c r="E246" t="s">
        <v>14</v>
      </c>
      <c r="F246">
        <v>1</v>
      </c>
    </row>
    <row r="247" spans="1:6" x14ac:dyDescent="0.2">
      <c r="A247" t="s">
        <v>19</v>
      </c>
      <c r="B247">
        <v>1713</v>
      </c>
      <c r="E247" t="s">
        <v>14</v>
      </c>
      <c r="F247">
        <v>3868</v>
      </c>
    </row>
    <row r="248" spans="1:6" x14ac:dyDescent="0.2">
      <c r="A248" t="s">
        <v>19</v>
      </c>
      <c r="B248">
        <v>249</v>
      </c>
      <c r="E248" t="s">
        <v>14</v>
      </c>
      <c r="F248">
        <v>504</v>
      </c>
    </row>
    <row r="249" spans="1:6" x14ac:dyDescent="0.2">
      <c r="A249" t="s">
        <v>19</v>
      </c>
      <c r="B249">
        <v>192</v>
      </c>
      <c r="E249" t="s">
        <v>14</v>
      </c>
      <c r="F249">
        <v>14</v>
      </c>
    </row>
    <row r="250" spans="1:6" x14ac:dyDescent="0.2">
      <c r="A250" t="s">
        <v>19</v>
      </c>
      <c r="B250">
        <v>247</v>
      </c>
      <c r="E250" t="s">
        <v>14</v>
      </c>
      <c r="F250">
        <v>750</v>
      </c>
    </row>
    <row r="251" spans="1:6" x14ac:dyDescent="0.2">
      <c r="A251" t="s">
        <v>19</v>
      </c>
      <c r="B251">
        <v>2293</v>
      </c>
      <c r="E251" t="s">
        <v>14</v>
      </c>
      <c r="F251">
        <v>77</v>
      </c>
    </row>
    <row r="252" spans="1:6" x14ac:dyDescent="0.2">
      <c r="A252" t="s">
        <v>19</v>
      </c>
      <c r="B252">
        <v>3131</v>
      </c>
      <c r="E252" t="s">
        <v>14</v>
      </c>
      <c r="F252">
        <v>752</v>
      </c>
    </row>
    <row r="253" spans="1:6" x14ac:dyDescent="0.2">
      <c r="A253" t="s">
        <v>19</v>
      </c>
      <c r="B253">
        <v>143</v>
      </c>
      <c r="E253" t="s">
        <v>14</v>
      </c>
      <c r="F253">
        <v>131</v>
      </c>
    </row>
    <row r="254" spans="1:6" x14ac:dyDescent="0.2">
      <c r="A254" t="s">
        <v>19</v>
      </c>
      <c r="B254">
        <v>296</v>
      </c>
      <c r="E254" t="s">
        <v>14</v>
      </c>
      <c r="F254">
        <v>87</v>
      </c>
    </row>
    <row r="255" spans="1:6" x14ac:dyDescent="0.2">
      <c r="A255" t="s">
        <v>19</v>
      </c>
      <c r="B255">
        <v>170</v>
      </c>
      <c r="E255" t="s">
        <v>14</v>
      </c>
      <c r="F255">
        <v>1063</v>
      </c>
    </row>
    <row r="256" spans="1:6" x14ac:dyDescent="0.2">
      <c r="A256" t="s">
        <v>19</v>
      </c>
      <c r="B256">
        <v>86</v>
      </c>
      <c r="E256" t="s">
        <v>14</v>
      </c>
      <c r="F256">
        <v>76</v>
      </c>
    </row>
    <row r="257" spans="1:6" x14ac:dyDescent="0.2">
      <c r="A257" t="s">
        <v>19</v>
      </c>
      <c r="B257">
        <v>6286</v>
      </c>
      <c r="E257" t="s">
        <v>14</v>
      </c>
      <c r="F257">
        <v>4428</v>
      </c>
    </row>
    <row r="258" spans="1:6" x14ac:dyDescent="0.2">
      <c r="A258" t="s">
        <v>19</v>
      </c>
      <c r="B258">
        <v>3727</v>
      </c>
      <c r="E258" t="s">
        <v>14</v>
      </c>
      <c r="F258">
        <v>58</v>
      </c>
    </row>
    <row r="259" spans="1:6" x14ac:dyDescent="0.2">
      <c r="A259" t="s">
        <v>19</v>
      </c>
      <c r="B259">
        <v>1605</v>
      </c>
      <c r="E259" t="s">
        <v>14</v>
      </c>
      <c r="F259">
        <v>111</v>
      </c>
    </row>
    <row r="260" spans="1:6" x14ac:dyDescent="0.2">
      <c r="A260" t="s">
        <v>19</v>
      </c>
      <c r="B260">
        <v>2120</v>
      </c>
      <c r="E260" t="s">
        <v>14</v>
      </c>
      <c r="F260">
        <v>2955</v>
      </c>
    </row>
    <row r="261" spans="1:6" x14ac:dyDescent="0.2">
      <c r="A261" t="s">
        <v>19</v>
      </c>
      <c r="B261">
        <v>50</v>
      </c>
      <c r="E261" t="s">
        <v>14</v>
      </c>
      <c r="F261">
        <v>1657</v>
      </c>
    </row>
    <row r="262" spans="1:6" x14ac:dyDescent="0.2">
      <c r="A262" t="s">
        <v>19</v>
      </c>
      <c r="B262">
        <v>2080</v>
      </c>
      <c r="E262" t="s">
        <v>14</v>
      </c>
      <c r="F262">
        <v>926</v>
      </c>
    </row>
    <row r="263" spans="1:6" x14ac:dyDescent="0.2">
      <c r="A263" t="s">
        <v>19</v>
      </c>
      <c r="B263">
        <v>2105</v>
      </c>
      <c r="E263" t="s">
        <v>14</v>
      </c>
      <c r="F263">
        <v>77</v>
      </c>
    </row>
    <row r="264" spans="1:6" x14ac:dyDescent="0.2">
      <c r="A264" t="s">
        <v>19</v>
      </c>
      <c r="B264">
        <v>2436</v>
      </c>
      <c r="E264" t="s">
        <v>14</v>
      </c>
      <c r="F264">
        <v>1748</v>
      </c>
    </row>
    <row r="265" spans="1:6" x14ac:dyDescent="0.2">
      <c r="A265" t="s">
        <v>19</v>
      </c>
      <c r="B265">
        <v>80</v>
      </c>
      <c r="E265" t="s">
        <v>14</v>
      </c>
      <c r="F265">
        <v>79</v>
      </c>
    </row>
    <row r="266" spans="1:6" x14ac:dyDescent="0.2">
      <c r="A266" t="s">
        <v>19</v>
      </c>
      <c r="B266">
        <v>42</v>
      </c>
      <c r="E266" t="s">
        <v>14</v>
      </c>
      <c r="F266">
        <v>889</v>
      </c>
    </row>
    <row r="267" spans="1:6" x14ac:dyDescent="0.2">
      <c r="A267" t="s">
        <v>19</v>
      </c>
      <c r="B267">
        <v>139</v>
      </c>
      <c r="E267" t="s">
        <v>14</v>
      </c>
      <c r="F267">
        <v>56</v>
      </c>
    </row>
    <row r="268" spans="1:6" x14ac:dyDescent="0.2">
      <c r="A268" t="s">
        <v>19</v>
      </c>
      <c r="B268">
        <v>159</v>
      </c>
      <c r="E268" t="s">
        <v>14</v>
      </c>
      <c r="F268">
        <v>1</v>
      </c>
    </row>
    <row r="269" spans="1:6" x14ac:dyDescent="0.2">
      <c r="A269" t="s">
        <v>19</v>
      </c>
      <c r="B269">
        <v>381</v>
      </c>
      <c r="E269" t="s">
        <v>14</v>
      </c>
      <c r="F269">
        <v>83</v>
      </c>
    </row>
    <row r="270" spans="1:6" x14ac:dyDescent="0.2">
      <c r="A270" t="s">
        <v>19</v>
      </c>
      <c r="B270">
        <v>194</v>
      </c>
      <c r="E270" t="s">
        <v>14</v>
      </c>
      <c r="F270">
        <v>2025</v>
      </c>
    </row>
    <row r="271" spans="1:6" x14ac:dyDescent="0.2">
      <c r="A271" t="s">
        <v>19</v>
      </c>
      <c r="B271">
        <v>106</v>
      </c>
      <c r="E271" t="s">
        <v>14</v>
      </c>
      <c r="F271">
        <v>14</v>
      </c>
    </row>
    <row r="272" spans="1:6" x14ac:dyDescent="0.2">
      <c r="A272" t="s">
        <v>19</v>
      </c>
      <c r="B272">
        <v>142</v>
      </c>
      <c r="E272" t="s">
        <v>14</v>
      </c>
      <c r="F272">
        <v>656</v>
      </c>
    </row>
    <row r="273" spans="1:6" x14ac:dyDescent="0.2">
      <c r="A273" t="s">
        <v>19</v>
      </c>
      <c r="B273">
        <v>211</v>
      </c>
      <c r="E273" t="s">
        <v>14</v>
      </c>
      <c r="F273">
        <v>1596</v>
      </c>
    </row>
    <row r="274" spans="1:6" x14ac:dyDescent="0.2">
      <c r="A274" t="s">
        <v>19</v>
      </c>
      <c r="B274">
        <v>2756</v>
      </c>
      <c r="E274" t="s">
        <v>14</v>
      </c>
      <c r="F274">
        <v>10</v>
      </c>
    </row>
    <row r="275" spans="1:6" x14ac:dyDescent="0.2">
      <c r="A275" t="s">
        <v>19</v>
      </c>
      <c r="B275">
        <v>173</v>
      </c>
      <c r="E275" t="s">
        <v>14</v>
      </c>
      <c r="F275">
        <v>1121</v>
      </c>
    </row>
    <row r="276" spans="1:6" x14ac:dyDescent="0.2">
      <c r="A276" t="s">
        <v>19</v>
      </c>
      <c r="B276">
        <v>87</v>
      </c>
      <c r="E276" t="s">
        <v>14</v>
      </c>
      <c r="F276">
        <v>15</v>
      </c>
    </row>
    <row r="277" spans="1:6" x14ac:dyDescent="0.2">
      <c r="A277" t="s">
        <v>19</v>
      </c>
      <c r="B277">
        <v>1572</v>
      </c>
      <c r="E277" t="s">
        <v>14</v>
      </c>
      <c r="F277">
        <v>191</v>
      </c>
    </row>
    <row r="278" spans="1:6" x14ac:dyDescent="0.2">
      <c r="A278" t="s">
        <v>19</v>
      </c>
      <c r="B278">
        <v>2346</v>
      </c>
      <c r="E278" t="s">
        <v>14</v>
      </c>
      <c r="F278">
        <v>16</v>
      </c>
    </row>
    <row r="279" spans="1:6" x14ac:dyDescent="0.2">
      <c r="A279" t="s">
        <v>19</v>
      </c>
      <c r="B279">
        <v>115</v>
      </c>
      <c r="E279" t="s">
        <v>14</v>
      </c>
      <c r="F279">
        <v>17</v>
      </c>
    </row>
    <row r="280" spans="1:6" x14ac:dyDescent="0.2">
      <c r="A280" t="s">
        <v>19</v>
      </c>
      <c r="B280">
        <v>85</v>
      </c>
      <c r="E280" t="s">
        <v>14</v>
      </c>
      <c r="F280">
        <v>34</v>
      </c>
    </row>
    <row r="281" spans="1:6" x14ac:dyDescent="0.2">
      <c r="A281" t="s">
        <v>19</v>
      </c>
      <c r="B281">
        <v>144</v>
      </c>
      <c r="E281" t="s">
        <v>14</v>
      </c>
      <c r="F281">
        <v>1</v>
      </c>
    </row>
    <row r="282" spans="1:6" x14ac:dyDescent="0.2">
      <c r="A282" t="s">
        <v>19</v>
      </c>
      <c r="B282">
        <v>2443</v>
      </c>
      <c r="E282" t="s">
        <v>14</v>
      </c>
      <c r="F282">
        <v>1274</v>
      </c>
    </row>
    <row r="283" spans="1:6" x14ac:dyDescent="0.2">
      <c r="A283" t="s">
        <v>19</v>
      </c>
      <c r="B283">
        <v>64</v>
      </c>
      <c r="E283" t="s">
        <v>14</v>
      </c>
      <c r="F283">
        <v>210</v>
      </c>
    </row>
    <row r="284" spans="1:6" x14ac:dyDescent="0.2">
      <c r="A284" t="s">
        <v>19</v>
      </c>
      <c r="B284">
        <v>268</v>
      </c>
      <c r="E284" t="s">
        <v>14</v>
      </c>
      <c r="F284">
        <v>248</v>
      </c>
    </row>
    <row r="285" spans="1:6" x14ac:dyDescent="0.2">
      <c r="A285" t="s">
        <v>19</v>
      </c>
      <c r="B285">
        <v>195</v>
      </c>
      <c r="E285" t="s">
        <v>14</v>
      </c>
      <c r="F285">
        <v>513</v>
      </c>
    </row>
    <row r="286" spans="1:6" x14ac:dyDescent="0.2">
      <c r="A286" t="s">
        <v>19</v>
      </c>
      <c r="B286">
        <v>186</v>
      </c>
      <c r="E286" t="s">
        <v>14</v>
      </c>
      <c r="F286">
        <v>3410</v>
      </c>
    </row>
    <row r="287" spans="1:6" x14ac:dyDescent="0.2">
      <c r="A287" t="s">
        <v>19</v>
      </c>
      <c r="B287">
        <v>460</v>
      </c>
      <c r="E287" t="s">
        <v>14</v>
      </c>
      <c r="F287">
        <v>10</v>
      </c>
    </row>
    <row r="288" spans="1:6" x14ac:dyDescent="0.2">
      <c r="A288" t="s">
        <v>19</v>
      </c>
      <c r="B288">
        <v>2528</v>
      </c>
      <c r="E288" t="s">
        <v>14</v>
      </c>
      <c r="F288">
        <v>2201</v>
      </c>
    </row>
    <row r="289" spans="1:6" x14ac:dyDescent="0.2">
      <c r="A289" t="s">
        <v>19</v>
      </c>
      <c r="B289">
        <v>3657</v>
      </c>
      <c r="E289" t="s">
        <v>14</v>
      </c>
      <c r="F289">
        <v>676</v>
      </c>
    </row>
    <row r="290" spans="1:6" x14ac:dyDescent="0.2">
      <c r="A290" t="s">
        <v>19</v>
      </c>
      <c r="B290">
        <v>131</v>
      </c>
      <c r="E290" t="s">
        <v>14</v>
      </c>
      <c r="F290">
        <v>831</v>
      </c>
    </row>
    <row r="291" spans="1:6" x14ac:dyDescent="0.2">
      <c r="A291" t="s">
        <v>19</v>
      </c>
      <c r="B291">
        <v>239</v>
      </c>
      <c r="E291" t="s">
        <v>14</v>
      </c>
      <c r="F291">
        <v>859</v>
      </c>
    </row>
    <row r="292" spans="1:6" x14ac:dyDescent="0.2">
      <c r="A292" t="s">
        <v>19</v>
      </c>
      <c r="B292">
        <v>78</v>
      </c>
      <c r="E292" t="s">
        <v>14</v>
      </c>
      <c r="F292">
        <v>45</v>
      </c>
    </row>
    <row r="293" spans="1:6" x14ac:dyDescent="0.2">
      <c r="A293" t="s">
        <v>19</v>
      </c>
      <c r="B293">
        <v>1773</v>
      </c>
      <c r="E293" t="s">
        <v>14</v>
      </c>
      <c r="F293">
        <v>6</v>
      </c>
    </row>
    <row r="294" spans="1:6" x14ac:dyDescent="0.2">
      <c r="A294" t="s">
        <v>19</v>
      </c>
      <c r="B294">
        <v>32</v>
      </c>
      <c r="E294" t="s">
        <v>14</v>
      </c>
      <c r="F294">
        <v>7</v>
      </c>
    </row>
    <row r="295" spans="1:6" x14ac:dyDescent="0.2">
      <c r="A295" t="s">
        <v>19</v>
      </c>
      <c r="B295">
        <v>369</v>
      </c>
      <c r="E295" t="s">
        <v>14</v>
      </c>
      <c r="F295">
        <v>31</v>
      </c>
    </row>
    <row r="296" spans="1:6" x14ac:dyDescent="0.2">
      <c r="A296" t="s">
        <v>19</v>
      </c>
      <c r="B296">
        <v>89</v>
      </c>
      <c r="E296" t="s">
        <v>14</v>
      </c>
      <c r="F296">
        <v>78</v>
      </c>
    </row>
    <row r="297" spans="1:6" x14ac:dyDescent="0.2">
      <c r="A297" t="s">
        <v>19</v>
      </c>
      <c r="B297">
        <v>147</v>
      </c>
      <c r="E297" t="s">
        <v>14</v>
      </c>
      <c r="F297">
        <v>1225</v>
      </c>
    </row>
    <row r="298" spans="1:6" x14ac:dyDescent="0.2">
      <c r="A298" t="s">
        <v>19</v>
      </c>
      <c r="B298">
        <v>126</v>
      </c>
      <c r="E298" t="s">
        <v>14</v>
      </c>
      <c r="F298">
        <v>1</v>
      </c>
    </row>
    <row r="299" spans="1:6" x14ac:dyDescent="0.2">
      <c r="A299" t="s">
        <v>19</v>
      </c>
      <c r="B299">
        <v>2218</v>
      </c>
      <c r="E299" t="s">
        <v>14</v>
      </c>
      <c r="F299">
        <v>67</v>
      </c>
    </row>
    <row r="300" spans="1:6" x14ac:dyDescent="0.2">
      <c r="A300" t="s">
        <v>19</v>
      </c>
      <c r="B300">
        <v>202</v>
      </c>
      <c r="E300" t="s">
        <v>14</v>
      </c>
      <c r="F300">
        <v>19</v>
      </c>
    </row>
    <row r="301" spans="1:6" x14ac:dyDescent="0.2">
      <c r="A301" t="s">
        <v>19</v>
      </c>
      <c r="B301">
        <v>140</v>
      </c>
      <c r="E301" t="s">
        <v>14</v>
      </c>
      <c r="F301">
        <v>2108</v>
      </c>
    </row>
    <row r="302" spans="1:6" x14ac:dyDescent="0.2">
      <c r="A302" t="s">
        <v>19</v>
      </c>
      <c r="B302">
        <v>1052</v>
      </c>
      <c r="E302" t="s">
        <v>14</v>
      </c>
      <c r="F302">
        <v>679</v>
      </c>
    </row>
    <row r="303" spans="1:6" x14ac:dyDescent="0.2">
      <c r="A303" t="s">
        <v>19</v>
      </c>
      <c r="B303">
        <v>247</v>
      </c>
      <c r="E303" t="s">
        <v>14</v>
      </c>
      <c r="F303">
        <v>36</v>
      </c>
    </row>
    <row r="304" spans="1:6" x14ac:dyDescent="0.2">
      <c r="A304" t="s">
        <v>19</v>
      </c>
      <c r="B304">
        <v>84</v>
      </c>
      <c r="E304" t="s">
        <v>14</v>
      </c>
      <c r="F304">
        <v>47</v>
      </c>
    </row>
    <row r="305" spans="1:6" x14ac:dyDescent="0.2">
      <c r="A305" t="s">
        <v>19</v>
      </c>
      <c r="B305">
        <v>88</v>
      </c>
      <c r="E305" t="s">
        <v>14</v>
      </c>
      <c r="F305">
        <v>70</v>
      </c>
    </row>
    <row r="306" spans="1:6" x14ac:dyDescent="0.2">
      <c r="A306" t="s">
        <v>19</v>
      </c>
      <c r="B306">
        <v>156</v>
      </c>
      <c r="E306" t="s">
        <v>14</v>
      </c>
      <c r="F306">
        <v>154</v>
      </c>
    </row>
    <row r="307" spans="1:6" x14ac:dyDescent="0.2">
      <c r="A307" t="s">
        <v>19</v>
      </c>
      <c r="B307">
        <v>2985</v>
      </c>
      <c r="E307" t="s">
        <v>14</v>
      </c>
      <c r="F307">
        <v>22</v>
      </c>
    </row>
    <row r="308" spans="1:6" x14ac:dyDescent="0.2">
      <c r="A308" t="s">
        <v>19</v>
      </c>
      <c r="B308">
        <v>762</v>
      </c>
      <c r="E308" t="s">
        <v>14</v>
      </c>
      <c r="F308">
        <v>1758</v>
      </c>
    </row>
    <row r="309" spans="1:6" x14ac:dyDescent="0.2">
      <c r="A309" t="s">
        <v>19</v>
      </c>
      <c r="B309">
        <v>554</v>
      </c>
      <c r="E309" t="s">
        <v>14</v>
      </c>
      <c r="F309">
        <v>94</v>
      </c>
    </row>
    <row r="310" spans="1:6" x14ac:dyDescent="0.2">
      <c r="A310" t="s">
        <v>19</v>
      </c>
      <c r="B310">
        <v>135</v>
      </c>
      <c r="E310" t="s">
        <v>14</v>
      </c>
      <c r="F310">
        <v>33</v>
      </c>
    </row>
    <row r="311" spans="1:6" x14ac:dyDescent="0.2">
      <c r="A311" t="s">
        <v>19</v>
      </c>
      <c r="B311">
        <v>122</v>
      </c>
      <c r="E311" t="s">
        <v>14</v>
      </c>
      <c r="F311">
        <v>1</v>
      </c>
    </row>
    <row r="312" spans="1:6" x14ac:dyDescent="0.2">
      <c r="A312" t="s">
        <v>19</v>
      </c>
      <c r="B312">
        <v>221</v>
      </c>
      <c r="E312" t="s">
        <v>14</v>
      </c>
      <c r="F312">
        <v>31</v>
      </c>
    </row>
    <row r="313" spans="1:6" x14ac:dyDescent="0.2">
      <c r="A313" t="s">
        <v>19</v>
      </c>
      <c r="B313">
        <v>126</v>
      </c>
      <c r="E313" t="s">
        <v>14</v>
      </c>
      <c r="F313">
        <v>35</v>
      </c>
    </row>
    <row r="314" spans="1:6" x14ac:dyDescent="0.2">
      <c r="A314" t="s">
        <v>19</v>
      </c>
      <c r="B314">
        <v>1022</v>
      </c>
      <c r="E314" t="s">
        <v>14</v>
      </c>
      <c r="F314">
        <v>63</v>
      </c>
    </row>
    <row r="315" spans="1:6" x14ac:dyDescent="0.2">
      <c r="A315" t="s">
        <v>19</v>
      </c>
      <c r="B315">
        <v>3177</v>
      </c>
      <c r="E315" t="s">
        <v>14</v>
      </c>
      <c r="F315">
        <v>526</v>
      </c>
    </row>
    <row r="316" spans="1:6" x14ac:dyDescent="0.2">
      <c r="A316" t="s">
        <v>19</v>
      </c>
      <c r="B316">
        <v>198</v>
      </c>
      <c r="E316" t="s">
        <v>14</v>
      </c>
      <c r="F316">
        <v>121</v>
      </c>
    </row>
    <row r="317" spans="1:6" x14ac:dyDescent="0.2">
      <c r="A317" t="s">
        <v>19</v>
      </c>
      <c r="B317">
        <v>85</v>
      </c>
      <c r="E317" t="s">
        <v>14</v>
      </c>
      <c r="F317">
        <v>67</v>
      </c>
    </row>
    <row r="318" spans="1:6" x14ac:dyDescent="0.2">
      <c r="A318" t="s">
        <v>19</v>
      </c>
      <c r="B318">
        <v>3596</v>
      </c>
      <c r="E318" t="s">
        <v>14</v>
      </c>
      <c r="F318">
        <v>57</v>
      </c>
    </row>
    <row r="319" spans="1:6" x14ac:dyDescent="0.2">
      <c r="A319" t="s">
        <v>19</v>
      </c>
      <c r="B319">
        <v>244</v>
      </c>
      <c r="E319" t="s">
        <v>14</v>
      </c>
      <c r="F319">
        <v>1229</v>
      </c>
    </row>
    <row r="320" spans="1:6" x14ac:dyDescent="0.2">
      <c r="A320" t="s">
        <v>19</v>
      </c>
      <c r="B320">
        <v>5180</v>
      </c>
      <c r="E320" t="s">
        <v>14</v>
      </c>
      <c r="F320">
        <v>12</v>
      </c>
    </row>
    <row r="321" spans="1:6" x14ac:dyDescent="0.2">
      <c r="A321" t="s">
        <v>19</v>
      </c>
      <c r="B321">
        <v>589</v>
      </c>
      <c r="E321" t="s">
        <v>14</v>
      </c>
      <c r="F321">
        <v>452</v>
      </c>
    </row>
    <row r="322" spans="1:6" x14ac:dyDescent="0.2">
      <c r="A322" t="s">
        <v>19</v>
      </c>
      <c r="B322">
        <v>2725</v>
      </c>
      <c r="E322" t="s">
        <v>14</v>
      </c>
      <c r="F322">
        <v>1886</v>
      </c>
    </row>
    <row r="323" spans="1:6" x14ac:dyDescent="0.2">
      <c r="A323" t="s">
        <v>19</v>
      </c>
      <c r="B323">
        <v>300</v>
      </c>
      <c r="E323" t="s">
        <v>14</v>
      </c>
      <c r="F323">
        <v>1825</v>
      </c>
    </row>
    <row r="324" spans="1:6" x14ac:dyDescent="0.2">
      <c r="A324" t="s">
        <v>19</v>
      </c>
      <c r="B324">
        <v>144</v>
      </c>
      <c r="E324" t="s">
        <v>14</v>
      </c>
      <c r="F324">
        <v>31</v>
      </c>
    </row>
    <row r="325" spans="1:6" x14ac:dyDescent="0.2">
      <c r="A325" t="s">
        <v>19</v>
      </c>
      <c r="B325">
        <v>87</v>
      </c>
      <c r="E325" t="s">
        <v>14</v>
      </c>
      <c r="F325">
        <v>107</v>
      </c>
    </row>
    <row r="326" spans="1:6" x14ac:dyDescent="0.2">
      <c r="A326" t="s">
        <v>19</v>
      </c>
      <c r="B326">
        <v>3116</v>
      </c>
      <c r="E326" t="s">
        <v>14</v>
      </c>
      <c r="F326">
        <v>27</v>
      </c>
    </row>
    <row r="327" spans="1:6" x14ac:dyDescent="0.2">
      <c r="A327" t="s">
        <v>19</v>
      </c>
      <c r="B327">
        <v>909</v>
      </c>
      <c r="E327" t="s">
        <v>14</v>
      </c>
      <c r="F327">
        <v>1221</v>
      </c>
    </row>
    <row r="328" spans="1:6" x14ac:dyDescent="0.2">
      <c r="A328" t="s">
        <v>19</v>
      </c>
      <c r="B328">
        <v>1613</v>
      </c>
      <c r="E328" t="s">
        <v>14</v>
      </c>
      <c r="F328">
        <v>1</v>
      </c>
    </row>
    <row r="329" spans="1:6" x14ac:dyDescent="0.2">
      <c r="A329" t="s">
        <v>19</v>
      </c>
      <c r="B329">
        <v>136</v>
      </c>
      <c r="E329" t="s">
        <v>14</v>
      </c>
      <c r="F329">
        <v>16</v>
      </c>
    </row>
    <row r="330" spans="1:6" x14ac:dyDescent="0.2">
      <c r="A330" t="s">
        <v>19</v>
      </c>
      <c r="B330">
        <v>130</v>
      </c>
      <c r="E330" t="s">
        <v>14</v>
      </c>
      <c r="F330">
        <v>41</v>
      </c>
    </row>
    <row r="331" spans="1:6" x14ac:dyDescent="0.2">
      <c r="A331" t="s">
        <v>19</v>
      </c>
      <c r="B331">
        <v>102</v>
      </c>
      <c r="E331" t="s">
        <v>14</v>
      </c>
      <c r="F331">
        <v>523</v>
      </c>
    </row>
    <row r="332" spans="1:6" x14ac:dyDescent="0.2">
      <c r="A332" t="s">
        <v>19</v>
      </c>
      <c r="B332">
        <v>4006</v>
      </c>
      <c r="E332" t="s">
        <v>14</v>
      </c>
      <c r="F332">
        <v>141</v>
      </c>
    </row>
    <row r="333" spans="1:6" x14ac:dyDescent="0.2">
      <c r="A333" t="s">
        <v>19</v>
      </c>
      <c r="B333">
        <v>1629</v>
      </c>
      <c r="E333" t="s">
        <v>14</v>
      </c>
      <c r="F333">
        <v>52</v>
      </c>
    </row>
    <row r="334" spans="1:6" x14ac:dyDescent="0.2">
      <c r="A334" t="s">
        <v>19</v>
      </c>
      <c r="B334">
        <v>2188</v>
      </c>
      <c r="E334" t="s">
        <v>14</v>
      </c>
      <c r="F334">
        <v>225</v>
      </c>
    </row>
    <row r="335" spans="1:6" x14ac:dyDescent="0.2">
      <c r="A335" t="s">
        <v>19</v>
      </c>
      <c r="B335">
        <v>2409</v>
      </c>
      <c r="E335" t="s">
        <v>14</v>
      </c>
      <c r="F335">
        <v>38</v>
      </c>
    </row>
    <row r="336" spans="1:6" x14ac:dyDescent="0.2">
      <c r="A336" t="s">
        <v>19</v>
      </c>
      <c r="B336">
        <v>194</v>
      </c>
      <c r="E336" t="s">
        <v>14</v>
      </c>
      <c r="F336">
        <v>15</v>
      </c>
    </row>
    <row r="337" spans="1:6" x14ac:dyDescent="0.2">
      <c r="A337" t="s">
        <v>19</v>
      </c>
      <c r="B337">
        <v>1140</v>
      </c>
      <c r="E337" t="s">
        <v>14</v>
      </c>
      <c r="F337">
        <v>37</v>
      </c>
    </row>
    <row r="338" spans="1:6" x14ac:dyDescent="0.2">
      <c r="A338" t="s">
        <v>19</v>
      </c>
      <c r="B338">
        <v>102</v>
      </c>
      <c r="E338" t="s">
        <v>14</v>
      </c>
      <c r="F338">
        <v>112</v>
      </c>
    </row>
    <row r="339" spans="1:6" x14ac:dyDescent="0.2">
      <c r="A339" t="s">
        <v>19</v>
      </c>
      <c r="B339">
        <v>2857</v>
      </c>
      <c r="E339" t="s">
        <v>14</v>
      </c>
      <c r="F339">
        <v>21</v>
      </c>
    </row>
    <row r="340" spans="1:6" x14ac:dyDescent="0.2">
      <c r="A340" t="s">
        <v>19</v>
      </c>
      <c r="B340">
        <v>107</v>
      </c>
      <c r="E340" t="s">
        <v>14</v>
      </c>
      <c r="F340">
        <v>67</v>
      </c>
    </row>
    <row r="341" spans="1:6" x14ac:dyDescent="0.2">
      <c r="A341" t="s">
        <v>19</v>
      </c>
      <c r="B341">
        <v>160</v>
      </c>
      <c r="E341" t="s">
        <v>14</v>
      </c>
      <c r="F341">
        <v>78</v>
      </c>
    </row>
    <row r="342" spans="1:6" x14ac:dyDescent="0.2">
      <c r="A342" t="s">
        <v>19</v>
      </c>
      <c r="B342">
        <v>2230</v>
      </c>
      <c r="E342" t="s">
        <v>14</v>
      </c>
      <c r="F342">
        <v>67</v>
      </c>
    </row>
    <row r="343" spans="1:6" x14ac:dyDescent="0.2">
      <c r="A343" t="s">
        <v>19</v>
      </c>
      <c r="B343">
        <v>316</v>
      </c>
      <c r="E343" t="s">
        <v>14</v>
      </c>
      <c r="F343">
        <v>263</v>
      </c>
    </row>
    <row r="344" spans="1:6" x14ac:dyDescent="0.2">
      <c r="A344" t="s">
        <v>19</v>
      </c>
      <c r="B344">
        <v>117</v>
      </c>
      <c r="E344" t="s">
        <v>14</v>
      </c>
      <c r="F344">
        <v>1691</v>
      </c>
    </row>
    <row r="345" spans="1:6" x14ac:dyDescent="0.2">
      <c r="A345" t="s">
        <v>19</v>
      </c>
      <c r="B345">
        <v>6406</v>
      </c>
      <c r="E345" t="s">
        <v>14</v>
      </c>
      <c r="F345">
        <v>181</v>
      </c>
    </row>
    <row r="346" spans="1:6" x14ac:dyDescent="0.2">
      <c r="A346" t="s">
        <v>19</v>
      </c>
      <c r="B346">
        <v>192</v>
      </c>
      <c r="E346" t="s">
        <v>14</v>
      </c>
      <c r="F346">
        <v>13</v>
      </c>
    </row>
    <row r="347" spans="1:6" x14ac:dyDescent="0.2">
      <c r="A347" t="s">
        <v>19</v>
      </c>
      <c r="B347">
        <v>26</v>
      </c>
      <c r="E347" t="s">
        <v>14</v>
      </c>
      <c r="F347">
        <v>1</v>
      </c>
    </row>
    <row r="348" spans="1:6" x14ac:dyDescent="0.2">
      <c r="A348" t="s">
        <v>19</v>
      </c>
      <c r="B348">
        <v>723</v>
      </c>
      <c r="E348" t="s">
        <v>14</v>
      </c>
      <c r="F348">
        <v>21</v>
      </c>
    </row>
    <row r="349" spans="1:6" x14ac:dyDescent="0.2">
      <c r="A349" t="s">
        <v>19</v>
      </c>
      <c r="B349">
        <v>170</v>
      </c>
      <c r="E349" t="s">
        <v>14</v>
      </c>
      <c r="F349">
        <v>830</v>
      </c>
    </row>
    <row r="350" spans="1:6" x14ac:dyDescent="0.2">
      <c r="A350" t="s">
        <v>19</v>
      </c>
      <c r="B350">
        <v>238</v>
      </c>
      <c r="E350" t="s">
        <v>14</v>
      </c>
      <c r="F350">
        <v>130</v>
      </c>
    </row>
    <row r="351" spans="1:6" x14ac:dyDescent="0.2">
      <c r="A351" t="s">
        <v>19</v>
      </c>
      <c r="B351">
        <v>55</v>
      </c>
      <c r="E351" t="s">
        <v>14</v>
      </c>
      <c r="F351">
        <v>55</v>
      </c>
    </row>
    <row r="352" spans="1:6" x14ac:dyDescent="0.2">
      <c r="A352" t="s">
        <v>19</v>
      </c>
      <c r="B352">
        <v>128</v>
      </c>
      <c r="E352" t="s">
        <v>14</v>
      </c>
      <c r="F352">
        <v>114</v>
      </c>
    </row>
    <row r="353" spans="1:6" x14ac:dyDescent="0.2">
      <c r="A353" t="s">
        <v>19</v>
      </c>
      <c r="B353">
        <v>2144</v>
      </c>
      <c r="E353" t="s">
        <v>14</v>
      </c>
      <c r="F353">
        <v>594</v>
      </c>
    </row>
    <row r="354" spans="1:6" x14ac:dyDescent="0.2">
      <c r="A354" t="s">
        <v>19</v>
      </c>
      <c r="B354">
        <v>2693</v>
      </c>
      <c r="E354" t="s">
        <v>14</v>
      </c>
      <c r="F354">
        <v>24</v>
      </c>
    </row>
    <row r="355" spans="1:6" x14ac:dyDescent="0.2">
      <c r="A355" t="s">
        <v>19</v>
      </c>
      <c r="B355">
        <v>432</v>
      </c>
      <c r="E355" t="s">
        <v>14</v>
      </c>
      <c r="F355">
        <v>252</v>
      </c>
    </row>
    <row r="356" spans="1:6" x14ac:dyDescent="0.2">
      <c r="A356" t="s">
        <v>19</v>
      </c>
      <c r="B356">
        <v>189</v>
      </c>
      <c r="E356" t="s">
        <v>14</v>
      </c>
      <c r="F356">
        <v>67</v>
      </c>
    </row>
    <row r="357" spans="1:6" x14ac:dyDescent="0.2">
      <c r="A357" t="s">
        <v>19</v>
      </c>
      <c r="B357">
        <v>154</v>
      </c>
      <c r="E357" t="s">
        <v>14</v>
      </c>
      <c r="F357">
        <v>742</v>
      </c>
    </row>
    <row r="358" spans="1:6" x14ac:dyDescent="0.2">
      <c r="A358" t="s">
        <v>19</v>
      </c>
      <c r="B358">
        <v>96</v>
      </c>
      <c r="E358" t="s">
        <v>14</v>
      </c>
      <c r="F358">
        <v>75</v>
      </c>
    </row>
    <row r="359" spans="1:6" x14ac:dyDescent="0.2">
      <c r="A359" t="s">
        <v>19</v>
      </c>
      <c r="B359">
        <v>3063</v>
      </c>
      <c r="E359" t="s">
        <v>14</v>
      </c>
      <c r="F359">
        <v>4405</v>
      </c>
    </row>
    <row r="360" spans="1:6" x14ac:dyDescent="0.2">
      <c r="A360" t="s">
        <v>19</v>
      </c>
      <c r="B360">
        <v>2266</v>
      </c>
      <c r="E360" t="s">
        <v>14</v>
      </c>
      <c r="F360">
        <v>92</v>
      </c>
    </row>
    <row r="361" spans="1:6" x14ac:dyDescent="0.2">
      <c r="A361" t="s">
        <v>19</v>
      </c>
      <c r="B361">
        <v>194</v>
      </c>
      <c r="E361" t="s">
        <v>14</v>
      </c>
      <c r="F361">
        <v>64</v>
      </c>
    </row>
    <row r="362" spans="1:6" x14ac:dyDescent="0.2">
      <c r="A362" t="s">
        <v>19</v>
      </c>
      <c r="B362">
        <v>129</v>
      </c>
      <c r="E362" t="s">
        <v>14</v>
      </c>
      <c r="F362">
        <v>64</v>
      </c>
    </row>
    <row r="363" spans="1:6" x14ac:dyDescent="0.2">
      <c r="A363" t="s">
        <v>19</v>
      </c>
      <c r="B363">
        <v>375</v>
      </c>
      <c r="E363" t="s">
        <v>14</v>
      </c>
      <c r="F363">
        <v>842</v>
      </c>
    </row>
    <row r="364" spans="1:6" x14ac:dyDescent="0.2">
      <c r="A364" t="s">
        <v>19</v>
      </c>
      <c r="B364">
        <v>409</v>
      </c>
      <c r="E364" t="s">
        <v>14</v>
      </c>
      <c r="F364">
        <v>112</v>
      </c>
    </row>
    <row r="365" spans="1:6" x14ac:dyDescent="0.2">
      <c r="A365" t="s">
        <v>19</v>
      </c>
      <c r="B365">
        <v>234</v>
      </c>
      <c r="E365" t="s">
        <v>14</v>
      </c>
      <c r="F365">
        <v>374</v>
      </c>
    </row>
    <row r="366" spans="1:6" x14ac:dyDescent="0.2">
      <c r="A366" t="s">
        <v>19</v>
      </c>
      <c r="B366">
        <v>3016</v>
      </c>
    </row>
    <row r="367" spans="1:6" x14ac:dyDescent="0.2">
      <c r="A367" t="s">
        <v>19</v>
      </c>
      <c r="B367">
        <v>264</v>
      </c>
    </row>
    <row r="368" spans="1:6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sortState xmlns:xlrd2="http://schemas.microsoft.com/office/spreadsheetml/2017/richdata2" ref="A2:B566">
    <sortCondition ref="A1:A566"/>
  </sortState>
  <conditionalFormatting sqref="A1:A1048576 E2:E365">
    <cfRule type="containsText" dxfId="10" priority="9" operator="containsText" text="live">
      <formula>NOT(ISERROR(SEARCH("live",A1)))</formula>
    </cfRule>
    <cfRule type="containsText" dxfId="9" priority="10" operator="containsText" text="canceled">
      <formula>NOT(ISERROR(SEARCH("canceled",A1)))</formula>
    </cfRule>
    <cfRule type="containsText" dxfId="8" priority="11" operator="containsText" text="successful">
      <formula>NOT(ISERROR(SEARCH("successful",A1)))</formula>
    </cfRule>
    <cfRule type="containsText" dxfId="7" priority="12" operator="containsText" text="failed">
      <formula>NOT(ISERROR(SEARCH("failed",A1)))</formula>
    </cfRule>
  </conditionalFormatting>
  <conditionalFormatting sqref="E2:E365 A1:A1048576">
    <cfRule type="colorScale" priority="1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6"/>
    <col min="8" max="8" width="13" bestFit="1" customWidth="1"/>
    <col min="9" max="9" width="13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2047</v>
      </c>
      <c r="N1" s="1" t="s">
        <v>9</v>
      </c>
      <c r="O1" s="1" t="s">
        <v>2046</v>
      </c>
      <c r="P1" s="1" t="s">
        <v>10</v>
      </c>
      <c r="Q1" s="1" t="s">
        <v>11</v>
      </c>
      <c r="R1" s="1" t="s">
        <v>2041</v>
      </c>
      <c r="S1" s="1" t="s">
        <v>2042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E3/D3</f>
        <v>10.4</v>
      </c>
      <c r="G3" t="s">
        <v>19</v>
      </c>
      <c r="H3">
        <v>158</v>
      </c>
      <c r="I3">
        <f t="shared" ref="I3:I66" si="1">E3/H3</f>
        <v>92.151898734177209</v>
      </c>
      <c r="J3" t="s">
        <v>20</v>
      </c>
      <c r="K3" t="s">
        <v>21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>
        <v>1425</v>
      </c>
      <c r="I4">
        <f t="shared" si="1"/>
        <v>100.01614035087719</v>
      </c>
      <c r="J4" t="s">
        <v>24</v>
      </c>
      <c r="K4" t="s">
        <v>25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20</v>
      </c>
      <c r="K5" t="s">
        <v>21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20</v>
      </c>
      <c r="K6" t="s">
        <v>21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1.7361842105263159</v>
      </c>
      <c r="G7" t="s">
        <v>19</v>
      </c>
      <c r="H7">
        <v>174</v>
      </c>
      <c r="I7">
        <f t="shared" si="1"/>
        <v>75.833333333333329</v>
      </c>
      <c r="J7" t="s">
        <v>32</v>
      </c>
      <c r="K7" t="s">
        <v>33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36</v>
      </c>
      <c r="K8" t="s">
        <v>37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0"/>
        <v>3.2757777777777779</v>
      </c>
      <c r="G9" t="s">
        <v>19</v>
      </c>
      <c r="H9">
        <v>227</v>
      </c>
      <c r="I9">
        <f t="shared" si="1"/>
        <v>64.93832599118943</v>
      </c>
      <c r="J9" t="s">
        <v>32</v>
      </c>
      <c r="K9" t="s">
        <v>33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0"/>
        <v>0.19932788374205268</v>
      </c>
      <c r="G10" t="s">
        <v>42</v>
      </c>
      <c r="H10">
        <v>708</v>
      </c>
      <c r="I10">
        <f t="shared" si="1"/>
        <v>30.997175141242938</v>
      </c>
      <c r="J10" t="s">
        <v>32</v>
      </c>
      <c r="K10" t="s">
        <v>33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20</v>
      </c>
      <c r="K11" t="s">
        <v>21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>
        <v>220</v>
      </c>
      <c r="I12">
        <f t="shared" si="1"/>
        <v>62.9</v>
      </c>
      <c r="J12" t="s">
        <v>20</v>
      </c>
      <c r="K12" t="s">
        <v>21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20</v>
      </c>
      <c r="K13" t="s">
        <v>21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20</v>
      </c>
      <c r="K14" t="s">
        <v>21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>
        <v>98</v>
      </c>
      <c r="I15">
        <f t="shared" si="1"/>
        <v>105.05102040816327</v>
      </c>
      <c r="J15" t="s">
        <v>20</v>
      </c>
      <c r="K15" t="s">
        <v>21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20</v>
      </c>
      <c r="K16" t="s">
        <v>21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20</v>
      </c>
      <c r="K17" t="s">
        <v>21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>
        <v>100</v>
      </c>
      <c r="I18">
        <f t="shared" si="1"/>
        <v>110.41</v>
      </c>
      <c r="J18" t="s">
        <v>20</v>
      </c>
      <c r="K18" t="s">
        <v>21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>
        <v>1249</v>
      </c>
      <c r="I19">
        <f t="shared" si="1"/>
        <v>107.96236989591674</v>
      </c>
      <c r="J19" t="s">
        <v>20</v>
      </c>
      <c r="K19" t="s">
        <v>21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0.66912087912087914</v>
      </c>
      <c r="G20" t="s">
        <v>63</v>
      </c>
      <c r="H20">
        <v>135</v>
      </c>
      <c r="I20">
        <f t="shared" si="1"/>
        <v>45.103703703703701</v>
      </c>
      <c r="J20" t="s">
        <v>20</v>
      </c>
      <c r="K20" t="s">
        <v>21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20</v>
      </c>
      <c r="K21" t="s">
        <v>21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>
        <v>1396</v>
      </c>
      <c r="I22">
        <f t="shared" si="1"/>
        <v>105.97134670487107</v>
      </c>
      <c r="J22" t="s">
        <v>20</v>
      </c>
      <c r="K22" t="s">
        <v>21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20</v>
      </c>
      <c r="K23" t="s">
        <v>21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>
        <v>890</v>
      </c>
      <c r="I24">
        <f t="shared" si="1"/>
        <v>85.044943820224717</v>
      </c>
      <c r="J24" t="s">
        <v>20</v>
      </c>
      <c r="K24" t="s">
        <v>21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>
        <v>142</v>
      </c>
      <c r="I25">
        <f t="shared" si="1"/>
        <v>105.22535211267606</v>
      </c>
      <c r="J25" t="s">
        <v>36</v>
      </c>
      <c r="K25" t="s">
        <v>37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>
        <v>2673</v>
      </c>
      <c r="I26">
        <f t="shared" si="1"/>
        <v>39.003741114852225</v>
      </c>
      <c r="J26" t="s">
        <v>20</v>
      </c>
      <c r="K26" t="s">
        <v>21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>
        <v>163</v>
      </c>
      <c r="I27">
        <f t="shared" si="1"/>
        <v>73.030674846625772</v>
      </c>
      <c r="J27" t="s">
        <v>20</v>
      </c>
      <c r="K27" t="s">
        <v>21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63</v>
      </c>
      <c r="H28">
        <v>1480</v>
      </c>
      <c r="I28">
        <f t="shared" si="1"/>
        <v>35.009459459459457</v>
      </c>
      <c r="J28" t="s">
        <v>20</v>
      </c>
      <c r="K28" t="s">
        <v>21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20</v>
      </c>
      <c r="K29" t="s">
        <v>21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>
        <v>2220</v>
      </c>
      <c r="I30">
        <f t="shared" si="1"/>
        <v>61.997747747747745</v>
      </c>
      <c r="J30" t="s">
        <v>20</v>
      </c>
      <c r="K30" t="s">
        <v>21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>
        <v>1606</v>
      </c>
      <c r="I31">
        <f t="shared" si="1"/>
        <v>94.000622665006233</v>
      </c>
      <c r="J31" t="s">
        <v>86</v>
      </c>
      <c r="K31" t="s">
        <v>87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>
        <v>129</v>
      </c>
      <c r="I32">
        <f t="shared" si="1"/>
        <v>112.05426356589147</v>
      </c>
      <c r="J32" t="s">
        <v>20</v>
      </c>
      <c r="K32" t="s">
        <v>21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0"/>
        <v>3.1</v>
      </c>
      <c r="G33" t="s">
        <v>19</v>
      </c>
      <c r="H33">
        <v>226</v>
      </c>
      <c r="I33">
        <f t="shared" si="1"/>
        <v>48.008849557522126</v>
      </c>
      <c r="J33" t="s">
        <v>36</v>
      </c>
      <c r="K33" t="s">
        <v>37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94</v>
      </c>
      <c r="K34" t="s">
        <v>95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>
        <v>5419</v>
      </c>
      <c r="I35">
        <f t="shared" si="1"/>
        <v>35.000184535892231</v>
      </c>
      <c r="J35" t="s">
        <v>20</v>
      </c>
      <c r="K35" t="s">
        <v>21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>
        <v>165</v>
      </c>
      <c r="I36">
        <f t="shared" si="1"/>
        <v>85</v>
      </c>
      <c r="J36" t="s">
        <v>20</v>
      </c>
      <c r="K36" t="s">
        <v>21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>
        <v>1965</v>
      </c>
      <c r="I37">
        <f t="shared" si="1"/>
        <v>95.993893129770996</v>
      </c>
      <c r="J37" t="s">
        <v>32</v>
      </c>
      <c r="K37" t="s">
        <v>33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>
        <v>16</v>
      </c>
      <c r="I38">
        <f t="shared" si="1"/>
        <v>68.8125</v>
      </c>
      <c r="J38" t="s">
        <v>20</v>
      </c>
      <c r="K38" t="s">
        <v>21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>
        <v>107</v>
      </c>
      <c r="I39">
        <f t="shared" si="1"/>
        <v>105.97196261682242</v>
      </c>
      <c r="J39" t="s">
        <v>20</v>
      </c>
      <c r="K39" t="s">
        <v>21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>
        <v>134</v>
      </c>
      <c r="I40">
        <f t="shared" si="1"/>
        <v>75.261194029850742</v>
      </c>
      <c r="J40" t="s">
        <v>20</v>
      </c>
      <c r="K40" t="s">
        <v>21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32</v>
      </c>
      <c r="K41" t="s">
        <v>33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>
        <v>198</v>
      </c>
      <c r="I42">
        <f t="shared" si="1"/>
        <v>75.141414141414145</v>
      </c>
      <c r="J42" t="s">
        <v>20</v>
      </c>
      <c r="K42" t="s">
        <v>21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>
        <v>111</v>
      </c>
      <c r="I43">
        <f t="shared" si="1"/>
        <v>107.42342342342343</v>
      </c>
      <c r="J43" t="s">
        <v>94</v>
      </c>
      <c r="K43" t="s">
        <v>95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>
        <v>222</v>
      </c>
      <c r="I44">
        <f t="shared" si="1"/>
        <v>35.995495495495497</v>
      </c>
      <c r="J44" t="s">
        <v>20</v>
      </c>
      <c r="K44" t="s">
        <v>21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>
        <v>6212</v>
      </c>
      <c r="I45">
        <f t="shared" si="1"/>
        <v>26.998873148744366</v>
      </c>
      <c r="J45" t="s">
        <v>20</v>
      </c>
      <c r="K45" t="s">
        <v>21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>
        <v>98</v>
      </c>
      <c r="I46">
        <f t="shared" si="1"/>
        <v>107.56122448979592</v>
      </c>
      <c r="J46" t="s">
        <v>32</v>
      </c>
      <c r="K46" t="s">
        <v>33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20</v>
      </c>
      <c r="K47" t="s">
        <v>21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>
        <v>92</v>
      </c>
      <c r="I48">
        <f t="shared" si="1"/>
        <v>46.163043478260867</v>
      </c>
      <c r="J48" t="s">
        <v>20</v>
      </c>
      <c r="K48" t="s">
        <v>21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>
        <v>149</v>
      </c>
      <c r="I49">
        <f t="shared" si="1"/>
        <v>47.845637583892618</v>
      </c>
      <c r="J49" t="s">
        <v>20</v>
      </c>
      <c r="K49" t="s">
        <v>21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>
        <v>2431</v>
      </c>
      <c r="I50">
        <f t="shared" si="1"/>
        <v>53.007815713698065</v>
      </c>
      <c r="J50" t="s">
        <v>20</v>
      </c>
      <c r="K50" t="s">
        <v>21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0"/>
        <v>1.89625</v>
      </c>
      <c r="G51" t="s">
        <v>19</v>
      </c>
      <c r="H51">
        <v>303</v>
      </c>
      <c r="I51">
        <f t="shared" si="1"/>
        <v>45.059405940594061</v>
      </c>
      <c r="J51" t="s">
        <v>20</v>
      </c>
      <c r="K51" t="s">
        <v>21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>
        <f t="shared" si="1"/>
        <v>2</v>
      </c>
      <c r="J52" t="s">
        <v>94</v>
      </c>
      <c r="K52" t="s">
        <v>95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36</v>
      </c>
      <c r="K53" t="s">
        <v>37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20</v>
      </c>
      <c r="K54" t="s">
        <v>21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>
        <v>209</v>
      </c>
      <c r="I55">
        <f t="shared" si="1"/>
        <v>59.119617224880386</v>
      </c>
      <c r="J55" t="s">
        <v>20</v>
      </c>
      <c r="K55" t="s">
        <v>21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20</v>
      </c>
      <c r="K56" t="s">
        <v>21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>
        <v>131</v>
      </c>
      <c r="I57">
        <f t="shared" si="1"/>
        <v>89.664122137404576</v>
      </c>
      <c r="J57" t="s">
        <v>20</v>
      </c>
      <c r="K57" t="s">
        <v>21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0"/>
        <v>1.436625</v>
      </c>
      <c r="G58" t="s">
        <v>19</v>
      </c>
      <c r="H58">
        <v>164</v>
      </c>
      <c r="I58">
        <f t="shared" si="1"/>
        <v>70.079268292682926</v>
      </c>
      <c r="J58" t="s">
        <v>20</v>
      </c>
      <c r="K58" t="s">
        <v>21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>
        <v>201</v>
      </c>
      <c r="I59">
        <f t="shared" si="1"/>
        <v>31.059701492537314</v>
      </c>
      <c r="J59" t="s">
        <v>20</v>
      </c>
      <c r="K59" t="s">
        <v>21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>
        <v>211</v>
      </c>
      <c r="I60">
        <f t="shared" si="1"/>
        <v>29.061611374407583</v>
      </c>
      <c r="J60" t="s">
        <v>20</v>
      </c>
      <c r="K60" t="s">
        <v>21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>
        <v>128</v>
      </c>
      <c r="I61">
        <f t="shared" si="1"/>
        <v>30.0859375</v>
      </c>
      <c r="J61" t="s">
        <v>20</v>
      </c>
      <c r="K61" t="s">
        <v>21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0"/>
        <v>7.226</v>
      </c>
      <c r="G64" t="s">
        <v>19</v>
      </c>
      <c r="H64">
        <v>249</v>
      </c>
      <c r="I64">
        <f t="shared" si="1"/>
        <v>58.040160642570278</v>
      </c>
      <c r="J64" t="s">
        <v>20</v>
      </c>
      <c r="K64" t="s">
        <v>21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20</v>
      </c>
      <c r="K65" t="s">
        <v>21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20</v>
      </c>
      <c r="K66" t="s">
        <v>21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ref="F67:F130" si="4">E67/D67</f>
        <v>2.3614754098360655</v>
      </c>
      <c r="G67" t="s">
        <v>19</v>
      </c>
      <c r="H67">
        <v>236</v>
      </c>
      <c r="I67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20</v>
      </c>
      <c r="K68" t="s">
        <v>21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>
        <v>4065</v>
      </c>
      <c r="I69">
        <f t="shared" si="5"/>
        <v>29.001722017220171</v>
      </c>
      <c r="J69" t="s">
        <v>36</v>
      </c>
      <c r="K69" t="s">
        <v>37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>
        <v>246</v>
      </c>
      <c r="I70">
        <f t="shared" si="5"/>
        <v>58.975609756097562</v>
      </c>
      <c r="J70" t="s">
        <v>94</v>
      </c>
      <c r="K70" t="s">
        <v>95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4"/>
        <v>0.24063291139240506</v>
      </c>
      <c r="G71" t="s">
        <v>63</v>
      </c>
      <c r="H71">
        <v>17</v>
      </c>
      <c r="I71">
        <f t="shared" si="5"/>
        <v>111.82352941176471</v>
      </c>
      <c r="J71" t="s">
        <v>20</v>
      </c>
      <c r="K71" t="s">
        <v>21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>
        <v>2475</v>
      </c>
      <c r="I72">
        <f t="shared" si="5"/>
        <v>63.995555555555555</v>
      </c>
      <c r="J72" t="s">
        <v>94</v>
      </c>
      <c r="K72" t="s">
        <v>95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>
        <v>76</v>
      </c>
      <c r="I73">
        <f t="shared" si="5"/>
        <v>85.315789473684205</v>
      </c>
      <c r="J73" t="s">
        <v>20</v>
      </c>
      <c r="K73" t="s">
        <v>21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>
        <v>54</v>
      </c>
      <c r="I74">
        <f t="shared" si="5"/>
        <v>74.481481481481481</v>
      </c>
      <c r="J74" t="s">
        <v>20</v>
      </c>
      <c r="K74" t="s">
        <v>21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>
        <v>88</v>
      </c>
      <c r="I75">
        <f t="shared" si="5"/>
        <v>105.14772727272727</v>
      </c>
      <c r="J75" t="s">
        <v>20</v>
      </c>
      <c r="K75" t="s">
        <v>21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>
        <v>85</v>
      </c>
      <c r="I76">
        <f t="shared" si="5"/>
        <v>56.188235294117646</v>
      </c>
      <c r="J76" t="s">
        <v>36</v>
      </c>
      <c r="K76" t="s">
        <v>37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>
        <v>170</v>
      </c>
      <c r="I77">
        <f t="shared" si="5"/>
        <v>85.917647058823533</v>
      </c>
      <c r="J77" t="s">
        <v>20</v>
      </c>
      <c r="K77" t="s">
        <v>21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20</v>
      </c>
      <c r="K78" t="s">
        <v>21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20</v>
      </c>
      <c r="K79" t="s">
        <v>21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4"/>
        <v>3.008</v>
      </c>
      <c r="G80" t="s">
        <v>19</v>
      </c>
      <c r="H80">
        <v>330</v>
      </c>
      <c r="I80">
        <f t="shared" si="5"/>
        <v>41.018181818181816</v>
      </c>
      <c r="J80" t="s">
        <v>20</v>
      </c>
      <c r="K80" t="s">
        <v>21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20</v>
      </c>
      <c r="K81" t="s">
        <v>21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>
        <v>127</v>
      </c>
      <c r="I82">
        <f t="shared" si="5"/>
        <v>55.212598425196852</v>
      </c>
      <c r="J82" t="s">
        <v>20</v>
      </c>
      <c r="K82" t="s">
        <v>21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>
        <v>411</v>
      </c>
      <c r="I83">
        <f t="shared" si="5"/>
        <v>92.109489051094897</v>
      </c>
      <c r="J83" t="s">
        <v>20</v>
      </c>
      <c r="K83" t="s">
        <v>21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>
        <v>180</v>
      </c>
      <c r="I84">
        <f t="shared" si="5"/>
        <v>83.183333333333337</v>
      </c>
      <c r="J84" t="s">
        <v>36</v>
      </c>
      <c r="K84" t="s">
        <v>37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20</v>
      </c>
      <c r="K85" t="s">
        <v>21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>
        <v>374</v>
      </c>
      <c r="I86">
        <f t="shared" si="5"/>
        <v>111.1336898395722</v>
      </c>
      <c r="J86" t="s">
        <v>20</v>
      </c>
      <c r="K86" t="s">
        <v>21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>
        <v>71</v>
      </c>
      <c r="I87">
        <f t="shared" si="5"/>
        <v>90.563380281690144</v>
      </c>
      <c r="J87" t="s">
        <v>24</v>
      </c>
      <c r="K87" t="s">
        <v>25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>
        <v>203</v>
      </c>
      <c r="I88">
        <f t="shared" si="5"/>
        <v>61.108374384236456</v>
      </c>
      <c r="J88" t="s">
        <v>20</v>
      </c>
      <c r="K88" t="s">
        <v>21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24</v>
      </c>
      <c r="K89" t="s">
        <v>25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>
        <v>113</v>
      </c>
      <c r="I90">
        <f t="shared" si="5"/>
        <v>110.76106194690266</v>
      </c>
      <c r="J90" t="s">
        <v>20</v>
      </c>
      <c r="K90" t="s">
        <v>21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>
        <v>96</v>
      </c>
      <c r="I91">
        <f t="shared" si="5"/>
        <v>89.458333333333329</v>
      </c>
      <c r="J91" t="s">
        <v>20</v>
      </c>
      <c r="K91" t="s">
        <v>21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20</v>
      </c>
      <c r="K92" t="s">
        <v>21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94</v>
      </c>
      <c r="K93" t="s">
        <v>95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>
        <v>498</v>
      </c>
      <c r="I94">
        <f t="shared" si="5"/>
        <v>103.96586345381526</v>
      </c>
      <c r="J94" t="s">
        <v>86</v>
      </c>
      <c r="K94" t="s">
        <v>87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4"/>
        <v>0.60548713235294116</v>
      </c>
      <c r="G95" t="s">
        <v>63</v>
      </c>
      <c r="H95">
        <v>610</v>
      </c>
      <c r="I95">
        <f t="shared" si="5"/>
        <v>107.99508196721311</v>
      </c>
      <c r="J95" t="s">
        <v>20</v>
      </c>
      <c r="K95" t="s">
        <v>21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>
        <v>180</v>
      </c>
      <c r="I96">
        <f t="shared" si="5"/>
        <v>48.927777777777777</v>
      </c>
      <c r="J96" t="s">
        <v>36</v>
      </c>
      <c r="K96" t="s">
        <v>37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>
        <v>27</v>
      </c>
      <c r="I97">
        <f t="shared" si="5"/>
        <v>37.666666666666664</v>
      </c>
      <c r="J97" t="s">
        <v>20</v>
      </c>
      <c r="K97" t="s">
        <v>21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>
        <v>2331</v>
      </c>
      <c r="I98">
        <f t="shared" si="5"/>
        <v>64.999141999141997</v>
      </c>
      <c r="J98" t="s">
        <v>20</v>
      </c>
      <c r="K98" t="s">
        <v>21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>
        <v>113</v>
      </c>
      <c r="I99">
        <f t="shared" si="5"/>
        <v>106.61061946902655</v>
      </c>
      <c r="J99" t="s">
        <v>20</v>
      </c>
      <c r="K99" t="s">
        <v>21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24</v>
      </c>
      <c r="K100" t="s">
        <v>25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>
        <v>164</v>
      </c>
      <c r="I101">
        <f t="shared" si="5"/>
        <v>91.16463414634147</v>
      </c>
      <c r="J101" t="s">
        <v>20</v>
      </c>
      <c r="K101" t="s">
        <v>21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20</v>
      </c>
      <c r="K102" t="s">
        <v>21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>
        <v>164</v>
      </c>
      <c r="I103">
        <f t="shared" si="5"/>
        <v>56.054878048780488</v>
      </c>
      <c r="J103" t="s">
        <v>20</v>
      </c>
      <c r="K103" t="s">
        <v>21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>
        <v>336</v>
      </c>
      <c r="I104">
        <f t="shared" si="5"/>
        <v>31.017857142857142</v>
      </c>
      <c r="J104" t="s">
        <v>20</v>
      </c>
      <c r="K104" t="s">
        <v>21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94</v>
      </c>
      <c r="K105" t="s">
        <v>95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>
        <v>1917</v>
      </c>
      <c r="I106">
        <f t="shared" si="5"/>
        <v>89.005216484089729</v>
      </c>
      <c r="J106" t="s">
        <v>20</v>
      </c>
      <c r="K106" t="s">
        <v>21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>
        <v>95</v>
      </c>
      <c r="I107">
        <f t="shared" si="5"/>
        <v>103.46315789473684</v>
      </c>
      <c r="J107" t="s">
        <v>20</v>
      </c>
      <c r="K107" t="s">
        <v>21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>
        <v>147</v>
      </c>
      <c r="I108">
        <f t="shared" si="5"/>
        <v>95.278911564625844</v>
      </c>
      <c r="J108" t="s">
        <v>20</v>
      </c>
      <c r="K108" t="s">
        <v>21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>
        <v>86</v>
      </c>
      <c r="I109">
        <f t="shared" si="5"/>
        <v>75.895348837209298</v>
      </c>
      <c r="J109" t="s">
        <v>20</v>
      </c>
      <c r="K109" t="s">
        <v>21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>
        <v>83</v>
      </c>
      <c r="I110">
        <f t="shared" si="5"/>
        <v>107.57831325301204</v>
      </c>
      <c r="J110" t="s">
        <v>20</v>
      </c>
      <c r="K110" t="s">
        <v>21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20</v>
      </c>
      <c r="K111" t="s">
        <v>21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20</v>
      </c>
      <c r="K112" t="s">
        <v>21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>
        <v>676</v>
      </c>
      <c r="I113">
        <f t="shared" si="5"/>
        <v>108.95414201183432</v>
      </c>
      <c r="J113" t="s">
        <v>20</v>
      </c>
      <c r="K113" t="s">
        <v>21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>
        <v>361</v>
      </c>
      <c r="I114">
        <f t="shared" si="5"/>
        <v>35</v>
      </c>
      <c r="J114" t="s">
        <v>24</v>
      </c>
      <c r="K114" t="s">
        <v>25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>
        <v>131</v>
      </c>
      <c r="I115">
        <f t="shared" si="5"/>
        <v>94.938931297709928</v>
      </c>
      <c r="J115" t="s">
        <v>20</v>
      </c>
      <c r="K115" t="s">
        <v>21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>
        <v>126</v>
      </c>
      <c r="I116">
        <f t="shared" si="5"/>
        <v>109.65079365079364</v>
      </c>
      <c r="J116" t="s">
        <v>20</v>
      </c>
      <c r="K116" t="s">
        <v>21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94</v>
      </c>
      <c r="K117" t="s">
        <v>95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20</v>
      </c>
      <c r="K118" t="s">
        <v>21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>
        <v>275</v>
      </c>
      <c r="I119">
        <f t="shared" si="5"/>
        <v>30.992727272727272</v>
      </c>
      <c r="J119" t="s">
        <v>20</v>
      </c>
      <c r="K119" t="s">
        <v>21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>
        <v>67</v>
      </c>
      <c r="I120">
        <f t="shared" si="5"/>
        <v>94.791044776119406</v>
      </c>
      <c r="J120" t="s">
        <v>20</v>
      </c>
      <c r="K120" t="s">
        <v>21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4"/>
        <v>2.1496</v>
      </c>
      <c r="G121" t="s">
        <v>19</v>
      </c>
      <c r="H121">
        <v>154</v>
      </c>
      <c r="I121">
        <f t="shared" si="5"/>
        <v>69.79220779220779</v>
      </c>
      <c r="J121" t="s">
        <v>20</v>
      </c>
      <c r="K121" t="s">
        <v>21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>
        <v>1782</v>
      </c>
      <c r="I122">
        <f t="shared" si="5"/>
        <v>63.003367003367003</v>
      </c>
      <c r="J122" t="s">
        <v>20</v>
      </c>
      <c r="K122" t="s">
        <v>21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>
        <v>903</v>
      </c>
      <c r="I123">
        <f t="shared" si="5"/>
        <v>110.0343300110742</v>
      </c>
      <c r="J123" t="s">
        <v>20</v>
      </c>
      <c r="K123" t="s">
        <v>21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20</v>
      </c>
      <c r="K124" t="s">
        <v>21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>
        <v>94</v>
      </c>
      <c r="I126">
        <f t="shared" si="5"/>
        <v>101.72340425531915</v>
      </c>
      <c r="J126" t="s">
        <v>94</v>
      </c>
      <c r="K126" t="s">
        <v>95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>
        <v>180</v>
      </c>
      <c r="I127">
        <f t="shared" si="5"/>
        <v>47.083333333333336</v>
      </c>
      <c r="J127" t="s">
        <v>20</v>
      </c>
      <c r="K127" t="s">
        <v>21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20</v>
      </c>
      <c r="K128" t="s">
        <v>21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4"/>
        <v>0.60334277620396604</v>
      </c>
      <c r="G130" t="s">
        <v>63</v>
      </c>
      <c r="H130">
        <v>532</v>
      </c>
      <c r="I130">
        <f t="shared" si="5"/>
        <v>80.067669172932327</v>
      </c>
      <c r="J130" t="s">
        <v>20</v>
      </c>
      <c r="K130" t="s">
        <v>21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63</v>
      </c>
      <c r="H131">
        <v>55</v>
      </c>
      <c r="I131">
        <f t="shared" ref="I131:I194" si="9">E131/H131</f>
        <v>86.472727272727269</v>
      </c>
      <c r="J131" t="s">
        <v>24</v>
      </c>
      <c r="K131" t="s">
        <v>25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>
        <v>533</v>
      </c>
      <c r="I132">
        <f t="shared" si="9"/>
        <v>28.001876172607879</v>
      </c>
      <c r="J132" t="s">
        <v>32</v>
      </c>
      <c r="K132" t="s">
        <v>33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>
        <v>2443</v>
      </c>
      <c r="I133">
        <f t="shared" si="9"/>
        <v>67.996725337699544</v>
      </c>
      <c r="J133" t="s">
        <v>36</v>
      </c>
      <c r="K133" t="s">
        <v>37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>
        <v>89</v>
      </c>
      <c r="I134">
        <f t="shared" si="9"/>
        <v>43.078651685393261</v>
      </c>
      <c r="J134" t="s">
        <v>20</v>
      </c>
      <c r="K134" t="s">
        <v>21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>
        <v>159</v>
      </c>
      <c r="I135">
        <f t="shared" si="9"/>
        <v>87.95597484276729</v>
      </c>
      <c r="J135" t="s">
        <v>20</v>
      </c>
      <c r="K135" t="s">
        <v>21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86</v>
      </c>
      <c r="K136" t="s">
        <v>87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20</v>
      </c>
      <c r="K137" t="s">
        <v>21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3.2862318840579711E-2</v>
      </c>
      <c r="G138" t="s">
        <v>63</v>
      </c>
      <c r="H138">
        <v>58</v>
      </c>
      <c r="I138">
        <f t="shared" si="9"/>
        <v>46.913793103448278</v>
      </c>
      <c r="J138" t="s">
        <v>20</v>
      </c>
      <c r="K138" t="s">
        <v>21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>
        <v>50</v>
      </c>
      <c r="I139">
        <f t="shared" si="9"/>
        <v>94.24</v>
      </c>
      <c r="J139" t="s">
        <v>20</v>
      </c>
      <c r="K139" t="s">
        <v>21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20</v>
      </c>
      <c r="K140" t="s">
        <v>21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20</v>
      </c>
      <c r="K141" t="s">
        <v>21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>
        <v>186</v>
      </c>
      <c r="I142">
        <f t="shared" si="9"/>
        <v>65.989247311827953</v>
      </c>
      <c r="J142" t="s">
        <v>20</v>
      </c>
      <c r="K142" t="s">
        <v>21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>
        <v>1071</v>
      </c>
      <c r="I143">
        <f t="shared" si="9"/>
        <v>60.992530345471522</v>
      </c>
      <c r="J143" t="s">
        <v>20</v>
      </c>
      <c r="K143" t="s">
        <v>21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>
        <v>117</v>
      </c>
      <c r="I144">
        <f t="shared" si="9"/>
        <v>98.307692307692307</v>
      </c>
      <c r="J144" t="s">
        <v>20</v>
      </c>
      <c r="K144" t="s">
        <v>21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>
        <v>70</v>
      </c>
      <c r="I145">
        <f t="shared" si="9"/>
        <v>104.6</v>
      </c>
      <c r="J145" t="s">
        <v>20</v>
      </c>
      <c r="K145" t="s">
        <v>21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>
        <v>135</v>
      </c>
      <c r="I146">
        <f t="shared" si="9"/>
        <v>86.066666666666663</v>
      </c>
      <c r="J146" t="s">
        <v>20</v>
      </c>
      <c r="K146" t="s">
        <v>21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>
        <v>768</v>
      </c>
      <c r="I147">
        <f t="shared" si="9"/>
        <v>76.989583333333329</v>
      </c>
      <c r="J147" t="s">
        <v>86</v>
      </c>
      <c r="K147" t="s">
        <v>87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8"/>
        <v>0.17249999999999999</v>
      </c>
      <c r="G148" t="s">
        <v>63</v>
      </c>
      <c r="H148">
        <v>51</v>
      </c>
      <c r="I148">
        <f t="shared" si="9"/>
        <v>29.764705882352942</v>
      </c>
      <c r="J148" t="s">
        <v>20</v>
      </c>
      <c r="K148" t="s">
        <v>21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>
        <v>199</v>
      </c>
      <c r="I149">
        <f t="shared" si="9"/>
        <v>46.91959798994975</v>
      </c>
      <c r="J149" t="s">
        <v>20</v>
      </c>
      <c r="K149" t="s">
        <v>21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>
        <v>107</v>
      </c>
      <c r="I150">
        <f t="shared" si="9"/>
        <v>105.18691588785046</v>
      </c>
      <c r="J150" t="s">
        <v>20</v>
      </c>
      <c r="K150" t="s">
        <v>21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>
        <v>195</v>
      </c>
      <c r="I151">
        <f t="shared" si="9"/>
        <v>69.907692307692301</v>
      </c>
      <c r="J151" t="s">
        <v>20</v>
      </c>
      <c r="K151" t="s">
        <v>21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20</v>
      </c>
      <c r="K152" t="s">
        <v>21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20</v>
      </c>
      <c r="K153" t="s">
        <v>21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>
        <v>3376</v>
      </c>
      <c r="I154">
        <f t="shared" si="9"/>
        <v>52.006220379146917</v>
      </c>
      <c r="J154" t="s">
        <v>20</v>
      </c>
      <c r="K154" t="s">
        <v>21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20</v>
      </c>
      <c r="K155" t="s">
        <v>21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20</v>
      </c>
      <c r="K156" t="s">
        <v>21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20</v>
      </c>
      <c r="K157" t="s">
        <v>21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8"/>
        <v>0.73939560439560437</v>
      </c>
      <c r="G158" t="s">
        <v>63</v>
      </c>
      <c r="H158">
        <v>379</v>
      </c>
      <c r="I158">
        <f t="shared" si="9"/>
        <v>71.013192612137203</v>
      </c>
      <c r="J158" t="s">
        <v>24</v>
      </c>
      <c r="K158" t="s">
        <v>25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24</v>
      </c>
      <c r="K159" t="s">
        <v>25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>
        <v>41</v>
      </c>
      <c r="I160">
        <f t="shared" si="9"/>
        <v>113.17073170731707</v>
      </c>
      <c r="J160" t="s">
        <v>20</v>
      </c>
      <c r="K160" t="s">
        <v>21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>
        <v>1821</v>
      </c>
      <c r="I161">
        <f t="shared" si="9"/>
        <v>105.00933552992861</v>
      </c>
      <c r="J161" t="s">
        <v>20</v>
      </c>
      <c r="K161" t="s">
        <v>21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>
        <v>164</v>
      </c>
      <c r="I162">
        <f t="shared" si="9"/>
        <v>79.176829268292678</v>
      </c>
      <c r="J162" t="s">
        <v>20</v>
      </c>
      <c r="K162" t="s">
        <v>21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20</v>
      </c>
      <c r="K163" t="s">
        <v>21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>
        <v>157</v>
      </c>
      <c r="I164">
        <f t="shared" si="9"/>
        <v>58.178343949044589</v>
      </c>
      <c r="J164" t="s">
        <v>86</v>
      </c>
      <c r="K164" t="s">
        <v>87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>
        <v>246</v>
      </c>
      <c r="I165">
        <f t="shared" si="9"/>
        <v>36.032520325203251</v>
      </c>
      <c r="J165" t="s">
        <v>20</v>
      </c>
      <c r="K165" t="s">
        <v>21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>
        <v>1396</v>
      </c>
      <c r="I166">
        <f t="shared" si="9"/>
        <v>107.99068767908309</v>
      </c>
      <c r="J166" t="s">
        <v>20</v>
      </c>
      <c r="K166" t="s">
        <v>21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>
        <v>2506</v>
      </c>
      <c r="I167">
        <f t="shared" si="9"/>
        <v>44.005985634477256</v>
      </c>
      <c r="J167" t="s">
        <v>20</v>
      </c>
      <c r="K167" t="s">
        <v>21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>
        <v>244</v>
      </c>
      <c r="I168">
        <f t="shared" si="9"/>
        <v>55.077868852459019</v>
      </c>
      <c r="J168" t="s">
        <v>20</v>
      </c>
      <c r="K168" t="s">
        <v>21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>
        <v>146</v>
      </c>
      <c r="I169">
        <f t="shared" si="9"/>
        <v>74</v>
      </c>
      <c r="J169" t="s">
        <v>24</v>
      </c>
      <c r="K169" t="s">
        <v>25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32</v>
      </c>
      <c r="K170" t="s">
        <v>33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>
        <v>1267</v>
      </c>
      <c r="I171">
        <f t="shared" si="9"/>
        <v>77.988161010260455</v>
      </c>
      <c r="J171" t="s">
        <v>20</v>
      </c>
      <c r="K171" t="s">
        <v>21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20</v>
      </c>
      <c r="K172" t="s">
        <v>21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20</v>
      </c>
      <c r="K173" t="s">
        <v>21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20</v>
      </c>
      <c r="K174" t="s">
        <v>21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>
        <v>1561</v>
      </c>
      <c r="I175">
        <f t="shared" si="9"/>
        <v>100.98334401024984</v>
      </c>
      <c r="J175" t="s">
        <v>20</v>
      </c>
      <c r="K175" t="s">
        <v>21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>
        <v>48</v>
      </c>
      <c r="I176">
        <f t="shared" si="9"/>
        <v>111.83333333333333</v>
      </c>
      <c r="J176" t="s">
        <v>20</v>
      </c>
      <c r="K176" t="s">
        <v>21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20</v>
      </c>
      <c r="K177" t="s">
        <v>21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20</v>
      </c>
      <c r="K178" t="s">
        <v>21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>
        <v>2739</v>
      </c>
      <c r="I179">
        <f t="shared" si="9"/>
        <v>58.997079225994888</v>
      </c>
      <c r="J179" t="s">
        <v>20</v>
      </c>
      <c r="K179" t="s">
        <v>21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20</v>
      </c>
      <c r="K180" t="s">
        <v>21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>
        <v>2107</v>
      </c>
      <c r="I182">
        <f t="shared" si="9"/>
        <v>81.98196487897485</v>
      </c>
      <c r="J182" t="s">
        <v>24</v>
      </c>
      <c r="K182" t="s">
        <v>25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20</v>
      </c>
      <c r="K183" t="s">
        <v>21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>
        <v>3318</v>
      </c>
      <c r="I184">
        <f t="shared" si="9"/>
        <v>58.996383363471971</v>
      </c>
      <c r="J184" t="s">
        <v>32</v>
      </c>
      <c r="K184" t="s">
        <v>33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>
        <v>340</v>
      </c>
      <c r="I186">
        <f t="shared" si="9"/>
        <v>31.029411764705884</v>
      </c>
      <c r="J186" t="s">
        <v>20</v>
      </c>
      <c r="K186" t="s">
        <v>21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20</v>
      </c>
      <c r="K187" t="s">
        <v>21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20</v>
      </c>
      <c r="K188" t="s">
        <v>21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94</v>
      </c>
      <c r="K190" t="s">
        <v>95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8"/>
        <v>0.23525352848928385</v>
      </c>
      <c r="G191" t="s">
        <v>63</v>
      </c>
      <c r="H191">
        <v>441</v>
      </c>
      <c r="I191">
        <f t="shared" si="9"/>
        <v>102.0498866213152</v>
      </c>
      <c r="J191" t="s">
        <v>20</v>
      </c>
      <c r="K191" t="s">
        <v>21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20</v>
      </c>
      <c r="K192" t="s">
        <v>21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94</v>
      </c>
      <c r="K193" t="s">
        <v>95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>
        <f t="shared" si="9"/>
        <v>35.049382716049379</v>
      </c>
      <c r="J194" t="s">
        <v>20</v>
      </c>
      <c r="K194" t="s">
        <v>21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>
        <v>126</v>
      </c>
      <c r="I196">
        <f t="shared" si="13"/>
        <v>69.174603174603178</v>
      </c>
      <c r="J196" t="s">
        <v>20</v>
      </c>
      <c r="K196" t="s">
        <v>21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>
        <v>524</v>
      </c>
      <c r="I197">
        <f t="shared" si="13"/>
        <v>109.07824427480917</v>
      </c>
      <c r="J197" t="s">
        <v>20</v>
      </c>
      <c r="K197" t="s">
        <v>21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32</v>
      </c>
      <c r="K198" t="s">
        <v>33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>
        <v>1989</v>
      </c>
      <c r="I199">
        <f t="shared" si="13"/>
        <v>82.010055304172951</v>
      </c>
      <c r="J199" t="s">
        <v>20</v>
      </c>
      <c r="K199" t="s">
        <v>21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20</v>
      </c>
      <c r="K200" t="s">
        <v>21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20</v>
      </c>
      <c r="K201" t="s">
        <v>21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>
        <v>157</v>
      </c>
      <c r="I203">
        <f t="shared" si="13"/>
        <v>91.114649681528661</v>
      </c>
      <c r="J203" t="s">
        <v>20</v>
      </c>
      <c r="K203" t="s">
        <v>21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12"/>
        <v>0.78831325301204824</v>
      </c>
      <c r="G204" t="s">
        <v>63</v>
      </c>
      <c r="H204">
        <v>82</v>
      </c>
      <c r="I204">
        <f t="shared" si="13"/>
        <v>79.792682926829272</v>
      </c>
      <c r="J204" t="s">
        <v>20</v>
      </c>
      <c r="K204" t="s">
        <v>21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>
        <v>4498</v>
      </c>
      <c r="I205">
        <f t="shared" si="13"/>
        <v>42.999777678968428</v>
      </c>
      <c r="J205" t="s">
        <v>24</v>
      </c>
      <c r="K205" t="s">
        <v>25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20</v>
      </c>
      <c r="K206" t="s">
        <v>21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>
        <v>80</v>
      </c>
      <c r="I207">
        <f t="shared" si="13"/>
        <v>70.174999999999997</v>
      </c>
      <c r="J207" t="s">
        <v>20</v>
      </c>
      <c r="K207" t="s">
        <v>21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12"/>
        <v>0.38844444444444443</v>
      </c>
      <c r="G208" t="s">
        <v>63</v>
      </c>
      <c r="H208">
        <v>57</v>
      </c>
      <c r="I208">
        <f t="shared" si="13"/>
        <v>61.333333333333336</v>
      </c>
      <c r="J208" t="s">
        <v>20</v>
      </c>
      <c r="K208" t="s">
        <v>21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>
        <v>43</v>
      </c>
      <c r="I209">
        <f t="shared" si="13"/>
        <v>99</v>
      </c>
      <c r="J209" t="s">
        <v>20</v>
      </c>
      <c r="K209" t="s">
        <v>21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>
        <v>2053</v>
      </c>
      <c r="I210">
        <f t="shared" si="13"/>
        <v>96.984900146127615</v>
      </c>
      <c r="J210" t="s">
        <v>20</v>
      </c>
      <c r="K210" t="s">
        <v>21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12"/>
        <v>0.21188688946015424</v>
      </c>
      <c r="G211" t="s">
        <v>42</v>
      </c>
      <c r="H211">
        <v>808</v>
      </c>
      <c r="I211">
        <f t="shared" si="13"/>
        <v>51.004950495049506</v>
      </c>
      <c r="J211" t="s">
        <v>24</v>
      </c>
      <c r="K211" t="s">
        <v>25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32</v>
      </c>
      <c r="K212" t="s">
        <v>33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20</v>
      </c>
      <c r="K213" t="s">
        <v>21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>
        <v>168</v>
      </c>
      <c r="I214">
        <f t="shared" si="13"/>
        <v>73.214285714285708</v>
      </c>
      <c r="J214" t="s">
        <v>20</v>
      </c>
      <c r="K214" t="s">
        <v>21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>
        <v>4289</v>
      </c>
      <c r="I215">
        <f t="shared" si="13"/>
        <v>39.997435299603637</v>
      </c>
      <c r="J215" t="s">
        <v>20</v>
      </c>
      <c r="K215" t="s">
        <v>21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>
        <v>165</v>
      </c>
      <c r="I216">
        <f t="shared" si="13"/>
        <v>86.812121212121212</v>
      </c>
      <c r="J216" t="s">
        <v>20</v>
      </c>
      <c r="K216" t="s">
        <v>21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20</v>
      </c>
      <c r="K217" t="s">
        <v>21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>
        <v>1815</v>
      </c>
      <c r="I218">
        <f t="shared" si="13"/>
        <v>103.97851239669421</v>
      </c>
      <c r="J218" t="s">
        <v>20</v>
      </c>
      <c r="K218" t="s">
        <v>21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20</v>
      </c>
      <c r="K219" t="s">
        <v>21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>
        <v>397</v>
      </c>
      <c r="I220">
        <f t="shared" si="13"/>
        <v>31.005037783375315</v>
      </c>
      <c r="J220" t="s">
        <v>36</v>
      </c>
      <c r="K220" t="s">
        <v>37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>
        <v>1539</v>
      </c>
      <c r="I221">
        <f t="shared" si="13"/>
        <v>89.991552956465242</v>
      </c>
      <c r="J221" t="s">
        <v>20</v>
      </c>
      <c r="K221" t="s">
        <v>21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20</v>
      </c>
      <c r="K222" t="s">
        <v>21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20</v>
      </c>
      <c r="K223" t="s">
        <v>21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>
        <v>138</v>
      </c>
      <c r="I224">
        <f t="shared" si="13"/>
        <v>47.992753623188406</v>
      </c>
      <c r="J224" t="s">
        <v>20</v>
      </c>
      <c r="K224" t="s">
        <v>21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20</v>
      </c>
      <c r="K225" t="s">
        <v>21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>
        <v>3594</v>
      </c>
      <c r="I226">
        <f t="shared" si="13"/>
        <v>51.999165275459099</v>
      </c>
      <c r="J226" t="s">
        <v>20</v>
      </c>
      <c r="K226" t="s">
        <v>21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>
        <v>5880</v>
      </c>
      <c r="I227">
        <f t="shared" si="13"/>
        <v>29.999659863945578</v>
      </c>
      <c r="J227" t="s">
        <v>20</v>
      </c>
      <c r="K227" t="s">
        <v>21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>
        <v>112</v>
      </c>
      <c r="I228">
        <f t="shared" si="13"/>
        <v>98.205357142857139</v>
      </c>
      <c r="J228" t="s">
        <v>20</v>
      </c>
      <c r="K228" t="s">
        <v>21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>
        <v>943</v>
      </c>
      <c r="I229">
        <f t="shared" si="13"/>
        <v>108.96182396606575</v>
      </c>
      <c r="J229" t="s">
        <v>20</v>
      </c>
      <c r="K229" t="s">
        <v>21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>
        <v>2468</v>
      </c>
      <c r="I230">
        <f t="shared" si="13"/>
        <v>66.998379254457049</v>
      </c>
      <c r="J230" t="s">
        <v>20</v>
      </c>
      <c r="K230" t="s">
        <v>21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>
        <v>2551</v>
      </c>
      <c r="I231">
        <f t="shared" si="13"/>
        <v>64.99333594668758</v>
      </c>
      <c r="J231" t="s">
        <v>20</v>
      </c>
      <c r="K231" t="s">
        <v>21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>
        <v>101</v>
      </c>
      <c r="I232">
        <f t="shared" si="13"/>
        <v>99.841584158415841</v>
      </c>
      <c r="J232" t="s">
        <v>20</v>
      </c>
      <c r="K232" t="s">
        <v>21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12"/>
        <v>0.76708333333333334</v>
      </c>
      <c r="G233" t="s">
        <v>63</v>
      </c>
      <c r="H233">
        <v>67</v>
      </c>
      <c r="I233">
        <f t="shared" si="13"/>
        <v>82.432835820895519</v>
      </c>
      <c r="J233" t="s">
        <v>20</v>
      </c>
      <c r="K233" t="s">
        <v>21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>
        <v>92</v>
      </c>
      <c r="I234">
        <f t="shared" si="13"/>
        <v>63.293478260869563</v>
      </c>
      <c r="J234" t="s">
        <v>20</v>
      </c>
      <c r="K234" t="s">
        <v>21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>
        <v>62</v>
      </c>
      <c r="I235">
        <f t="shared" si="13"/>
        <v>96.774193548387103</v>
      </c>
      <c r="J235" t="s">
        <v>20</v>
      </c>
      <c r="K235" t="s">
        <v>21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12"/>
        <v>1.0908</v>
      </c>
      <c r="G236" t="s">
        <v>19</v>
      </c>
      <c r="H236">
        <v>149</v>
      </c>
      <c r="I236">
        <f t="shared" si="13"/>
        <v>54.906040268456373</v>
      </c>
      <c r="J236" t="s">
        <v>94</v>
      </c>
      <c r="K236" t="s">
        <v>95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20</v>
      </c>
      <c r="K237" t="s">
        <v>21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24</v>
      </c>
      <c r="K238" t="s">
        <v>25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>
        <v>329</v>
      </c>
      <c r="I239">
        <f t="shared" si="13"/>
        <v>45.051671732522799</v>
      </c>
      <c r="J239" t="s">
        <v>20</v>
      </c>
      <c r="K239" t="s">
        <v>21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>
        <v>97</v>
      </c>
      <c r="I240">
        <f t="shared" si="13"/>
        <v>104.51546391752578</v>
      </c>
      <c r="J240" t="s">
        <v>32</v>
      </c>
      <c r="K240" t="s">
        <v>33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20</v>
      </c>
      <c r="K241" t="s">
        <v>21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>
        <v>1784</v>
      </c>
      <c r="I242">
        <f t="shared" si="13"/>
        <v>69.015695067264573</v>
      </c>
      <c r="J242" t="s">
        <v>20</v>
      </c>
      <c r="K242" t="s">
        <v>21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>
        <v>1684</v>
      </c>
      <c r="I243">
        <f t="shared" si="13"/>
        <v>101.97684085510689</v>
      </c>
      <c r="J243" t="s">
        <v>24</v>
      </c>
      <c r="K243" t="s">
        <v>25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>
        <v>250</v>
      </c>
      <c r="I244">
        <f t="shared" si="13"/>
        <v>42.915999999999997</v>
      </c>
      <c r="J244" t="s">
        <v>20</v>
      </c>
      <c r="K244" t="s">
        <v>21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>
        <v>238</v>
      </c>
      <c r="I245">
        <f t="shared" si="13"/>
        <v>43.025210084033617</v>
      </c>
      <c r="J245" t="s">
        <v>20</v>
      </c>
      <c r="K245" t="s">
        <v>21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>
        <v>53</v>
      </c>
      <c r="I246">
        <f t="shared" si="13"/>
        <v>75.245283018867923</v>
      </c>
      <c r="J246" t="s">
        <v>20</v>
      </c>
      <c r="K246" t="s">
        <v>21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>
        <v>214</v>
      </c>
      <c r="I247">
        <f t="shared" si="13"/>
        <v>69.023364485981304</v>
      </c>
      <c r="J247" t="s">
        <v>20</v>
      </c>
      <c r="K247" t="s">
        <v>21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>
        <v>222</v>
      </c>
      <c r="I248">
        <f t="shared" si="13"/>
        <v>65.986486486486484</v>
      </c>
      <c r="J248" t="s">
        <v>20</v>
      </c>
      <c r="K248" t="s">
        <v>21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>
        <v>1884</v>
      </c>
      <c r="I249">
        <f t="shared" si="13"/>
        <v>98.013800424628457</v>
      </c>
      <c r="J249" t="s">
        <v>20</v>
      </c>
      <c r="K249" t="s">
        <v>21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>
        <v>218</v>
      </c>
      <c r="I250">
        <f t="shared" si="13"/>
        <v>60.105504587155963</v>
      </c>
      <c r="J250" t="s">
        <v>24</v>
      </c>
      <c r="K250" t="s">
        <v>25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>
        <v>6465</v>
      </c>
      <c r="I251">
        <f t="shared" si="13"/>
        <v>26.000773395204948</v>
      </c>
      <c r="J251" t="s">
        <v>20</v>
      </c>
      <c r="K251" t="s">
        <v>21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20</v>
      </c>
      <c r="K252" t="s">
        <v>21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20</v>
      </c>
      <c r="K253" t="s">
        <v>21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>
        <v>59</v>
      </c>
      <c r="I254">
        <f t="shared" si="13"/>
        <v>106.15254237288136</v>
      </c>
      <c r="J254" t="s">
        <v>20</v>
      </c>
      <c r="K254" t="s">
        <v>21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>
        <v>88</v>
      </c>
      <c r="I256">
        <f t="shared" si="13"/>
        <v>96.647727272727266</v>
      </c>
      <c r="J256" t="s">
        <v>20</v>
      </c>
      <c r="K256" t="s">
        <v>21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>
        <v>1697</v>
      </c>
      <c r="I257">
        <f t="shared" si="13"/>
        <v>57.003535651149086</v>
      </c>
      <c r="J257" t="s">
        <v>20</v>
      </c>
      <c r="K257" t="s">
        <v>21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>
        <f t="shared" si="13"/>
        <v>63.93333333333333</v>
      </c>
      <c r="J258" t="s">
        <v>36</v>
      </c>
      <c r="K258" t="s">
        <v>37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</f>
        <v>1.46</v>
      </c>
      <c r="G259" t="s">
        <v>19</v>
      </c>
      <c r="H259">
        <v>92</v>
      </c>
      <c r="I259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>
        <v>186</v>
      </c>
      <c r="I260">
        <f t="shared" si="17"/>
        <v>72.172043010752688</v>
      </c>
      <c r="J260" t="s">
        <v>20</v>
      </c>
      <c r="K260" t="s">
        <v>21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>
        <v>138</v>
      </c>
      <c r="I261">
        <f t="shared" si="17"/>
        <v>77.934782608695656</v>
      </c>
      <c r="J261" t="s">
        <v>20</v>
      </c>
      <c r="K261" t="s">
        <v>21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>
        <v>261</v>
      </c>
      <c r="I262">
        <f t="shared" si="17"/>
        <v>38.065134099616856</v>
      </c>
      <c r="J262" t="s">
        <v>20</v>
      </c>
      <c r="K262" t="s">
        <v>21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20</v>
      </c>
      <c r="K263" t="s">
        <v>21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>
        <v>107</v>
      </c>
      <c r="I264">
        <f t="shared" si="17"/>
        <v>49.794392523364486</v>
      </c>
      <c r="J264" t="s">
        <v>20</v>
      </c>
      <c r="K264" t="s">
        <v>21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>
        <v>199</v>
      </c>
      <c r="I265">
        <f t="shared" si="17"/>
        <v>54.050251256281406</v>
      </c>
      <c r="J265" t="s">
        <v>20</v>
      </c>
      <c r="K265" t="s">
        <v>21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>
        <v>5512</v>
      </c>
      <c r="I266">
        <f t="shared" si="17"/>
        <v>30.002721335268504</v>
      </c>
      <c r="J266" t="s">
        <v>20</v>
      </c>
      <c r="K266" t="s">
        <v>21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>
        <v>86</v>
      </c>
      <c r="I267">
        <f t="shared" si="17"/>
        <v>70.127906976744185</v>
      </c>
      <c r="J267" t="s">
        <v>20</v>
      </c>
      <c r="K267" t="s">
        <v>21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94</v>
      </c>
      <c r="K268" t="s">
        <v>95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>
        <v>2768</v>
      </c>
      <c r="I269">
        <f t="shared" si="17"/>
        <v>51.990606936416185</v>
      </c>
      <c r="J269" t="s">
        <v>24</v>
      </c>
      <c r="K269" t="s">
        <v>25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>
        <v>48</v>
      </c>
      <c r="I270">
        <f t="shared" si="17"/>
        <v>56.416666666666664</v>
      </c>
      <c r="J270" t="s">
        <v>20</v>
      </c>
      <c r="K270" t="s">
        <v>21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>
        <v>87</v>
      </c>
      <c r="I271">
        <f t="shared" si="17"/>
        <v>101.63218390804597</v>
      </c>
      <c r="J271" t="s">
        <v>20</v>
      </c>
      <c r="K271" t="s">
        <v>21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6"/>
        <v>0.27176538240368026</v>
      </c>
      <c r="G272" t="s">
        <v>63</v>
      </c>
      <c r="H272">
        <v>1890</v>
      </c>
      <c r="I272">
        <f t="shared" si="17"/>
        <v>25.005291005291006</v>
      </c>
      <c r="J272" t="s">
        <v>20</v>
      </c>
      <c r="K272" t="s">
        <v>21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1.2706571242680547E-2</v>
      </c>
      <c r="G273" t="s">
        <v>42</v>
      </c>
      <c r="H273">
        <v>61</v>
      </c>
      <c r="I273">
        <f t="shared" si="17"/>
        <v>32.016393442622949</v>
      </c>
      <c r="J273" t="s">
        <v>20</v>
      </c>
      <c r="K273" t="s">
        <v>21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>
        <v>1894</v>
      </c>
      <c r="I274">
        <f t="shared" si="17"/>
        <v>82.021647307286173</v>
      </c>
      <c r="J274" t="s">
        <v>20</v>
      </c>
      <c r="K274" t="s">
        <v>21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20</v>
      </c>
      <c r="K276" t="s">
        <v>21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>
        <v>116</v>
      </c>
      <c r="I277">
        <f t="shared" si="17"/>
        <v>81.198275862068968</v>
      </c>
      <c r="J277" t="s">
        <v>20</v>
      </c>
      <c r="K277" t="s">
        <v>21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20</v>
      </c>
      <c r="K278" t="s">
        <v>21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>
        <v>83</v>
      </c>
      <c r="I279">
        <f t="shared" si="17"/>
        <v>89.939759036144579</v>
      </c>
      <c r="J279" t="s">
        <v>20</v>
      </c>
      <c r="K279" t="s">
        <v>21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>
        <v>91</v>
      </c>
      <c r="I280">
        <f t="shared" si="17"/>
        <v>96.692307692307693</v>
      </c>
      <c r="J280" t="s">
        <v>20</v>
      </c>
      <c r="K280" t="s">
        <v>21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>
        <v>546</v>
      </c>
      <c r="I281">
        <f t="shared" si="17"/>
        <v>25.010989010989011</v>
      </c>
      <c r="J281" t="s">
        <v>20</v>
      </c>
      <c r="K281" t="s">
        <v>21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6"/>
        <v>5.8144</v>
      </c>
      <c r="G282" t="s">
        <v>19</v>
      </c>
      <c r="H282">
        <v>393</v>
      </c>
      <c r="I282">
        <f t="shared" si="17"/>
        <v>36.987277353689571</v>
      </c>
      <c r="J282" t="s">
        <v>20</v>
      </c>
      <c r="K282" t="s">
        <v>21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20</v>
      </c>
      <c r="K283" t="s">
        <v>21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>
        <v>133</v>
      </c>
      <c r="I284">
        <f t="shared" si="17"/>
        <v>68.240601503759393</v>
      </c>
      <c r="J284" t="s">
        <v>20</v>
      </c>
      <c r="K284" t="s">
        <v>21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32</v>
      </c>
      <c r="K285" t="s">
        <v>33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20</v>
      </c>
      <c r="K286" t="s">
        <v>21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>
        <v>254</v>
      </c>
      <c r="I287">
        <f t="shared" si="17"/>
        <v>25.027559055118111</v>
      </c>
      <c r="J287" t="s">
        <v>20</v>
      </c>
      <c r="K287" t="s">
        <v>21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6"/>
        <v>0.17446030330062445</v>
      </c>
      <c r="G288" t="s">
        <v>63</v>
      </c>
      <c r="H288">
        <v>184</v>
      </c>
      <c r="I288">
        <f t="shared" si="17"/>
        <v>106.28804347826087</v>
      </c>
      <c r="J288" t="s">
        <v>20</v>
      </c>
      <c r="K288" t="s">
        <v>21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>
        <v>176</v>
      </c>
      <c r="I289">
        <f t="shared" si="17"/>
        <v>75.07386363636364</v>
      </c>
      <c r="J289" t="s">
        <v>20</v>
      </c>
      <c r="K289" t="s">
        <v>21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32</v>
      </c>
      <c r="K290" t="s">
        <v>33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20</v>
      </c>
      <c r="K292" t="s">
        <v>21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>
        <v>107</v>
      </c>
      <c r="I293">
        <f t="shared" si="17"/>
        <v>76.813084112149539</v>
      </c>
      <c r="J293" t="s">
        <v>20</v>
      </c>
      <c r="K293" t="s">
        <v>21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20</v>
      </c>
      <c r="K294" t="s">
        <v>21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6"/>
        <v>0.16384615384615384</v>
      </c>
      <c r="G295" t="s">
        <v>63</v>
      </c>
      <c r="H295">
        <v>32</v>
      </c>
      <c r="I295">
        <f t="shared" si="17"/>
        <v>33.28125</v>
      </c>
      <c r="J295" t="s">
        <v>94</v>
      </c>
      <c r="K295" t="s">
        <v>95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>
        <v>183</v>
      </c>
      <c r="I296">
        <f t="shared" si="17"/>
        <v>43.923497267759565</v>
      </c>
      <c r="J296" t="s">
        <v>20</v>
      </c>
      <c r="K296" t="s">
        <v>21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86</v>
      </c>
      <c r="K297" t="s">
        <v>87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24</v>
      </c>
      <c r="K298" t="s">
        <v>25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24</v>
      </c>
      <c r="K299" t="s">
        <v>25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>
        <v>72</v>
      </c>
      <c r="I300">
        <f t="shared" si="17"/>
        <v>69.958333333333329</v>
      </c>
      <c r="J300" t="s">
        <v>20</v>
      </c>
      <c r="K300" t="s">
        <v>21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20</v>
      </c>
      <c r="K301" t="s">
        <v>21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32</v>
      </c>
      <c r="K302" t="s">
        <v>33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>
        <v>295</v>
      </c>
      <c r="I303">
        <f t="shared" si="17"/>
        <v>41.023728813559323</v>
      </c>
      <c r="J303" t="s">
        <v>20</v>
      </c>
      <c r="K303" t="s">
        <v>21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20</v>
      </c>
      <c r="K304" t="s">
        <v>21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20</v>
      </c>
      <c r="K305" t="s">
        <v>21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>
        <v>142</v>
      </c>
      <c r="I306">
        <f t="shared" si="17"/>
        <v>80.767605633802816</v>
      </c>
      <c r="J306" t="s">
        <v>20</v>
      </c>
      <c r="K306" t="s">
        <v>21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>
        <v>85</v>
      </c>
      <c r="I307">
        <f t="shared" si="17"/>
        <v>94.28235294117647</v>
      </c>
      <c r="J307" t="s">
        <v>20</v>
      </c>
      <c r="K307" t="s">
        <v>21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20</v>
      </c>
      <c r="K308" t="s">
        <v>21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>
        <v>659</v>
      </c>
      <c r="I309">
        <f t="shared" si="17"/>
        <v>65.968133535660087</v>
      </c>
      <c r="J309" t="s">
        <v>32</v>
      </c>
      <c r="K309" t="s">
        <v>33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20</v>
      </c>
      <c r="K310" t="s">
        <v>21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6"/>
        <v>0.75292682926829269</v>
      </c>
      <c r="G311" t="s">
        <v>63</v>
      </c>
      <c r="H311">
        <v>75</v>
      </c>
      <c r="I311">
        <f t="shared" si="17"/>
        <v>41.16</v>
      </c>
      <c r="J311" t="s">
        <v>20</v>
      </c>
      <c r="K311" t="s">
        <v>21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20</v>
      </c>
      <c r="K312" t="s">
        <v>21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>
        <v>121</v>
      </c>
      <c r="I313">
        <f t="shared" si="17"/>
        <v>105.88429752066116</v>
      </c>
      <c r="J313" t="s">
        <v>20</v>
      </c>
      <c r="K313" t="s">
        <v>21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>
        <v>3742</v>
      </c>
      <c r="I314">
        <f t="shared" si="17"/>
        <v>48.996525921966864</v>
      </c>
      <c r="J314" t="s">
        <v>20</v>
      </c>
      <c r="K314" t="s">
        <v>21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>
        <v>223</v>
      </c>
      <c r="I315">
        <f t="shared" si="17"/>
        <v>39</v>
      </c>
      <c r="J315" t="s">
        <v>20</v>
      </c>
      <c r="K315" t="s">
        <v>21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>
        <v>133</v>
      </c>
      <c r="I316">
        <f t="shared" si="17"/>
        <v>31.022556390977442</v>
      </c>
      <c r="J316" t="s">
        <v>20</v>
      </c>
      <c r="K316" t="s">
        <v>21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20</v>
      </c>
      <c r="K317" t="s">
        <v>21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94</v>
      </c>
      <c r="K318" t="s">
        <v>95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20</v>
      </c>
      <c r="K319" t="s">
        <v>21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20</v>
      </c>
      <c r="K320" t="s">
        <v>21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6"/>
        <v>0.38702380952380955</v>
      </c>
      <c r="G321" t="s">
        <v>63</v>
      </c>
      <c r="H321">
        <v>64</v>
      </c>
      <c r="I321">
        <f t="shared" si="17"/>
        <v>50.796875</v>
      </c>
      <c r="J321" t="s">
        <v>20</v>
      </c>
      <c r="K321" t="s">
        <v>21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20</v>
      </c>
      <c r="K322" t="s">
        <v>21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>
        <v>5168</v>
      </c>
      <c r="I324">
        <f t="shared" si="21"/>
        <v>37.998645510835914</v>
      </c>
      <c r="J324" t="s">
        <v>20</v>
      </c>
      <c r="K324" t="s">
        <v>21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36</v>
      </c>
      <c r="K325" t="s">
        <v>37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>
        <v>307</v>
      </c>
      <c r="I326">
        <f t="shared" si="21"/>
        <v>37.941368078175898</v>
      </c>
      <c r="J326" t="s">
        <v>20</v>
      </c>
      <c r="K326" t="s">
        <v>21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20</v>
      </c>
      <c r="K327" t="s">
        <v>21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20</v>
      </c>
      <c r="K328" t="s">
        <v>21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20</v>
      </c>
      <c r="K329" t="s">
        <v>21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>
        <v>2441</v>
      </c>
      <c r="I330">
        <f t="shared" si="21"/>
        <v>54.004916018025398</v>
      </c>
      <c r="J330" t="s">
        <v>20</v>
      </c>
      <c r="K330" t="s">
        <v>21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20"/>
        <v>0.22896588486140726</v>
      </c>
      <c r="G331" t="s">
        <v>42</v>
      </c>
      <c r="H331">
        <v>211</v>
      </c>
      <c r="I331">
        <f t="shared" si="21"/>
        <v>101.78672985781991</v>
      </c>
      <c r="J331" t="s">
        <v>20</v>
      </c>
      <c r="K331" t="s">
        <v>21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>
        <v>1385</v>
      </c>
      <c r="I332">
        <f t="shared" si="21"/>
        <v>45.003610108303249</v>
      </c>
      <c r="J332" t="s">
        <v>36</v>
      </c>
      <c r="K332" t="s">
        <v>37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>
        <v>190</v>
      </c>
      <c r="I333">
        <f t="shared" si="21"/>
        <v>77.068421052631578</v>
      </c>
      <c r="J333" t="s">
        <v>20</v>
      </c>
      <c r="K333" t="s">
        <v>21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>
        <v>470</v>
      </c>
      <c r="I334">
        <f t="shared" si="21"/>
        <v>88.076595744680844</v>
      </c>
      <c r="J334" t="s">
        <v>20</v>
      </c>
      <c r="K334" t="s">
        <v>21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>
        <v>253</v>
      </c>
      <c r="I335">
        <f t="shared" si="21"/>
        <v>47.035573122529641</v>
      </c>
      <c r="J335" t="s">
        <v>20</v>
      </c>
      <c r="K335" t="s">
        <v>21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>
        <v>1113</v>
      </c>
      <c r="I336">
        <f t="shared" si="21"/>
        <v>110.99550763701707</v>
      </c>
      <c r="J336" t="s">
        <v>20</v>
      </c>
      <c r="K336" t="s">
        <v>21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>
        <v>2283</v>
      </c>
      <c r="I337">
        <f t="shared" si="21"/>
        <v>87.003066141042481</v>
      </c>
      <c r="J337" t="s">
        <v>20</v>
      </c>
      <c r="K337" t="s">
        <v>21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20</v>
      </c>
      <c r="K338" t="s">
        <v>21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>
        <v>1095</v>
      </c>
      <c r="I339">
        <f t="shared" si="21"/>
        <v>105.9945205479452</v>
      </c>
      <c r="J339" t="s">
        <v>20</v>
      </c>
      <c r="K339" t="s">
        <v>21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>
        <v>1690</v>
      </c>
      <c r="I340">
        <f t="shared" si="21"/>
        <v>73.989349112426041</v>
      </c>
      <c r="J340" t="s">
        <v>20</v>
      </c>
      <c r="K340" t="s">
        <v>21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20"/>
        <v>0.79951577402787966</v>
      </c>
      <c r="G341" t="s">
        <v>63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20</v>
      </c>
      <c r="K342" t="s">
        <v>21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20</v>
      </c>
      <c r="K343" t="s">
        <v>21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20</v>
      </c>
      <c r="K344" t="s">
        <v>21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20</v>
      </c>
      <c r="K345" t="s">
        <v>21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20</v>
      </c>
      <c r="K346" t="s">
        <v>21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36</v>
      </c>
      <c r="K347" t="s">
        <v>37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20</v>
      </c>
      <c r="K348" t="s">
        <v>21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>
        <v>191</v>
      </c>
      <c r="I349">
        <f t="shared" si="21"/>
        <v>66.005235602094245</v>
      </c>
      <c r="J349" t="s">
        <v>20</v>
      </c>
      <c r="K349" t="s">
        <v>21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20</v>
      </c>
      <c r="K350" t="s">
        <v>21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20</v>
      </c>
      <c r="K351" t="s">
        <v>21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20</v>
      </c>
      <c r="K352" t="s">
        <v>21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>
        <v>2013</v>
      </c>
      <c r="I353">
        <f t="shared" si="21"/>
        <v>47.009935419771487</v>
      </c>
      <c r="J353" t="s">
        <v>20</v>
      </c>
      <c r="K353" t="s">
        <v>21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>
        <v>1703</v>
      </c>
      <c r="I355">
        <f t="shared" si="21"/>
        <v>81.010569583088667</v>
      </c>
      <c r="J355" t="s">
        <v>20</v>
      </c>
      <c r="K355" t="s">
        <v>21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>
        <v>80</v>
      </c>
      <c r="I356">
        <f t="shared" si="21"/>
        <v>94.35</v>
      </c>
      <c r="J356" t="s">
        <v>32</v>
      </c>
      <c r="K356" t="s">
        <v>33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20"/>
        <v>0.58973684210526311</v>
      </c>
      <c r="G357" t="s">
        <v>42</v>
      </c>
      <c r="H357">
        <v>86</v>
      </c>
      <c r="I357">
        <f t="shared" si="21"/>
        <v>26.058139534883722</v>
      </c>
      <c r="J357" t="s">
        <v>20</v>
      </c>
      <c r="K357" t="s">
        <v>21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94</v>
      </c>
      <c r="K358" t="s">
        <v>95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>
        <v>41</v>
      </c>
      <c r="I359">
        <f t="shared" si="21"/>
        <v>103.73170731707317</v>
      </c>
      <c r="J359" t="s">
        <v>20</v>
      </c>
      <c r="K359" t="s">
        <v>21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>
        <v>187</v>
      </c>
      <c r="I361">
        <f t="shared" si="21"/>
        <v>63.893048128342244</v>
      </c>
      <c r="J361" t="s">
        <v>20</v>
      </c>
      <c r="K361" t="s">
        <v>21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>
        <v>2875</v>
      </c>
      <c r="I362">
        <f t="shared" si="21"/>
        <v>47.002434782608695</v>
      </c>
      <c r="J362" t="s">
        <v>36</v>
      </c>
      <c r="K362" t="s">
        <v>37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>
        <v>88</v>
      </c>
      <c r="I363">
        <f t="shared" si="21"/>
        <v>108.47727272727273</v>
      </c>
      <c r="J363" t="s">
        <v>20</v>
      </c>
      <c r="K363" t="s">
        <v>21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>
        <v>191</v>
      </c>
      <c r="I364">
        <f t="shared" si="21"/>
        <v>72.015706806282722</v>
      </c>
      <c r="J364" t="s">
        <v>20</v>
      </c>
      <c r="K364" t="s">
        <v>21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>
        <v>139</v>
      </c>
      <c r="I365">
        <f t="shared" si="21"/>
        <v>59.928057553956833</v>
      </c>
      <c r="J365" t="s">
        <v>20</v>
      </c>
      <c r="K365" t="s">
        <v>21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>
        <v>186</v>
      </c>
      <c r="I366">
        <f t="shared" si="21"/>
        <v>78.209677419354833</v>
      </c>
      <c r="J366" t="s">
        <v>20</v>
      </c>
      <c r="K366" t="s">
        <v>21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>
        <v>112</v>
      </c>
      <c r="I367">
        <f t="shared" si="21"/>
        <v>104.77678571428571</v>
      </c>
      <c r="J367" t="s">
        <v>24</v>
      </c>
      <c r="K367" t="s">
        <v>25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>
        <v>101</v>
      </c>
      <c r="I368">
        <f t="shared" si="21"/>
        <v>105.52475247524752</v>
      </c>
      <c r="J368" t="s">
        <v>20</v>
      </c>
      <c r="K368" t="s">
        <v>21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20</v>
      </c>
      <c r="K369" t="s">
        <v>21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>
        <v>206</v>
      </c>
      <c r="I370">
        <f t="shared" si="21"/>
        <v>69.873786407766985</v>
      </c>
      <c r="J370" t="s">
        <v>36</v>
      </c>
      <c r="K370" t="s">
        <v>37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>
        <v>154</v>
      </c>
      <c r="I371">
        <f t="shared" si="21"/>
        <v>95.733766233766232</v>
      </c>
      <c r="J371" t="s">
        <v>20</v>
      </c>
      <c r="K371" t="s">
        <v>21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>
        <v>5966</v>
      </c>
      <c r="I372">
        <f t="shared" si="21"/>
        <v>29.997485752598056</v>
      </c>
      <c r="J372" t="s">
        <v>20</v>
      </c>
      <c r="K372" t="s">
        <v>21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20</v>
      </c>
      <c r="K373" t="s">
        <v>21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>
        <v>169</v>
      </c>
      <c r="I374">
        <f t="shared" si="21"/>
        <v>84.757396449704146</v>
      </c>
      <c r="J374" t="s">
        <v>20</v>
      </c>
      <c r="K374" t="s">
        <v>21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>
        <v>2106</v>
      </c>
      <c r="I375">
        <f t="shared" si="21"/>
        <v>78.010921177587846</v>
      </c>
      <c r="J375" t="s">
        <v>20</v>
      </c>
      <c r="K375" t="s">
        <v>21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20</v>
      </c>
      <c r="K376" t="s">
        <v>21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20</v>
      </c>
      <c r="K377" t="s">
        <v>21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>
        <v>131</v>
      </c>
      <c r="I378">
        <f t="shared" si="21"/>
        <v>93.702290076335885</v>
      </c>
      <c r="J378" t="s">
        <v>20</v>
      </c>
      <c r="K378" t="s">
        <v>21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20</v>
      </c>
      <c r="K379" t="s">
        <v>21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20</v>
      </c>
      <c r="K380" t="s">
        <v>21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36</v>
      </c>
      <c r="K381" t="s">
        <v>37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20"/>
        <v>1.6032</v>
      </c>
      <c r="G382" t="s">
        <v>19</v>
      </c>
      <c r="H382">
        <v>84</v>
      </c>
      <c r="I382">
        <f t="shared" si="21"/>
        <v>47.714285714285715</v>
      </c>
      <c r="J382" t="s">
        <v>20</v>
      </c>
      <c r="K382" t="s">
        <v>21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>
        <v>155</v>
      </c>
      <c r="I383">
        <f t="shared" si="21"/>
        <v>62.896774193548389</v>
      </c>
      <c r="J383" t="s">
        <v>20</v>
      </c>
      <c r="K383" t="s">
        <v>21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20</v>
      </c>
      <c r="K384" t="s">
        <v>21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>
        <v>189</v>
      </c>
      <c r="I385">
        <f t="shared" si="21"/>
        <v>75.126984126984127</v>
      </c>
      <c r="J385" t="s">
        <v>20</v>
      </c>
      <c r="K385" t="s">
        <v>21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20"/>
        <v>1.7200961538461539</v>
      </c>
      <c r="G386" t="s">
        <v>19</v>
      </c>
      <c r="H386">
        <v>4799</v>
      </c>
      <c r="I386">
        <f t="shared" si="21"/>
        <v>41.004167534903104</v>
      </c>
      <c r="J386" t="s">
        <v>20</v>
      </c>
      <c r="K386" t="s">
        <v>21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19</v>
      </c>
      <c r="H387">
        <v>1137</v>
      </c>
      <c r="I387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20</v>
      </c>
      <c r="K388" t="s">
        <v>21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20</v>
      </c>
      <c r="K389" t="s">
        <v>21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24"/>
        <v>0.11270034843205574</v>
      </c>
      <c r="G390" t="s">
        <v>63</v>
      </c>
      <c r="H390">
        <v>145</v>
      </c>
      <c r="I390">
        <f t="shared" si="25"/>
        <v>89.227586206896547</v>
      </c>
      <c r="J390" t="s">
        <v>86</v>
      </c>
      <c r="K390" t="s">
        <v>87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>
        <v>1152</v>
      </c>
      <c r="I391">
        <f t="shared" si="25"/>
        <v>87.979166666666671</v>
      </c>
      <c r="J391" t="s">
        <v>20</v>
      </c>
      <c r="K391" t="s">
        <v>21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>
        <v>50</v>
      </c>
      <c r="I392">
        <f t="shared" si="25"/>
        <v>89.54</v>
      </c>
      <c r="J392" t="s">
        <v>20</v>
      </c>
      <c r="K392" t="s">
        <v>21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20</v>
      </c>
      <c r="K393" t="s">
        <v>21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20</v>
      </c>
      <c r="K394" t="s">
        <v>21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>
        <v>34</v>
      </c>
      <c r="I396">
        <f t="shared" si="25"/>
        <v>110.44117647058823</v>
      </c>
      <c r="J396" t="s">
        <v>20</v>
      </c>
      <c r="K396" t="s">
        <v>21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>
        <v>220</v>
      </c>
      <c r="I397">
        <f t="shared" si="25"/>
        <v>41.990909090909092</v>
      </c>
      <c r="J397" t="s">
        <v>20</v>
      </c>
      <c r="K397" t="s">
        <v>21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>
        <v>1604</v>
      </c>
      <c r="I398">
        <f t="shared" si="25"/>
        <v>48.012468827930178</v>
      </c>
      <c r="J398" t="s">
        <v>24</v>
      </c>
      <c r="K398" t="s">
        <v>25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>
        <v>454</v>
      </c>
      <c r="I399">
        <f t="shared" si="25"/>
        <v>31.019823788546255</v>
      </c>
      <c r="J399" t="s">
        <v>20</v>
      </c>
      <c r="K399" t="s">
        <v>21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>
        <v>123</v>
      </c>
      <c r="I400">
        <f t="shared" si="25"/>
        <v>99.203252032520325</v>
      </c>
      <c r="J400" t="s">
        <v>94</v>
      </c>
      <c r="K400" t="s">
        <v>95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20</v>
      </c>
      <c r="K401" t="s">
        <v>21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20</v>
      </c>
      <c r="K402" t="s">
        <v>21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>
        <v>299</v>
      </c>
      <c r="I403">
        <f t="shared" si="25"/>
        <v>46.060200668896321</v>
      </c>
      <c r="J403" t="s">
        <v>20</v>
      </c>
      <c r="K403" t="s">
        <v>21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20</v>
      </c>
      <c r="K404" t="s">
        <v>21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>
        <v>2237</v>
      </c>
      <c r="I406">
        <f t="shared" si="25"/>
        <v>68.985695127402778</v>
      </c>
      <c r="J406" t="s">
        <v>20</v>
      </c>
      <c r="K406" t="s">
        <v>21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20</v>
      </c>
      <c r="K407" t="s">
        <v>21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>
        <v>645</v>
      </c>
      <c r="I408">
        <f t="shared" si="25"/>
        <v>110.98139534883721</v>
      </c>
      <c r="J408" t="s">
        <v>20</v>
      </c>
      <c r="K408" t="s">
        <v>21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>
        <v>484</v>
      </c>
      <c r="I409">
        <f t="shared" si="25"/>
        <v>25</v>
      </c>
      <c r="J409" t="s">
        <v>32</v>
      </c>
      <c r="K409" t="s">
        <v>33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20</v>
      </c>
      <c r="K411" t="s">
        <v>21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24"/>
        <v>0.36132726089785294</v>
      </c>
      <c r="G412" t="s">
        <v>42</v>
      </c>
      <c r="H412">
        <v>1111</v>
      </c>
      <c r="I412">
        <f t="shared" si="25"/>
        <v>49.987398739873989</v>
      </c>
      <c r="J412" t="s">
        <v>20</v>
      </c>
      <c r="K412" t="s">
        <v>21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>
        <v>82</v>
      </c>
      <c r="I413">
        <f t="shared" si="25"/>
        <v>99.524390243902445</v>
      </c>
      <c r="J413" t="s">
        <v>20</v>
      </c>
      <c r="K413" t="s">
        <v>21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>
        <v>134</v>
      </c>
      <c r="I414">
        <f t="shared" si="25"/>
        <v>104.82089552238806</v>
      </c>
      <c r="J414" t="s">
        <v>20</v>
      </c>
      <c r="K414" t="s">
        <v>21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24"/>
        <v>0.62072823218997364</v>
      </c>
      <c r="G415" t="s">
        <v>42</v>
      </c>
      <c r="H415">
        <v>1089</v>
      </c>
      <c r="I415">
        <f t="shared" si="25"/>
        <v>108.01469237832875</v>
      </c>
      <c r="J415" t="s">
        <v>20</v>
      </c>
      <c r="K415" t="s">
        <v>21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20</v>
      </c>
      <c r="K416" t="s">
        <v>21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20</v>
      </c>
      <c r="K417" t="s">
        <v>21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20</v>
      </c>
      <c r="K418" t="s">
        <v>21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20</v>
      </c>
      <c r="K419" t="s">
        <v>21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>
        <v>5203</v>
      </c>
      <c r="I421">
        <f t="shared" si="25"/>
        <v>26.997693638285604</v>
      </c>
      <c r="J421" t="s">
        <v>20</v>
      </c>
      <c r="K421" t="s">
        <v>21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24"/>
        <v>1.2846</v>
      </c>
      <c r="G422" t="s">
        <v>19</v>
      </c>
      <c r="H422">
        <v>94</v>
      </c>
      <c r="I422">
        <f t="shared" si="25"/>
        <v>68.329787234042556</v>
      </c>
      <c r="J422" t="s">
        <v>20</v>
      </c>
      <c r="K422" t="s">
        <v>21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20</v>
      </c>
      <c r="K423" t="s">
        <v>21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>
        <v>205</v>
      </c>
      <c r="I424">
        <f t="shared" si="25"/>
        <v>54.024390243902438</v>
      </c>
      <c r="J424" t="s">
        <v>20</v>
      </c>
      <c r="K424" t="s">
        <v>21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20</v>
      </c>
      <c r="K425" t="s">
        <v>21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20</v>
      </c>
      <c r="K426" t="s">
        <v>21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>
        <v>92</v>
      </c>
      <c r="I427">
        <f t="shared" si="25"/>
        <v>84.423913043478265</v>
      </c>
      <c r="J427" t="s">
        <v>20</v>
      </c>
      <c r="K427" t="s">
        <v>21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>
        <v>219</v>
      </c>
      <c r="I428">
        <f t="shared" si="25"/>
        <v>47.091324200913242</v>
      </c>
      <c r="J428" t="s">
        <v>20</v>
      </c>
      <c r="K428" t="s">
        <v>21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>
        <v>2526</v>
      </c>
      <c r="I429">
        <f t="shared" si="25"/>
        <v>77.996041171813147</v>
      </c>
      <c r="J429" t="s">
        <v>20</v>
      </c>
      <c r="K429" t="s">
        <v>21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20</v>
      </c>
      <c r="K430" t="s">
        <v>21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24"/>
        <v>0.90675916230366493</v>
      </c>
      <c r="G431" t="s">
        <v>63</v>
      </c>
      <c r="H431">
        <v>2138</v>
      </c>
      <c r="I431">
        <f t="shared" si="25"/>
        <v>81.006080449017773</v>
      </c>
      <c r="J431" t="s">
        <v>20</v>
      </c>
      <c r="K431" t="s">
        <v>21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20</v>
      </c>
      <c r="K432" t="s">
        <v>21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>
        <v>94</v>
      </c>
      <c r="I433">
        <f t="shared" si="25"/>
        <v>104.43617021276596</v>
      </c>
      <c r="J433" t="s">
        <v>20</v>
      </c>
      <c r="K433" t="s">
        <v>21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20</v>
      </c>
      <c r="K434" t="s">
        <v>21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20</v>
      </c>
      <c r="K435" t="s">
        <v>21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24"/>
        <v>0.16722222222222222</v>
      </c>
      <c r="G436" t="s">
        <v>63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>
        <v>1713</v>
      </c>
      <c r="I437">
        <f t="shared" si="25"/>
        <v>103.98131932282546</v>
      </c>
      <c r="J437" t="s">
        <v>94</v>
      </c>
      <c r="K437" t="s">
        <v>95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>
        <v>249</v>
      </c>
      <c r="I438">
        <f t="shared" si="25"/>
        <v>54.931726907630519</v>
      </c>
      <c r="J438" t="s">
        <v>20</v>
      </c>
      <c r="K438" t="s">
        <v>21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>
        <v>192</v>
      </c>
      <c r="I439">
        <f t="shared" si="25"/>
        <v>51.921875</v>
      </c>
      <c r="J439" t="s">
        <v>20</v>
      </c>
      <c r="K439" t="s">
        <v>21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>
        <v>247</v>
      </c>
      <c r="I440">
        <f t="shared" si="25"/>
        <v>60.02834008097166</v>
      </c>
      <c r="J440" t="s">
        <v>20</v>
      </c>
      <c r="K440" t="s">
        <v>21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>
        <v>2293</v>
      </c>
      <c r="I441">
        <f t="shared" si="25"/>
        <v>44.003488879197555</v>
      </c>
      <c r="J441" t="s">
        <v>20</v>
      </c>
      <c r="K441" t="s">
        <v>21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>
        <v>3131</v>
      </c>
      <c r="I442">
        <f t="shared" si="25"/>
        <v>53.003513254551258</v>
      </c>
      <c r="J442" t="s">
        <v>20</v>
      </c>
      <c r="K442" t="s">
        <v>21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20</v>
      </c>
      <c r="K443" t="s">
        <v>21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>
        <v>143</v>
      </c>
      <c r="I444">
        <f t="shared" si="25"/>
        <v>75.04195804195804</v>
      </c>
      <c r="J444" t="s">
        <v>94</v>
      </c>
      <c r="K444" t="s">
        <v>95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24"/>
        <v>0.34752688172043011</v>
      </c>
      <c r="G445" t="s">
        <v>63</v>
      </c>
      <c r="H445">
        <v>90</v>
      </c>
      <c r="I445">
        <f t="shared" si="25"/>
        <v>35.911111111111111</v>
      </c>
      <c r="J445" t="s">
        <v>20</v>
      </c>
      <c r="K445" t="s">
        <v>21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>
        <v>296</v>
      </c>
      <c r="I446">
        <f t="shared" si="25"/>
        <v>36.952702702702702</v>
      </c>
      <c r="J446" t="s">
        <v>20</v>
      </c>
      <c r="K446" t="s">
        <v>21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>
        <v>170</v>
      </c>
      <c r="I447">
        <f t="shared" si="25"/>
        <v>63.170588235294119</v>
      </c>
      <c r="J447" t="s">
        <v>20</v>
      </c>
      <c r="K447" t="s">
        <v>21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20</v>
      </c>
      <c r="K448" t="s">
        <v>21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24"/>
        <v>0.24326030927835052</v>
      </c>
      <c r="G449" t="s">
        <v>63</v>
      </c>
      <c r="H449">
        <v>439</v>
      </c>
      <c r="I449">
        <f t="shared" si="25"/>
        <v>86</v>
      </c>
      <c r="J449" t="s">
        <v>36</v>
      </c>
      <c r="K449" t="s">
        <v>37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>
        <f t="shared" si="25"/>
        <v>75.014876033057845</v>
      </c>
      <c r="J450" t="s">
        <v>20</v>
      </c>
      <c r="K450" t="s">
        <v>21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ref="F451:F514" si="28">E451/D451</f>
        <v>9.67</v>
      </c>
      <c r="G451" t="s">
        <v>19</v>
      </c>
      <c r="H451">
        <v>86</v>
      </c>
      <c r="I451">
        <f t="shared" ref="I451:I514" si="29">E451/H451</f>
        <v>101.19767441860465</v>
      </c>
      <c r="J451" t="s">
        <v>32</v>
      </c>
      <c r="K451" t="s">
        <v>33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>
        <v>6286</v>
      </c>
      <c r="I453">
        <f t="shared" si="29"/>
        <v>29.001272669424118</v>
      </c>
      <c r="J453" t="s">
        <v>20</v>
      </c>
      <c r="K453" t="s">
        <v>21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20</v>
      </c>
      <c r="K454" t="s">
        <v>21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20</v>
      </c>
      <c r="K455" t="s">
        <v>21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20</v>
      </c>
      <c r="K456" t="s">
        <v>21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>
        <v>3727</v>
      </c>
      <c r="I457">
        <f t="shared" si="29"/>
        <v>37.001341561577675</v>
      </c>
      <c r="J457" t="s">
        <v>20</v>
      </c>
      <c r="K457" t="s">
        <v>21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>
        <v>1605</v>
      </c>
      <c r="I458">
        <f t="shared" si="29"/>
        <v>94.976947040498445</v>
      </c>
      <c r="J458" t="s">
        <v>20</v>
      </c>
      <c r="K458" t="s">
        <v>21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20</v>
      </c>
      <c r="K459" t="s">
        <v>21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>
        <v>2120</v>
      </c>
      <c r="I460">
        <f t="shared" si="29"/>
        <v>55.993396226415094</v>
      </c>
      <c r="J460" t="s">
        <v>20</v>
      </c>
      <c r="K460" t="s">
        <v>21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20</v>
      </c>
      <c r="K461" t="s">
        <v>21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>
        <v>50</v>
      </c>
      <c r="I462">
        <f t="shared" si="29"/>
        <v>82.38</v>
      </c>
      <c r="J462" t="s">
        <v>20</v>
      </c>
      <c r="K462" t="s">
        <v>21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>
        <v>2080</v>
      </c>
      <c r="I463">
        <f t="shared" si="29"/>
        <v>66.997115384615384</v>
      </c>
      <c r="J463" t="s">
        <v>20</v>
      </c>
      <c r="K463" t="s">
        <v>21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20</v>
      </c>
      <c r="K464" t="s">
        <v>21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>
        <v>2105</v>
      </c>
      <c r="I465">
        <f t="shared" si="29"/>
        <v>69.009501187648453</v>
      </c>
      <c r="J465" t="s">
        <v>20</v>
      </c>
      <c r="K465" t="s">
        <v>21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>
        <v>2436</v>
      </c>
      <c r="I466">
        <f t="shared" si="29"/>
        <v>39.006568144499177</v>
      </c>
      <c r="J466" t="s">
        <v>20</v>
      </c>
      <c r="K466" t="s">
        <v>21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>
        <v>80</v>
      </c>
      <c r="I467">
        <f t="shared" si="29"/>
        <v>110.3625</v>
      </c>
      <c r="J467" t="s">
        <v>20</v>
      </c>
      <c r="K467" t="s">
        <v>21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28"/>
        <v>3.32</v>
      </c>
      <c r="G468" t="s">
        <v>19</v>
      </c>
      <c r="H468">
        <v>42</v>
      </c>
      <c r="I468">
        <f t="shared" si="29"/>
        <v>94.857142857142861</v>
      </c>
      <c r="J468" t="s">
        <v>20</v>
      </c>
      <c r="K468" t="s">
        <v>21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20</v>
      </c>
      <c r="K470" t="s">
        <v>21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>
        <v>159</v>
      </c>
      <c r="I471">
        <f t="shared" si="29"/>
        <v>64.95597484276729</v>
      </c>
      <c r="J471" t="s">
        <v>20</v>
      </c>
      <c r="K471" t="s">
        <v>21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>
        <v>381</v>
      </c>
      <c r="I472">
        <f t="shared" si="29"/>
        <v>27.00524934383202</v>
      </c>
      <c r="J472" t="s">
        <v>20</v>
      </c>
      <c r="K472" t="s">
        <v>21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28"/>
        <v>3.19</v>
      </c>
      <c r="G473" t="s">
        <v>19</v>
      </c>
      <c r="H473">
        <v>194</v>
      </c>
      <c r="I473">
        <f t="shared" si="29"/>
        <v>50.97422680412371</v>
      </c>
      <c r="J473" t="s">
        <v>36</v>
      </c>
      <c r="K473" t="s">
        <v>37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20</v>
      </c>
      <c r="K474" t="s">
        <v>21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>
        <v>106</v>
      </c>
      <c r="I475">
        <f t="shared" si="29"/>
        <v>84.028301886792448</v>
      </c>
      <c r="J475" t="s">
        <v>20</v>
      </c>
      <c r="K475" t="s">
        <v>21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28"/>
        <v>3.6515</v>
      </c>
      <c r="G476" t="s">
        <v>19</v>
      </c>
      <c r="H476">
        <v>142</v>
      </c>
      <c r="I476">
        <f t="shared" si="29"/>
        <v>102.85915492957747</v>
      </c>
      <c r="J476" t="s">
        <v>20</v>
      </c>
      <c r="K476" t="s">
        <v>21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>
        <v>211</v>
      </c>
      <c r="I477">
        <f t="shared" si="29"/>
        <v>39.962085308056871</v>
      </c>
      <c r="J477" t="s">
        <v>20</v>
      </c>
      <c r="K477" t="s">
        <v>21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20</v>
      </c>
      <c r="K478" t="s">
        <v>21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20</v>
      </c>
      <c r="K479" t="s">
        <v>21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>
        <v>2756</v>
      </c>
      <c r="I480">
        <f t="shared" si="29"/>
        <v>58.999637155297535</v>
      </c>
      <c r="J480" t="s">
        <v>20</v>
      </c>
      <c r="K480" t="s">
        <v>21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>
        <v>173</v>
      </c>
      <c r="I481">
        <f t="shared" si="29"/>
        <v>71.156069364161851</v>
      </c>
      <c r="J481" t="s">
        <v>36</v>
      </c>
      <c r="K481" t="s">
        <v>37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>
        <v>87</v>
      </c>
      <c r="I482">
        <f t="shared" si="29"/>
        <v>99.494252873563212</v>
      </c>
      <c r="J482" t="s">
        <v>20</v>
      </c>
      <c r="K482" t="s">
        <v>21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20</v>
      </c>
      <c r="K483" t="s">
        <v>21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20</v>
      </c>
      <c r="K484" t="s">
        <v>21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20</v>
      </c>
      <c r="K485" t="s">
        <v>21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>
        <v>1572</v>
      </c>
      <c r="I486">
        <f t="shared" si="29"/>
        <v>48.99554707379135</v>
      </c>
      <c r="J486" t="s">
        <v>36</v>
      </c>
      <c r="K486" t="s">
        <v>37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36</v>
      </c>
      <c r="K487" t="s">
        <v>37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36</v>
      </c>
      <c r="K488" t="s">
        <v>37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>
        <v>2346</v>
      </c>
      <c r="I489">
        <f t="shared" si="29"/>
        <v>83.982949701619773</v>
      </c>
      <c r="J489" t="s">
        <v>20</v>
      </c>
      <c r="K489" t="s">
        <v>21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>
        <v>115</v>
      </c>
      <c r="I490">
        <f t="shared" si="29"/>
        <v>101.41739130434783</v>
      </c>
      <c r="J490" t="s">
        <v>20</v>
      </c>
      <c r="K490" t="s">
        <v>21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>
        <v>85</v>
      </c>
      <c r="I491">
        <f t="shared" si="29"/>
        <v>109.87058823529412</v>
      </c>
      <c r="J491" t="s">
        <v>94</v>
      </c>
      <c r="K491" t="s">
        <v>95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28"/>
        <v>1.915</v>
      </c>
      <c r="G492" t="s">
        <v>19</v>
      </c>
      <c r="H492">
        <v>144</v>
      </c>
      <c r="I492">
        <f t="shared" si="29"/>
        <v>31.916666666666668</v>
      </c>
      <c r="J492" t="s">
        <v>20</v>
      </c>
      <c r="K492" t="s">
        <v>21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>
        <v>2443</v>
      </c>
      <c r="I493">
        <f t="shared" si="29"/>
        <v>70.993450675399103</v>
      </c>
      <c r="J493" t="s">
        <v>20</v>
      </c>
      <c r="K493" t="s">
        <v>21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28"/>
        <v>0.23995287958115183</v>
      </c>
      <c r="G494" t="s">
        <v>63</v>
      </c>
      <c r="H494">
        <v>595</v>
      </c>
      <c r="I494">
        <f t="shared" si="29"/>
        <v>77.026890756302521</v>
      </c>
      <c r="J494" t="s">
        <v>20</v>
      </c>
      <c r="K494" t="s">
        <v>21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>
        <v>64</v>
      </c>
      <c r="I495">
        <f t="shared" si="29"/>
        <v>101.78125</v>
      </c>
      <c r="J495" t="s">
        <v>20</v>
      </c>
      <c r="K495" t="s">
        <v>21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>
        <v>268</v>
      </c>
      <c r="I496">
        <f t="shared" si="29"/>
        <v>51.059701492537314</v>
      </c>
      <c r="J496" t="s">
        <v>20</v>
      </c>
      <c r="K496" t="s">
        <v>21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>
        <v>195</v>
      </c>
      <c r="I497">
        <f t="shared" si="29"/>
        <v>68.02051282051282</v>
      </c>
      <c r="J497" t="s">
        <v>32</v>
      </c>
      <c r="K497" t="s">
        <v>33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20</v>
      </c>
      <c r="K498" t="s">
        <v>21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20</v>
      </c>
      <c r="K499" t="s">
        <v>21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32</v>
      </c>
      <c r="K500" t="s">
        <v>33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20</v>
      </c>
      <c r="K501" t="s">
        <v>21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20</v>
      </c>
      <c r="K502" t="s">
        <v>21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20</v>
      </c>
      <c r="K503" t="s">
        <v>21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>
        <v>186</v>
      </c>
      <c r="I504">
        <f t="shared" si="29"/>
        <v>37.037634408602152</v>
      </c>
      <c r="J504" t="s">
        <v>24</v>
      </c>
      <c r="K504" t="s">
        <v>25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>
        <v>460</v>
      </c>
      <c r="I505">
        <f t="shared" si="29"/>
        <v>99.963043478260872</v>
      </c>
      <c r="J505" t="s">
        <v>20</v>
      </c>
      <c r="K505" t="s">
        <v>21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94</v>
      </c>
      <c r="K506" t="s">
        <v>95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20</v>
      </c>
      <c r="K507" t="s">
        <v>21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>
        <v>2528</v>
      </c>
      <c r="I508">
        <f t="shared" si="29"/>
        <v>66.010284810126578</v>
      </c>
      <c r="J508" t="s">
        <v>20</v>
      </c>
      <c r="K508" t="s">
        <v>21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20</v>
      </c>
      <c r="K509" t="s">
        <v>21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>
        <v>3657</v>
      </c>
      <c r="I510">
        <f t="shared" si="29"/>
        <v>52.999726551818434</v>
      </c>
      <c r="J510" t="s">
        <v>20</v>
      </c>
      <c r="K510" t="s">
        <v>21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20</v>
      </c>
      <c r="K511" t="s">
        <v>21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>
        <v>131</v>
      </c>
      <c r="I512">
        <f t="shared" si="29"/>
        <v>70.908396946564892</v>
      </c>
      <c r="J512" t="s">
        <v>24</v>
      </c>
      <c r="K512" t="s">
        <v>25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20</v>
      </c>
      <c r="K513" t="s">
        <v>21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28"/>
        <v>1.3931868131868133</v>
      </c>
      <c r="G514" t="s">
        <v>19</v>
      </c>
      <c r="H514">
        <v>239</v>
      </c>
      <c r="I514">
        <f t="shared" si="29"/>
        <v>53.046025104602514</v>
      </c>
      <c r="J514" t="s">
        <v>20</v>
      </c>
      <c r="K514" t="s">
        <v>21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63</v>
      </c>
      <c r="H515">
        <v>35</v>
      </c>
      <c r="I515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32"/>
        <v>0.22439077144917088</v>
      </c>
      <c r="G516" t="s">
        <v>63</v>
      </c>
      <c r="H516">
        <v>528</v>
      </c>
      <c r="I516">
        <f t="shared" si="33"/>
        <v>58.945075757575758</v>
      </c>
      <c r="J516" t="s">
        <v>86</v>
      </c>
      <c r="K516" t="s">
        <v>87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20</v>
      </c>
      <c r="K518" t="s">
        <v>21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>
        <v>78</v>
      </c>
      <c r="I519">
        <f t="shared" si="33"/>
        <v>84.717948717948715</v>
      </c>
      <c r="J519" t="s">
        <v>20</v>
      </c>
      <c r="K519" t="s">
        <v>21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20</v>
      </c>
      <c r="K520" t="s">
        <v>21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>
        <v>1773</v>
      </c>
      <c r="I521">
        <f t="shared" si="33"/>
        <v>101.97518330513255</v>
      </c>
      <c r="J521" t="s">
        <v>20</v>
      </c>
      <c r="K521" t="s">
        <v>21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>
        <v>32</v>
      </c>
      <c r="I522">
        <f t="shared" si="33"/>
        <v>106.4375</v>
      </c>
      <c r="J522" t="s">
        <v>20</v>
      </c>
      <c r="K522" t="s">
        <v>21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>
        <v>369</v>
      </c>
      <c r="I523">
        <f t="shared" si="33"/>
        <v>29.975609756097562</v>
      </c>
      <c r="J523" t="s">
        <v>20</v>
      </c>
      <c r="K523" t="s">
        <v>21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20</v>
      </c>
      <c r="K524" t="s">
        <v>21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>
        <v>89</v>
      </c>
      <c r="I525">
        <f t="shared" si="33"/>
        <v>70.82022471910112</v>
      </c>
      <c r="J525" t="s">
        <v>20</v>
      </c>
      <c r="K525" t="s">
        <v>21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20</v>
      </c>
      <c r="K526" t="s">
        <v>21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20</v>
      </c>
      <c r="K527" t="s">
        <v>21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>
        <v>147</v>
      </c>
      <c r="I528">
        <f t="shared" si="33"/>
        <v>88.054421768707485</v>
      </c>
      <c r="J528" t="s">
        <v>20</v>
      </c>
      <c r="K528" t="s">
        <v>21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36</v>
      </c>
      <c r="K530" t="s">
        <v>37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20</v>
      </c>
      <c r="K531" t="s">
        <v>21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20</v>
      </c>
      <c r="K532" t="s">
        <v>21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32"/>
        <v>0.95521156936261387</v>
      </c>
      <c r="G533" t="s">
        <v>42</v>
      </c>
      <c r="H533">
        <v>3640</v>
      </c>
      <c r="I533">
        <f t="shared" si="33"/>
        <v>48.993956043956047</v>
      </c>
      <c r="J533" t="s">
        <v>86</v>
      </c>
      <c r="K533" t="s">
        <v>87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>
        <v>2218</v>
      </c>
      <c r="I535">
        <f t="shared" si="33"/>
        <v>82.996393146979258</v>
      </c>
      <c r="J535" t="s">
        <v>36</v>
      </c>
      <c r="K535" t="s">
        <v>37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20</v>
      </c>
      <c r="K536" t="s">
        <v>21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>
        <v>202</v>
      </c>
      <c r="I537">
        <f t="shared" si="33"/>
        <v>62.044554455445542</v>
      </c>
      <c r="J537" t="s">
        <v>94</v>
      </c>
      <c r="K537" t="s">
        <v>95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>
        <v>140</v>
      </c>
      <c r="I538">
        <f t="shared" si="33"/>
        <v>104.97857142857143</v>
      </c>
      <c r="J538" t="s">
        <v>94</v>
      </c>
      <c r="K538" t="s">
        <v>95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>
        <v>1052</v>
      </c>
      <c r="I539">
        <f t="shared" si="33"/>
        <v>94.044676806083643</v>
      </c>
      <c r="J539" t="s">
        <v>32</v>
      </c>
      <c r="K539" t="s">
        <v>33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20</v>
      </c>
      <c r="K540" t="s">
        <v>21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20</v>
      </c>
      <c r="K541" t="s">
        <v>21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>
        <v>247</v>
      </c>
      <c r="I542">
        <f t="shared" si="33"/>
        <v>57.072874493927124</v>
      </c>
      <c r="J542" t="s">
        <v>20</v>
      </c>
      <c r="K542" t="s">
        <v>21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94</v>
      </c>
      <c r="K543" t="s">
        <v>95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36</v>
      </c>
      <c r="K544" t="s">
        <v>37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20</v>
      </c>
      <c r="K545" t="s">
        <v>21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>
        <v>84</v>
      </c>
      <c r="I546">
        <f t="shared" si="33"/>
        <v>92.166666666666671</v>
      </c>
      <c r="J546" t="s">
        <v>20</v>
      </c>
      <c r="K546" t="s">
        <v>21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20</v>
      </c>
      <c r="K547" t="s">
        <v>21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>
        <v>88</v>
      </c>
      <c r="I548">
        <f t="shared" si="33"/>
        <v>78.068181818181813</v>
      </c>
      <c r="J548" t="s">
        <v>20</v>
      </c>
      <c r="K548" t="s">
        <v>21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32"/>
        <v>9.69</v>
      </c>
      <c r="G549" t="s">
        <v>19</v>
      </c>
      <c r="H549">
        <v>156</v>
      </c>
      <c r="I549">
        <f t="shared" si="33"/>
        <v>80.75</v>
      </c>
      <c r="J549" t="s">
        <v>20</v>
      </c>
      <c r="K549" t="s">
        <v>21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>
        <v>2985</v>
      </c>
      <c r="I550">
        <f t="shared" si="33"/>
        <v>59.991289782244557</v>
      </c>
      <c r="J550" t="s">
        <v>20</v>
      </c>
      <c r="K550" t="s">
        <v>21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>
        <v>762</v>
      </c>
      <c r="I551">
        <f t="shared" si="33"/>
        <v>110.03018372703411</v>
      </c>
      <c r="J551" t="s">
        <v>20</v>
      </c>
      <c r="K551" t="s">
        <v>21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32"/>
        <v>0.04</v>
      </c>
      <c r="G552" t="s">
        <v>63</v>
      </c>
      <c r="H552">
        <v>1</v>
      </c>
      <c r="I552">
        <f t="shared" si="33"/>
        <v>4</v>
      </c>
      <c r="J552" t="s">
        <v>86</v>
      </c>
      <c r="K552" t="s">
        <v>87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24</v>
      </c>
      <c r="K553" t="s">
        <v>25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20</v>
      </c>
      <c r="K554" t="s">
        <v>21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20</v>
      </c>
      <c r="K555" t="s">
        <v>21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>
        <v>135</v>
      </c>
      <c r="I557">
        <f t="shared" si="33"/>
        <v>104.36296296296297</v>
      </c>
      <c r="J557" t="s">
        <v>32</v>
      </c>
      <c r="K557" t="s">
        <v>33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32"/>
        <v>2.3975</v>
      </c>
      <c r="G558" t="s">
        <v>19</v>
      </c>
      <c r="H558">
        <v>122</v>
      </c>
      <c r="I558">
        <f t="shared" si="33"/>
        <v>102.18852459016394</v>
      </c>
      <c r="J558" t="s">
        <v>20</v>
      </c>
      <c r="K558" t="s">
        <v>21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>
        <v>221</v>
      </c>
      <c r="I559">
        <f t="shared" si="33"/>
        <v>54.117647058823529</v>
      </c>
      <c r="J559" t="s">
        <v>20</v>
      </c>
      <c r="K559" t="s">
        <v>21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>
        <v>126</v>
      </c>
      <c r="I560">
        <f t="shared" si="33"/>
        <v>63.222222222222221</v>
      </c>
      <c r="J560" t="s">
        <v>20</v>
      </c>
      <c r="K560" t="s">
        <v>21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>
        <v>1022</v>
      </c>
      <c r="I561">
        <f t="shared" si="33"/>
        <v>104.03228962818004</v>
      </c>
      <c r="J561" t="s">
        <v>20</v>
      </c>
      <c r="K561" t="s">
        <v>21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>
        <v>3177</v>
      </c>
      <c r="I562">
        <f t="shared" si="33"/>
        <v>49.994334277620396</v>
      </c>
      <c r="J562" t="s">
        <v>20</v>
      </c>
      <c r="K562" t="s">
        <v>21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>
        <v>198</v>
      </c>
      <c r="I563">
        <f t="shared" si="33"/>
        <v>56.015151515151516</v>
      </c>
      <c r="J563" t="s">
        <v>86</v>
      </c>
      <c r="K563" t="s">
        <v>87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86</v>
      </c>
      <c r="K564" t="s">
        <v>87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>
        <v>85</v>
      </c>
      <c r="I565">
        <f t="shared" si="33"/>
        <v>60.082352941176474</v>
      </c>
      <c r="J565" t="s">
        <v>24</v>
      </c>
      <c r="K565" t="s">
        <v>25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20</v>
      </c>
      <c r="K566" t="s">
        <v>21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>
        <v>3596</v>
      </c>
      <c r="I567">
        <f t="shared" si="33"/>
        <v>53.99499443826474</v>
      </c>
      <c r="J567" t="s">
        <v>20</v>
      </c>
      <c r="K567" t="s">
        <v>21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20</v>
      </c>
      <c r="K568" t="s">
        <v>21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>
        <v>244</v>
      </c>
      <c r="I569">
        <f t="shared" si="33"/>
        <v>60.922131147540981</v>
      </c>
      <c r="J569" t="s">
        <v>20</v>
      </c>
      <c r="K569" t="s">
        <v>21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>
        <v>5180</v>
      </c>
      <c r="I570">
        <f t="shared" si="33"/>
        <v>26.0015444015444</v>
      </c>
      <c r="J570" t="s">
        <v>20</v>
      </c>
      <c r="K570" t="s">
        <v>21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>
        <v>589</v>
      </c>
      <c r="I571">
        <f t="shared" si="33"/>
        <v>80.993208828522924</v>
      </c>
      <c r="J571" t="s">
        <v>94</v>
      </c>
      <c r="K571" t="s">
        <v>95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>
        <v>2725</v>
      </c>
      <c r="I572">
        <f t="shared" si="33"/>
        <v>34.995963302752294</v>
      </c>
      <c r="J572" t="s">
        <v>20</v>
      </c>
      <c r="K572" t="s">
        <v>21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94</v>
      </c>
      <c r="K573" t="s">
        <v>95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32"/>
        <v>0.54400000000000004</v>
      </c>
      <c r="G574" t="s">
        <v>63</v>
      </c>
      <c r="H574">
        <v>94</v>
      </c>
      <c r="I574">
        <f t="shared" si="33"/>
        <v>52.085106382978722</v>
      </c>
      <c r="J574" t="s">
        <v>20</v>
      </c>
      <c r="K574" t="s">
        <v>21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>
        <v>300</v>
      </c>
      <c r="I575">
        <f t="shared" si="33"/>
        <v>24.986666666666668</v>
      </c>
      <c r="J575" t="s">
        <v>20</v>
      </c>
      <c r="K575" t="s">
        <v>21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>
        <v>144</v>
      </c>
      <c r="I576">
        <f t="shared" si="33"/>
        <v>69.215277777777771</v>
      </c>
      <c r="J576" t="s">
        <v>20</v>
      </c>
      <c r="K576" t="s">
        <v>21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20</v>
      </c>
      <c r="K577" t="s">
        <v>21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>
        <f t="shared" si="33"/>
        <v>98.40625</v>
      </c>
      <c r="J578" t="s">
        <v>20</v>
      </c>
      <c r="K578" t="s">
        <v>21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63</v>
      </c>
      <c r="H579">
        <v>37</v>
      </c>
      <c r="I579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20</v>
      </c>
      <c r="K580" t="s">
        <v>21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>
        <v>87</v>
      </c>
      <c r="I581">
        <f t="shared" si="37"/>
        <v>72.05747126436782</v>
      </c>
      <c r="J581" t="s">
        <v>20</v>
      </c>
      <c r="K581" t="s">
        <v>21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>
        <v>3116</v>
      </c>
      <c r="I582">
        <f t="shared" si="37"/>
        <v>48.003209242618745</v>
      </c>
      <c r="J582" t="s">
        <v>20</v>
      </c>
      <c r="K582" t="s">
        <v>21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20</v>
      </c>
      <c r="K583" t="s">
        <v>21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20</v>
      </c>
      <c r="K584" t="s">
        <v>21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>
        <v>909</v>
      </c>
      <c r="I585">
        <f t="shared" si="37"/>
        <v>67.034103410341032</v>
      </c>
      <c r="J585" t="s">
        <v>20</v>
      </c>
      <c r="K585" t="s">
        <v>21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>
        <v>1613</v>
      </c>
      <c r="I586">
        <f t="shared" si="37"/>
        <v>64.01425914445133</v>
      </c>
      <c r="J586" t="s">
        <v>20</v>
      </c>
      <c r="K586" t="s">
        <v>21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>
        <v>136</v>
      </c>
      <c r="I587">
        <f t="shared" si="37"/>
        <v>96.066176470588232</v>
      </c>
      <c r="J587" t="s">
        <v>20</v>
      </c>
      <c r="K587" t="s">
        <v>21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>
        <v>130</v>
      </c>
      <c r="I588">
        <f t="shared" si="37"/>
        <v>51.184615384615384</v>
      </c>
      <c r="J588" t="s">
        <v>20</v>
      </c>
      <c r="K588" t="s">
        <v>21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36</v>
      </c>
      <c r="K590" t="s">
        <v>37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20</v>
      </c>
      <c r="K591" t="s">
        <v>21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24</v>
      </c>
      <c r="K592" t="s">
        <v>25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>
        <v>102</v>
      </c>
      <c r="I593">
        <f t="shared" si="37"/>
        <v>61.03921568627451</v>
      </c>
      <c r="J593" t="s">
        <v>20</v>
      </c>
      <c r="K593" t="s">
        <v>21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20</v>
      </c>
      <c r="K594" t="s">
        <v>21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>
        <v>4006</v>
      </c>
      <c r="I595">
        <f t="shared" si="37"/>
        <v>47.001497753369947</v>
      </c>
      <c r="J595" t="s">
        <v>20</v>
      </c>
      <c r="K595" t="s">
        <v>21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20</v>
      </c>
      <c r="K596" t="s">
        <v>21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>
        <v>1629</v>
      </c>
      <c r="I597">
        <f t="shared" si="37"/>
        <v>89.99079189686924</v>
      </c>
      <c r="J597" t="s">
        <v>20</v>
      </c>
      <c r="K597" t="s">
        <v>21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20</v>
      </c>
      <c r="K598" t="s">
        <v>21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>
        <v>2188</v>
      </c>
      <c r="I599">
        <f t="shared" si="37"/>
        <v>67.997714808043881</v>
      </c>
      <c r="J599" t="s">
        <v>20</v>
      </c>
      <c r="K599" t="s">
        <v>21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>
        <v>2409</v>
      </c>
      <c r="I600">
        <f t="shared" si="37"/>
        <v>73.004566210045667</v>
      </c>
      <c r="J600" t="s">
        <v>94</v>
      </c>
      <c r="K600" t="s">
        <v>95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32</v>
      </c>
      <c r="K601" t="s">
        <v>33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36</v>
      </c>
      <c r="K602" t="s">
        <v>37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>
        <v>194</v>
      </c>
      <c r="I603">
        <f t="shared" si="37"/>
        <v>67.103092783505161</v>
      </c>
      <c r="J603" t="s">
        <v>20</v>
      </c>
      <c r="K603" t="s">
        <v>21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>
        <v>1140</v>
      </c>
      <c r="I604">
        <f t="shared" si="37"/>
        <v>79.978947368421046</v>
      </c>
      <c r="J604" t="s">
        <v>20</v>
      </c>
      <c r="K604" t="s">
        <v>21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>
        <v>102</v>
      </c>
      <c r="I605">
        <f t="shared" si="37"/>
        <v>62.176470588235297</v>
      </c>
      <c r="J605" t="s">
        <v>20</v>
      </c>
      <c r="K605" t="s">
        <v>21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>
        <v>2857</v>
      </c>
      <c r="I606">
        <f t="shared" si="37"/>
        <v>53.005950297514879</v>
      </c>
      <c r="J606" t="s">
        <v>20</v>
      </c>
      <c r="K606" t="s">
        <v>21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>
        <v>107</v>
      </c>
      <c r="I607">
        <f t="shared" si="37"/>
        <v>57.738317757009348</v>
      </c>
      <c r="J607" t="s">
        <v>20</v>
      </c>
      <c r="K607" t="s">
        <v>21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>
        <v>160</v>
      </c>
      <c r="I608">
        <f t="shared" si="37"/>
        <v>40.03125</v>
      </c>
      <c r="J608" t="s">
        <v>36</v>
      </c>
      <c r="K608" t="s">
        <v>37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>
        <v>2230</v>
      </c>
      <c r="I609">
        <f t="shared" si="37"/>
        <v>81.016591928251117</v>
      </c>
      <c r="J609" t="s">
        <v>20</v>
      </c>
      <c r="K609" t="s">
        <v>21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>
        <v>316</v>
      </c>
      <c r="I610">
        <f t="shared" si="37"/>
        <v>35.047468354430379</v>
      </c>
      <c r="J610" t="s">
        <v>20</v>
      </c>
      <c r="K610" t="s">
        <v>21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>
        <v>117</v>
      </c>
      <c r="I611">
        <f t="shared" si="37"/>
        <v>102.92307692307692</v>
      </c>
      <c r="J611" t="s">
        <v>20</v>
      </c>
      <c r="K611" t="s">
        <v>21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>
        <v>6406</v>
      </c>
      <c r="I612">
        <f t="shared" si="37"/>
        <v>27.998126756166094</v>
      </c>
      <c r="J612" t="s">
        <v>20</v>
      </c>
      <c r="K612" t="s">
        <v>21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36"/>
        <v>0.13853658536585367</v>
      </c>
      <c r="G613" t="s">
        <v>63</v>
      </c>
      <c r="H613">
        <v>15</v>
      </c>
      <c r="I613">
        <f t="shared" si="37"/>
        <v>75.733333333333334</v>
      </c>
      <c r="J613" t="s">
        <v>20</v>
      </c>
      <c r="K613" t="s">
        <v>21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>
        <v>192</v>
      </c>
      <c r="I614">
        <f t="shared" si="37"/>
        <v>45.026041666666664</v>
      </c>
      <c r="J614" t="s">
        <v>20</v>
      </c>
      <c r="K614" t="s">
        <v>21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36"/>
        <v>1.74</v>
      </c>
      <c r="G615" t="s">
        <v>19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>
        <v>723</v>
      </c>
      <c r="I616">
        <f t="shared" si="37"/>
        <v>56.991701244813278</v>
      </c>
      <c r="J616" t="s">
        <v>20</v>
      </c>
      <c r="K616" t="s">
        <v>21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>
        <v>170</v>
      </c>
      <c r="I617">
        <f t="shared" si="37"/>
        <v>85.223529411764702</v>
      </c>
      <c r="J617" t="s">
        <v>94</v>
      </c>
      <c r="K617" t="s">
        <v>95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>
        <v>238</v>
      </c>
      <c r="I618">
        <f t="shared" si="37"/>
        <v>50.962184873949582</v>
      </c>
      <c r="J618" t="s">
        <v>36</v>
      </c>
      <c r="K618" t="s">
        <v>37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>
        <v>55</v>
      </c>
      <c r="I619">
        <f t="shared" si="37"/>
        <v>63.563636363636363</v>
      </c>
      <c r="J619" t="s">
        <v>20</v>
      </c>
      <c r="K619" t="s">
        <v>21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20</v>
      </c>
      <c r="K620" t="s">
        <v>21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20</v>
      </c>
      <c r="K621" t="s">
        <v>21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>
        <v>128</v>
      </c>
      <c r="I622">
        <f t="shared" si="37"/>
        <v>90.0390625</v>
      </c>
      <c r="J622" t="s">
        <v>24</v>
      </c>
      <c r="K622" t="s">
        <v>25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>
        <v>2144</v>
      </c>
      <c r="I623">
        <f t="shared" si="37"/>
        <v>74.006063432835816</v>
      </c>
      <c r="J623" t="s">
        <v>20</v>
      </c>
      <c r="K623" t="s">
        <v>21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20</v>
      </c>
      <c r="K624" t="s">
        <v>21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>
        <v>2693</v>
      </c>
      <c r="I625">
        <f t="shared" si="37"/>
        <v>55.999257333828446</v>
      </c>
      <c r="J625" t="s">
        <v>36</v>
      </c>
      <c r="K625" t="s">
        <v>37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>
        <v>432</v>
      </c>
      <c r="I626">
        <f t="shared" si="37"/>
        <v>32.983796296296298</v>
      </c>
      <c r="J626" t="s">
        <v>20</v>
      </c>
      <c r="K626" t="s">
        <v>21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20</v>
      </c>
      <c r="K627" t="s">
        <v>21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>
        <v>189</v>
      </c>
      <c r="I628">
        <f t="shared" si="37"/>
        <v>69.867724867724874</v>
      </c>
      <c r="J628" t="s">
        <v>20</v>
      </c>
      <c r="K628" t="s">
        <v>21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>
        <v>154</v>
      </c>
      <c r="I629">
        <f t="shared" si="37"/>
        <v>72.129870129870127</v>
      </c>
      <c r="J629" t="s">
        <v>36</v>
      </c>
      <c r="K629" t="s">
        <v>37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>
        <v>96</v>
      </c>
      <c r="I630">
        <f t="shared" si="37"/>
        <v>30.041666666666668</v>
      </c>
      <c r="J630" t="s">
        <v>20</v>
      </c>
      <c r="K630" t="s">
        <v>21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20</v>
      </c>
      <c r="K631" t="s">
        <v>21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36"/>
        <v>0.62873684210526315</v>
      </c>
      <c r="G632" t="s">
        <v>63</v>
      </c>
      <c r="H632">
        <v>87</v>
      </c>
      <c r="I632">
        <f t="shared" si="37"/>
        <v>68.65517241379311</v>
      </c>
      <c r="J632" t="s">
        <v>20</v>
      </c>
      <c r="K632" t="s">
        <v>21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>
        <v>3063</v>
      </c>
      <c r="I633">
        <f t="shared" si="37"/>
        <v>59.992164544564154</v>
      </c>
      <c r="J633" t="s">
        <v>20</v>
      </c>
      <c r="K633" t="s">
        <v>21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36"/>
        <v>0.42859916782246882</v>
      </c>
      <c r="G634" t="s">
        <v>42</v>
      </c>
      <c r="H634">
        <v>278</v>
      </c>
      <c r="I634">
        <f t="shared" si="37"/>
        <v>111.15827338129496</v>
      </c>
      <c r="J634" t="s">
        <v>20</v>
      </c>
      <c r="K634" t="s">
        <v>21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20</v>
      </c>
      <c r="K635" t="s">
        <v>21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36"/>
        <v>0.78531302876480547</v>
      </c>
      <c r="G636" t="s">
        <v>63</v>
      </c>
      <c r="H636">
        <v>1658</v>
      </c>
      <c r="I636">
        <f t="shared" si="37"/>
        <v>55.985524728588658</v>
      </c>
      <c r="J636" t="s">
        <v>20</v>
      </c>
      <c r="K636" t="s">
        <v>21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>
        <v>2266</v>
      </c>
      <c r="I637">
        <f t="shared" si="37"/>
        <v>69.986760812003524</v>
      </c>
      <c r="J637" t="s">
        <v>20</v>
      </c>
      <c r="K637" t="s">
        <v>21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32</v>
      </c>
      <c r="K638" t="s">
        <v>33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20</v>
      </c>
      <c r="K639" t="s">
        <v>21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20</v>
      </c>
      <c r="K640" t="s">
        <v>21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36"/>
        <v>0.56186046511627907</v>
      </c>
      <c r="G641" t="s">
        <v>42</v>
      </c>
      <c r="H641">
        <v>45</v>
      </c>
      <c r="I641">
        <f t="shared" si="37"/>
        <v>107.37777777777778</v>
      </c>
      <c r="J641" t="s">
        <v>20</v>
      </c>
      <c r="K641" t="s">
        <v>21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>
        <f t="shared" si="37"/>
        <v>76.922178988326849</v>
      </c>
      <c r="J642" t="s">
        <v>20</v>
      </c>
      <c r="K642" t="s">
        <v>21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19</v>
      </c>
      <c r="H643">
        <v>194</v>
      </c>
      <c r="I643">
        <f t="shared" ref="I643:I706" si="41">E643/H643</f>
        <v>58.128865979381445</v>
      </c>
      <c r="J643" t="s">
        <v>86</v>
      </c>
      <c r="K643" t="s">
        <v>87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>
        <v>375</v>
      </c>
      <c r="I645">
        <f t="shared" si="41"/>
        <v>87.962666666666664</v>
      </c>
      <c r="J645" t="s">
        <v>20</v>
      </c>
      <c r="K645" t="s">
        <v>21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20</v>
      </c>
      <c r="K647" t="s">
        <v>21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20</v>
      </c>
      <c r="K648" t="s">
        <v>21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20</v>
      </c>
      <c r="K649" t="s">
        <v>21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40"/>
        <v>0.63056795131845844</v>
      </c>
      <c r="G650" t="s">
        <v>63</v>
      </c>
      <c r="H650">
        <v>723</v>
      </c>
      <c r="I650">
        <f t="shared" si="41"/>
        <v>85.994467496542185</v>
      </c>
      <c r="J650" t="s">
        <v>20</v>
      </c>
      <c r="K650" t="s">
        <v>21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86</v>
      </c>
      <c r="K651" t="s">
        <v>87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20</v>
      </c>
      <c r="K652" t="s">
        <v>21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94</v>
      </c>
      <c r="K653" t="s">
        <v>95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40"/>
        <v>1.2684</v>
      </c>
      <c r="G654" t="s">
        <v>19</v>
      </c>
      <c r="H654">
        <v>409</v>
      </c>
      <c r="I654">
        <f t="shared" si="41"/>
        <v>31.012224938875306</v>
      </c>
      <c r="J654" t="s">
        <v>20</v>
      </c>
      <c r="K654" t="s">
        <v>21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>
        <v>234</v>
      </c>
      <c r="I655">
        <f t="shared" si="41"/>
        <v>59.970085470085472</v>
      </c>
      <c r="J655" t="s">
        <v>20</v>
      </c>
      <c r="K655" t="s">
        <v>21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>
        <v>3016</v>
      </c>
      <c r="I656">
        <f t="shared" si="41"/>
        <v>58.9973474801061</v>
      </c>
      <c r="J656" t="s">
        <v>20</v>
      </c>
      <c r="K656" t="s">
        <v>21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>
        <v>264</v>
      </c>
      <c r="I657">
        <f t="shared" si="41"/>
        <v>50.045454545454547</v>
      </c>
      <c r="J657" t="s">
        <v>20</v>
      </c>
      <c r="K657" t="s">
        <v>21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24</v>
      </c>
      <c r="K658" t="s">
        <v>25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20</v>
      </c>
      <c r="K659" t="s">
        <v>21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40"/>
        <v>0.60064638783269964</v>
      </c>
      <c r="G660" t="s">
        <v>63</v>
      </c>
      <c r="H660">
        <v>390</v>
      </c>
      <c r="I660">
        <f t="shared" si="41"/>
        <v>81.010256410256417</v>
      </c>
      <c r="J660" t="s">
        <v>20</v>
      </c>
      <c r="K660" t="s">
        <v>21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36</v>
      </c>
      <c r="K661" t="s">
        <v>37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20</v>
      </c>
      <c r="K662" t="s">
        <v>21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32</v>
      </c>
      <c r="K663" t="s">
        <v>33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20</v>
      </c>
      <c r="K664" t="s">
        <v>21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20</v>
      </c>
      <c r="K665" t="s">
        <v>21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20</v>
      </c>
      <c r="K666" t="s">
        <v>21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>
        <v>272</v>
      </c>
      <c r="I667">
        <f t="shared" si="41"/>
        <v>44.922794117647058</v>
      </c>
      <c r="J667" t="s">
        <v>20</v>
      </c>
      <c r="K667" t="s">
        <v>21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40"/>
        <v>0.64032258064516134</v>
      </c>
      <c r="G668" t="s">
        <v>63</v>
      </c>
      <c r="H668">
        <v>25</v>
      </c>
      <c r="I668">
        <f t="shared" si="41"/>
        <v>79.400000000000006</v>
      </c>
      <c r="J668" t="s">
        <v>20</v>
      </c>
      <c r="K668" t="s">
        <v>21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>
        <v>419</v>
      </c>
      <c r="I669">
        <f t="shared" si="41"/>
        <v>29.009546539379475</v>
      </c>
      <c r="J669" t="s">
        <v>20</v>
      </c>
      <c r="K669" t="s">
        <v>21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20</v>
      </c>
      <c r="K670" t="s">
        <v>21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>
        <v>1621</v>
      </c>
      <c r="I671">
        <f t="shared" si="41"/>
        <v>107.97038864898211</v>
      </c>
      <c r="J671" t="s">
        <v>94</v>
      </c>
      <c r="K671" t="s">
        <v>95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>
        <v>1101</v>
      </c>
      <c r="I672">
        <f t="shared" si="41"/>
        <v>68.987284287011803</v>
      </c>
      <c r="J672" t="s">
        <v>20</v>
      </c>
      <c r="K672" t="s">
        <v>21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>
        <v>1073</v>
      </c>
      <c r="I673">
        <f t="shared" si="41"/>
        <v>111.02236719478098</v>
      </c>
      <c r="J673" t="s">
        <v>20</v>
      </c>
      <c r="K673" t="s">
        <v>21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24</v>
      </c>
      <c r="K674" t="s">
        <v>25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94</v>
      </c>
      <c r="K675" t="s">
        <v>95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40"/>
        <v>0.33538371411833628</v>
      </c>
      <c r="G676" t="s">
        <v>63</v>
      </c>
      <c r="H676">
        <v>1218</v>
      </c>
      <c r="I676">
        <f t="shared" si="41"/>
        <v>47.003284072249592</v>
      </c>
      <c r="J676" t="s">
        <v>20</v>
      </c>
      <c r="K676" t="s">
        <v>21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>
        <v>331</v>
      </c>
      <c r="I677">
        <f t="shared" si="41"/>
        <v>36.0392749244713</v>
      </c>
      <c r="J677" t="s">
        <v>20</v>
      </c>
      <c r="K677" t="s">
        <v>21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>
        <v>1170</v>
      </c>
      <c r="I678">
        <f t="shared" si="41"/>
        <v>101.03760683760684</v>
      </c>
      <c r="J678" t="s">
        <v>20</v>
      </c>
      <c r="K678" t="s">
        <v>21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20</v>
      </c>
      <c r="K679" t="s">
        <v>21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40"/>
        <v>0.17968844221105529</v>
      </c>
      <c r="G680" t="s">
        <v>63</v>
      </c>
      <c r="H680">
        <v>215</v>
      </c>
      <c r="I680">
        <f t="shared" si="41"/>
        <v>83.158139534883716</v>
      </c>
      <c r="J680" t="s">
        <v>20</v>
      </c>
      <c r="K680" t="s">
        <v>21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40"/>
        <v>10.365</v>
      </c>
      <c r="G681" t="s">
        <v>19</v>
      </c>
      <c r="H681">
        <v>363</v>
      </c>
      <c r="I681">
        <f t="shared" si="41"/>
        <v>39.97520661157025</v>
      </c>
      <c r="J681" t="s">
        <v>20</v>
      </c>
      <c r="K681" t="s">
        <v>21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20</v>
      </c>
      <c r="K682" t="s">
        <v>21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20</v>
      </c>
      <c r="K683" t="s">
        <v>21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>
        <v>103</v>
      </c>
      <c r="I684">
        <f t="shared" si="41"/>
        <v>78.728155339805824</v>
      </c>
      <c r="J684" t="s">
        <v>20</v>
      </c>
      <c r="K684" t="s">
        <v>21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>
        <v>147</v>
      </c>
      <c r="I685">
        <f t="shared" si="41"/>
        <v>56.081632653061227</v>
      </c>
      <c r="J685" t="s">
        <v>20</v>
      </c>
      <c r="K685" t="s">
        <v>21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>
        <v>134</v>
      </c>
      <c r="I688">
        <f t="shared" si="41"/>
        <v>107.32089552238806</v>
      </c>
      <c r="J688" t="s">
        <v>20</v>
      </c>
      <c r="K688" t="s">
        <v>21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40"/>
        <v>9.32</v>
      </c>
      <c r="G689" t="s">
        <v>19</v>
      </c>
      <c r="H689">
        <v>269</v>
      </c>
      <c r="I689">
        <f t="shared" si="41"/>
        <v>51.970260223048328</v>
      </c>
      <c r="J689" t="s">
        <v>20</v>
      </c>
      <c r="K689" t="s">
        <v>21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>
        <v>175</v>
      </c>
      <c r="I690">
        <f t="shared" si="41"/>
        <v>71.137142857142862</v>
      </c>
      <c r="J690" t="s">
        <v>20</v>
      </c>
      <c r="K690" t="s">
        <v>21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>
        <v>69</v>
      </c>
      <c r="I691">
        <f t="shared" si="41"/>
        <v>106.49275362318841</v>
      </c>
      <c r="J691" t="s">
        <v>20</v>
      </c>
      <c r="K691" t="s">
        <v>21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>
        <v>190</v>
      </c>
      <c r="I692">
        <f t="shared" si="41"/>
        <v>42.93684210526316</v>
      </c>
      <c r="J692" t="s">
        <v>20</v>
      </c>
      <c r="K692" t="s">
        <v>21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40"/>
        <v>1.4238</v>
      </c>
      <c r="G693" t="s">
        <v>19</v>
      </c>
      <c r="H693">
        <v>237</v>
      </c>
      <c r="I693">
        <f t="shared" si="41"/>
        <v>30.037974683544302</v>
      </c>
      <c r="J693" t="s">
        <v>20</v>
      </c>
      <c r="K693" t="s">
        <v>21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36</v>
      </c>
      <c r="K694" t="s">
        <v>37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20</v>
      </c>
      <c r="K695" t="s">
        <v>21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20</v>
      </c>
      <c r="K696" t="s">
        <v>21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>
        <v>196</v>
      </c>
      <c r="I697">
        <f t="shared" si="41"/>
        <v>62.867346938775512</v>
      </c>
      <c r="J697" t="s">
        <v>94</v>
      </c>
      <c r="K697" t="s">
        <v>95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20</v>
      </c>
      <c r="K698" t="s">
        <v>21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>
        <v>7295</v>
      </c>
      <c r="I699">
        <f t="shared" si="41"/>
        <v>26.999314599040439</v>
      </c>
      <c r="J699" t="s">
        <v>20</v>
      </c>
      <c r="K699" t="s">
        <v>21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20</v>
      </c>
      <c r="K701" t="s">
        <v>21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20</v>
      </c>
      <c r="K702" t="s">
        <v>21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>
        <v>820</v>
      </c>
      <c r="I703">
        <f t="shared" si="41"/>
        <v>110.99268292682927</v>
      </c>
      <c r="J703" t="s">
        <v>20</v>
      </c>
      <c r="K703" t="s">
        <v>21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20</v>
      </c>
      <c r="K704" t="s">
        <v>21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>
        <v>2038</v>
      </c>
      <c r="I705">
        <f t="shared" si="41"/>
        <v>97.020608439646708</v>
      </c>
      <c r="J705" t="s">
        <v>20</v>
      </c>
      <c r="K705" t="s">
        <v>21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40"/>
        <v>1.2278160919540231</v>
      </c>
      <c r="G706" t="s">
        <v>19</v>
      </c>
      <c r="H706">
        <v>116</v>
      </c>
      <c r="I706">
        <f t="shared" si="41"/>
        <v>92.08620689655173</v>
      </c>
      <c r="J706" t="s">
        <v>20</v>
      </c>
      <c r="K706" t="s">
        <v>21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36</v>
      </c>
      <c r="K707" t="s">
        <v>37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>
        <v>1345</v>
      </c>
      <c r="I708">
        <f t="shared" si="45"/>
        <v>103.03791821561339</v>
      </c>
      <c r="J708" t="s">
        <v>24</v>
      </c>
      <c r="K708" t="s">
        <v>25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>
        <v>168</v>
      </c>
      <c r="I709">
        <f t="shared" si="45"/>
        <v>68.922619047619051</v>
      </c>
      <c r="J709" t="s">
        <v>20</v>
      </c>
      <c r="K709" t="s">
        <v>21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>
        <v>137</v>
      </c>
      <c r="I710">
        <f t="shared" si="45"/>
        <v>87.737226277372258</v>
      </c>
      <c r="J710" t="s">
        <v>86</v>
      </c>
      <c r="K710" t="s">
        <v>87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>
        <v>186</v>
      </c>
      <c r="I711">
        <f t="shared" si="45"/>
        <v>75.021505376344081</v>
      </c>
      <c r="J711" t="s">
        <v>94</v>
      </c>
      <c r="K711" t="s">
        <v>95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>
        <v>125</v>
      </c>
      <c r="I712">
        <f t="shared" si="45"/>
        <v>50.863999999999997</v>
      </c>
      <c r="J712" t="s">
        <v>20</v>
      </c>
      <c r="K712" t="s">
        <v>21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94</v>
      </c>
      <c r="K713" t="s">
        <v>95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44"/>
        <v>18.40625</v>
      </c>
      <c r="G714" t="s">
        <v>19</v>
      </c>
      <c r="H714">
        <v>202</v>
      </c>
      <c r="I714">
        <f t="shared" si="45"/>
        <v>72.896039603960389</v>
      </c>
      <c r="J714" t="s">
        <v>20</v>
      </c>
      <c r="K714" t="s">
        <v>21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>
        <v>103</v>
      </c>
      <c r="I715">
        <f t="shared" si="45"/>
        <v>108.48543689320388</v>
      </c>
      <c r="J715" t="s">
        <v>20</v>
      </c>
      <c r="K715" t="s">
        <v>21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>
        <v>1785</v>
      </c>
      <c r="I716">
        <f t="shared" si="45"/>
        <v>101.98095238095237</v>
      </c>
      <c r="J716" t="s">
        <v>20</v>
      </c>
      <c r="K716" t="s">
        <v>21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20</v>
      </c>
      <c r="K717" t="s">
        <v>21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>
        <v>157</v>
      </c>
      <c r="I718">
        <f t="shared" si="45"/>
        <v>65.942675159235662</v>
      </c>
      <c r="J718" t="s">
        <v>20</v>
      </c>
      <c r="K718" t="s">
        <v>21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>
        <v>555</v>
      </c>
      <c r="I719">
        <f t="shared" si="45"/>
        <v>24.987387387387386</v>
      </c>
      <c r="J719" t="s">
        <v>20</v>
      </c>
      <c r="K719" t="s">
        <v>21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>
        <v>297</v>
      </c>
      <c r="I720">
        <f t="shared" si="45"/>
        <v>28.003367003367003</v>
      </c>
      <c r="J720" t="s">
        <v>20</v>
      </c>
      <c r="K720" t="s">
        <v>21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44"/>
        <v>1.53</v>
      </c>
      <c r="G721" t="s">
        <v>19</v>
      </c>
      <c r="H721">
        <v>123</v>
      </c>
      <c r="I721">
        <f t="shared" si="45"/>
        <v>85.829268292682926</v>
      </c>
      <c r="J721" t="s">
        <v>20</v>
      </c>
      <c r="K721" t="s">
        <v>21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44"/>
        <v>0.37091954022988505</v>
      </c>
      <c r="G722" t="s">
        <v>63</v>
      </c>
      <c r="H722">
        <v>38</v>
      </c>
      <c r="I722">
        <f t="shared" si="45"/>
        <v>84.921052631578945</v>
      </c>
      <c r="J722" t="s">
        <v>32</v>
      </c>
      <c r="K722" t="s">
        <v>33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4.3923948220064728E-2</v>
      </c>
      <c r="G723" t="s">
        <v>63</v>
      </c>
      <c r="H723">
        <v>60</v>
      </c>
      <c r="I723">
        <f t="shared" si="45"/>
        <v>90.483333333333334</v>
      </c>
      <c r="J723" t="s">
        <v>20</v>
      </c>
      <c r="K723" t="s">
        <v>21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>
        <v>3036</v>
      </c>
      <c r="I724">
        <f t="shared" si="45"/>
        <v>25.00197628458498</v>
      </c>
      <c r="J724" t="s">
        <v>20</v>
      </c>
      <c r="K724" t="s">
        <v>21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>
        <v>144</v>
      </c>
      <c r="I725">
        <f t="shared" si="45"/>
        <v>92.013888888888886</v>
      </c>
      <c r="J725" t="s">
        <v>24</v>
      </c>
      <c r="K725" t="s">
        <v>25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>
        <v>121</v>
      </c>
      <c r="I726">
        <f t="shared" si="45"/>
        <v>93.066115702479337</v>
      </c>
      <c r="J726" t="s">
        <v>36</v>
      </c>
      <c r="K726" t="s">
        <v>37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20</v>
      </c>
      <c r="K727" t="s">
        <v>21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44"/>
        <v>0.88815837937384901</v>
      </c>
      <c r="G728" t="s">
        <v>63</v>
      </c>
      <c r="H728">
        <v>524</v>
      </c>
      <c r="I728">
        <f t="shared" si="45"/>
        <v>92.036259541984734</v>
      </c>
      <c r="J728" t="s">
        <v>20</v>
      </c>
      <c r="K728" t="s">
        <v>21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44"/>
        <v>1.65</v>
      </c>
      <c r="G729" t="s">
        <v>19</v>
      </c>
      <c r="H729">
        <v>181</v>
      </c>
      <c r="I729">
        <f t="shared" si="45"/>
        <v>81.132596685082873</v>
      </c>
      <c r="J729" t="s">
        <v>20</v>
      </c>
      <c r="K729" t="s">
        <v>21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20</v>
      </c>
      <c r="K730" t="s">
        <v>21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>
        <v>122</v>
      </c>
      <c r="I731">
        <f t="shared" si="45"/>
        <v>85.221311475409834</v>
      </c>
      <c r="J731" t="s">
        <v>20</v>
      </c>
      <c r="K731" t="s">
        <v>21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44"/>
        <v>0.90249999999999997</v>
      </c>
      <c r="G733" t="s">
        <v>63</v>
      </c>
      <c r="H733">
        <v>219</v>
      </c>
      <c r="I733">
        <f t="shared" si="45"/>
        <v>32.968036529680369</v>
      </c>
      <c r="J733" t="s">
        <v>20</v>
      </c>
      <c r="K733" t="s">
        <v>21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20</v>
      </c>
      <c r="K734" t="s">
        <v>21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>
        <v>980</v>
      </c>
      <c r="I735">
        <f t="shared" si="45"/>
        <v>84.96632653061225</v>
      </c>
      <c r="J735" t="s">
        <v>20</v>
      </c>
      <c r="K735" t="s">
        <v>21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>
        <v>536</v>
      </c>
      <c r="I736">
        <f t="shared" si="45"/>
        <v>25.007462686567163</v>
      </c>
      <c r="J736" t="s">
        <v>20</v>
      </c>
      <c r="K736" t="s">
        <v>21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>
        <v>1991</v>
      </c>
      <c r="I737">
        <f t="shared" si="45"/>
        <v>65.998995479658461</v>
      </c>
      <c r="J737" t="s">
        <v>20</v>
      </c>
      <c r="K737" t="s">
        <v>21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44"/>
        <v>0.32896103896103895</v>
      </c>
      <c r="G738" t="s">
        <v>63</v>
      </c>
      <c r="H738">
        <v>29</v>
      </c>
      <c r="I738">
        <f t="shared" si="45"/>
        <v>87.34482758620689</v>
      </c>
      <c r="J738" t="s">
        <v>20</v>
      </c>
      <c r="K738" t="s">
        <v>21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>
        <v>180</v>
      </c>
      <c r="I739">
        <f t="shared" si="45"/>
        <v>27.933333333333334</v>
      </c>
      <c r="J739" t="s">
        <v>20</v>
      </c>
      <c r="K739" t="s">
        <v>21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20</v>
      </c>
      <c r="K740" t="s">
        <v>21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20</v>
      </c>
      <c r="K741" t="s">
        <v>21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20</v>
      </c>
      <c r="K742" t="s">
        <v>21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>
        <v>130</v>
      </c>
      <c r="I743">
        <f t="shared" si="45"/>
        <v>108.84615384615384</v>
      </c>
      <c r="J743" t="s">
        <v>20</v>
      </c>
      <c r="K743" t="s">
        <v>21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>
        <v>122</v>
      </c>
      <c r="I744">
        <f t="shared" si="45"/>
        <v>110.76229508196721</v>
      </c>
      <c r="J744" t="s">
        <v>20</v>
      </c>
      <c r="K744" t="s">
        <v>21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20</v>
      </c>
      <c r="K745" t="s">
        <v>21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44"/>
        <v>7.12</v>
      </c>
      <c r="G746" t="s">
        <v>19</v>
      </c>
      <c r="H746">
        <v>140</v>
      </c>
      <c r="I746">
        <f t="shared" si="45"/>
        <v>101.71428571428571</v>
      </c>
      <c r="J746" t="s">
        <v>20</v>
      </c>
      <c r="K746" t="s">
        <v>21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20</v>
      </c>
      <c r="K747" t="s">
        <v>21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>
        <v>3388</v>
      </c>
      <c r="I748">
        <f t="shared" si="45"/>
        <v>35</v>
      </c>
      <c r="J748" t="s">
        <v>20</v>
      </c>
      <c r="K748" t="s">
        <v>21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>
        <v>280</v>
      </c>
      <c r="I749">
        <f t="shared" si="45"/>
        <v>40.049999999999997</v>
      </c>
      <c r="J749" t="s">
        <v>20</v>
      </c>
      <c r="K749" t="s">
        <v>21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44"/>
        <v>0.34959979476654696</v>
      </c>
      <c r="G750" t="s">
        <v>63</v>
      </c>
      <c r="H750">
        <v>614</v>
      </c>
      <c r="I750">
        <f t="shared" si="45"/>
        <v>110.97231270358306</v>
      </c>
      <c r="J750" t="s">
        <v>20</v>
      </c>
      <c r="K750" t="s">
        <v>21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>
        <v>366</v>
      </c>
      <c r="I751">
        <f t="shared" si="45"/>
        <v>36.959016393442624</v>
      </c>
      <c r="J751" t="s">
        <v>94</v>
      </c>
      <c r="K751" t="s">
        <v>95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36</v>
      </c>
      <c r="K752" t="s">
        <v>37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>
        <v>270</v>
      </c>
      <c r="I753">
        <f t="shared" si="45"/>
        <v>30.974074074074075</v>
      </c>
      <c r="J753" t="s">
        <v>20</v>
      </c>
      <c r="K753" t="s">
        <v>21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44"/>
        <v>0.92448275862068963</v>
      </c>
      <c r="G754" t="s">
        <v>63</v>
      </c>
      <c r="H754">
        <v>114</v>
      </c>
      <c r="I754">
        <f t="shared" si="45"/>
        <v>47.035087719298247</v>
      </c>
      <c r="J754" t="s">
        <v>20</v>
      </c>
      <c r="K754" t="s">
        <v>21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>
        <v>137</v>
      </c>
      <c r="I755">
        <f t="shared" si="45"/>
        <v>88.065693430656935</v>
      </c>
      <c r="J755" t="s">
        <v>20</v>
      </c>
      <c r="K755" t="s">
        <v>21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>
        <v>3205</v>
      </c>
      <c r="I756">
        <f t="shared" si="45"/>
        <v>37.005616224648989</v>
      </c>
      <c r="J756" t="s">
        <v>20</v>
      </c>
      <c r="K756" t="s">
        <v>21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>
        <v>288</v>
      </c>
      <c r="I757">
        <f t="shared" si="45"/>
        <v>26.027777777777779</v>
      </c>
      <c r="J757" t="s">
        <v>32</v>
      </c>
      <c r="K757" t="s">
        <v>33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>
        <v>148</v>
      </c>
      <c r="I758">
        <f t="shared" si="45"/>
        <v>67.817567567567565</v>
      </c>
      <c r="J758" t="s">
        <v>20</v>
      </c>
      <c r="K758" t="s">
        <v>21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>
        <v>114</v>
      </c>
      <c r="I759">
        <f t="shared" si="45"/>
        <v>49.964912280701753</v>
      </c>
      <c r="J759" t="s">
        <v>20</v>
      </c>
      <c r="K759" t="s">
        <v>21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20</v>
      </c>
      <c r="K761" t="s">
        <v>21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94</v>
      </c>
      <c r="K762" t="s">
        <v>95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>
        <v>166</v>
      </c>
      <c r="I763">
        <f t="shared" si="45"/>
        <v>86.867469879518069</v>
      </c>
      <c r="J763" t="s">
        <v>20</v>
      </c>
      <c r="K763" t="s">
        <v>21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>
        <v>100</v>
      </c>
      <c r="I764">
        <f t="shared" si="45"/>
        <v>62.04</v>
      </c>
      <c r="J764" t="s">
        <v>24</v>
      </c>
      <c r="K764" t="s">
        <v>25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>
        <v>235</v>
      </c>
      <c r="I765">
        <f t="shared" si="45"/>
        <v>26.970212765957445</v>
      </c>
      <c r="J765" t="s">
        <v>20</v>
      </c>
      <c r="K765" t="s">
        <v>21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>
        <v>148</v>
      </c>
      <c r="I766">
        <f t="shared" si="45"/>
        <v>54.121621621621621</v>
      </c>
      <c r="J766" t="s">
        <v>20</v>
      </c>
      <c r="K766" t="s">
        <v>21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>
        <v>198</v>
      </c>
      <c r="I767">
        <f t="shared" si="45"/>
        <v>41.035353535353536</v>
      </c>
      <c r="J767" t="s">
        <v>20</v>
      </c>
      <c r="K767" t="s">
        <v>21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24</v>
      </c>
      <c r="K768" t="s">
        <v>25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20</v>
      </c>
      <c r="K769" t="s">
        <v>21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44"/>
        <v>2.31</v>
      </c>
      <c r="G770" t="s">
        <v>19</v>
      </c>
      <c r="H770">
        <v>150</v>
      </c>
      <c r="I770">
        <f t="shared" si="45"/>
        <v>73.92</v>
      </c>
      <c r="J770" t="s">
        <v>20</v>
      </c>
      <c r="K770" t="s">
        <v>21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>
        <v>216</v>
      </c>
      <c r="I772">
        <f t="shared" si="49"/>
        <v>53.898148148148145</v>
      </c>
      <c r="J772" t="s">
        <v>94</v>
      </c>
      <c r="K772" t="s">
        <v>95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48"/>
        <v>0.49446428571428569</v>
      </c>
      <c r="G773" t="s">
        <v>63</v>
      </c>
      <c r="H773">
        <v>26</v>
      </c>
      <c r="I773">
        <f t="shared" si="49"/>
        <v>106.5</v>
      </c>
      <c r="J773" t="s">
        <v>20</v>
      </c>
      <c r="K773" t="s">
        <v>21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>
        <v>5139</v>
      </c>
      <c r="I774">
        <f t="shared" si="49"/>
        <v>32.999805409612762</v>
      </c>
      <c r="J774" t="s">
        <v>20</v>
      </c>
      <c r="K774" t="s">
        <v>21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>
        <v>2353</v>
      </c>
      <c r="I775">
        <f t="shared" si="49"/>
        <v>43.00254993625159</v>
      </c>
      <c r="J775" t="s">
        <v>20</v>
      </c>
      <c r="K775" t="s">
        <v>21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48"/>
        <v>1.355</v>
      </c>
      <c r="G776" t="s">
        <v>19</v>
      </c>
      <c r="H776">
        <v>78</v>
      </c>
      <c r="I776">
        <f t="shared" si="49"/>
        <v>86.858974358974365</v>
      </c>
      <c r="J776" t="s">
        <v>94</v>
      </c>
      <c r="K776" t="s">
        <v>95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20</v>
      </c>
      <c r="K777" t="s">
        <v>21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20</v>
      </c>
      <c r="K778" t="s">
        <v>21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20</v>
      </c>
      <c r="K779" t="s">
        <v>21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>
        <v>174</v>
      </c>
      <c r="I780">
        <f t="shared" si="49"/>
        <v>58.867816091954026</v>
      </c>
      <c r="J780" t="s">
        <v>86</v>
      </c>
      <c r="K780" t="s">
        <v>87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20</v>
      </c>
      <c r="K781" t="s">
        <v>21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>
        <v>164</v>
      </c>
      <c r="I782">
        <f t="shared" si="49"/>
        <v>33.054878048780488</v>
      </c>
      <c r="J782" t="s">
        <v>20</v>
      </c>
      <c r="K782" t="s">
        <v>21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48"/>
        <v>0.50735632183908042</v>
      </c>
      <c r="G783" t="s">
        <v>63</v>
      </c>
      <c r="H783">
        <v>56</v>
      </c>
      <c r="I783">
        <f t="shared" si="49"/>
        <v>78.821428571428569</v>
      </c>
      <c r="J783" t="s">
        <v>86</v>
      </c>
      <c r="K783" t="s">
        <v>87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>
        <v>161</v>
      </c>
      <c r="I784">
        <f t="shared" si="49"/>
        <v>68.204968944099377</v>
      </c>
      <c r="J784" t="s">
        <v>20</v>
      </c>
      <c r="K784" t="s">
        <v>21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>
        <v>138</v>
      </c>
      <c r="I785">
        <f t="shared" si="49"/>
        <v>75.731884057971016</v>
      </c>
      <c r="J785" t="s">
        <v>20</v>
      </c>
      <c r="K785" t="s">
        <v>21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>
        <v>3308</v>
      </c>
      <c r="I786">
        <f t="shared" si="49"/>
        <v>30.996070133010882</v>
      </c>
      <c r="J786" t="s">
        <v>20</v>
      </c>
      <c r="K786" t="s">
        <v>21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>
        <v>127</v>
      </c>
      <c r="I787">
        <f t="shared" si="49"/>
        <v>101.88188976377953</v>
      </c>
      <c r="J787" t="s">
        <v>24</v>
      </c>
      <c r="K787" t="s">
        <v>25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>
        <v>207</v>
      </c>
      <c r="I788">
        <f t="shared" si="49"/>
        <v>52.879227053140099</v>
      </c>
      <c r="J788" t="s">
        <v>94</v>
      </c>
      <c r="K788" t="s">
        <v>95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48"/>
        <v>0.88166666666666671</v>
      </c>
      <c r="G790" t="s">
        <v>42</v>
      </c>
      <c r="H790">
        <v>31</v>
      </c>
      <c r="I790">
        <f t="shared" si="49"/>
        <v>102.38709677419355</v>
      </c>
      <c r="J790" t="s">
        <v>20</v>
      </c>
      <c r="K790" t="s">
        <v>21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20</v>
      </c>
      <c r="K791" t="s">
        <v>21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48"/>
        <v>0.30540075309306081</v>
      </c>
      <c r="G792" t="s">
        <v>63</v>
      </c>
      <c r="H792">
        <v>1113</v>
      </c>
      <c r="I792">
        <f t="shared" si="49"/>
        <v>51.009883198562441</v>
      </c>
      <c r="J792" t="s">
        <v>20</v>
      </c>
      <c r="K792" t="s">
        <v>21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20</v>
      </c>
      <c r="K793" t="s">
        <v>21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20</v>
      </c>
      <c r="K794" t="s">
        <v>21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>
        <v>181</v>
      </c>
      <c r="I795">
        <f t="shared" si="49"/>
        <v>72.071823204419886</v>
      </c>
      <c r="J795" t="s">
        <v>86</v>
      </c>
      <c r="K795" t="s">
        <v>87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>
        <v>110</v>
      </c>
      <c r="I796">
        <f t="shared" si="49"/>
        <v>75.236363636363635</v>
      </c>
      <c r="J796" t="s">
        <v>20</v>
      </c>
      <c r="K796" t="s">
        <v>21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20</v>
      </c>
      <c r="K797" t="s">
        <v>21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20</v>
      </c>
      <c r="K798" t="s">
        <v>21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>
        <v>185</v>
      </c>
      <c r="I799">
        <f t="shared" si="49"/>
        <v>45.037837837837834</v>
      </c>
      <c r="J799" t="s">
        <v>20</v>
      </c>
      <c r="K799" t="s">
        <v>21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>
        <v>121</v>
      </c>
      <c r="I800">
        <f t="shared" si="49"/>
        <v>52.958677685950413</v>
      </c>
      <c r="J800" t="s">
        <v>20</v>
      </c>
      <c r="K800" t="s">
        <v>21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36</v>
      </c>
      <c r="K801" t="s">
        <v>37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86</v>
      </c>
      <c r="K802" t="s">
        <v>87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>
        <v>106</v>
      </c>
      <c r="I803">
        <f t="shared" si="49"/>
        <v>44.028301886792455</v>
      </c>
      <c r="J803" t="s">
        <v>20</v>
      </c>
      <c r="K803" t="s">
        <v>21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>
        <v>142</v>
      </c>
      <c r="I804">
        <f t="shared" si="49"/>
        <v>86.028169014084511</v>
      </c>
      <c r="J804" t="s">
        <v>20</v>
      </c>
      <c r="K804" t="s">
        <v>21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48"/>
        <v>1.07</v>
      </c>
      <c r="G805" t="s">
        <v>19</v>
      </c>
      <c r="H805">
        <v>233</v>
      </c>
      <c r="I805">
        <f t="shared" si="49"/>
        <v>28.012875536480685</v>
      </c>
      <c r="J805" t="s">
        <v>20</v>
      </c>
      <c r="K805" t="s">
        <v>21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>
        <v>218</v>
      </c>
      <c r="I806">
        <f t="shared" si="49"/>
        <v>32.050458715596328</v>
      </c>
      <c r="J806" t="s">
        <v>20</v>
      </c>
      <c r="K806" t="s">
        <v>21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24</v>
      </c>
      <c r="K807" t="s">
        <v>25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>
        <v>76</v>
      </c>
      <c r="I808">
        <f t="shared" si="49"/>
        <v>108.71052631578948</v>
      </c>
      <c r="J808" t="s">
        <v>20</v>
      </c>
      <c r="K808" t="s">
        <v>21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48"/>
        <v>2.64</v>
      </c>
      <c r="G809" t="s">
        <v>19</v>
      </c>
      <c r="H809">
        <v>43</v>
      </c>
      <c r="I809">
        <f t="shared" si="49"/>
        <v>42.97674418604651</v>
      </c>
      <c r="J809" t="s">
        <v>20</v>
      </c>
      <c r="K809" t="s">
        <v>21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20</v>
      </c>
      <c r="K810" t="s">
        <v>21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86</v>
      </c>
      <c r="K811" t="s">
        <v>87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>
        <v>221</v>
      </c>
      <c r="I812">
        <f t="shared" si="49"/>
        <v>55.927601809954751</v>
      </c>
      <c r="J812" t="s">
        <v>20</v>
      </c>
      <c r="K812" t="s">
        <v>21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20</v>
      </c>
      <c r="K813" t="s">
        <v>21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>
        <v>68</v>
      </c>
      <c r="I815">
        <f t="shared" si="49"/>
        <v>112.66176470588235</v>
      </c>
      <c r="J815" t="s">
        <v>20</v>
      </c>
      <c r="K815" t="s">
        <v>21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32</v>
      </c>
      <c r="K816" t="s">
        <v>33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>
        <v>133</v>
      </c>
      <c r="I818">
        <f t="shared" si="49"/>
        <v>106.39097744360902</v>
      </c>
      <c r="J818" t="s">
        <v>20</v>
      </c>
      <c r="K818" t="s">
        <v>21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>
        <v>2489</v>
      </c>
      <c r="I819">
        <f t="shared" si="49"/>
        <v>76.011249497790274</v>
      </c>
      <c r="J819" t="s">
        <v>94</v>
      </c>
      <c r="K819" t="s">
        <v>95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>
        <v>69</v>
      </c>
      <c r="I820">
        <f t="shared" si="49"/>
        <v>111.07246376811594</v>
      </c>
      <c r="J820" t="s">
        <v>20</v>
      </c>
      <c r="K820" t="s">
        <v>21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20</v>
      </c>
      <c r="K821" t="s">
        <v>21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>
        <v>279</v>
      </c>
      <c r="I822">
        <f t="shared" si="49"/>
        <v>43.043010752688176</v>
      </c>
      <c r="J822" t="s">
        <v>36</v>
      </c>
      <c r="K822" t="s">
        <v>37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>
        <v>210</v>
      </c>
      <c r="I823">
        <f t="shared" si="49"/>
        <v>67.966666666666669</v>
      </c>
      <c r="J823" t="s">
        <v>20</v>
      </c>
      <c r="K823" t="s">
        <v>21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>
        <v>2100</v>
      </c>
      <c r="I824">
        <f t="shared" si="49"/>
        <v>89.991428571428571</v>
      </c>
      <c r="J824" t="s">
        <v>20</v>
      </c>
      <c r="K824" t="s">
        <v>21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>
        <v>252</v>
      </c>
      <c r="I825">
        <f t="shared" si="49"/>
        <v>58.095238095238095</v>
      </c>
      <c r="J825" t="s">
        <v>20</v>
      </c>
      <c r="K825" t="s">
        <v>21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>
        <v>1280</v>
      </c>
      <c r="I826">
        <f t="shared" si="49"/>
        <v>83.996875000000003</v>
      </c>
      <c r="J826" t="s">
        <v>20</v>
      </c>
      <c r="K826" t="s">
        <v>21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48"/>
        <v>3.875</v>
      </c>
      <c r="G827" t="s">
        <v>19</v>
      </c>
      <c r="H827">
        <v>157</v>
      </c>
      <c r="I827">
        <f t="shared" si="49"/>
        <v>88.853503184713375</v>
      </c>
      <c r="J827" t="s">
        <v>36</v>
      </c>
      <c r="K827" t="s">
        <v>37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>
        <v>194</v>
      </c>
      <c r="I828">
        <f t="shared" si="49"/>
        <v>65.963917525773198</v>
      </c>
      <c r="J828" t="s">
        <v>20</v>
      </c>
      <c r="K828" t="s">
        <v>21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>
        <v>82</v>
      </c>
      <c r="I829">
        <f t="shared" si="49"/>
        <v>74.804878048780495</v>
      </c>
      <c r="J829" t="s">
        <v>24</v>
      </c>
      <c r="K829" t="s">
        <v>25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20</v>
      </c>
      <c r="K830" t="s">
        <v>21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20</v>
      </c>
      <c r="K831" t="s">
        <v>21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20</v>
      </c>
      <c r="K832" t="s">
        <v>21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>
        <v>4233</v>
      </c>
      <c r="I833">
        <f t="shared" si="49"/>
        <v>24.998110087408456</v>
      </c>
      <c r="J833" t="s">
        <v>20</v>
      </c>
      <c r="K833" t="s">
        <v>21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48"/>
        <v>3.1517592592592591</v>
      </c>
      <c r="G834" t="s">
        <v>19</v>
      </c>
      <c r="H834">
        <v>1297</v>
      </c>
      <c r="I834">
        <f t="shared" si="49"/>
        <v>104.97764070932922</v>
      </c>
      <c r="J834" t="s">
        <v>32</v>
      </c>
      <c r="K834" t="s">
        <v>33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19</v>
      </c>
      <c r="H835">
        <v>165</v>
      </c>
      <c r="I835">
        <f t="shared" ref="I835:I898" si="53">E835/H835</f>
        <v>64.987878787878785</v>
      </c>
      <c r="J835" t="s">
        <v>32</v>
      </c>
      <c r="K835" t="s">
        <v>33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>
        <v>119</v>
      </c>
      <c r="I836">
        <f t="shared" si="53"/>
        <v>94.352941176470594</v>
      </c>
      <c r="J836" t="s">
        <v>20</v>
      </c>
      <c r="K836" t="s">
        <v>21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20</v>
      </c>
      <c r="K837" t="s">
        <v>21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20</v>
      </c>
      <c r="K838" t="s">
        <v>21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>
        <v>1797</v>
      </c>
      <c r="I839">
        <f t="shared" si="53"/>
        <v>84.00667779632721</v>
      </c>
      <c r="J839" t="s">
        <v>20</v>
      </c>
      <c r="K839" t="s">
        <v>21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>
        <v>261</v>
      </c>
      <c r="I840">
        <f t="shared" si="53"/>
        <v>34.061302681992338</v>
      </c>
      <c r="J840" t="s">
        <v>20</v>
      </c>
      <c r="K840" t="s">
        <v>21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>
        <v>157</v>
      </c>
      <c r="I841">
        <f t="shared" si="53"/>
        <v>93.273885350318466</v>
      </c>
      <c r="J841" t="s">
        <v>20</v>
      </c>
      <c r="K841" t="s">
        <v>21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>
        <v>3533</v>
      </c>
      <c r="I842">
        <f t="shared" si="53"/>
        <v>32.998301726577978</v>
      </c>
      <c r="J842" t="s">
        <v>20</v>
      </c>
      <c r="K842" t="s">
        <v>21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>
        <v>155</v>
      </c>
      <c r="I843">
        <f t="shared" si="53"/>
        <v>83.812903225806451</v>
      </c>
      <c r="J843" t="s">
        <v>20</v>
      </c>
      <c r="K843" t="s">
        <v>21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>
        <v>132</v>
      </c>
      <c r="I844">
        <f t="shared" si="53"/>
        <v>63.992424242424242</v>
      </c>
      <c r="J844" t="s">
        <v>94</v>
      </c>
      <c r="K844" t="s">
        <v>95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20</v>
      </c>
      <c r="K845" t="s">
        <v>21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52"/>
        <v>0.99397727272727276</v>
      </c>
      <c r="G846" t="s">
        <v>63</v>
      </c>
      <c r="H846">
        <v>94</v>
      </c>
      <c r="I846">
        <f t="shared" si="53"/>
        <v>93.053191489361708</v>
      </c>
      <c r="J846" t="s">
        <v>20</v>
      </c>
      <c r="K846" t="s">
        <v>21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>
        <v>1354</v>
      </c>
      <c r="I847">
        <f t="shared" si="53"/>
        <v>101.98449039881831</v>
      </c>
      <c r="J847" t="s">
        <v>36</v>
      </c>
      <c r="K847" t="s">
        <v>37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2"/>
        <v>5.085</v>
      </c>
      <c r="G848" t="s">
        <v>19</v>
      </c>
      <c r="H848">
        <v>48</v>
      </c>
      <c r="I848">
        <f t="shared" si="53"/>
        <v>105.9375</v>
      </c>
      <c r="J848" t="s">
        <v>20</v>
      </c>
      <c r="K848" t="s">
        <v>21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>
        <v>110</v>
      </c>
      <c r="I849">
        <f t="shared" si="53"/>
        <v>101.58181818181818</v>
      </c>
      <c r="J849" t="s">
        <v>20</v>
      </c>
      <c r="K849" t="s">
        <v>21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>
        <v>172</v>
      </c>
      <c r="I850">
        <f t="shared" si="53"/>
        <v>62.970930232558139</v>
      </c>
      <c r="J850" t="s">
        <v>20</v>
      </c>
      <c r="K850" t="s">
        <v>21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>
        <v>307</v>
      </c>
      <c r="I851">
        <f t="shared" si="53"/>
        <v>29.045602605863191</v>
      </c>
      <c r="J851" t="s">
        <v>20</v>
      </c>
      <c r="K851" t="s">
        <v>21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20</v>
      </c>
      <c r="K852" t="s">
        <v>21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>
        <v>160</v>
      </c>
      <c r="I853">
        <f t="shared" si="53"/>
        <v>77.924999999999997</v>
      </c>
      <c r="J853" t="s">
        <v>20</v>
      </c>
      <c r="K853" t="s">
        <v>21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20</v>
      </c>
      <c r="K854" t="s">
        <v>21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>
        <v>452</v>
      </c>
      <c r="I857">
        <f t="shared" si="53"/>
        <v>53</v>
      </c>
      <c r="J857" t="s">
        <v>24</v>
      </c>
      <c r="K857" t="s">
        <v>25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>
        <v>158</v>
      </c>
      <c r="I858">
        <f t="shared" si="53"/>
        <v>54.164556962025316</v>
      </c>
      <c r="J858" t="s">
        <v>20</v>
      </c>
      <c r="K858" t="s">
        <v>21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>
        <v>225</v>
      </c>
      <c r="I859">
        <f t="shared" si="53"/>
        <v>32.946666666666665</v>
      </c>
      <c r="J859" t="s">
        <v>86</v>
      </c>
      <c r="K859" t="s">
        <v>87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20</v>
      </c>
      <c r="K860" t="s">
        <v>21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20</v>
      </c>
      <c r="K861" t="s">
        <v>21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>
        <v>65</v>
      </c>
      <c r="I862">
        <f t="shared" si="53"/>
        <v>77.430769230769229</v>
      </c>
      <c r="J862" t="s">
        <v>20</v>
      </c>
      <c r="K862" t="s">
        <v>21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>
        <v>163</v>
      </c>
      <c r="I863">
        <f t="shared" si="53"/>
        <v>57.159509202453989</v>
      </c>
      <c r="J863" t="s">
        <v>20</v>
      </c>
      <c r="K863" t="s">
        <v>21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>
        <v>85</v>
      </c>
      <c r="I864">
        <f t="shared" si="53"/>
        <v>77.17647058823529</v>
      </c>
      <c r="J864" t="s">
        <v>20</v>
      </c>
      <c r="K864" t="s">
        <v>21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>
        <v>217</v>
      </c>
      <c r="I865">
        <f t="shared" si="53"/>
        <v>24.953917050691246</v>
      </c>
      <c r="J865" t="s">
        <v>20</v>
      </c>
      <c r="K865" t="s">
        <v>21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>
        <v>150</v>
      </c>
      <c r="I866">
        <f t="shared" si="53"/>
        <v>97.18</v>
      </c>
      <c r="J866" t="s">
        <v>20</v>
      </c>
      <c r="K866" t="s">
        <v>21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>
        <v>3272</v>
      </c>
      <c r="I867">
        <f t="shared" si="53"/>
        <v>46.000916870415651</v>
      </c>
      <c r="J867" t="s">
        <v>20</v>
      </c>
      <c r="K867" t="s">
        <v>21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52"/>
        <v>0.43241247264770238</v>
      </c>
      <c r="G868" t="s">
        <v>63</v>
      </c>
      <c r="H868">
        <v>898</v>
      </c>
      <c r="I868">
        <f t="shared" si="53"/>
        <v>88.023385300668153</v>
      </c>
      <c r="J868" t="s">
        <v>20</v>
      </c>
      <c r="K868" t="s">
        <v>21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>
        <v>300</v>
      </c>
      <c r="I869">
        <f t="shared" si="53"/>
        <v>25.99</v>
      </c>
      <c r="J869" t="s">
        <v>20</v>
      </c>
      <c r="K869" t="s">
        <v>21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>
        <v>126</v>
      </c>
      <c r="I870">
        <f t="shared" si="53"/>
        <v>102.69047619047619</v>
      </c>
      <c r="J870" t="s">
        <v>20</v>
      </c>
      <c r="K870" t="s">
        <v>21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20</v>
      </c>
      <c r="K871" t="s">
        <v>21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20</v>
      </c>
      <c r="K872" t="s">
        <v>21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>
        <v>2320</v>
      </c>
      <c r="I873">
        <f t="shared" si="53"/>
        <v>84.013793103448279</v>
      </c>
      <c r="J873" t="s">
        <v>20</v>
      </c>
      <c r="K873" t="s">
        <v>21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>
        <v>81</v>
      </c>
      <c r="I874">
        <f t="shared" si="53"/>
        <v>98.666666666666671</v>
      </c>
      <c r="J874" t="s">
        <v>24</v>
      </c>
      <c r="K874" t="s">
        <v>25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>
        <v>1887</v>
      </c>
      <c r="I875">
        <f t="shared" si="53"/>
        <v>42.007419183889773</v>
      </c>
      <c r="J875" t="s">
        <v>20</v>
      </c>
      <c r="K875" t="s">
        <v>21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>
        <v>4358</v>
      </c>
      <c r="I876">
        <f t="shared" si="53"/>
        <v>32.002753556677376</v>
      </c>
      <c r="J876" t="s">
        <v>20</v>
      </c>
      <c r="K876" t="s">
        <v>21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20</v>
      </c>
      <c r="K877" t="s">
        <v>21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20</v>
      </c>
      <c r="K879" t="s">
        <v>21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94</v>
      </c>
      <c r="K880" t="s">
        <v>95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>
        <v>53</v>
      </c>
      <c r="I881">
        <f t="shared" si="53"/>
        <v>102.60377358490567</v>
      </c>
      <c r="J881" t="s">
        <v>20</v>
      </c>
      <c r="K881" t="s">
        <v>21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>
        <v>2414</v>
      </c>
      <c r="I882">
        <f t="shared" si="53"/>
        <v>79.992129246064621</v>
      </c>
      <c r="J882" t="s">
        <v>20</v>
      </c>
      <c r="K882" t="s">
        <v>21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20</v>
      </c>
      <c r="K883" t="s">
        <v>21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52"/>
        <v>3.7</v>
      </c>
      <c r="G884" t="s">
        <v>19</v>
      </c>
      <c r="H884">
        <v>80</v>
      </c>
      <c r="I884">
        <f t="shared" si="53"/>
        <v>37</v>
      </c>
      <c r="J884" t="s">
        <v>20</v>
      </c>
      <c r="K884" t="s">
        <v>21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>
        <v>193</v>
      </c>
      <c r="I885">
        <f t="shared" si="53"/>
        <v>41.911917098445599</v>
      </c>
      <c r="J885" t="s">
        <v>20</v>
      </c>
      <c r="K885" t="s">
        <v>21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20</v>
      </c>
      <c r="K886" t="s">
        <v>21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>
        <v>52</v>
      </c>
      <c r="I887">
        <f t="shared" si="53"/>
        <v>40.942307692307693</v>
      </c>
      <c r="J887" t="s">
        <v>20</v>
      </c>
      <c r="K887" t="s">
        <v>21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20</v>
      </c>
      <c r="K888" t="s">
        <v>21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20</v>
      </c>
      <c r="K889" t="s">
        <v>21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>
        <v>290</v>
      </c>
      <c r="I890">
        <f t="shared" si="53"/>
        <v>41.979310344827589</v>
      </c>
      <c r="J890" t="s">
        <v>20</v>
      </c>
      <c r="K890" t="s">
        <v>21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>
        <v>122</v>
      </c>
      <c r="I891">
        <f t="shared" si="53"/>
        <v>77.93442622950819</v>
      </c>
      <c r="J891" t="s">
        <v>20</v>
      </c>
      <c r="K891" t="s">
        <v>21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>
        <v>1470</v>
      </c>
      <c r="I892">
        <f t="shared" si="53"/>
        <v>106.01972789115646</v>
      </c>
      <c r="J892" t="s">
        <v>20</v>
      </c>
      <c r="K892" t="s">
        <v>21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>
        <v>182</v>
      </c>
      <c r="I894">
        <f t="shared" si="53"/>
        <v>76.016483516483518</v>
      </c>
      <c r="J894" t="s">
        <v>20</v>
      </c>
      <c r="K894" t="s">
        <v>21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>
        <v>199</v>
      </c>
      <c r="I895">
        <f t="shared" si="53"/>
        <v>54.120603015075375</v>
      </c>
      <c r="J895" t="s">
        <v>94</v>
      </c>
      <c r="K895" t="s">
        <v>95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>
        <v>56</v>
      </c>
      <c r="I896">
        <f t="shared" si="53"/>
        <v>57.285714285714285</v>
      </c>
      <c r="J896" t="s">
        <v>36</v>
      </c>
      <c r="K896" t="s">
        <v>37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20</v>
      </c>
      <c r="K897" t="s">
        <v>21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52"/>
        <v>7.7443434343434348</v>
      </c>
      <c r="G898" t="s">
        <v>19</v>
      </c>
      <c r="H898">
        <v>1460</v>
      </c>
      <c r="I898">
        <f t="shared" si="53"/>
        <v>105.02602739726028</v>
      </c>
      <c r="J898" t="s">
        <v>24</v>
      </c>
      <c r="K898" t="s">
        <v>25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20</v>
      </c>
      <c r="K900" t="s">
        <v>21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>
        <v>123</v>
      </c>
      <c r="I901">
        <f t="shared" si="57"/>
        <v>102.60162601626017</v>
      </c>
      <c r="J901" t="s">
        <v>86</v>
      </c>
      <c r="K901" t="s">
        <v>87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20</v>
      </c>
      <c r="K902" t="s">
        <v>21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>
        <v>159</v>
      </c>
      <c r="I903">
        <f t="shared" si="57"/>
        <v>55.0062893081761</v>
      </c>
      <c r="J903" t="s">
        <v>20</v>
      </c>
      <c r="K903" t="s">
        <v>21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>
        <v>110</v>
      </c>
      <c r="I904">
        <f t="shared" si="57"/>
        <v>32.127272727272725</v>
      </c>
      <c r="J904" t="s">
        <v>20</v>
      </c>
      <c r="K904" t="s">
        <v>21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1.729268292682927E-2</v>
      </c>
      <c r="G905" t="s">
        <v>42</v>
      </c>
      <c r="H905">
        <v>14</v>
      </c>
      <c r="I905">
        <f t="shared" si="57"/>
        <v>50.642857142857146</v>
      </c>
      <c r="J905" t="s">
        <v>20</v>
      </c>
      <c r="K905" t="s">
        <v>21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20</v>
      </c>
      <c r="K906" t="s">
        <v>21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>
        <v>236</v>
      </c>
      <c r="I907">
        <f t="shared" si="57"/>
        <v>54.894067796610166</v>
      </c>
      <c r="J907" t="s">
        <v>20</v>
      </c>
      <c r="K907" t="s">
        <v>21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>
        <v>191</v>
      </c>
      <c r="I908">
        <f t="shared" si="57"/>
        <v>46.931937172774866</v>
      </c>
      <c r="J908" t="s">
        <v>20</v>
      </c>
      <c r="K908" t="s">
        <v>21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20</v>
      </c>
      <c r="K909" t="s">
        <v>21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>
        <v>3934</v>
      </c>
      <c r="I910">
        <f t="shared" si="57"/>
        <v>30.99898322318251</v>
      </c>
      <c r="J910" t="s">
        <v>20</v>
      </c>
      <c r="K910" t="s">
        <v>21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6"/>
        <v>0.19556634304207121</v>
      </c>
      <c r="G912" t="s">
        <v>63</v>
      </c>
      <c r="H912">
        <v>296</v>
      </c>
      <c r="I912">
        <f t="shared" si="57"/>
        <v>102.07770270270271</v>
      </c>
      <c r="J912" t="s">
        <v>20</v>
      </c>
      <c r="K912" t="s">
        <v>21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>
        <v>462</v>
      </c>
      <c r="I913">
        <f t="shared" si="57"/>
        <v>24.976190476190474</v>
      </c>
      <c r="J913" t="s">
        <v>20</v>
      </c>
      <c r="K913" t="s">
        <v>21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56"/>
        <v>7.95</v>
      </c>
      <c r="G914" t="s">
        <v>19</v>
      </c>
      <c r="H914">
        <v>179</v>
      </c>
      <c r="I914">
        <f t="shared" si="57"/>
        <v>79.944134078212286</v>
      </c>
      <c r="J914" t="s">
        <v>20</v>
      </c>
      <c r="K914" t="s">
        <v>21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24</v>
      </c>
      <c r="K915" t="s">
        <v>25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36</v>
      </c>
      <c r="K916" t="s">
        <v>37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>
        <v>1866</v>
      </c>
      <c r="I917">
        <f t="shared" si="57"/>
        <v>105.0032154340836</v>
      </c>
      <c r="J917" t="s">
        <v>36</v>
      </c>
      <c r="K917" t="s">
        <v>37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20</v>
      </c>
      <c r="K918" t="s">
        <v>21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56"/>
        <v>0.58250000000000002</v>
      </c>
      <c r="G919" t="s">
        <v>42</v>
      </c>
      <c r="H919">
        <v>27</v>
      </c>
      <c r="I919">
        <f t="shared" si="57"/>
        <v>77.666666666666671</v>
      </c>
      <c r="J919" t="s">
        <v>36</v>
      </c>
      <c r="K919" t="s">
        <v>37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>
        <v>156</v>
      </c>
      <c r="I920">
        <f t="shared" si="57"/>
        <v>57.82692307692308</v>
      </c>
      <c r="J920" t="s">
        <v>86</v>
      </c>
      <c r="K920" t="s">
        <v>87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24</v>
      </c>
      <c r="K921" t="s">
        <v>25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>
        <v>255</v>
      </c>
      <c r="I922">
        <f t="shared" si="57"/>
        <v>37.945098039215686</v>
      </c>
      <c r="J922" t="s">
        <v>20</v>
      </c>
      <c r="K922" t="s">
        <v>21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20</v>
      </c>
      <c r="K923" t="s">
        <v>21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>
        <v>2261</v>
      </c>
      <c r="I924">
        <f t="shared" si="57"/>
        <v>40</v>
      </c>
      <c r="J924" t="s">
        <v>20</v>
      </c>
      <c r="K924" t="s">
        <v>21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>
        <v>40</v>
      </c>
      <c r="I925">
        <f t="shared" si="57"/>
        <v>101.1</v>
      </c>
      <c r="J925" t="s">
        <v>20</v>
      </c>
      <c r="K925" t="s">
        <v>21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>
        <v>2289</v>
      </c>
      <c r="I926">
        <f t="shared" si="57"/>
        <v>84.006989951944078</v>
      </c>
      <c r="J926" t="s">
        <v>94</v>
      </c>
      <c r="K926" t="s">
        <v>95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>
        <v>65</v>
      </c>
      <c r="I927">
        <f t="shared" si="57"/>
        <v>103.41538461538461</v>
      </c>
      <c r="J927" t="s">
        <v>20</v>
      </c>
      <c r="K927" t="s">
        <v>21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20</v>
      </c>
      <c r="K928" t="s">
        <v>21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20</v>
      </c>
      <c r="K929" t="s">
        <v>21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>
        <v>3777</v>
      </c>
      <c r="I930">
        <f t="shared" si="57"/>
        <v>51.995234312946785</v>
      </c>
      <c r="J930" t="s">
        <v>94</v>
      </c>
      <c r="K930" t="s">
        <v>95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>
        <v>184</v>
      </c>
      <c r="I931">
        <f t="shared" si="57"/>
        <v>64.956521739130437</v>
      </c>
      <c r="J931" t="s">
        <v>36</v>
      </c>
      <c r="K931" t="s">
        <v>37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>
        <v>85</v>
      </c>
      <c r="I932">
        <f t="shared" si="57"/>
        <v>46.235294117647058</v>
      </c>
      <c r="J932" t="s">
        <v>20</v>
      </c>
      <c r="K932" t="s">
        <v>21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20</v>
      </c>
      <c r="K933" t="s">
        <v>21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>
        <v>144</v>
      </c>
      <c r="I934">
        <f t="shared" si="57"/>
        <v>33.909722222222221</v>
      </c>
      <c r="J934" t="s">
        <v>20</v>
      </c>
      <c r="K934" t="s">
        <v>21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>
        <v>1902</v>
      </c>
      <c r="I935">
        <f t="shared" si="57"/>
        <v>92.016298633017882</v>
      </c>
      <c r="J935" t="s">
        <v>20</v>
      </c>
      <c r="K935" t="s">
        <v>21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>
        <v>105</v>
      </c>
      <c r="I936">
        <f t="shared" si="57"/>
        <v>107.42857142857143</v>
      </c>
      <c r="J936" t="s">
        <v>20</v>
      </c>
      <c r="K936" t="s">
        <v>21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>
        <v>132</v>
      </c>
      <c r="I937">
        <f t="shared" si="57"/>
        <v>75.848484848484844</v>
      </c>
      <c r="J937" t="s">
        <v>20</v>
      </c>
      <c r="K937" t="s">
        <v>21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20</v>
      </c>
      <c r="K938" t="s">
        <v>21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56"/>
        <v>0.49643859649122807</v>
      </c>
      <c r="G939" t="s">
        <v>63</v>
      </c>
      <c r="H939">
        <v>976</v>
      </c>
      <c r="I939">
        <f t="shared" si="57"/>
        <v>86.978483606557376</v>
      </c>
      <c r="J939" t="s">
        <v>20</v>
      </c>
      <c r="K939" t="s">
        <v>21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>
        <v>96</v>
      </c>
      <c r="I940">
        <f t="shared" si="57"/>
        <v>105.13541666666667</v>
      </c>
      <c r="J940" t="s">
        <v>20</v>
      </c>
      <c r="K940" t="s">
        <v>21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20</v>
      </c>
      <c r="K941" t="s">
        <v>21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56"/>
        <v>0.62232323232323228</v>
      </c>
      <c r="G942" t="s">
        <v>42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20</v>
      </c>
      <c r="K943" t="s">
        <v>21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24</v>
      </c>
      <c r="K944" t="s">
        <v>25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>
        <v>114</v>
      </c>
      <c r="I945">
        <f t="shared" si="57"/>
        <v>104.99122807017544</v>
      </c>
      <c r="J945" t="s">
        <v>20</v>
      </c>
      <c r="K945" t="s">
        <v>21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24</v>
      </c>
      <c r="K946" t="s">
        <v>25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20</v>
      </c>
      <c r="K947" t="s">
        <v>21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20</v>
      </c>
      <c r="K948" t="s">
        <v>21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20</v>
      </c>
      <c r="K949" t="s">
        <v>21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56"/>
        <v>0.62957446808510642</v>
      </c>
      <c r="G950" t="s">
        <v>63</v>
      </c>
      <c r="H950">
        <v>160</v>
      </c>
      <c r="I950">
        <f t="shared" si="57"/>
        <v>36.987499999999997</v>
      </c>
      <c r="J950" t="s">
        <v>20</v>
      </c>
      <c r="K950" t="s">
        <v>21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>
        <v>203</v>
      </c>
      <c r="I951">
        <f t="shared" si="57"/>
        <v>46.896551724137929</v>
      </c>
      <c r="J951" t="s">
        <v>20</v>
      </c>
      <c r="K951" t="s">
        <v>21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20</v>
      </c>
      <c r="K952" t="s">
        <v>21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>
        <v>1559</v>
      </c>
      <c r="I953">
        <f t="shared" si="57"/>
        <v>102.02437459910199</v>
      </c>
      <c r="J953" t="s">
        <v>20</v>
      </c>
      <c r="K953" t="s">
        <v>21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56"/>
        <v>0.70094158075601376</v>
      </c>
      <c r="G954" t="s">
        <v>63</v>
      </c>
      <c r="H954">
        <v>2266</v>
      </c>
      <c r="I954">
        <f t="shared" si="57"/>
        <v>45.007502206531335</v>
      </c>
      <c r="J954" t="s">
        <v>20</v>
      </c>
      <c r="K954" t="s">
        <v>21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20</v>
      </c>
      <c r="K955" t="s">
        <v>21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>
        <v>1548</v>
      </c>
      <c r="I956">
        <f t="shared" si="57"/>
        <v>101.02325581395348</v>
      </c>
      <c r="J956" t="s">
        <v>24</v>
      </c>
      <c r="K956" t="s">
        <v>25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56"/>
        <v>11.09</v>
      </c>
      <c r="G957" t="s">
        <v>19</v>
      </c>
      <c r="H957">
        <v>80</v>
      </c>
      <c r="I957">
        <f t="shared" si="57"/>
        <v>97.037499999999994</v>
      </c>
      <c r="J957" t="s">
        <v>20</v>
      </c>
      <c r="K957" t="s">
        <v>21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20</v>
      </c>
      <c r="K958" t="s">
        <v>21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>
        <v>131</v>
      </c>
      <c r="I959">
        <f t="shared" si="57"/>
        <v>94.916030534351151</v>
      </c>
      <c r="J959" t="s">
        <v>20</v>
      </c>
      <c r="K959" t="s">
        <v>21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>
        <v>112</v>
      </c>
      <c r="I960">
        <f t="shared" si="57"/>
        <v>72.151785714285708</v>
      </c>
      <c r="J960" t="s">
        <v>20</v>
      </c>
      <c r="K960" t="s">
        <v>21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20</v>
      </c>
      <c r="K961" t="s">
        <v>21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>
        <f t="shared" si="57"/>
        <v>85.054545454545448</v>
      </c>
      <c r="J962" t="s">
        <v>20</v>
      </c>
      <c r="K962" t="s">
        <v>21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19</v>
      </c>
      <c r="H963">
        <v>155</v>
      </c>
      <c r="I963">
        <f t="shared" ref="I963:I1001" si="61">E963/H963</f>
        <v>43.87096774193548</v>
      </c>
      <c r="J963" t="s">
        <v>20</v>
      </c>
      <c r="K963" t="s">
        <v>21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>
        <v>266</v>
      </c>
      <c r="I964">
        <f t="shared" si="61"/>
        <v>40.063909774436091</v>
      </c>
      <c r="J964" t="s">
        <v>20</v>
      </c>
      <c r="K964" t="s">
        <v>21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94</v>
      </c>
      <c r="K965" t="s">
        <v>95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>
        <v>155</v>
      </c>
      <c r="I966">
        <f t="shared" si="61"/>
        <v>84.92903225806451</v>
      </c>
      <c r="J966" t="s">
        <v>20</v>
      </c>
      <c r="K966" t="s">
        <v>21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>
        <v>207</v>
      </c>
      <c r="I967">
        <f t="shared" si="61"/>
        <v>41.067632850241544</v>
      </c>
      <c r="J967" t="s">
        <v>36</v>
      </c>
      <c r="K967" t="s">
        <v>37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>
        <v>245</v>
      </c>
      <c r="I968">
        <f t="shared" si="61"/>
        <v>54.971428571428568</v>
      </c>
      <c r="J968" t="s">
        <v>20</v>
      </c>
      <c r="K968" t="s">
        <v>21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>
        <v>1573</v>
      </c>
      <c r="I969">
        <f t="shared" si="61"/>
        <v>77.010807374443743</v>
      </c>
      <c r="J969" t="s">
        <v>20</v>
      </c>
      <c r="K969" t="s">
        <v>21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>
        <v>114</v>
      </c>
      <c r="I970">
        <f t="shared" si="61"/>
        <v>71.201754385964918</v>
      </c>
      <c r="J970" t="s">
        <v>20</v>
      </c>
      <c r="K970" t="s">
        <v>21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>
        <v>93</v>
      </c>
      <c r="I971">
        <f t="shared" si="61"/>
        <v>91.935483870967744</v>
      </c>
      <c r="J971" t="s">
        <v>20</v>
      </c>
      <c r="K971" t="s">
        <v>21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20</v>
      </c>
      <c r="K972" t="s">
        <v>21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20</v>
      </c>
      <c r="K973" t="s">
        <v>21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>
        <v>1681</v>
      </c>
      <c r="I974">
        <f t="shared" si="61"/>
        <v>58.015466983938133</v>
      </c>
      <c r="J974" t="s">
        <v>20</v>
      </c>
      <c r="K974" t="s">
        <v>21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20</v>
      </c>
      <c r="K975" t="s">
        <v>21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60"/>
        <v>3.73875</v>
      </c>
      <c r="G976" t="s">
        <v>19</v>
      </c>
      <c r="H976">
        <v>32</v>
      </c>
      <c r="I976">
        <f t="shared" si="61"/>
        <v>93.46875</v>
      </c>
      <c r="J976" t="s">
        <v>20</v>
      </c>
      <c r="K976" t="s">
        <v>21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>
        <v>135</v>
      </c>
      <c r="I977">
        <f t="shared" si="61"/>
        <v>61.970370370370368</v>
      </c>
      <c r="J977" t="s">
        <v>20</v>
      </c>
      <c r="K977" t="s">
        <v>21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>
        <v>140</v>
      </c>
      <c r="I978">
        <f t="shared" si="61"/>
        <v>92.042857142857144</v>
      </c>
      <c r="J978" t="s">
        <v>20</v>
      </c>
      <c r="K978" t="s">
        <v>21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20</v>
      </c>
      <c r="K979" t="s">
        <v>21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60"/>
        <v>8.641</v>
      </c>
      <c r="G980" t="s">
        <v>19</v>
      </c>
      <c r="H980">
        <v>92</v>
      </c>
      <c r="I980">
        <f t="shared" si="61"/>
        <v>93.923913043478265</v>
      </c>
      <c r="J980" t="s">
        <v>20</v>
      </c>
      <c r="K980" t="s">
        <v>21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>
        <v>1015</v>
      </c>
      <c r="I981">
        <f t="shared" si="61"/>
        <v>84.969458128078813</v>
      </c>
      <c r="J981" t="s">
        <v>36</v>
      </c>
      <c r="K981" t="s">
        <v>37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20</v>
      </c>
      <c r="K982" t="s">
        <v>21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>
        <v>323</v>
      </c>
      <c r="I983">
        <f t="shared" si="61"/>
        <v>36.969040247678016</v>
      </c>
      <c r="J983" t="s">
        <v>20</v>
      </c>
      <c r="K983" t="s">
        <v>21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20</v>
      </c>
      <c r="K984" t="s">
        <v>21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>
        <v>2326</v>
      </c>
      <c r="I985">
        <f t="shared" si="61"/>
        <v>80.999140154772135</v>
      </c>
      <c r="J985" t="s">
        <v>20</v>
      </c>
      <c r="K985" t="s">
        <v>21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>
        <v>381</v>
      </c>
      <c r="I986">
        <f t="shared" si="61"/>
        <v>26.010498687664043</v>
      </c>
      <c r="J986" t="s">
        <v>20</v>
      </c>
      <c r="K986" t="s">
        <v>21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20</v>
      </c>
      <c r="K987" t="s">
        <v>21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20</v>
      </c>
      <c r="K988" t="s">
        <v>21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>
        <v>480</v>
      </c>
      <c r="I989">
        <f t="shared" si="61"/>
        <v>28.002083333333335</v>
      </c>
      <c r="J989" t="s">
        <v>20</v>
      </c>
      <c r="K989" t="s">
        <v>21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20</v>
      </c>
      <c r="K990" t="s">
        <v>21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>
        <v>226</v>
      </c>
      <c r="I991">
        <f t="shared" si="61"/>
        <v>53.053097345132741</v>
      </c>
      <c r="J991" t="s">
        <v>20</v>
      </c>
      <c r="K991" t="s">
        <v>21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20</v>
      </c>
      <c r="K992" t="s">
        <v>21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>
        <v>241</v>
      </c>
      <c r="I993">
        <f t="shared" si="61"/>
        <v>46.020746887966808</v>
      </c>
      <c r="J993" t="s">
        <v>20</v>
      </c>
      <c r="K993" t="s">
        <v>21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>
        <v>132</v>
      </c>
      <c r="I994">
        <f t="shared" si="61"/>
        <v>100.17424242424242</v>
      </c>
      <c r="J994" t="s">
        <v>20</v>
      </c>
      <c r="K994" t="s">
        <v>21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60"/>
        <v>0.77632653061224488</v>
      </c>
      <c r="G995" t="s">
        <v>63</v>
      </c>
      <c r="H995">
        <v>75</v>
      </c>
      <c r="I995">
        <f t="shared" si="61"/>
        <v>101.44</v>
      </c>
      <c r="J995" t="s">
        <v>94</v>
      </c>
      <c r="K995" t="s">
        <v>95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20</v>
      </c>
      <c r="K996" t="s">
        <v>21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>
        <v>2043</v>
      </c>
      <c r="I997">
        <f t="shared" si="61"/>
        <v>74.995594713656388</v>
      </c>
      <c r="J997" t="s">
        <v>20</v>
      </c>
      <c r="K997" t="s">
        <v>21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20</v>
      </c>
      <c r="K998" t="s">
        <v>21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60"/>
        <v>0.60565789473684206</v>
      </c>
      <c r="G999" t="s">
        <v>63</v>
      </c>
      <c r="H999">
        <v>139</v>
      </c>
      <c r="I999">
        <f t="shared" si="61"/>
        <v>33.115107913669064</v>
      </c>
      <c r="J999" t="s">
        <v>94</v>
      </c>
      <c r="K999" t="s">
        <v>95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20</v>
      </c>
      <c r="K1000" t="s">
        <v>21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60"/>
        <v>0.56542754275427543</v>
      </c>
      <c r="G1001" t="s">
        <v>63</v>
      </c>
      <c r="H1001">
        <v>1122</v>
      </c>
      <c r="I1001">
        <f t="shared" si="61"/>
        <v>55.98841354723708</v>
      </c>
      <c r="J1001" t="s">
        <v>20</v>
      </c>
      <c r="K1001" t="s">
        <v>21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conditionalFormatting sqref="F2:F1048576">
    <cfRule type="cellIs" dxfId="6" priority="1" operator="greaterThan">
      <formula>2</formula>
    </cfRule>
    <cfRule type="cellIs" dxfId="5" priority="2" operator="greaterThanOrEqual">
      <formula>1</formula>
    </cfRule>
    <cfRule type="cellIs" dxfId="4" priority="3" operator="lessThan">
      <formula>1</formula>
    </cfRule>
  </conditionalFormatting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  <cfRule type="colorScale" priority="8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Success vs. Time</vt:lpstr>
      <vt:lpstr>Success Rate by Goal</vt:lpstr>
      <vt:lpstr>Number of Backers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Kerry Oostdyk</cp:lastModifiedBy>
  <dcterms:created xsi:type="dcterms:W3CDTF">2021-09-29T18:52:28Z</dcterms:created>
  <dcterms:modified xsi:type="dcterms:W3CDTF">2024-10-18T14:47:26Z</dcterms:modified>
</cp:coreProperties>
</file>