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WDA" sheetId="1" r:id="rId4"/>
    <sheet state="visible" name="EIMI" sheetId="2" r:id="rId5"/>
    <sheet state="visible" name="USDSGD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IFERROR(__xludf.DUMMYFUNCTION("GOOGLEFINANCE(""LON:IWDA"", ""all"", ""2019-01-01"",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IFERROR(__xludf.DUMMYFUNCTION("""COMPUTED_VALUE"""),43467.6875)</f>
        <v>43467.6875</v>
      </c>
      <c r="B2" s="2">
        <f>IFERROR(__xludf.DUMMYFUNCTION("""COMPUTED_VALUE"""),48.59)</f>
        <v>48.59</v>
      </c>
      <c r="C2" s="2">
        <f>IFERROR(__xludf.DUMMYFUNCTION("""COMPUTED_VALUE"""),49.38)</f>
        <v>49.38</v>
      </c>
      <c r="D2" s="2">
        <f>IFERROR(__xludf.DUMMYFUNCTION("""COMPUTED_VALUE"""),48.43)</f>
        <v>48.43</v>
      </c>
      <c r="E2" s="2">
        <f>IFERROR(__xludf.DUMMYFUNCTION("""COMPUTED_VALUE"""),49.29)</f>
        <v>49.29</v>
      </c>
      <c r="F2" s="2">
        <f>IFERROR(__xludf.DUMMYFUNCTION("""COMPUTED_VALUE"""),247089.0)</f>
        <v>247089</v>
      </c>
    </row>
    <row r="3">
      <c r="A3" s="3">
        <f>IFERROR(__xludf.DUMMYFUNCTION("""COMPUTED_VALUE"""),43468.6875)</f>
        <v>43468.6875</v>
      </c>
      <c r="B3" s="2">
        <f>IFERROR(__xludf.DUMMYFUNCTION("""COMPUTED_VALUE"""),49.0)</f>
        <v>49</v>
      </c>
      <c r="C3" s="2">
        <f>IFERROR(__xludf.DUMMYFUNCTION("""COMPUTED_VALUE"""),49.12)</f>
        <v>49.12</v>
      </c>
      <c r="D3" s="2">
        <f>IFERROR(__xludf.DUMMYFUNCTION("""COMPUTED_VALUE"""),48.48)</f>
        <v>48.48</v>
      </c>
      <c r="E3" s="2">
        <f>IFERROR(__xludf.DUMMYFUNCTION("""COMPUTED_VALUE"""),48.76)</f>
        <v>48.76</v>
      </c>
      <c r="F3" s="2">
        <f>IFERROR(__xludf.DUMMYFUNCTION("""COMPUTED_VALUE"""),433015.0)</f>
        <v>433015</v>
      </c>
    </row>
    <row r="4">
      <c r="A4" s="3">
        <f>IFERROR(__xludf.DUMMYFUNCTION("""COMPUTED_VALUE"""),43469.6875)</f>
        <v>43469.6875</v>
      </c>
      <c r="B4" s="2">
        <f>IFERROR(__xludf.DUMMYFUNCTION("""COMPUTED_VALUE"""),49.07)</f>
        <v>49.07</v>
      </c>
      <c r="C4" s="2">
        <f>IFERROR(__xludf.DUMMYFUNCTION("""COMPUTED_VALUE"""),49.98)</f>
        <v>49.98</v>
      </c>
      <c r="D4" s="2">
        <f>IFERROR(__xludf.DUMMYFUNCTION("""COMPUTED_VALUE"""),48.95)</f>
        <v>48.95</v>
      </c>
      <c r="E4" s="2">
        <f>IFERROR(__xludf.DUMMYFUNCTION("""COMPUTED_VALUE"""),49.86)</f>
        <v>49.86</v>
      </c>
      <c r="F4" s="2">
        <f>IFERROR(__xludf.DUMMYFUNCTION("""COMPUTED_VALUE"""),180102.0)</f>
        <v>180102</v>
      </c>
    </row>
    <row r="5">
      <c r="A5" s="3">
        <f>IFERROR(__xludf.DUMMYFUNCTION("""COMPUTED_VALUE"""),43472.6875)</f>
        <v>43472.6875</v>
      </c>
      <c r="B5" s="2">
        <f>IFERROR(__xludf.DUMMYFUNCTION("""COMPUTED_VALUE"""),50.38)</f>
        <v>50.38</v>
      </c>
      <c r="C5" s="2">
        <f>IFERROR(__xludf.DUMMYFUNCTION("""COMPUTED_VALUE"""),50.43)</f>
        <v>50.43</v>
      </c>
      <c r="D5" s="2">
        <f>IFERROR(__xludf.DUMMYFUNCTION("""COMPUTED_VALUE"""),49.97)</f>
        <v>49.97</v>
      </c>
      <c r="E5" s="2">
        <f>IFERROR(__xludf.DUMMYFUNCTION("""COMPUTED_VALUE"""),50.43)</f>
        <v>50.43</v>
      </c>
      <c r="F5" s="2">
        <f>IFERROR(__xludf.DUMMYFUNCTION("""COMPUTED_VALUE"""),489593.0)</f>
        <v>489593</v>
      </c>
    </row>
    <row r="6">
      <c r="A6" s="3">
        <f>IFERROR(__xludf.DUMMYFUNCTION("""COMPUTED_VALUE"""),43473.6875)</f>
        <v>43473.6875</v>
      </c>
      <c r="B6" s="2">
        <f>IFERROR(__xludf.DUMMYFUNCTION("""COMPUTED_VALUE"""),50.52)</f>
        <v>50.52</v>
      </c>
      <c r="C6" s="2">
        <f>IFERROR(__xludf.DUMMYFUNCTION("""COMPUTED_VALUE"""),51.04)</f>
        <v>51.04</v>
      </c>
      <c r="D6" s="2">
        <f>IFERROR(__xludf.DUMMYFUNCTION("""COMPUTED_VALUE"""),50.49)</f>
        <v>50.49</v>
      </c>
      <c r="E6" s="2">
        <f>IFERROR(__xludf.DUMMYFUNCTION("""COMPUTED_VALUE"""),50.59)</f>
        <v>50.59</v>
      </c>
      <c r="F6" s="2">
        <f>IFERROR(__xludf.DUMMYFUNCTION("""COMPUTED_VALUE"""),398694.0)</f>
        <v>398694</v>
      </c>
    </row>
    <row r="7">
      <c r="A7" s="3">
        <f>IFERROR(__xludf.DUMMYFUNCTION("""COMPUTED_VALUE"""),43474.6875)</f>
        <v>43474.6875</v>
      </c>
      <c r="B7" s="2">
        <f>IFERROR(__xludf.DUMMYFUNCTION("""COMPUTED_VALUE"""),51.03)</f>
        <v>51.03</v>
      </c>
      <c r="C7" s="2">
        <f>IFERROR(__xludf.DUMMYFUNCTION("""COMPUTED_VALUE"""),51.31)</f>
        <v>51.31</v>
      </c>
      <c r="D7" s="2">
        <f>IFERROR(__xludf.DUMMYFUNCTION("""COMPUTED_VALUE"""),50.99)</f>
        <v>50.99</v>
      </c>
      <c r="E7" s="2">
        <f>IFERROR(__xludf.DUMMYFUNCTION("""COMPUTED_VALUE"""),51.25)</f>
        <v>51.25</v>
      </c>
      <c r="F7" s="2">
        <f>IFERROR(__xludf.DUMMYFUNCTION("""COMPUTED_VALUE"""),82946.0)</f>
        <v>82946</v>
      </c>
    </row>
    <row r="8">
      <c r="A8" s="3">
        <f>IFERROR(__xludf.DUMMYFUNCTION("""COMPUTED_VALUE"""),43475.6875)</f>
        <v>43475.6875</v>
      </c>
      <c r="B8" s="2">
        <f>IFERROR(__xludf.DUMMYFUNCTION("""COMPUTED_VALUE"""),51.01)</f>
        <v>51.01</v>
      </c>
      <c r="C8" s="2">
        <f>IFERROR(__xludf.DUMMYFUNCTION("""COMPUTED_VALUE"""),51.31)</f>
        <v>51.31</v>
      </c>
      <c r="D8" s="2">
        <f>IFERROR(__xludf.DUMMYFUNCTION("""COMPUTED_VALUE"""),50.84)</f>
        <v>50.84</v>
      </c>
      <c r="E8" s="2">
        <f>IFERROR(__xludf.DUMMYFUNCTION("""COMPUTED_VALUE"""),51.31)</f>
        <v>51.31</v>
      </c>
      <c r="F8" s="2">
        <f>IFERROR(__xludf.DUMMYFUNCTION("""COMPUTED_VALUE"""),2187803.0)</f>
        <v>2187803</v>
      </c>
    </row>
    <row r="9">
      <c r="A9" s="3">
        <f>IFERROR(__xludf.DUMMYFUNCTION("""COMPUTED_VALUE"""),43476.6875)</f>
        <v>43476.6875</v>
      </c>
      <c r="B9" s="2">
        <f>IFERROR(__xludf.DUMMYFUNCTION("""COMPUTED_VALUE"""),51.45)</f>
        <v>51.45</v>
      </c>
      <c r="C9" s="2">
        <f>IFERROR(__xludf.DUMMYFUNCTION("""COMPUTED_VALUE"""),51.53)</f>
        <v>51.53</v>
      </c>
      <c r="D9" s="2">
        <f>IFERROR(__xludf.DUMMYFUNCTION("""COMPUTED_VALUE"""),51.06)</f>
        <v>51.06</v>
      </c>
      <c r="E9" s="2">
        <f>IFERROR(__xludf.DUMMYFUNCTION("""COMPUTED_VALUE"""),51.29)</f>
        <v>51.29</v>
      </c>
      <c r="F9" s="2">
        <f>IFERROR(__xludf.DUMMYFUNCTION("""COMPUTED_VALUE"""),196389.0)</f>
        <v>196389</v>
      </c>
    </row>
    <row r="10">
      <c r="A10" s="3">
        <f>IFERROR(__xludf.DUMMYFUNCTION("""COMPUTED_VALUE"""),43479.6875)</f>
        <v>43479.6875</v>
      </c>
      <c r="B10" s="2">
        <f>IFERROR(__xludf.DUMMYFUNCTION("""COMPUTED_VALUE"""),51.02)</f>
        <v>51.02</v>
      </c>
      <c r="C10" s="2">
        <f>IFERROR(__xludf.DUMMYFUNCTION("""COMPUTED_VALUE"""),51.2)</f>
        <v>51.2</v>
      </c>
      <c r="D10" s="2">
        <f>IFERROR(__xludf.DUMMYFUNCTION("""COMPUTED_VALUE"""),50.84)</f>
        <v>50.84</v>
      </c>
      <c r="E10" s="2">
        <f>IFERROR(__xludf.DUMMYFUNCTION("""COMPUTED_VALUE"""),51.17)</f>
        <v>51.17</v>
      </c>
      <c r="F10" s="2">
        <f>IFERROR(__xludf.DUMMYFUNCTION("""COMPUTED_VALUE"""),150611.0)</f>
        <v>150611</v>
      </c>
    </row>
    <row r="11">
      <c r="A11" s="3">
        <f>IFERROR(__xludf.DUMMYFUNCTION("""COMPUTED_VALUE"""),43480.6875)</f>
        <v>43480.6875</v>
      </c>
      <c r="B11" s="2">
        <f>IFERROR(__xludf.DUMMYFUNCTION("""COMPUTED_VALUE"""),51.46)</f>
        <v>51.46</v>
      </c>
      <c r="C11" s="2">
        <f>IFERROR(__xludf.DUMMYFUNCTION("""COMPUTED_VALUE"""),51.55)</f>
        <v>51.55</v>
      </c>
      <c r="D11" s="2">
        <f>IFERROR(__xludf.DUMMYFUNCTION("""COMPUTED_VALUE"""),51.12)</f>
        <v>51.12</v>
      </c>
      <c r="E11" s="2">
        <f>IFERROR(__xludf.DUMMYFUNCTION("""COMPUTED_VALUE"""),51.4)</f>
        <v>51.4</v>
      </c>
      <c r="F11" s="2">
        <f>IFERROR(__xludf.DUMMYFUNCTION("""COMPUTED_VALUE"""),931215.0)</f>
        <v>931215</v>
      </c>
    </row>
    <row r="12">
      <c r="A12" s="3">
        <f>IFERROR(__xludf.DUMMYFUNCTION("""COMPUTED_VALUE"""),43481.6875)</f>
        <v>43481.6875</v>
      </c>
      <c r="B12" s="2">
        <f>IFERROR(__xludf.DUMMYFUNCTION("""COMPUTED_VALUE"""),51.55)</f>
        <v>51.55</v>
      </c>
      <c r="C12" s="2">
        <f>IFERROR(__xludf.DUMMYFUNCTION("""COMPUTED_VALUE"""),51.79)</f>
        <v>51.79</v>
      </c>
      <c r="D12" s="2">
        <f>IFERROR(__xludf.DUMMYFUNCTION("""COMPUTED_VALUE"""),51.47)</f>
        <v>51.47</v>
      </c>
      <c r="E12" s="2">
        <f>IFERROR(__xludf.DUMMYFUNCTION("""COMPUTED_VALUE"""),51.78)</f>
        <v>51.78</v>
      </c>
      <c r="F12" s="2">
        <f>IFERROR(__xludf.DUMMYFUNCTION("""COMPUTED_VALUE"""),295197.0)</f>
        <v>295197</v>
      </c>
    </row>
    <row r="13">
      <c r="A13" s="3">
        <f>IFERROR(__xludf.DUMMYFUNCTION("""COMPUTED_VALUE"""),43482.6875)</f>
        <v>43482.6875</v>
      </c>
      <c r="B13" s="2">
        <f>IFERROR(__xludf.DUMMYFUNCTION("""COMPUTED_VALUE"""),51.4)</f>
        <v>51.4</v>
      </c>
      <c r="C13" s="2">
        <f>IFERROR(__xludf.DUMMYFUNCTION("""COMPUTED_VALUE"""),51.75)</f>
        <v>51.75</v>
      </c>
      <c r="D13" s="2">
        <f>IFERROR(__xludf.DUMMYFUNCTION("""COMPUTED_VALUE"""),51.27)</f>
        <v>51.27</v>
      </c>
      <c r="E13" s="2">
        <f>IFERROR(__xludf.DUMMYFUNCTION("""COMPUTED_VALUE"""),51.75)</f>
        <v>51.75</v>
      </c>
      <c r="F13" s="2">
        <f>IFERROR(__xludf.DUMMYFUNCTION("""COMPUTED_VALUE"""),409532.0)</f>
        <v>409532</v>
      </c>
    </row>
    <row r="14">
      <c r="A14" s="3">
        <f>IFERROR(__xludf.DUMMYFUNCTION("""COMPUTED_VALUE"""),43483.6875)</f>
        <v>43483.6875</v>
      </c>
      <c r="B14" s="2">
        <f>IFERROR(__xludf.DUMMYFUNCTION("""COMPUTED_VALUE"""),52.02)</f>
        <v>52.02</v>
      </c>
      <c r="C14" s="2">
        <f>IFERROR(__xludf.DUMMYFUNCTION("""COMPUTED_VALUE"""),52.62)</f>
        <v>52.62</v>
      </c>
      <c r="D14" s="2">
        <f>IFERROR(__xludf.DUMMYFUNCTION("""COMPUTED_VALUE"""),52.02)</f>
        <v>52.02</v>
      </c>
      <c r="E14" s="2">
        <f>IFERROR(__xludf.DUMMYFUNCTION("""COMPUTED_VALUE"""),52.6)</f>
        <v>52.6</v>
      </c>
      <c r="F14" s="2">
        <f>IFERROR(__xludf.DUMMYFUNCTION("""COMPUTED_VALUE"""),339424.0)</f>
        <v>339424</v>
      </c>
    </row>
    <row r="15">
      <c r="A15" s="3">
        <f>IFERROR(__xludf.DUMMYFUNCTION("""COMPUTED_VALUE"""),43486.6875)</f>
        <v>43486.6875</v>
      </c>
      <c r="B15" s="2">
        <f>IFERROR(__xludf.DUMMYFUNCTION("""COMPUTED_VALUE"""),52.43)</f>
        <v>52.43</v>
      </c>
      <c r="C15" s="2">
        <f>IFERROR(__xludf.DUMMYFUNCTION("""COMPUTED_VALUE"""),52.51)</f>
        <v>52.51</v>
      </c>
      <c r="D15" s="2">
        <f>IFERROR(__xludf.DUMMYFUNCTION("""COMPUTED_VALUE"""),52.37)</f>
        <v>52.37</v>
      </c>
      <c r="E15" s="2">
        <f>IFERROR(__xludf.DUMMYFUNCTION("""COMPUTED_VALUE"""),52.48)</f>
        <v>52.48</v>
      </c>
      <c r="F15" s="2">
        <f>IFERROR(__xludf.DUMMYFUNCTION("""COMPUTED_VALUE"""),187547.0)</f>
        <v>187547</v>
      </c>
    </row>
    <row r="16">
      <c r="A16" s="3">
        <f>IFERROR(__xludf.DUMMYFUNCTION("""COMPUTED_VALUE"""),43487.6875)</f>
        <v>43487.6875</v>
      </c>
      <c r="B16" s="2">
        <f>IFERROR(__xludf.DUMMYFUNCTION("""COMPUTED_VALUE"""),52.28)</f>
        <v>52.28</v>
      </c>
      <c r="C16" s="2">
        <f>IFERROR(__xludf.DUMMYFUNCTION("""COMPUTED_VALUE"""),52.35)</f>
        <v>52.35</v>
      </c>
      <c r="D16" s="2">
        <f>IFERROR(__xludf.DUMMYFUNCTION("""COMPUTED_VALUE"""),52.05)</f>
        <v>52.05</v>
      </c>
      <c r="E16" s="2">
        <f>IFERROR(__xludf.DUMMYFUNCTION("""COMPUTED_VALUE"""),52.17)</f>
        <v>52.17</v>
      </c>
      <c r="F16" s="2">
        <f>IFERROR(__xludf.DUMMYFUNCTION("""COMPUTED_VALUE"""),117193.0)</f>
        <v>117193</v>
      </c>
    </row>
    <row r="17">
      <c r="A17" s="3">
        <f>IFERROR(__xludf.DUMMYFUNCTION("""COMPUTED_VALUE"""),43488.6875)</f>
        <v>43488.6875</v>
      </c>
      <c r="B17" s="2">
        <f>IFERROR(__xludf.DUMMYFUNCTION("""COMPUTED_VALUE"""),51.9)</f>
        <v>51.9</v>
      </c>
      <c r="C17" s="2">
        <f>IFERROR(__xludf.DUMMYFUNCTION("""COMPUTED_VALUE"""),52.29)</f>
        <v>52.29</v>
      </c>
      <c r="D17" s="2">
        <f>IFERROR(__xludf.DUMMYFUNCTION("""COMPUTED_VALUE"""),51.83)</f>
        <v>51.83</v>
      </c>
      <c r="E17" s="2">
        <f>IFERROR(__xludf.DUMMYFUNCTION("""COMPUTED_VALUE"""),51.92)</f>
        <v>51.92</v>
      </c>
      <c r="F17" s="2">
        <f>IFERROR(__xludf.DUMMYFUNCTION("""COMPUTED_VALUE"""),102547.0)</f>
        <v>102547</v>
      </c>
    </row>
    <row r="18">
      <c r="A18" s="3">
        <f>IFERROR(__xludf.DUMMYFUNCTION("""COMPUTED_VALUE"""),43489.6875)</f>
        <v>43489.6875</v>
      </c>
      <c r="B18" s="2">
        <f>IFERROR(__xludf.DUMMYFUNCTION("""COMPUTED_VALUE"""),51.99)</f>
        <v>51.99</v>
      </c>
      <c r="C18" s="2">
        <f>IFERROR(__xludf.DUMMYFUNCTION("""COMPUTED_VALUE"""),52.18)</f>
        <v>52.18</v>
      </c>
      <c r="D18" s="2">
        <f>IFERROR(__xludf.DUMMYFUNCTION("""COMPUTED_VALUE"""),51.92)</f>
        <v>51.92</v>
      </c>
      <c r="E18" s="2">
        <f>IFERROR(__xludf.DUMMYFUNCTION("""COMPUTED_VALUE"""),52.05)</f>
        <v>52.05</v>
      </c>
      <c r="F18" s="2">
        <f>IFERROR(__xludf.DUMMYFUNCTION("""COMPUTED_VALUE"""),152027.0)</f>
        <v>152027</v>
      </c>
    </row>
    <row r="19">
      <c r="A19" s="3">
        <f>IFERROR(__xludf.DUMMYFUNCTION("""COMPUTED_VALUE"""),43490.6875)</f>
        <v>43490.6875</v>
      </c>
      <c r="B19" s="2">
        <f>IFERROR(__xludf.DUMMYFUNCTION("""COMPUTED_VALUE"""),52.37)</f>
        <v>52.37</v>
      </c>
      <c r="C19" s="2">
        <f>IFERROR(__xludf.DUMMYFUNCTION("""COMPUTED_VALUE"""),52.73)</f>
        <v>52.73</v>
      </c>
      <c r="D19" s="2">
        <f>IFERROR(__xludf.DUMMYFUNCTION("""COMPUTED_VALUE"""),52.26)</f>
        <v>52.26</v>
      </c>
      <c r="E19" s="2">
        <f>IFERROR(__xludf.DUMMYFUNCTION("""COMPUTED_VALUE"""),52.63)</f>
        <v>52.63</v>
      </c>
      <c r="F19" s="2">
        <f>IFERROR(__xludf.DUMMYFUNCTION("""COMPUTED_VALUE"""),402988.0)</f>
        <v>402988</v>
      </c>
    </row>
    <row r="20">
      <c r="A20" s="3">
        <f>IFERROR(__xludf.DUMMYFUNCTION("""COMPUTED_VALUE"""),43493.6875)</f>
        <v>43493.6875</v>
      </c>
      <c r="B20" s="2">
        <f>IFERROR(__xludf.DUMMYFUNCTION("""COMPUTED_VALUE"""),52.46)</f>
        <v>52.46</v>
      </c>
      <c r="C20" s="2">
        <f>IFERROR(__xludf.DUMMYFUNCTION("""COMPUTED_VALUE"""),52.46)</f>
        <v>52.46</v>
      </c>
      <c r="D20" s="2">
        <f>IFERROR(__xludf.DUMMYFUNCTION("""COMPUTED_VALUE"""),52.01)</f>
        <v>52.01</v>
      </c>
      <c r="E20" s="2">
        <f>IFERROR(__xludf.DUMMYFUNCTION("""COMPUTED_VALUE"""),52.13)</f>
        <v>52.13</v>
      </c>
      <c r="F20" s="2">
        <f>IFERROR(__xludf.DUMMYFUNCTION("""COMPUTED_VALUE"""),400799.0)</f>
        <v>400799</v>
      </c>
    </row>
    <row r="21">
      <c r="A21" s="3">
        <f>IFERROR(__xludf.DUMMYFUNCTION("""COMPUTED_VALUE"""),43494.6875)</f>
        <v>43494.6875</v>
      </c>
      <c r="B21" s="2">
        <f>IFERROR(__xludf.DUMMYFUNCTION("""COMPUTED_VALUE"""),52.23)</f>
        <v>52.23</v>
      </c>
      <c r="C21" s="2">
        <f>IFERROR(__xludf.DUMMYFUNCTION("""COMPUTED_VALUE"""),52.46)</f>
        <v>52.46</v>
      </c>
      <c r="D21" s="2">
        <f>IFERROR(__xludf.DUMMYFUNCTION("""COMPUTED_VALUE"""),52.13)</f>
        <v>52.13</v>
      </c>
      <c r="E21" s="2">
        <f>IFERROR(__xludf.DUMMYFUNCTION("""COMPUTED_VALUE"""),52.31)</f>
        <v>52.31</v>
      </c>
      <c r="F21" s="2">
        <f>IFERROR(__xludf.DUMMYFUNCTION("""COMPUTED_VALUE"""),875608.0)</f>
        <v>875608</v>
      </c>
    </row>
    <row r="22">
      <c r="A22" s="3">
        <f>IFERROR(__xludf.DUMMYFUNCTION("""COMPUTED_VALUE"""),43495.6875)</f>
        <v>43495.6875</v>
      </c>
      <c r="B22" s="2">
        <f>IFERROR(__xludf.DUMMYFUNCTION("""COMPUTED_VALUE"""),52.32)</f>
        <v>52.32</v>
      </c>
      <c r="C22" s="2">
        <f>IFERROR(__xludf.DUMMYFUNCTION("""COMPUTED_VALUE"""),52.62)</f>
        <v>52.62</v>
      </c>
      <c r="D22" s="2">
        <f>IFERROR(__xludf.DUMMYFUNCTION("""COMPUTED_VALUE"""),52.32)</f>
        <v>52.32</v>
      </c>
      <c r="E22" s="2">
        <f>IFERROR(__xludf.DUMMYFUNCTION("""COMPUTED_VALUE"""),52.62)</f>
        <v>52.62</v>
      </c>
      <c r="F22" s="2">
        <f>IFERROR(__xludf.DUMMYFUNCTION("""COMPUTED_VALUE"""),454394.0)</f>
        <v>454394</v>
      </c>
    </row>
    <row r="23">
      <c r="A23" s="3">
        <f>IFERROR(__xludf.DUMMYFUNCTION("""COMPUTED_VALUE"""),43496.6875)</f>
        <v>43496.6875</v>
      </c>
      <c r="B23" s="2">
        <f>IFERROR(__xludf.DUMMYFUNCTION("""COMPUTED_VALUE"""),53.22)</f>
        <v>53.22</v>
      </c>
      <c r="C23" s="2">
        <f>IFERROR(__xludf.DUMMYFUNCTION("""COMPUTED_VALUE"""),53.28)</f>
        <v>53.28</v>
      </c>
      <c r="D23" s="2">
        <f>IFERROR(__xludf.DUMMYFUNCTION("""COMPUTED_VALUE"""),52.92)</f>
        <v>52.92</v>
      </c>
      <c r="E23" s="2">
        <f>IFERROR(__xludf.DUMMYFUNCTION("""COMPUTED_VALUE"""),53.27)</f>
        <v>53.27</v>
      </c>
      <c r="F23" s="2">
        <f>IFERROR(__xludf.DUMMYFUNCTION("""COMPUTED_VALUE"""),670163.0)</f>
        <v>670163</v>
      </c>
    </row>
    <row r="24">
      <c r="A24" s="3">
        <f>IFERROR(__xludf.DUMMYFUNCTION("""COMPUTED_VALUE"""),43497.6875)</f>
        <v>43497.6875</v>
      </c>
      <c r="B24" s="2">
        <f>IFERROR(__xludf.DUMMYFUNCTION("""COMPUTED_VALUE"""),53.41)</f>
        <v>53.41</v>
      </c>
      <c r="C24" s="2">
        <f>IFERROR(__xludf.DUMMYFUNCTION("""COMPUTED_VALUE"""),53.49)</f>
        <v>53.49</v>
      </c>
      <c r="D24" s="2">
        <f>IFERROR(__xludf.DUMMYFUNCTION("""COMPUTED_VALUE"""),53.2)</f>
        <v>53.2</v>
      </c>
      <c r="E24" s="2">
        <f>IFERROR(__xludf.DUMMYFUNCTION("""COMPUTED_VALUE"""),53.43)</f>
        <v>53.43</v>
      </c>
      <c r="F24" s="2">
        <f>IFERROR(__xludf.DUMMYFUNCTION("""COMPUTED_VALUE"""),239648.0)</f>
        <v>239648</v>
      </c>
    </row>
    <row r="25">
      <c r="A25" s="3">
        <f>IFERROR(__xludf.DUMMYFUNCTION("""COMPUTED_VALUE"""),43500.6875)</f>
        <v>43500.6875</v>
      </c>
      <c r="B25" s="2">
        <f>IFERROR(__xludf.DUMMYFUNCTION("""COMPUTED_VALUE"""),53.34)</f>
        <v>53.34</v>
      </c>
      <c r="C25" s="2">
        <f>IFERROR(__xludf.DUMMYFUNCTION("""COMPUTED_VALUE"""),53.46)</f>
        <v>53.46</v>
      </c>
      <c r="D25" s="2">
        <f>IFERROR(__xludf.DUMMYFUNCTION("""COMPUTED_VALUE"""),53.17)</f>
        <v>53.17</v>
      </c>
      <c r="E25" s="2">
        <f>IFERROR(__xludf.DUMMYFUNCTION("""COMPUTED_VALUE"""),53.42)</f>
        <v>53.42</v>
      </c>
      <c r="F25" s="2">
        <f>IFERROR(__xludf.DUMMYFUNCTION("""COMPUTED_VALUE"""),183687.0)</f>
        <v>183687</v>
      </c>
    </row>
    <row r="26">
      <c r="A26" s="3">
        <f>IFERROR(__xludf.DUMMYFUNCTION("""COMPUTED_VALUE"""),43501.6875)</f>
        <v>43501.6875</v>
      </c>
      <c r="B26" s="2">
        <f>IFERROR(__xludf.DUMMYFUNCTION("""COMPUTED_VALUE"""),53.52)</f>
        <v>53.52</v>
      </c>
      <c r="C26" s="2">
        <f>IFERROR(__xludf.DUMMYFUNCTION("""COMPUTED_VALUE"""),53.9)</f>
        <v>53.9</v>
      </c>
      <c r="D26" s="2">
        <f>IFERROR(__xludf.DUMMYFUNCTION("""COMPUTED_VALUE"""),53.51)</f>
        <v>53.51</v>
      </c>
      <c r="E26" s="2">
        <f>IFERROR(__xludf.DUMMYFUNCTION("""COMPUTED_VALUE"""),53.89)</f>
        <v>53.89</v>
      </c>
      <c r="F26" s="2">
        <f>IFERROR(__xludf.DUMMYFUNCTION("""COMPUTED_VALUE"""),132225.0)</f>
        <v>132225</v>
      </c>
    </row>
    <row r="27">
      <c r="A27" s="3">
        <f>IFERROR(__xludf.DUMMYFUNCTION("""COMPUTED_VALUE"""),43502.6875)</f>
        <v>43502.6875</v>
      </c>
      <c r="B27" s="2">
        <f>IFERROR(__xludf.DUMMYFUNCTION("""COMPUTED_VALUE"""),53.75)</f>
        <v>53.75</v>
      </c>
      <c r="C27" s="2">
        <f>IFERROR(__xludf.DUMMYFUNCTION("""COMPUTED_VALUE"""),53.9)</f>
        <v>53.9</v>
      </c>
      <c r="D27" s="2">
        <f>IFERROR(__xludf.DUMMYFUNCTION("""COMPUTED_VALUE"""),53.7)</f>
        <v>53.7</v>
      </c>
      <c r="E27" s="2">
        <f>IFERROR(__xludf.DUMMYFUNCTION("""COMPUTED_VALUE"""),53.78)</f>
        <v>53.78</v>
      </c>
      <c r="F27" s="2">
        <f>IFERROR(__xludf.DUMMYFUNCTION("""COMPUTED_VALUE"""),402445.0)</f>
        <v>402445</v>
      </c>
    </row>
    <row r="28">
      <c r="A28" s="3">
        <f>IFERROR(__xludf.DUMMYFUNCTION("""COMPUTED_VALUE"""),43503.6875)</f>
        <v>43503.6875</v>
      </c>
      <c r="B28" s="2">
        <f>IFERROR(__xludf.DUMMYFUNCTION("""COMPUTED_VALUE"""),53.53)</f>
        <v>53.53</v>
      </c>
      <c r="C28" s="2">
        <f>IFERROR(__xludf.DUMMYFUNCTION("""COMPUTED_VALUE"""),53.65)</f>
        <v>53.65</v>
      </c>
      <c r="D28" s="2">
        <f>IFERROR(__xludf.DUMMYFUNCTION("""COMPUTED_VALUE"""),53.01)</f>
        <v>53.01</v>
      </c>
      <c r="E28" s="2">
        <f>IFERROR(__xludf.DUMMYFUNCTION("""COMPUTED_VALUE"""),53.01)</f>
        <v>53.01</v>
      </c>
      <c r="F28" s="2">
        <f>IFERROR(__xludf.DUMMYFUNCTION("""COMPUTED_VALUE"""),289209.0)</f>
        <v>289209</v>
      </c>
    </row>
    <row r="29">
      <c r="A29" s="3">
        <f>IFERROR(__xludf.DUMMYFUNCTION("""COMPUTED_VALUE"""),43504.6875)</f>
        <v>43504.6875</v>
      </c>
      <c r="B29" s="2">
        <f>IFERROR(__xludf.DUMMYFUNCTION("""COMPUTED_VALUE"""),52.94)</f>
        <v>52.94</v>
      </c>
      <c r="C29" s="2">
        <f>IFERROR(__xludf.DUMMYFUNCTION("""COMPUTED_VALUE"""),53.11)</f>
        <v>53.11</v>
      </c>
      <c r="D29" s="2">
        <f>IFERROR(__xludf.DUMMYFUNCTION("""COMPUTED_VALUE"""),52.78)</f>
        <v>52.78</v>
      </c>
      <c r="E29" s="2">
        <f>IFERROR(__xludf.DUMMYFUNCTION("""COMPUTED_VALUE"""),52.8)</f>
        <v>52.8</v>
      </c>
      <c r="F29" s="2">
        <f>IFERROR(__xludf.DUMMYFUNCTION("""COMPUTED_VALUE"""),278970.0)</f>
        <v>278970</v>
      </c>
    </row>
    <row r="30">
      <c r="A30" s="3">
        <f>IFERROR(__xludf.DUMMYFUNCTION("""COMPUTED_VALUE"""),43507.6875)</f>
        <v>43507.6875</v>
      </c>
      <c r="B30" s="2">
        <f>IFERROR(__xludf.DUMMYFUNCTION("""COMPUTED_VALUE"""),53.13)</f>
        <v>53.13</v>
      </c>
      <c r="C30" s="2">
        <f>IFERROR(__xludf.DUMMYFUNCTION("""COMPUTED_VALUE"""),53.42)</f>
        <v>53.42</v>
      </c>
      <c r="D30" s="2">
        <f>IFERROR(__xludf.DUMMYFUNCTION("""COMPUTED_VALUE"""),53.11)</f>
        <v>53.11</v>
      </c>
      <c r="E30" s="2">
        <f>IFERROR(__xludf.DUMMYFUNCTION("""COMPUTED_VALUE"""),53.19)</f>
        <v>53.19</v>
      </c>
      <c r="F30" s="2">
        <f>IFERROR(__xludf.DUMMYFUNCTION("""COMPUTED_VALUE"""),196104.0)</f>
        <v>196104</v>
      </c>
    </row>
    <row r="31">
      <c r="A31" s="3">
        <f>IFERROR(__xludf.DUMMYFUNCTION("""COMPUTED_VALUE"""),43508.6875)</f>
        <v>43508.6875</v>
      </c>
      <c r="B31" s="2">
        <f>IFERROR(__xludf.DUMMYFUNCTION("""COMPUTED_VALUE"""),53.52)</f>
        <v>53.52</v>
      </c>
      <c r="C31" s="2">
        <f>IFERROR(__xludf.DUMMYFUNCTION("""COMPUTED_VALUE"""),53.8)</f>
        <v>53.8</v>
      </c>
      <c r="D31" s="2">
        <f>IFERROR(__xludf.DUMMYFUNCTION("""COMPUTED_VALUE"""),53.47)</f>
        <v>53.47</v>
      </c>
      <c r="E31" s="2">
        <f>IFERROR(__xludf.DUMMYFUNCTION("""COMPUTED_VALUE"""),53.76)</f>
        <v>53.76</v>
      </c>
      <c r="F31" s="2">
        <f>IFERROR(__xludf.DUMMYFUNCTION("""COMPUTED_VALUE"""),148843.0)</f>
        <v>148843</v>
      </c>
    </row>
    <row r="32">
      <c r="A32" s="3">
        <f>IFERROR(__xludf.DUMMYFUNCTION("""COMPUTED_VALUE"""),43509.6875)</f>
        <v>43509.6875</v>
      </c>
      <c r="B32" s="2">
        <f>IFERROR(__xludf.DUMMYFUNCTION("""COMPUTED_VALUE"""),54.02)</f>
        <v>54.02</v>
      </c>
      <c r="C32" s="2">
        <f>IFERROR(__xludf.DUMMYFUNCTION("""COMPUTED_VALUE"""),54.16)</f>
        <v>54.16</v>
      </c>
      <c r="D32" s="2">
        <f>IFERROR(__xludf.DUMMYFUNCTION("""COMPUTED_VALUE"""),53.91)</f>
        <v>53.91</v>
      </c>
      <c r="E32" s="2">
        <f>IFERROR(__xludf.DUMMYFUNCTION("""COMPUTED_VALUE"""),53.93)</f>
        <v>53.93</v>
      </c>
      <c r="F32" s="2">
        <f>IFERROR(__xludf.DUMMYFUNCTION("""COMPUTED_VALUE"""),171098.0)</f>
        <v>171098</v>
      </c>
    </row>
    <row r="33">
      <c r="A33" s="3">
        <f>IFERROR(__xludf.DUMMYFUNCTION("""COMPUTED_VALUE"""),43510.6875)</f>
        <v>43510.6875</v>
      </c>
      <c r="B33" s="2">
        <f>IFERROR(__xludf.DUMMYFUNCTION("""COMPUTED_VALUE"""),54.16)</f>
        <v>54.16</v>
      </c>
      <c r="C33" s="2">
        <f>IFERROR(__xludf.DUMMYFUNCTION("""COMPUTED_VALUE"""),54.16)</f>
        <v>54.16</v>
      </c>
      <c r="D33" s="2">
        <f>IFERROR(__xludf.DUMMYFUNCTION("""COMPUTED_VALUE"""),53.69)</f>
        <v>53.69</v>
      </c>
      <c r="E33" s="2">
        <f>IFERROR(__xludf.DUMMYFUNCTION("""COMPUTED_VALUE"""),53.75)</f>
        <v>53.75</v>
      </c>
      <c r="F33" s="2">
        <f>IFERROR(__xludf.DUMMYFUNCTION("""COMPUTED_VALUE"""),88513.0)</f>
        <v>88513</v>
      </c>
    </row>
    <row r="34">
      <c r="A34" s="3">
        <f>IFERROR(__xludf.DUMMYFUNCTION("""COMPUTED_VALUE"""),43511.6875)</f>
        <v>43511.6875</v>
      </c>
      <c r="B34" s="2">
        <f>IFERROR(__xludf.DUMMYFUNCTION("""COMPUTED_VALUE"""),53.74)</f>
        <v>53.74</v>
      </c>
      <c r="C34" s="2">
        <f>IFERROR(__xludf.DUMMYFUNCTION("""COMPUTED_VALUE"""),54.42)</f>
        <v>54.42</v>
      </c>
      <c r="D34" s="2">
        <f>IFERROR(__xludf.DUMMYFUNCTION("""COMPUTED_VALUE"""),53.65)</f>
        <v>53.65</v>
      </c>
      <c r="E34" s="2">
        <f>IFERROR(__xludf.DUMMYFUNCTION("""COMPUTED_VALUE"""),54.38)</f>
        <v>54.38</v>
      </c>
      <c r="F34" s="2">
        <f>IFERROR(__xludf.DUMMYFUNCTION("""COMPUTED_VALUE"""),200377.0)</f>
        <v>200377</v>
      </c>
    </row>
    <row r="35">
      <c r="A35" s="3">
        <f>IFERROR(__xludf.DUMMYFUNCTION("""COMPUTED_VALUE"""),43514.6875)</f>
        <v>43514.6875</v>
      </c>
      <c r="B35" s="2">
        <f>IFERROR(__xludf.DUMMYFUNCTION("""COMPUTED_VALUE"""),54.52)</f>
        <v>54.52</v>
      </c>
      <c r="C35" s="2">
        <f>IFERROR(__xludf.DUMMYFUNCTION("""COMPUTED_VALUE"""),54.64)</f>
        <v>54.64</v>
      </c>
      <c r="D35" s="2">
        <f>IFERROR(__xludf.DUMMYFUNCTION("""COMPUTED_VALUE"""),54.48)</f>
        <v>54.48</v>
      </c>
      <c r="E35" s="2">
        <f>IFERROR(__xludf.DUMMYFUNCTION("""COMPUTED_VALUE"""),54.56)</f>
        <v>54.56</v>
      </c>
      <c r="F35" s="2">
        <f>IFERROR(__xludf.DUMMYFUNCTION("""COMPUTED_VALUE"""),160220.0)</f>
        <v>160220</v>
      </c>
    </row>
    <row r="36">
      <c r="A36" s="3">
        <f>IFERROR(__xludf.DUMMYFUNCTION("""COMPUTED_VALUE"""),43515.6875)</f>
        <v>43515.6875</v>
      </c>
      <c r="B36" s="2">
        <f>IFERROR(__xludf.DUMMYFUNCTION("""COMPUTED_VALUE"""),54.68)</f>
        <v>54.68</v>
      </c>
      <c r="C36" s="2">
        <f>IFERROR(__xludf.DUMMYFUNCTION("""COMPUTED_VALUE"""),54.68)</f>
        <v>54.68</v>
      </c>
      <c r="D36" s="2">
        <f>IFERROR(__xludf.DUMMYFUNCTION("""COMPUTED_VALUE"""),54.35)</f>
        <v>54.35</v>
      </c>
      <c r="E36" s="2">
        <f>IFERROR(__xludf.DUMMYFUNCTION("""COMPUTED_VALUE"""),54.55)</f>
        <v>54.55</v>
      </c>
      <c r="F36" s="2">
        <f>IFERROR(__xludf.DUMMYFUNCTION("""COMPUTED_VALUE"""),126922.0)</f>
        <v>126922</v>
      </c>
    </row>
    <row r="37">
      <c r="A37" s="3">
        <f>IFERROR(__xludf.DUMMYFUNCTION("""COMPUTED_VALUE"""),43516.6875)</f>
        <v>43516.6875</v>
      </c>
      <c r="B37" s="2">
        <f>IFERROR(__xludf.DUMMYFUNCTION("""COMPUTED_VALUE"""),54.63)</f>
        <v>54.63</v>
      </c>
      <c r="C37" s="2">
        <f>IFERROR(__xludf.DUMMYFUNCTION("""COMPUTED_VALUE"""),54.84)</f>
        <v>54.84</v>
      </c>
      <c r="D37" s="2">
        <f>IFERROR(__xludf.DUMMYFUNCTION("""COMPUTED_VALUE"""),54.6)</f>
        <v>54.6</v>
      </c>
      <c r="E37" s="2">
        <f>IFERROR(__xludf.DUMMYFUNCTION("""COMPUTED_VALUE"""),54.83)</f>
        <v>54.83</v>
      </c>
      <c r="F37" s="2">
        <f>IFERROR(__xludf.DUMMYFUNCTION("""COMPUTED_VALUE"""),357203.0)</f>
        <v>357203</v>
      </c>
    </row>
    <row r="38">
      <c r="A38" s="3">
        <f>IFERROR(__xludf.DUMMYFUNCTION("""COMPUTED_VALUE"""),43517.6875)</f>
        <v>43517.6875</v>
      </c>
      <c r="B38" s="2">
        <f>IFERROR(__xludf.DUMMYFUNCTION("""COMPUTED_VALUE"""),54.84)</f>
        <v>54.84</v>
      </c>
      <c r="C38" s="2">
        <f>IFERROR(__xludf.DUMMYFUNCTION("""COMPUTED_VALUE"""),54.94)</f>
        <v>54.94</v>
      </c>
      <c r="D38" s="2">
        <f>IFERROR(__xludf.DUMMYFUNCTION("""COMPUTED_VALUE"""),54.59)</f>
        <v>54.59</v>
      </c>
      <c r="E38" s="2">
        <f>IFERROR(__xludf.DUMMYFUNCTION("""COMPUTED_VALUE"""),54.66)</f>
        <v>54.66</v>
      </c>
      <c r="F38" s="2">
        <f>IFERROR(__xludf.DUMMYFUNCTION("""COMPUTED_VALUE"""),328858.0)</f>
        <v>328858</v>
      </c>
    </row>
    <row r="39">
      <c r="A39" s="3">
        <f>IFERROR(__xludf.DUMMYFUNCTION("""COMPUTED_VALUE"""),43518.6875)</f>
        <v>43518.6875</v>
      </c>
      <c r="B39" s="2">
        <f>IFERROR(__xludf.DUMMYFUNCTION("""COMPUTED_VALUE"""),54.68)</f>
        <v>54.68</v>
      </c>
      <c r="C39" s="2">
        <f>IFERROR(__xludf.DUMMYFUNCTION("""COMPUTED_VALUE"""),54.99)</f>
        <v>54.99</v>
      </c>
      <c r="D39" s="2">
        <f>IFERROR(__xludf.DUMMYFUNCTION("""COMPUTED_VALUE"""),54.66)</f>
        <v>54.66</v>
      </c>
      <c r="E39" s="2">
        <f>IFERROR(__xludf.DUMMYFUNCTION("""COMPUTED_VALUE"""),54.96)</f>
        <v>54.96</v>
      </c>
      <c r="F39" s="2">
        <f>IFERROR(__xludf.DUMMYFUNCTION("""COMPUTED_VALUE"""),263888.0)</f>
        <v>263888</v>
      </c>
    </row>
    <row r="40">
      <c r="A40" s="3">
        <f>IFERROR(__xludf.DUMMYFUNCTION("""COMPUTED_VALUE"""),43521.6875)</f>
        <v>43521.6875</v>
      </c>
      <c r="B40" s="2">
        <f>IFERROR(__xludf.DUMMYFUNCTION("""COMPUTED_VALUE"""),55.06)</f>
        <v>55.06</v>
      </c>
      <c r="C40" s="2">
        <f>IFERROR(__xludf.DUMMYFUNCTION("""COMPUTED_VALUE"""),55.32)</f>
        <v>55.32</v>
      </c>
      <c r="D40" s="2">
        <f>IFERROR(__xludf.DUMMYFUNCTION("""COMPUTED_VALUE"""),55.06)</f>
        <v>55.06</v>
      </c>
      <c r="E40" s="2">
        <f>IFERROR(__xludf.DUMMYFUNCTION("""COMPUTED_VALUE"""),55.27)</f>
        <v>55.27</v>
      </c>
      <c r="F40" s="2">
        <f>IFERROR(__xludf.DUMMYFUNCTION("""COMPUTED_VALUE"""),238638.0)</f>
        <v>238638</v>
      </c>
    </row>
    <row r="41">
      <c r="A41" s="3">
        <f>IFERROR(__xludf.DUMMYFUNCTION("""COMPUTED_VALUE"""),43522.6875)</f>
        <v>43522.6875</v>
      </c>
      <c r="B41" s="2">
        <f>IFERROR(__xludf.DUMMYFUNCTION("""COMPUTED_VALUE"""),55.0)</f>
        <v>55</v>
      </c>
      <c r="C41" s="2">
        <f>IFERROR(__xludf.DUMMYFUNCTION("""COMPUTED_VALUE"""),55.21)</f>
        <v>55.21</v>
      </c>
      <c r="D41" s="2">
        <f>IFERROR(__xludf.DUMMYFUNCTION("""COMPUTED_VALUE"""),54.88)</f>
        <v>54.88</v>
      </c>
      <c r="E41" s="2">
        <f>IFERROR(__xludf.DUMMYFUNCTION("""COMPUTED_VALUE"""),55.19)</f>
        <v>55.19</v>
      </c>
      <c r="F41" s="2">
        <f>IFERROR(__xludf.DUMMYFUNCTION("""COMPUTED_VALUE"""),387724.0)</f>
        <v>387724</v>
      </c>
    </row>
    <row r="42">
      <c r="A42" s="3">
        <f>IFERROR(__xludf.DUMMYFUNCTION("""COMPUTED_VALUE"""),43523.6875)</f>
        <v>43523.6875</v>
      </c>
      <c r="B42" s="2">
        <f>IFERROR(__xludf.DUMMYFUNCTION("""COMPUTED_VALUE"""),54.98)</f>
        <v>54.98</v>
      </c>
      <c r="C42" s="2">
        <f>IFERROR(__xludf.DUMMYFUNCTION("""COMPUTED_VALUE"""),55.1)</f>
        <v>55.1</v>
      </c>
      <c r="D42" s="2">
        <f>IFERROR(__xludf.DUMMYFUNCTION("""COMPUTED_VALUE"""),54.85)</f>
        <v>54.85</v>
      </c>
      <c r="E42" s="2">
        <f>IFERROR(__xludf.DUMMYFUNCTION("""COMPUTED_VALUE"""),54.98)</f>
        <v>54.98</v>
      </c>
      <c r="F42" s="2">
        <f>IFERROR(__xludf.DUMMYFUNCTION("""COMPUTED_VALUE"""),559414.0)</f>
        <v>559414</v>
      </c>
    </row>
    <row r="43">
      <c r="A43" s="3">
        <f>IFERROR(__xludf.DUMMYFUNCTION("""COMPUTED_VALUE"""),43524.6875)</f>
        <v>43524.6875</v>
      </c>
      <c r="B43" s="2">
        <f>IFERROR(__xludf.DUMMYFUNCTION("""COMPUTED_VALUE"""),54.83)</f>
        <v>54.83</v>
      </c>
      <c r="C43" s="2">
        <f>IFERROR(__xludf.DUMMYFUNCTION("""COMPUTED_VALUE"""),55.07)</f>
        <v>55.07</v>
      </c>
      <c r="D43" s="2">
        <f>IFERROR(__xludf.DUMMYFUNCTION("""COMPUTED_VALUE"""),54.83)</f>
        <v>54.83</v>
      </c>
      <c r="E43" s="2">
        <f>IFERROR(__xludf.DUMMYFUNCTION("""COMPUTED_VALUE"""),55.02)</f>
        <v>55.02</v>
      </c>
      <c r="F43" s="2">
        <f>IFERROR(__xludf.DUMMYFUNCTION("""COMPUTED_VALUE"""),569704.0)</f>
        <v>569704</v>
      </c>
    </row>
    <row r="44">
      <c r="A44" s="3">
        <f>IFERROR(__xludf.DUMMYFUNCTION("""COMPUTED_VALUE"""),43525.6875)</f>
        <v>43525.6875</v>
      </c>
      <c r="B44" s="2">
        <f>IFERROR(__xludf.DUMMYFUNCTION("""COMPUTED_VALUE"""),55.24)</f>
        <v>55.24</v>
      </c>
      <c r="C44" s="2">
        <f>IFERROR(__xludf.DUMMYFUNCTION("""COMPUTED_VALUE"""),55.36)</f>
        <v>55.36</v>
      </c>
      <c r="D44" s="2">
        <f>IFERROR(__xludf.DUMMYFUNCTION("""COMPUTED_VALUE"""),55.06)</f>
        <v>55.06</v>
      </c>
      <c r="E44" s="2">
        <f>IFERROR(__xludf.DUMMYFUNCTION("""COMPUTED_VALUE"""),55.09)</f>
        <v>55.09</v>
      </c>
      <c r="F44" s="2">
        <f>IFERROR(__xludf.DUMMYFUNCTION("""COMPUTED_VALUE"""),586680.0)</f>
        <v>586680</v>
      </c>
    </row>
    <row r="45">
      <c r="A45" s="3">
        <f>IFERROR(__xludf.DUMMYFUNCTION("""COMPUTED_VALUE"""),43528.6875)</f>
        <v>43528.6875</v>
      </c>
      <c r="B45" s="2">
        <f>IFERROR(__xludf.DUMMYFUNCTION("""COMPUTED_VALUE"""),55.4)</f>
        <v>55.4</v>
      </c>
      <c r="C45" s="2">
        <f>IFERROR(__xludf.DUMMYFUNCTION("""COMPUTED_VALUE"""),55.42)</f>
        <v>55.42</v>
      </c>
      <c r="D45" s="2">
        <f>IFERROR(__xludf.DUMMYFUNCTION("""COMPUTED_VALUE"""),55.03)</f>
        <v>55.03</v>
      </c>
      <c r="E45" s="2">
        <f>IFERROR(__xludf.DUMMYFUNCTION("""COMPUTED_VALUE"""),55.03)</f>
        <v>55.03</v>
      </c>
      <c r="F45" s="2">
        <f>IFERROR(__xludf.DUMMYFUNCTION("""COMPUTED_VALUE"""),383820.0)</f>
        <v>383820</v>
      </c>
    </row>
    <row r="46">
      <c r="A46" s="3">
        <f>IFERROR(__xludf.DUMMYFUNCTION("""COMPUTED_VALUE"""),43529.6875)</f>
        <v>43529.6875</v>
      </c>
      <c r="B46" s="2">
        <f>IFERROR(__xludf.DUMMYFUNCTION("""COMPUTED_VALUE"""),55.13)</f>
        <v>55.13</v>
      </c>
      <c r="C46" s="2">
        <f>IFERROR(__xludf.DUMMYFUNCTION("""COMPUTED_VALUE"""),55.15)</f>
        <v>55.15</v>
      </c>
      <c r="D46" s="2">
        <f>IFERROR(__xludf.DUMMYFUNCTION("""COMPUTED_VALUE"""),54.9)</f>
        <v>54.9</v>
      </c>
      <c r="E46" s="2">
        <f>IFERROR(__xludf.DUMMYFUNCTION("""COMPUTED_VALUE"""),55.07)</f>
        <v>55.07</v>
      </c>
      <c r="F46" s="2">
        <f>IFERROR(__xludf.DUMMYFUNCTION("""COMPUTED_VALUE"""),100394.0)</f>
        <v>100394</v>
      </c>
    </row>
    <row r="47">
      <c r="A47" s="3">
        <f>IFERROR(__xludf.DUMMYFUNCTION("""COMPUTED_VALUE"""),43530.6875)</f>
        <v>43530.6875</v>
      </c>
      <c r="B47" s="2">
        <f>IFERROR(__xludf.DUMMYFUNCTION("""COMPUTED_VALUE"""),54.93)</f>
        <v>54.93</v>
      </c>
      <c r="C47" s="2">
        <f>IFERROR(__xludf.DUMMYFUNCTION("""COMPUTED_VALUE"""),55.05)</f>
        <v>55.05</v>
      </c>
      <c r="D47" s="2">
        <f>IFERROR(__xludf.DUMMYFUNCTION("""COMPUTED_VALUE"""),54.78)</f>
        <v>54.78</v>
      </c>
      <c r="E47" s="2">
        <f>IFERROR(__xludf.DUMMYFUNCTION("""COMPUTED_VALUE"""),54.83)</f>
        <v>54.83</v>
      </c>
      <c r="F47" s="2">
        <f>IFERROR(__xludf.DUMMYFUNCTION("""COMPUTED_VALUE"""),235428.0)</f>
        <v>235428</v>
      </c>
    </row>
    <row r="48">
      <c r="A48" s="3">
        <f>IFERROR(__xludf.DUMMYFUNCTION("""COMPUTED_VALUE"""),43531.6875)</f>
        <v>43531.6875</v>
      </c>
      <c r="B48" s="2">
        <f>IFERROR(__xludf.DUMMYFUNCTION("""COMPUTED_VALUE"""),54.57)</f>
        <v>54.57</v>
      </c>
      <c r="C48" s="2">
        <f>IFERROR(__xludf.DUMMYFUNCTION("""COMPUTED_VALUE"""),54.76)</f>
        <v>54.76</v>
      </c>
      <c r="D48" s="2">
        <f>IFERROR(__xludf.DUMMYFUNCTION("""COMPUTED_VALUE"""),54.11)</f>
        <v>54.11</v>
      </c>
      <c r="E48" s="2">
        <f>IFERROR(__xludf.DUMMYFUNCTION("""COMPUTED_VALUE"""),54.38)</f>
        <v>54.38</v>
      </c>
      <c r="F48" s="2">
        <f>IFERROR(__xludf.DUMMYFUNCTION("""COMPUTED_VALUE"""),2620551.0)</f>
        <v>2620551</v>
      </c>
    </row>
    <row r="49">
      <c r="A49" s="3">
        <f>IFERROR(__xludf.DUMMYFUNCTION("""COMPUTED_VALUE"""),43532.6875)</f>
        <v>43532.6875</v>
      </c>
      <c r="B49" s="2">
        <f>IFERROR(__xludf.DUMMYFUNCTION("""COMPUTED_VALUE"""),54.02)</f>
        <v>54.02</v>
      </c>
      <c r="C49" s="2">
        <f>IFERROR(__xludf.DUMMYFUNCTION("""COMPUTED_VALUE"""),54.08)</f>
        <v>54.08</v>
      </c>
      <c r="D49" s="2">
        <f>IFERROR(__xludf.DUMMYFUNCTION("""COMPUTED_VALUE"""),53.75)</f>
        <v>53.75</v>
      </c>
      <c r="E49" s="2">
        <f>IFERROR(__xludf.DUMMYFUNCTION("""COMPUTED_VALUE"""),53.92)</f>
        <v>53.92</v>
      </c>
      <c r="F49" s="2">
        <f>IFERROR(__xludf.DUMMYFUNCTION("""COMPUTED_VALUE"""),283678.0)</f>
        <v>283678</v>
      </c>
    </row>
    <row r="50">
      <c r="A50" s="3">
        <f>IFERROR(__xludf.DUMMYFUNCTION("""COMPUTED_VALUE"""),43535.6875)</f>
        <v>43535.6875</v>
      </c>
      <c r="B50" s="2">
        <f>IFERROR(__xludf.DUMMYFUNCTION("""COMPUTED_VALUE"""),54.19)</f>
        <v>54.19</v>
      </c>
      <c r="C50" s="2">
        <f>IFERROR(__xludf.DUMMYFUNCTION("""COMPUTED_VALUE"""),54.64)</f>
        <v>54.64</v>
      </c>
      <c r="D50" s="2">
        <f>IFERROR(__xludf.DUMMYFUNCTION("""COMPUTED_VALUE"""),54.18)</f>
        <v>54.18</v>
      </c>
      <c r="E50" s="2">
        <f>IFERROR(__xludf.DUMMYFUNCTION("""COMPUTED_VALUE"""),54.63)</f>
        <v>54.63</v>
      </c>
      <c r="F50" s="2">
        <f>IFERROR(__xludf.DUMMYFUNCTION("""COMPUTED_VALUE"""),2851662.0)</f>
        <v>2851662</v>
      </c>
    </row>
    <row r="51">
      <c r="A51" s="3">
        <f>IFERROR(__xludf.DUMMYFUNCTION("""COMPUTED_VALUE"""),43536.6875)</f>
        <v>43536.6875</v>
      </c>
      <c r="B51" s="2">
        <f>IFERROR(__xludf.DUMMYFUNCTION("""COMPUTED_VALUE"""),54.96)</f>
        <v>54.96</v>
      </c>
      <c r="C51" s="2">
        <f>IFERROR(__xludf.DUMMYFUNCTION("""COMPUTED_VALUE"""),55.0)</f>
        <v>55</v>
      </c>
      <c r="D51" s="2">
        <f>IFERROR(__xludf.DUMMYFUNCTION("""COMPUTED_VALUE"""),54.72)</f>
        <v>54.72</v>
      </c>
      <c r="E51" s="2">
        <f>IFERROR(__xludf.DUMMYFUNCTION("""COMPUTED_VALUE"""),54.96)</f>
        <v>54.96</v>
      </c>
      <c r="F51" s="2">
        <f>IFERROR(__xludf.DUMMYFUNCTION("""COMPUTED_VALUE"""),194986.0)</f>
        <v>194986</v>
      </c>
    </row>
    <row r="52">
      <c r="A52" s="3">
        <f>IFERROR(__xludf.DUMMYFUNCTION("""COMPUTED_VALUE"""),43537.6875)</f>
        <v>43537.6875</v>
      </c>
      <c r="B52" s="2">
        <f>IFERROR(__xludf.DUMMYFUNCTION("""COMPUTED_VALUE"""),54.91)</f>
        <v>54.91</v>
      </c>
      <c r="C52" s="2">
        <f>IFERROR(__xludf.DUMMYFUNCTION("""COMPUTED_VALUE"""),55.4)</f>
        <v>55.4</v>
      </c>
      <c r="D52" s="2">
        <f>IFERROR(__xludf.DUMMYFUNCTION("""COMPUTED_VALUE"""),54.91)</f>
        <v>54.91</v>
      </c>
      <c r="E52" s="2">
        <f>IFERROR(__xludf.DUMMYFUNCTION("""COMPUTED_VALUE"""),55.33)</f>
        <v>55.33</v>
      </c>
      <c r="F52" s="2">
        <f>IFERROR(__xludf.DUMMYFUNCTION("""COMPUTED_VALUE"""),113928.0)</f>
        <v>113928</v>
      </c>
    </row>
    <row r="53">
      <c r="A53" s="3">
        <f>IFERROR(__xludf.DUMMYFUNCTION("""COMPUTED_VALUE"""),43538.6875)</f>
        <v>43538.6875</v>
      </c>
      <c r="B53" s="2">
        <f>IFERROR(__xludf.DUMMYFUNCTION("""COMPUTED_VALUE"""),55.29)</f>
        <v>55.29</v>
      </c>
      <c r="C53" s="2">
        <f>IFERROR(__xludf.DUMMYFUNCTION("""COMPUTED_VALUE"""),55.48)</f>
        <v>55.48</v>
      </c>
      <c r="D53" s="2">
        <f>IFERROR(__xludf.DUMMYFUNCTION("""COMPUTED_VALUE"""),55.19)</f>
        <v>55.19</v>
      </c>
      <c r="E53" s="2">
        <f>IFERROR(__xludf.DUMMYFUNCTION("""COMPUTED_VALUE"""),55.35)</f>
        <v>55.35</v>
      </c>
      <c r="F53" s="2">
        <f>IFERROR(__xludf.DUMMYFUNCTION("""COMPUTED_VALUE"""),251960.0)</f>
        <v>251960</v>
      </c>
    </row>
    <row r="54">
      <c r="A54" s="3">
        <f>IFERROR(__xludf.DUMMYFUNCTION("""COMPUTED_VALUE"""),43539.6875)</f>
        <v>43539.6875</v>
      </c>
      <c r="B54" s="2">
        <f>IFERROR(__xludf.DUMMYFUNCTION("""COMPUTED_VALUE"""),55.41)</f>
        <v>55.41</v>
      </c>
      <c r="C54" s="2">
        <f>IFERROR(__xludf.DUMMYFUNCTION("""COMPUTED_VALUE"""),55.73)</f>
        <v>55.73</v>
      </c>
      <c r="D54" s="2">
        <f>IFERROR(__xludf.DUMMYFUNCTION("""COMPUTED_VALUE"""),55.39)</f>
        <v>55.39</v>
      </c>
      <c r="E54" s="2">
        <f>IFERROR(__xludf.DUMMYFUNCTION("""COMPUTED_VALUE"""),55.71)</f>
        <v>55.71</v>
      </c>
      <c r="F54" s="2">
        <f>IFERROR(__xludf.DUMMYFUNCTION("""COMPUTED_VALUE"""),242613.0)</f>
        <v>242613</v>
      </c>
    </row>
    <row r="55">
      <c r="A55" s="3">
        <f>IFERROR(__xludf.DUMMYFUNCTION("""COMPUTED_VALUE"""),43542.6875)</f>
        <v>43542.6875</v>
      </c>
      <c r="B55" s="2">
        <f>IFERROR(__xludf.DUMMYFUNCTION("""COMPUTED_VALUE"""),55.82)</f>
        <v>55.82</v>
      </c>
      <c r="C55" s="2">
        <f>IFERROR(__xludf.DUMMYFUNCTION("""COMPUTED_VALUE"""),55.9)</f>
        <v>55.9</v>
      </c>
      <c r="D55" s="2">
        <f>IFERROR(__xludf.DUMMYFUNCTION("""COMPUTED_VALUE"""),55.7)</f>
        <v>55.7</v>
      </c>
      <c r="E55" s="2">
        <f>IFERROR(__xludf.DUMMYFUNCTION("""COMPUTED_VALUE"""),55.75)</f>
        <v>55.75</v>
      </c>
      <c r="F55" s="2">
        <f>IFERROR(__xludf.DUMMYFUNCTION("""COMPUTED_VALUE"""),92022.0)</f>
        <v>92022</v>
      </c>
    </row>
    <row r="56">
      <c r="A56" s="3">
        <f>IFERROR(__xludf.DUMMYFUNCTION("""COMPUTED_VALUE"""),43543.6875)</f>
        <v>43543.6875</v>
      </c>
      <c r="B56" s="2">
        <f>IFERROR(__xludf.DUMMYFUNCTION("""COMPUTED_VALUE"""),55.92)</f>
        <v>55.92</v>
      </c>
      <c r="C56" s="2">
        <f>IFERROR(__xludf.DUMMYFUNCTION("""COMPUTED_VALUE"""),56.24)</f>
        <v>56.24</v>
      </c>
      <c r="D56" s="2">
        <f>IFERROR(__xludf.DUMMYFUNCTION("""COMPUTED_VALUE"""),55.92)</f>
        <v>55.92</v>
      </c>
      <c r="E56" s="2">
        <f>IFERROR(__xludf.DUMMYFUNCTION("""COMPUTED_VALUE"""),56.19)</f>
        <v>56.19</v>
      </c>
      <c r="F56" s="2">
        <f>IFERROR(__xludf.DUMMYFUNCTION("""COMPUTED_VALUE"""),571238.0)</f>
        <v>571238</v>
      </c>
    </row>
    <row r="57">
      <c r="A57" s="3">
        <f>IFERROR(__xludf.DUMMYFUNCTION("""COMPUTED_VALUE"""),43544.6875)</f>
        <v>43544.6875</v>
      </c>
      <c r="B57" s="2">
        <f>IFERROR(__xludf.DUMMYFUNCTION("""COMPUTED_VALUE"""),55.92)</f>
        <v>55.92</v>
      </c>
      <c r="C57" s="2">
        <f>IFERROR(__xludf.DUMMYFUNCTION("""COMPUTED_VALUE"""),55.94)</f>
        <v>55.94</v>
      </c>
      <c r="D57" s="2">
        <f>IFERROR(__xludf.DUMMYFUNCTION("""COMPUTED_VALUE"""),55.57)</f>
        <v>55.57</v>
      </c>
      <c r="E57" s="2">
        <f>IFERROR(__xludf.DUMMYFUNCTION("""COMPUTED_VALUE"""),55.57)</f>
        <v>55.57</v>
      </c>
      <c r="F57" s="2">
        <f>IFERROR(__xludf.DUMMYFUNCTION("""COMPUTED_VALUE"""),92815.0)</f>
        <v>92815</v>
      </c>
    </row>
    <row r="58">
      <c r="A58" s="3">
        <f>IFERROR(__xludf.DUMMYFUNCTION("""COMPUTED_VALUE"""),43545.6875)</f>
        <v>43545.6875</v>
      </c>
      <c r="B58" s="2">
        <f>IFERROR(__xludf.DUMMYFUNCTION("""COMPUTED_VALUE"""),55.67)</f>
        <v>55.67</v>
      </c>
      <c r="C58" s="2">
        <f>IFERROR(__xludf.DUMMYFUNCTION("""COMPUTED_VALUE"""),56.1)</f>
        <v>56.1</v>
      </c>
      <c r="D58" s="2">
        <f>IFERROR(__xludf.DUMMYFUNCTION("""COMPUTED_VALUE"""),55.5)</f>
        <v>55.5</v>
      </c>
      <c r="E58" s="2">
        <f>IFERROR(__xludf.DUMMYFUNCTION("""COMPUTED_VALUE"""),55.95)</f>
        <v>55.95</v>
      </c>
      <c r="F58" s="2">
        <f>IFERROR(__xludf.DUMMYFUNCTION("""COMPUTED_VALUE"""),210139.0)</f>
        <v>210139</v>
      </c>
    </row>
    <row r="59">
      <c r="A59" s="3">
        <f>IFERROR(__xludf.DUMMYFUNCTION("""COMPUTED_VALUE"""),43546.6875)</f>
        <v>43546.6875</v>
      </c>
      <c r="B59" s="2">
        <f>IFERROR(__xludf.DUMMYFUNCTION("""COMPUTED_VALUE"""),56.3)</f>
        <v>56.3</v>
      </c>
      <c r="C59" s="2">
        <f>IFERROR(__xludf.DUMMYFUNCTION("""COMPUTED_VALUE"""),56.3)</f>
        <v>56.3</v>
      </c>
      <c r="D59" s="2">
        <f>IFERROR(__xludf.DUMMYFUNCTION("""COMPUTED_VALUE"""),55.21)</f>
        <v>55.21</v>
      </c>
      <c r="E59" s="2">
        <f>IFERROR(__xludf.DUMMYFUNCTION("""COMPUTED_VALUE"""),55.26)</f>
        <v>55.26</v>
      </c>
      <c r="F59" s="2">
        <f>IFERROR(__xludf.DUMMYFUNCTION("""COMPUTED_VALUE"""),392539.0)</f>
        <v>392539</v>
      </c>
    </row>
    <row r="60">
      <c r="A60" s="3">
        <f>IFERROR(__xludf.DUMMYFUNCTION("""COMPUTED_VALUE"""),43549.6875)</f>
        <v>43549.6875</v>
      </c>
      <c r="B60" s="2">
        <f>IFERROR(__xludf.DUMMYFUNCTION("""COMPUTED_VALUE"""),55.0)</f>
        <v>55</v>
      </c>
      <c r="C60" s="2">
        <f>IFERROR(__xludf.DUMMYFUNCTION("""COMPUTED_VALUE"""),55.21)</f>
        <v>55.21</v>
      </c>
      <c r="D60" s="2">
        <f>IFERROR(__xludf.DUMMYFUNCTION("""COMPUTED_VALUE"""),54.87)</f>
        <v>54.87</v>
      </c>
      <c r="E60" s="2">
        <f>IFERROR(__xludf.DUMMYFUNCTION("""COMPUTED_VALUE"""),55.02)</f>
        <v>55.02</v>
      </c>
      <c r="F60" s="2">
        <f>IFERROR(__xludf.DUMMYFUNCTION("""COMPUTED_VALUE"""),206829.0)</f>
        <v>206829</v>
      </c>
    </row>
    <row r="61">
      <c r="A61" s="3">
        <f>IFERROR(__xludf.DUMMYFUNCTION("""COMPUTED_VALUE"""),43550.6875)</f>
        <v>43550.6875</v>
      </c>
      <c r="B61" s="2">
        <f>IFERROR(__xludf.DUMMYFUNCTION("""COMPUTED_VALUE"""),55.35)</f>
        <v>55.35</v>
      </c>
      <c r="C61" s="2">
        <f>IFERROR(__xludf.DUMMYFUNCTION("""COMPUTED_VALUE"""),55.65)</f>
        <v>55.65</v>
      </c>
      <c r="D61" s="2">
        <f>IFERROR(__xludf.DUMMYFUNCTION("""COMPUTED_VALUE"""),55.23)</f>
        <v>55.23</v>
      </c>
      <c r="E61" s="2">
        <f>IFERROR(__xludf.DUMMYFUNCTION("""COMPUTED_VALUE"""),55.45)</f>
        <v>55.45</v>
      </c>
      <c r="F61" s="2">
        <f>IFERROR(__xludf.DUMMYFUNCTION("""COMPUTED_VALUE"""),185360.0)</f>
        <v>185360</v>
      </c>
    </row>
    <row r="62">
      <c r="A62" s="3">
        <f>IFERROR(__xludf.DUMMYFUNCTION("""COMPUTED_VALUE"""),43551.6875)</f>
        <v>43551.6875</v>
      </c>
      <c r="B62" s="2">
        <f>IFERROR(__xludf.DUMMYFUNCTION("""COMPUTED_VALUE"""),55.52)</f>
        <v>55.52</v>
      </c>
      <c r="C62" s="2">
        <f>IFERROR(__xludf.DUMMYFUNCTION("""COMPUTED_VALUE"""),55.61)</f>
        <v>55.61</v>
      </c>
      <c r="D62" s="2">
        <f>IFERROR(__xludf.DUMMYFUNCTION("""COMPUTED_VALUE"""),54.99)</f>
        <v>54.99</v>
      </c>
      <c r="E62" s="2">
        <f>IFERROR(__xludf.DUMMYFUNCTION("""COMPUTED_VALUE"""),55.15)</f>
        <v>55.15</v>
      </c>
      <c r="F62" s="2">
        <f>IFERROR(__xludf.DUMMYFUNCTION("""COMPUTED_VALUE"""),257376.0)</f>
        <v>257376</v>
      </c>
    </row>
    <row r="63">
      <c r="A63" s="3">
        <f>IFERROR(__xludf.DUMMYFUNCTION("""COMPUTED_VALUE"""),43552.6875)</f>
        <v>43552.6875</v>
      </c>
      <c r="B63" s="2">
        <f>IFERROR(__xludf.DUMMYFUNCTION("""COMPUTED_VALUE"""),55.19)</f>
        <v>55.19</v>
      </c>
      <c r="C63" s="2">
        <f>IFERROR(__xludf.DUMMYFUNCTION("""COMPUTED_VALUE"""),55.46)</f>
        <v>55.46</v>
      </c>
      <c r="D63" s="2">
        <f>IFERROR(__xludf.DUMMYFUNCTION("""COMPUTED_VALUE"""),55.13)</f>
        <v>55.13</v>
      </c>
      <c r="E63" s="2">
        <f>IFERROR(__xludf.DUMMYFUNCTION("""COMPUTED_VALUE"""),55.19)</f>
        <v>55.19</v>
      </c>
      <c r="F63" s="2">
        <f>IFERROR(__xludf.DUMMYFUNCTION("""COMPUTED_VALUE"""),160640.0)</f>
        <v>160640</v>
      </c>
    </row>
    <row r="64">
      <c r="A64" s="3">
        <f>IFERROR(__xludf.DUMMYFUNCTION("""COMPUTED_VALUE"""),43553.6875)</f>
        <v>43553.6875</v>
      </c>
      <c r="B64" s="2">
        <f>IFERROR(__xludf.DUMMYFUNCTION("""COMPUTED_VALUE"""),55.53)</f>
        <v>55.53</v>
      </c>
      <c r="C64" s="2">
        <f>IFERROR(__xludf.DUMMYFUNCTION("""COMPUTED_VALUE"""),55.71)</f>
        <v>55.71</v>
      </c>
      <c r="D64" s="2">
        <f>IFERROR(__xludf.DUMMYFUNCTION("""COMPUTED_VALUE"""),55.39)</f>
        <v>55.39</v>
      </c>
      <c r="E64" s="2">
        <f>IFERROR(__xludf.DUMMYFUNCTION("""COMPUTED_VALUE"""),55.59)</f>
        <v>55.59</v>
      </c>
      <c r="F64" s="2">
        <f>IFERROR(__xludf.DUMMYFUNCTION("""COMPUTED_VALUE"""),130732.0)</f>
        <v>130732</v>
      </c>
    </row>
    <row r="65">
      <c r="A65" s="3">
        <f>IFERROR(__xludf.DUMMYFUNCTION("""COMPUTED_VALUE"""),43556.6875)</f>
        <v>43556.6875</v>
      </c>
      <c r="B65" s="2">
        <f>IFERROR(__xludf.DUMMYFUNCTION("""COMPUTED_VALUE"""),55.96)</f>
        <v>55.96</v>
      </c>
      <c r="C65" s="2">
        <f>IFERROR(__xludf.DUMMYFUNCTION("""COMPUTED_VALUE"""),56.22)</f>
        <v>56.22</v>
      </c>
      <c r="D65" s="2">
        <f>IFERROR(__xludf.DUMMYFUNCTION("""COMPUTED_VALUE"""),55.96)</f>
        <v>55.96</v>
      </c>
      <c r="E65" s="2">
        <f>IFERROR(__xludf.DUMMYFUNCTION("""COMPUTED_VALUE"""),56.19)</f>
        <v>56.19</v>
      </c>
      <c r="F65" s="2">
        <f>IFERROR(__xludf.DUMMYFUNCTION("""COMPUTED_VALUE"""),497340.0)</f>
        <v>497340</v>
      </c>
    </row>
    <row r="66">
      <c r="A66" s="3">
        <f>IFERROR(__xludf.DUMMYFUNCTION("""COMPUTED_VALUE"""),43557.6875)</f>
        <v>43557.6875</v>
      </c>
      <c r="B66" s="2">
        <f>IFERROR(__xludf.DUMMYFUNCTION("""COMPUTED_VALUE"""),56.19)</f>
        <v>56.19</v>
      </c>
      <c r="C66" s="2">
        <f>IFERROR(__xludf.DUMMYFUNCTION("""COMPUTED_VALUE"""),56.39)</f>
        <v>56.39</v>
      </c>
      <c r="D66" s="2">
        <f>IFERROR(__xludf.DUMMYFUNCTION("""COMPUTED_VALUE"""),56.15)</f>
        <v>56.15</v>
      </c>
      <c r="E66" s="2">
        <f>IFERROR(__xludf.DUMMYFUNCTION("""COMPUTED_VALUE"""),56.27)</f>
        <v>56.27</v>
      </c>
      <c r="F66" s="2">
        <f>IFERROR(__xludf.DUMMYFUNCTION("""COMPUTED_VALUE"""),226720.0)</f>
        <v>226720</v>
      </c>
    </row>
    <row r="67">
      <c r="A67" s="3">
        <f>IFERROR(__xludf.DUMMYFUNCTION("""COMPUTED_VALUE"""),43558.6875)</f>
        <v>43558.6875</v>
      </c>
      <c r="B67" s="2">
        <f>IFERROR(__xludf.DUMMYFUNCTION("""COMPUTED_VALUE"""),56.51)</f>
        <v>56.51</v>
      </c>
      <c r="C67" s="2">
        <f>IFERROR(__xludf.DUMMYFUNCTION("""COMPUTED_VALUE"""),56.79)</f>
        <v>56.79</v>
      </c>
      <c r="D67" s="2">
        <f>IFERROR(__xludf.DUMMYFUNCTION("""COMPUTED_VALUE"""),56.51)</f>
        <v>56.51</v>
      </c>
      <c r="E67" s="2">
        <f>IFERROR(__xludf.DUMMYFUNCTION("""COMPUTED_VALUE"""),56.75)</f>
        <v>56.75</v>
      </c>
      <c r="F67" s="2">
        <f>IFERROR(__xludf.DUMMYFUNCTION("""COMPUTED_VALUE"""),459359.0)</f>
        <v>459359</v>
      </c>
    </row>
    <row r="68">
      <c r="A68" s="3">
        <f>IFERROR(__xludf.DUMMYFUNCTION("""COMPUTED_VALUE"""),43559.6875)</f>
        <v>43559.6875</v>
      </c>
      <c r="B68" s="2">
        <f>IFERROR(__xludf.DUMMYFUNCTION("""COMPUTED_VALUE"""),56.58)</f>
        <v>56.58</v>
      </c>
      <c r="C68" s="2">
        <f>IFERROR(__xludf.DUMMYFUNCTION("""COMPUTED_VALUE"""),56.66)</f>
        <v>56.66</v>
      </c>
      <c r="D68" s="2">
        <f>IFERROR(__xludf.DUMMYFUNCTION("""COMPUTED_VALUE"""),56.48)</f>
        <v>56.48</v>
      </c>
      <c r="E68" s="2">
        <f>IFERROR(__xludf.DUMMYFUNCTION("""COMPUTED_VALUE"""),56.55)</f>
        <v>56.55</v>
      </c>
      <c r="F68" s="2">
        <f>IFERROR(__xludf.DUMMYFUNCTION("""COMPUTED_VALUE"""),222124.0)</f>
        <v>222124</v>
      </c>
    </row>
    <row r="69">
      <c r="A69" s="3">
        <f>IFERROR(__xludf.DUMMYFUNCTION("""COMPUTED_VALUE"""),43560.6875)</f>
        <v>43560.6875</v>
      </c>
      <c r="B69" s="2">
        <f>IFERROR(__xludf.DUMMYFUNCTION("""COMPUTED_VALUE"""),56.71)</f>
        <v>56.71</v>
      </c>
      <c r="C69" s="2">
        <f>IFERROR(__xludf.DUMMYFUNCTION("""COMPUTED_VALUE"""),57.01)</f>
        <v>57.01</v>
      </c>
      <c r="D69" s="2">
        <f>IFERROR(__xludf.DUMMYFUNCTION("""COMPUTED_VALUE"""),56.66)</f>
        <v>56.66</v>
      </c>
      <c r="E69" s="2">
        <f>IFERROR(__xludf.DUMMYFUNCTION("""COMPUTED_VALUE"""),56.82)</f>
        <v>56.82</v>
      </c>
      <c r="F69" s="2">
        <f>IFERROR(__xludf.DUMMYFUNCTION("""COMPUTED_VALUE"""),273774.0)</f>
        <v>273774</v>
      </c>
    </row>
    <row r="70">
      <c r="A70" s="3">
        <f>IFERROR(__xludf.DUMMYFUNCTION("""COMPUTED_VALUE"""),43563.6875)</f>
        <v>43563.6875</v>
      </c>
      <c r="B70" s="2">
        <f>IFERROR(__xludf.DUMMYFUNCTION("""COMPUTED_VALUE"""),57.0)</f>
        <v>57</v>
      </c>
      <c r="C70" s="2">
        <f>IFERROR(__xludf.DUMMYFUNCTION("""COMPUTED_VALUE"""),57.0)</f>
        <v>57</v>
      </c>
      <c r="D70" s="2">
        <f>IFERROR(__xludf.DUMMYFUNCTION("""COMPUTED_VALUE"""),56.67)</f>
        <v>56.67</v>
      </c>
      <c r="E70" s="2">
        <f>IFERROR(__xludf.DUMMYFUNCTION("""COMPUTED_VALUE"""),56.79)</f>
        <v>56.79</v>
      </c>
      <c r="F70" s="2">
        <f>IFERROR(__xludf.DUMMYFUNCTION("""COMPUTED_VALUE"""),650716.0)</f>
        <v>650716</v>
      </c>
    </row>
    <row r="71">
      <c r="A71" s="3">
        <f>IFERROR(__xludf.DUMMYFUNCTION("""COMPUTED_VALUE"""),43564.6875)</f>
        <v>43564.6875</v>
      </c>
      <c r="B71" s="2">
        <f>IFERROR(__xludf.DUMMYFUNCTION("""COMPUTED_VALUE"""),56.83)</f>
        <v>56.83</v>
      </c>
      <c r="C71" s="2">
        <f>IFERROR(__xludf.DUMMYFUNCTION("""COMPUTED_VALUE"""),56.95)</f>
        <v>56.95</v>
      </c>
      <c r="D71" s="2">
        <f>IFERROR(__xludf.DUMMYFUNCTION("""COMPUTED_VALUE"""),56.59)</f>
        <v>56.59</v>
      </c>
      <c r="E71" s="2">
        <f>IFERROR(__xludf.DUMMYFUNCTION("""COMPUTED_VALUE"""),56.65)</f>
        <v>56.65</v>
      </c>
      <c r="F71" s="2">
        <f>IFERROR(__xludf.DUMMYFUNCTION("""COMPUTED_VALUE"""),191613.0)</f>
        <v>191613</v>
      </c>
    </row>
    <row r="72">
      <c r="A72" s="3">
        <f>IFERROR(__xludf.DUMMYFUNCTION("""COMPUTED_VALUE"""),43565.6875)</f>
        <v>43565.6875</v>
      </c>
      <c r="B72" s="2">
        <f>IFERROR(__xludf.DUMMYFUNCTION("""COMPUTED_VALUE"""),56.65)</f>
        <v>56.65</v>
      </c>
      <c r="C72" s="2">
        <f>IFERROR(__xludf.DUMMYFUNCTION("""COMPUTED_VALUE"""),56.77)</f>
        <v>56.77</v>
      </c>
      <c r="D72" s="2">
        <f>IFERROR(__xludf.DUMMYFUNCTION("""COMPUTED_VALUE"""),56.58)</f>
        <v>56.58</v>
      </c>
      <c r="E72" s="2">
        <f>IFERROR(__xludf.DUMMYFUNCTION("""COMPUTED_VALUE"""),56.75)</f>
        <v>56.75</v>
      </c>
      <c r="F72" s="2">
        <f>IFERROR(__xludf.DUMMYFUNCTION("""COMPUTED_VALUE"""),154540.0)</f>
        <v>154540</v>
      </c>
    </row>
    <row r="73">
      <c r="A73" s="3">
        <f>IFERROR(__xludf.DUMMYFUNCTION("""COMPUTED_VALUE"""),43566.6875)</f>
        <v>43566.6875</v>
      </c>
      <c r="B73" s="2">
        <f>IFERROR(__xludf.DUMMYFUNCTION("""COMPUTED_VALUE"""),56.83)</f>
        <v>56.83</v>
      </c>
      <c r="C73" s="2">
        <f>IFERROR(__xludf.DUMMYFUNCTION("""COMPUTED_VALUE"""),56.91)</f>
        <v>56.91</v>
      </c>
      <c r="D73" s="2">
        <f>IFERROR(__xludf.DUMMYFUNCTION("""COMPUTED_VALUE"""),56.7)</f>
        <v>56.7</v>
      </c>
      <c r="E73" s="2">
        <f>IFERROR(__xludf.DUMMYFUNCTION("""COMPUTED_VALUE"""),56.75)</f>
        <v>56.75</v>
      </c>
      <c r="F73" s="2">
        <f>IFERROR(__xludf.DUMMYFUNCTION("""COMPUTED_VALUE"""),260677.0)</f>
        <v>260677</v>
      </c>
    </row>
    <row r="74">
      <c r="A74" s="3">
        <f>IFERROR(__xludf.DUMMYFUNCTION("""COMPUTED_VALUE"""),43567.6875)</f>
        <v>43567.6875</v>
      </c>
      <c r="B74" s="2">
        <f>IFERROR(__xludf.DUMMYFUNCTION("""COMPUTED_VALUE"""),56.9)</f>
        <v>56.9</v>
      </c>
      <c r="C74" s="2">
        <f>IFERROR(__xludf.DUMMYFUNCTION("""COMPUTED_VALUE"""),57.17)</f>
        <v>57.17</v>
      </c>
      <c r="D74" s="2">
        <f>IFERROR(__xludf.DUMMYFUNCTION("""COMPUTED_VALUE"""),56.73)</f>
        <v>56.73</v>
      </c>
      <c r="E74" s="2">
        <f>IFERROR(__xludf.DUMMYFUNCTION("""COMPUTED_VALUE"""),57.04)</f>
        <v>57.04</v>
      </c>
      <c r="F74" s="2">
        <f>IFERROR(__xludf.DUMMYFUNCTION("""COMPUTED_VALUE"""),373887.0)</f>
        <v>373887</v>
      </c>
    </row>
    <row r="75">
      <c r="A75" s="3">
        <f>IFERROR(__xludf.DUMMYFUNCTION("""COMPUTED_VALUE"""),43570.6875)</f>
        <v>43570.6875</v>
      </c>
      <c r="B75" s="2">
        <f>IFERROR(__xludf.DUMMYFUNCTION("""COMPUTED_VALUE"""),57.16)</f>
        <v>57.16</v>
      </c>
      <c r="C75" s="2">
        <f>IFERROR(__xludf.DUMMYFUNCTION("""COMPUTED_VALUE"""),57.22)</f>
        <v>57.22</v>
      </c>
      <c r="D75" s="2">
        <f>IFERROR(__xludf.DUMMYFUNCTION("""COMPUTED_VALUE"""),57.0)</f>
        <v>57</v>
      </c>
      <c r="E75" s="2">
        <f>IFERROR(__xludf.DUMMYFUNCTION("""COMPUTED_VALUE"""),57.08)</f>
        <v>57.08</v>
      </c>
      <c r="F75" s="2">
        <f>IFERROR(__xludf.DUMMYFUNCTION("""COMPUTED_VALUE"""),328709.0)</f>
        <v>328709</v>
      </c>
    </row>
    <row r="76">
      <c r="A76" s="3">
        <f>IFERROR(__xludf.DUMMYFUNCTION("""COMPUTED_VALUE"""),43571.6875)</f>
        <v>43571.6875</v>
      </c>
      <c r="B76" s="2">
        <f>IFERROR(__xludf.DUMMYFUNCTION("""COMPUTED_VALUE"""),57.23)</f>
        <v>57.23</v>
      </c>
      <c r="C76" s="2">
        <f>IFERROR(__xludf.DUMMYFUNCTION("""COMPUTED_VALUE"""),57.36)</f>
        <v>57.36</v>
      </c>
      <c r="D76" s="2">
        <f>IFERROR(__xludf.DUMMYFUNCTION("""COMPUTED_VALUE"""),57.14)</f>
        <v>57.14</v>
      </c>
      <c r="E76" s="2">
        <f>IFERROR(__xludf.DUMMYFUNCTION("""COMPUTED_VALUE"""),57.22)</f>
        <v>57.22</v>
      </c>
      <c r="F76" s="2">
        <f>IFERROR(__xludf.DUMMYFUNCTION("""COMPUTED_VALUE"""),207006.0)</f>
        <v>207006</v>
      </c>
    </row>
    <row r="77">
      <c r="A77" s="3">
        <f>IFERROR(__xludf.DUMMYFUNCTION("""COMPUTED_VALUE"""),43572.6875)</f>
        <v>43572.6875</v>
      </c>
      <c r="B77" s="2">
        <f>IFERROR(__xludf.DUMMYFUNCTION("""COMPUTED_VALUE"""),57.28)</f>
        <v>57.28</v>
      </c>
      <c r="C77" s="2">
        <f>IFERROR(__xludf.DUMMYFUNCTION("""COMPUTED_VALUE"""),57.45)</f>
        <v>57.45</v>
      </c>
      <c r="D77" s="2">
        <f>IFERROR(__xludf.DUMMYFUNCTION("""COMPUTED_VALUE"""),57.08)</f>
        <v>57.08</v>
      </c>
      <c r="E77" s="2">
        <f>IFERROR(__xludf.DUMMYFUNCTION("""COMPUTED_VALUE"""),57.08)</f>
        <v>57.08</v>
      </c>
      <c r="F77" s="2">
        <f>IFERROR(__xludf.DUMMYFUNCTION("""COMPUTED_VALUE"""),1517632.0)</f>
        <v>1517632</v>
      </c>
    </row>
    <row r="78">
      <c r="A78" s="3">
        <f>IFERROR(__xludf.DUMMYFUNCTION("""COMPUTED_VALUE"""),43573.6875)</f>
        <v>43573.6875</v>
      </c>
      <c r="B78" s="2">
        <f>IFERROR(__xludf.DUMMYFUNCTION("""COMPUTED_VALUE"""),57.07)</f>
        <v>57.07</v>
      </c>
      <c r="C78" s="2">
        <f>IFERROR(__xludf.DUMMYFUNCTION("""COMPUTED_VALUE"""),57.21)</f>
        <v>57.21</v>
      </c>
      <c r="D78" s="2">
        <f>IFERROR(__xludf.DUMMYFUNCTION("""COMPUTED_VALUE"""),56.89)</f>
        <v>56.89</v>
      </c>
      <c r="E78" s="2">
        <f>IFERROR(__xludf.DUMMYFUNCTION("""COMPUTED_VALUE"""),57.05)</f>
        <v>57.05</v>
      </c>
      <c r="F78" s="2">
        <f>IFERROR(__xludf.DUMMYFUNCTION("""COMPUTED_VALUE"""),502190.0)</f>
        <v>502190</v>
      </c>
    </row>
    <row r="79">
      <c r="A79" s="3">
        <f>IFERROR(__xludf.DUMMYFUNCTION("""COMPUTED_VALUE"""),43578.6875)</f>
        <v>43578.6875</v>
      </c>
      <c r="B79" s="2">
        <f>IFERROR(__xludf.DUMMYFUNCTION("""COMPUTED_VALUE"""),57.5)</f>
        <v>57.5</v>
      </c>
      <c r="C79" s="2">
        <f>IFERROR(__xludf.DUMMYFUNCTION("""COMPUTED_VALUE"""),57.5)</f>
        <v>57.5</v>
      </c>
      <c r="D79" s="2">
        <f>IFERROR(__xludf.DUMMYFUNCTION("""COMPUTED_VALUE"""),57.14)</f>
        <v>57.14</v>
      </c>
      <c r="E79" s="2">
        <f>IFERROR(__xludf.DUMMYFUNCTION("""COMPUTED_VALUE"""),57.48)</f>
        <v>57.48</v>
      </c>
      <c r="F79" s="2">
        <f>IFERROR(__xludf.DUMMYFUNCTION("""COMPUTED_VALUE"""),624223.0)</f>
        <v>624223</v>
      </c>
    </row>
    <row r="80">
      <c r="A80" s="3">
        <f>IFERROR(__xludf.DUMMYFUNCTION("""COMPUTED_VALUE"""),43579.6875)</f>
        <v>43579.6875</v>
      </c>
      <c r="B80" s="2">
        <f>IFERROR(__xludf.DUMMYFUNCTION("""COMPUTED_VALUE"""),57.46)</f>
        <v>57.46</v>
      </c>
      <c r="C80" s="2">
        <f>IFERROR(__xludf.DUMMYFUNCTION("""COMPUTED_VALUE"""),57.56)</f>
        <v>57.56</v>
      </c>
      <c r="D80" s="2">
        <f>IFERROR(__xludf.DUMMYFUNCTION("""COMPUTED_VALUE"""),57.36)</f>
        <v>57.36</v>
      </c>
      <c r="E80" s="2">
        <f>IFERROR(__xludf.DUMMYFUNCTION("""COMPUTED_VALUE"""),57.49)</f>
        <v>57.49</v>
      </c>
      <c r="F80" s="2">
        <f>IFERROR(__xludf.DUMMYFUNCTION("""COMPUTED_VALUE"""),869143.0)</f>
        <v>869143</v>
      </c>
    </row>
    <row r="81">
      <c r="A81" s="3">
        <f>IFERROR(__xludf.DUMMYFUNCTION("""COMPUTED_VALUE"""),43580.6875)</f>
        <v>43580.6875</v>
      </c>
      <c r="B81" s="2">
        <f>IFERROR(__xludf.DUMMYFUNCTION("""COMPUTED_VALUE"""),57.42)</f>
        <v>57.42</v>
      </c>
      <c r="C81" s="2">
        <f>IFERROR(__xludf.DUMMYFUNCTION("""COMPUTED_VALUE"""),57.49)</f>
        <v>57.49</v>
      </c>
      <c r="D81" s="2">
        <f>IFERROR(__xludf.DUMMYFUNCTION("""COMPUTED_VALUE"""),57.06)</f>
        <v>57.06</v>
      </c>
      <c r="E81" s="2">
        <f>IFERROR(__xludf.DUMMYFUNCTION("""COMPUTED_VALUE"""),57.26)</f>
        <v>57.26</v>
      </c>
      <c r="F81" s="2">
        <f>IFERROR(__xludf.DUMMYFUNCTION("""COMPUTED_VALUE"""),892768.0)</f>
        <v>892768</v>
      </c>
    </row>
    <row r="82">
      <c r="A82" s="3">
        <f>IFERROR(__xludf.DUMMYFUNCTION("""COMPUTED_VALUE"""),43581.6875)</f>
        <v>43581.6875</v>
      </c>
      <c r="B82" s="2">
        <f>IFERROR(__xludf.DUMMYFUNCTION("""COMPUTED_VALUE"""),57.25)</f>
        <v>57.25</v>
      </c>
      <c r="C82" s="2">
        <f>IFERROR(__xludf.DUMMYFUNCTION("""COMPUTED_VALUE"""),57.42)</f>
        <v>57.42</v>
      </c>
      <c r="D82" s="2">
        <f>IFERROR(__xludf.DUMMYFUNCTION("""COMPUTED_VALUE"""),57.15)</f>
        <v>57.15</v>
      </c>
      <c r="E82" s="2">
        <f>IFERROR(__xludf.DUMMYFUNCTION("""COMPUTED_VALUE"""),57.38)</f>
        <v>57.38</v>
      </c>
      <c r="F82" s="2">
        <f>IFERROR(__xludf.DUMMYFUNCTION("""COMPUTED_VALUE"""),854263.0)</f>
        <v>854263</v>
      </c>
    </row>
    <row r="83">
      <c r="A83" s="3">
        <f>IFERROR(__xludf.DUMMYFUNCTION("""COMPUTED_VALUE"""),43584.6875)</f>
        <v>43584.6875</v>
      </c>
      <c r="B83" s="2">
        <f>IFERROR(__xludf.DUMMYFUNCTION("""COMPUTED_VALUE"""),57.47)</f>
        <v>57.47</v>
      </c>
      <c r="C83" s="2">
        <f>IFERROR(__xludf.DUMMYFUNCTION("""COMPUTED_VALUE"""),57.66)</f>
        <v>57.66</v>
      </c>
      <c r="D83" s="2">
        <f>IFERROR(__xludf.DUMMYFUNCTION("""COMPUTED_VALUE"""),57.46)</f>
        <v>57.46</v>
      </c>
      <c r="E83" s="2">
        <f>IFERROR(__xludf.DUMMYFUNCTION("""COMPUTED_VALUE"""),57.65)</f>
        <v>57.65</v>
      </c>
      <c r="F83" s="2">
        <f>IFERROR(__xludf.DUMMYFUNCTION("""COMPUTED_VALUE"""),416962.0)</f>
        <v>416962</v>
      </c>
    </row>
    <row r="84">
      <c r="A84" s="3">
        <f>IFERROR(__xludf.DUMMYFUNCTION("""COMPUTED_VALUE"""),43585.6875)</f>
        <v>43585.6875</v>
      </c>
      <c r="B84" s="2">
        <f>IFERROR(__xludf.DUMMYFUNCTION("""COMPUTED_VALUE"""),57.59)</f>
        <v>57.59</v>
      </c>
      <c r="C84" s="2">
        <f>IFERROR(__xludf.DUMMYFUNCTION("""COMPUTED_VALUE"""),57.7)</f>
        <v>57.7</v>
      </c>
      <c r="D84" s="2">
        <f>IFERROR(__xludf.DUMMYFUNCTION("""COMPUTED_VALUE"""),57.38)</f>
        <v>57.38</v>
      </c>
      <c r="E84" s="2">
        <f>IFERROR(__xludf.DUMMYFUNCTION("""COMPUTED_VALUE"""),57.54)</f>
        <v>57.54</v>
      </c>
      <c r="F84" s="2">
        <f>IFERROR(__xludf.DUMMYFUNCTION("""COMPUTED_VALUE"""),524108.0)</f>
        <v>524108</v>
      </c>
    </row>
    <row r="85">
      <c r="A85" s="3">
        <f>IFERROR(__xludf.DUMMYFUNCTION("""COMPUTED_VALUE"""),43586.6875)</f>
        <v>43586.6875</v>
      </c>
      <c r="B85" s="2">
        <f>IFERROR(__xludf.DUMMYFUNCTION("""COMPUTED_VALUE"""),57.66)</f>
        <v>57.66</v>
      </c>
      <c r="C85" s="2">
        <f>IFERROR(__xludf.DUMMYFUNCTION("""COMPUTED_VALUE"""),57.96)</f>
        <v>57.96</v>
      </c>
      <c r="D85" s="2">
        <f>IFERROR(__xludf.DUMMYFUNCTION("""COMPUTED_VALUE"""),57.66)</f>
        <v>57.66</v>
      </c>
      <c r="E85" s="2">
        <f>IFERROR(__xludf.DUMMYFUNCTION("""COMPUTED_VALUE"""),57.8)</f>
        <v>57.8</v>
      </c>
      <c r="F85" s="2">
        <f>IFERROR(__xludf.DUMMYFUNCTION("""COMPUTED_VALUE"""),211451.0)</f>
        <v>211451</v>
      </c>
    </row>
    <row r="86">
      <c r="A86" s="3">
        <f>IFERROR(__xludf.DUMMYFUNCTION("""COMPUTED_VALUE"""),43587.6875)</f>
        <v>43587.6875</v>
      </c>
      <c r="B86" s="2">
        <f>IFERROR(__xludf.DUMMYFUNCTION("""COMPUTED_VALUE"""),57.44)</f>
        <v>57.44</v>
      </c>
      <c r="C86" s="2">
        <f>IFERROR(__xludf.DUMMYFUNCTION("""COMPUTED_VALUE"""),57.49)</f>
        <v>57.49</v>
      </c>
      <c r="D86" s="2">
        <f>IFERROR(__xludf.DUMMYFUNCTION("""COMPUTED_VALUE"""),57.07)</f>
        <v>57.07</v>
      </c>
      <c r="E86" s="2">
        <f>IFERROR(__xludf.DUMMYFUNCTION("""COMPUTED_VALUE"""),57.12)</f>
        <v>57.12</v>
      </c>
      <c r="F86" s="2">
        <f>IFERROR(__xludf.DUMMYFUNCTION("""COMPUTED_VALUE"""),244413.0)</f>
        <v>244413</v>
      </c>
    </row>
    <row r="87">
      <c r="A87" s="3">
        <f>IFERROR(__xludf.DUMMYFUNCTION("""COMPUTED_VALUE"""),43588.6875)</f>
        <v>43588.6875</v>
      </c>
      <c r="B87" s="2">
        <f>IFERROR(__xludf.DUMMYFUNCTION("""COMPUTED_VALUE"""),57.29)</f>
        <v>57.29</v>
      </c>
      <c r="C87" s="2">
        <f>IFERROR(__xludf.DUMMYFUNCTION("""COMPUTED_VALUE"""),57.67)</f>
        <v>57.67</v>
      </c>
      <c r="D87" s="2">
        <f>IFERROR(__xludf.DUMMYFUNCTION("""COMPUTED_VALUE"""),57.26)</f>
        <v>57.26</v>
      </c>
      <c r="E87" s="2">
        <f>IFERROR(__xludf.DUMMYFUNCTION("""COMPUTED_VALUE"""),57.63)</f>
        <v>57.63</v>
      </c>
      <c r="F87" s="2">
        <f>IFERROR(__xludf.DUMMYFUNCTION("""COMPUTED_VALUE"""),503199.0)</f>
        <v>503199</v>
      </c>
    </row>
    <row r="88">
      <c r="A88" s="3">
        <f>IFERROR(__xludf.DUMMYFUNCTION("""COMPUTED_VALUE"""),43592.6875)</f>
        <v>43592.6875</v>
      </c>
      <c r="B88" s="2">
        <f>IFERROR(__xludf.DUMMYFUNCTION("""COMPUTED_VALUE"""),57.3)</f>
        <v>57.3</v>
      </c>
      <c r="C88" s="2">
        <f>IFERROR(__xludf.DUMMYFUNCTION("""COMPUTED_VALUE"""),57.34)</f>
        <v>57.34</v>
      </c>
      <c r="D88" s="2">
        <f>IFERROR(__xludf.DUMMYFUNCTION("""COMPUTED_VALUE"""),56.48)</f>
        <v>56.48</v>
      </c>
      <c r="E88" s="2">
        <f>IFERROR(__xludf.DUMMYFUNCTION("""COMPUTED_VALUE"""),56.58)</f>
        <v>56.58</v>
      </c>
      <c r="F88" s="2">
        <f>IFERROR(__xludf.DUMMYFUNCTION("""COMPUTED_VALUE"""),474661.0)</f>
        <v>474661</v>
      </c>
    </row>
    <row r="89">
      <c r="A89" s="3">
        <f>IFERROR(__xludf.DUMMYFUNCTION("""COMPUTED_VALUE"""),43593.6875)</f>
        <v>43593.6875</v>
      </c>
      <c r="B89" s="2">
        <f>IFERROR(__xludf.DUMMYFUNCTION("""COMPUTED_VALUE"""),56.57)</f>
        <v>56.57</v>
      </c>
      <c r="C89" s="2">
        <f>IFERROR(__xludf.DUMMYFUNCTION("""COMPUTED_VALUE"""),56.72)</f>
        <v>56.72</v>
      </c>
      <c r="D89" s="2">
        <f>IFERROR(__xludf.DUMMYFUNCTION("""COMPUTED_VALUE"""),56.2)</f>
        <v>56.2</v>
      </c>
      <c r="E89" s="2">
        <f>IFERROR(__xludf.DUMMYFUNCTION("""COMPUTED_VALUE"""),56.54)</f>
        <v>56.54</v>
      </c>
      <c r="F89" s="2">
        <f>IFERROR(__xludf.DUMMYFUNCTION("""COMPUTED_VALUE"""),319135.0)</f>
        <v>319135</v>
      </c>
    </row>
    <row r="90">
      <c r="A90" s="3">
        <f>IFERROR(__xludf.DUMMYFUNCTION("""COMPUTED_VALUE"""),43594.6875)</f>
        <v>43594.6875</v>
      </c>
      <c r="B90" s="2">
        <f>IFERROR(__xludf.DUMMYFUNCTION("""COMPUTED_VALUE"""),56.23)</f>
        <v>56.23</v>
      </c>
      <c r="C90" s="2">
        <f>IFERROR(__xludf.DUMMYFUNCTION("""COMPUTED_VALUE"""),56.23)</f>
        <v>56.23</v>
      </c>
      <c r="D90" s="2">
        <f>IFERROR(__xludf.DUMMYFUNCTION("""COMPUTED_VALUE"""),55.55)</f>
        <v>55.55</v>
      </c>
      <c r="E90" s="2">
        <f>IFERROR(__xludf.DUMMYFUNCTION("""COMPUTED_VALUE"""),55.69)</f>
        <v>55.69</v>
      </c>
      <c r="F90" s="2">
        <f>IFERROR(__xludf.DUMMYFUNCTION("""COMPUTED_VALUE"""),151356.0)</f>
        <v>151356</v>
      </c>
    </row>
    <row r="91">
      <c r="A91" s="3">
        <f>IFERROR(__xludf.DUMMYFUNCTION("""COMPUTED_VALUE"""),43595.6875)</f>
        <v>43595.6875</v>
      </c>
      <c r="B91" s="2">
        <f>IFERROR(__xludf.DUMMYFUNCTION("""COMPUTED_VALUE"""),56.19)</f>
        <v>56.19</v>
      </c>
      <c r="C91" s="2">
        <f>IFERROR(__xludf.DUMMYFUNCTION("""COMPUTED_VALUE"""),56.28)</f>
        <v>56.28</v>
      </c>
      <c r="D91" s="2">
        <f>IFERROR(__xludf.DUMMYFUNCTION("""COMPUTED_VALUE"""),55.49)</f>
        <v>55.49</v>
      </c>
      <c r="E91" s="2">
        <f>IFERROR(__xludf.DUMMYFUNCTION("""COMPUTED_VALUE"""),55.55)</f>
        <v>55.55</v>
      </c>
      <c r="F91" s="2">
        <f>IFERROR(__xludf.DUMMYFUNCTION("""COMPUTED_VALUE"""),121315.0)</f>
        <v>121315</v>
      </c>
    </row>
    <row r="92">
      <c r="A92" s="3">
        <f>IFERROR(__xludf.DUMMYFUNCTION("""COMPUTED_VALUE"""),43598.6875)</f>
        <v>43598.6875</v>
      </c>
      <c r="B92" s="2">
        <f>IFERROR(__xludf.DUMMYFUNCTION("""COMPUTED_VALUE"""),55.94)</f>
        <v>55.94</v>
      </c>
      <c r="C92" s="2">
        <f>IFERROR(__xludf.DUMMYFUNCTION("""COMPUTED_VALUE"""),55.99)</f>
        <v>55.99</v>
      </c>
      <c r="D92" s="2">
        <f>IFERROR(__xludf.DUMMYFUNCTION("""COMPUTED_VALUE"""),55.15)</f>
        <v>55.15</v>
      </c>
      <c r="E92" s="2">
        <f>IFERROR(__xludf.DUMMYFUNCTION("""COMPUTED_VALUE"""),55.15)</f>
        <v>55.15</v>
      </c>
      <c r="F92" s="2">
        <f>IFERROR(__xludf.DUMMYFUNCTION("""COMPUTED_VALUE"""),416582.0)</f>
        <v>416582</v>
      </c>
    </row>
    <row r="93">
      <c r="A93" s="3">
        <f>IFERROR(__xludf.DUMMYFUNCTION("""COMPUTED_VALUE"""),43599.6875)</f>
        <v>43599.6875</v>
      </c>
      <c r="B93" s="2">
        <f>IFERROR(__xludf.DUMMYFUNCTION("""COMPUTED_VALUE"""),55.55)</f>
        <v>55.55</v>
      </c>
      <c r="C93" s="2">
        <f>IFERROR(__xludf.DUMMYFUNCTION("""COMPUTED_VALUE"""),55.69)</f>
        <v>55.69</v>
      </c>
      <c r="D93" s="2">
        <f>IFERROR(__xludf.DUMMYFUNCTION("""COMPUTED_VALUE"""),55.29)</f>
        <v>55.29</v>
      </c>
      <c r="E93" s="2">
        <f>IFERROR(__xludf.DUMMYFUNCTION("""COMPUTED_VALUE"""),55.68)</f>
        <v>55.68</v>
      </c>
      <c r="F93" s="2">
        <f>IFERROR(__xludf.DUMMYFUNCTION("""COMPUTED_VALUE"""),395581.0)</f>
        <v>395581</v>
      </c>
    </row>
    <row r="94">
      <c r="A94" s="3">
        <f>IFERROR(__xludf.DUMMYFUNCTION("""COMPUTED_VALUE"""),43600.6875)</f>
        <v>43600.6875</v>
      </c>
      <c r="B94" s="2">
        <f>IFERROR(__xludf.DUMMYFUNCTION("""COMPUTED_VALUE"""),55.75)</f>
        <v>55.75</v>
      </c>
      <c r="C94" s="2">
        <f>IFERROR(__xludf.DUMMYFUNCTION("""COMPUTED_VALUE"""),55.92)</f>
        <v>55.92</v>
      </c>
      <c r="D94" s="2">
        <f>IFERROR(__xludf.DUMMYFUNCTION("""COMPUTED_VALUE"""),55.23)</f>
        <v>55.23</v>
      </c>
      <c r="E94" s="2">
        <f>IFERROR(__xludf.DUMMYFUNCTION("""COMPUTED_VALUE"""),55.92)</f>
        <v>55.92</v>
      </c>
      <c r="F94" s="2">
        <f>IFERROR(__xludf.DUMMYFUNCTION("""COMPUTED_VALUE"""),402501.0)</f>
        <v>402501</v>
      </c>
    </row>
    <row r="95">
      <c r="A95" s="3">
        <f>IFERROR(__xludf.DUMMYFUNCTION("""COMPUTED_VALUE"""),43601.6875)</f>
        <v>43601.6875</v>
      </c>
      <c r="B95" s="2">
        <f>IFERROR(__xludf.DUMMYFUNCTION("""COMPUTED_VALUE"""),55.87)</f>
        <v>55.87</v>
      </c>
      <c r="C95" s="2">
        <f>IFERROR(__xludf.DUMMYFUNCTION("""COMPUTED_VALUE"""),56.55)</f>
        <v>56.55</v>
      </c>
      <c r="D95" s="2">
        <f>IFERROR(__xludf.DUMMYFUNCTION("""COMPUTED_VALUE"""),55.79)</f>
        <v>55.79</v>
      </c>
      <c r="E95" s="2">
        <f>IFERROR(__xludf.DUMMYFUNCTION("""COMPUTED_VALUE"""),56.55)</f>
        <v>56.55</v>
      </c>
      <c r="F95" s="2">
        <f>IFERROR(__xludf.DUMMYFUNCTION("""COMPUTED_VALUE"""),126381.0)</f>
        <v>126381</v>
      </c>
    </row>
    <row r="96">
      <c r="A96" s="3">
        <f>IFERROR(__xludf.DUMMYFUNCTION("""COMPUTED_VALUE"""),43602.6875)</f>
        <v>43602.6875</v>
      </c>
      <c r="B96" s="2">
        <f>IFERROR(__xludf.DUMMYFUNCTION("""COMPUTED_VALUE"""),56.32)</f>
        <v>56.32</v>
      </c>
      <c r="C96" s="2">
        <f>IFERROR(__xludf.DUMMYFUNCTION("""COMPUTED_VALUE"""),56.46)</f>
        <v>56.46</v>
      </c>
      <c r="D96" s="2">
        <f>IFERROR(__xludf.DUMMYFUNCTION("""COMPUTED_VALUE"""),55.93)</f>
        <v>55.93</v>
      </c>
      <c r="E96" s="2">
        <f>IFERROR(__xludf.DUMMYFUNCTION("""COMPUTED_VALUE"""),56.33)</f>
        <v>56.33</v>
      </c>
      <c r="F96" s="2">
        <f>IFERROR(__xludf.DUMMYFUNCTION("""COMPUTED_VALUE"""),717122.0)</f>
        <v>717122</v>
      </c>
    </row>
    <row r="97">
      <c r="A97" s="3">
        <f>IFERROR(__xludf.DUMMYFUNCTION("""COMPUTED_VALUE"""),43605.6875)</f>
        <v>43605.6875</v>
      </c>
      <c r="B97" s="2">
        <f>IFERROR(__xludf.DUMMYFUNCTION("""COMPUTED_VALUE"""),56.28)</f>
        <v>56.28</v>
      </c>
      <c r="C97" s="2">
        <f>IFERROR(__xludf.DUMMYFUNCTION("""COMPUTED_VALUE"""),56.31)</f>
        <v>56.31</v>
      </c>
      <c r="D97" s="2">
        <f>IFERROR(__xludf.DUMMYFUNCTION("""COMPUTED_VALUE"""),55.56)</f>
        <v>55.56</v>
      </c>
      <c r="E97" s="2">
        <f>IFERROR(__xludf.DUMMYFUNCTION("""COMPUTED_VALUE"""),55.86)</f>
        <v>55.86</v>
      </c>
      <c r="F97" s="2">
        <f>IFERROR(__xludf.DUMMYFUNCTION("""COMPUTED_VALUE"""),283789.0)</f>
        <v>283789</v>
      </c>
    </row>
    <row r="98">
      <c r="A98" s="3">
        <f>IFERROR(__xludf.DUMMYFUNCTION("""COMPUTED_VALUE"""),43606.6875)</f>
        <v>43606.6875</v>
      </c>
      <c r="B98" s="2">
        <f>IFERROR(__xludf.DUMMYFUNCTION("""COMPUTED_VALUE"""),55.94)</f>
        <v>55.94</v>
      </c>
      <c r="C98" s="2">
        <f>IFERROR(__xludf.DUMMYFUNCTION("""COMPUTED_VALUE"""),56.23)</f>
        <v>56.23</v>
      </c>
      <c r="D98" s="2">
        <f>IFERROR(__xludf.DUMMYFUNCTION("""COMPUTED_VALUE"""),55.85)</f>
        <v>55.85</v>
      </c>
      <c r="E98" s="2">
        <f>IFERROR(__xludf.DUMMYFUNCTION("""COMPUTED_VALUE"""),56.11)</f>
        <v>56.11</v>
      </c>
      <c r="F98" s="2">
        <f>IFERROR(__xludf.DUMMYFUNCTION("""COMPUTED_VALUE"""),519002.0)</f>
        <v>519002</v>
      </c>
    </row>
    <row r="99">
      <c r="A99" s="3">
        <f>IFERROR(__xludf.DUMMYFUNCTION("""COMPUTED_VALUE"""),43607.6875)</f>
        <v>43607.6875</v>
      </c>
      <c r="B99" s="2">
        <f>IFERROR(__xludf.DUMMYFUNCTION("""COMPUTED_VALUE"""),56.11)</f>
        <v>56.11</v>
      </c>
      <c r="C99" s="2">
        <f>IFERROR(__xludf.DUMMYFUNCTION("""COMPUTED_VALUE"""),56.19)</f>
        <v>56.19</v>
      </c>
      <c r="D99" s="2">
        <f>IFERROR(__xludf.DUMMYFUNCTION("""COMPUTED_VALUE"""),55.86)</f>
        <v>55.86</v>
      </c>
      <c r="E99" s="2">
        <f>IFERROR(__xludf.DUMMYFUNCTION("""COMPUTED_VALUE"""),56.06)</f>
        <v>56.06</v>
      </c>
      <c r="F99" s="2">
        <f>IFERROR(__xludf.DUMMYFUNCTION("""COMPUTED_VALUE"""),197050.0)</f>
        <v>197050</v>
      </c>
    </row>
    <row r="100">
      <c r="A100" s="3">
        <f>IFERROR(__xludf.DUMMYFUNCTION("""COMPUTED_VALUE"""),43608.6875)</f>
        <v>43608.6875</v>
      </c>
      <c r="B100" s="2">
        <f>IFERROR(__xludf.DUMMYFUNCTION("""COMPUTED_VALUE"""),55.66)</f>
        <v>55.66</v>
      </c>
      <c r="C100" s="2">
        <f>IFERROR(__xludf.DUMMYFUNCTION("""COMPUTED_VALUE"""),55.66)</f>
        <v>55.66</v>
      </c>
      <c r="D100" s="2">
        <f>IFERROR(__xludf.DUMMYFUNCTION("""COMPUTED_VALUE"""),55.21)</f>
        <v>55.21</v>
      </c>
      <c r="E100" s="2">
        <f>IFERROR(__xludf.DUMMYFUNCTION("""COMPUTED_VALUE"""),55.3)</f>
        <v>55.3</v>
      </c>
      <c r="F100" s="2">
        <f>IFERROR(__xludf.DUMMYFUNCTION("""COMPUTED_VALUE"""),230693.0)</f>
        <v>230693</v>
      </c>
    </row>
    <row r="101">
      <c r="A101" s="3">
        <f>IFERROR(__xludf.DUMMYFUNCTION("""COMPUTED_VALUE"""),43609.58333333333)</f>
        <v>43609.58333</v>
      </c>
      <c r="B101" s="2">
        <f>IFERROR(__xludf.DUMMYFUNCTION("""COMPUTED_VALUE"""),55.64)</f>
        <v>55.64</v>
      </c>
      <c r="C101" s="2">
        <f>IFERROR(__xludf.DUMMYFUNCTION("""COMPUTED_VALUE"""),55.78)</f>
        <v>55.78</v>
      </c>
      <c r="D101" s="2">
        <f>IFERROR(__xludf.DUMMYFUNCTION("""COMPUTED_VALUE"""),55.48)</f>
        <v>55.48</v>
      </c>
      <c r="E101" s="2">
        <f>IFERROR(__xludf.DUMMYFUNCTION("""COMPUTED_VALUE"""),55.55)</f>
        <v>55.55</v>
      </c>
      <c r="F101" s="2">
        <f>IFERROR(__xludf.DUMMYFUNCTION("""COMPUTED_VALUE"""),337337.0)</f>
        <v>337337</v>
      </c>
    </row>
    <row r="102">
      <c r="A102" s="3">
        <f>IFERROR(__xludf.DUMMYFUNCTION("""COMPUTED_VALUE"""),43613.6875)</f>
        <v>43613.6875</v>
      </c>
      <c r="B102" s="2">
        <f>IFERROR(__xludf.DUMMYFUNCTION("""COMPUTED_VALUE"""),55.77)</f>
        <v>55.77</v>
      </c>
      <c r="C102" s="2">
        <f>IFERROR(__xludf.DUMMYFUNCTION("""COMPUTED_VALUE"""),55.82)</f>
        <v>55.82</v>
      </c>
      <c r="D102" s="2">
        <f>IFERROR(__xludf.DUMMYFUNCTION("""COMPUTED_VALUE"""),55.5)</f>
        <v>55.5</v>
      </c>
      <c r="E102" s="2">
        <f>IFERROR(__xludf.DUMMYFUNCTION("""COMPUTED_VALUE"""),55.51)</f>
        <v>55.51</v>
      </c>
      <c r="F102" s="2">
        <f>IFERROR(__xludf.DUMMYFUNCTION("""COMPUTED_VALUE"""),315309.0)</f>
        <v>315309</v>
      </c>
    </row>
    <row r="103">
      <c r="A103" s="3">
        <f>IFERROR(__xludf.DUMMYFUNCTION("""COMPUTED_VALUE"""),43614.6875)</f>
        <v>43614.6875</v>
      </c>
      <c r="B103" s="2">
        <f>IFERROR(__xludf.DUMMYFUNCTION("""COMPUTED_VALUE"""),55.0)</f>
        <v>55</v>
      </c>
      <c r="C103" s="2">
        <f>IFERROR(__xludf.DUMMYFUNCTION("""COMPUTED_VALUE"""),55.06)</f>
        <v>55.06</v>
      </c>
      <c r="D103" s="2">
        <f>IFERROR(__xludf.DUMMYFUNCTION("""COMPUTED_VALUE"""),54.62)</f>
        <v>54.62</v>
      </c>
      <c r="E103" s="2">
        <f>IFERROR(__xludf.DUMMYFUNCTION("""COMPUTED_VALUE"""),54.63)</f>
        <v>54.63</v>
      </c>
      <c r="F103" s="2">
        <f>IFERROR(__xludf.DUMMYFUNCTION("""COMPUTED_VALUE"""),476815.0)</f>
        <v>476815</v>
      </c>
    </row>
    <row r="104">
      <c r="A104" s="3">
        <f>IFERROR(__xludf.DUMMYFUNCTION("""COMPUTED_VALUE"""),43615.6875)</f>
        <v>43615.6875</v>
      </c>
      <c r="B104" s="2">
        <f>IFERROR(__xludf.DUMMYFUNCTION("""COMPUTED_VALUE"""),54.82)</f>
        <v>54.82</v>
      </c>
      <c r="C104" s="2">
        <f>IFERROR(__xludf.DUMMYFUNCTION("""COMPUTED_VALUE"""),55.05)</f>
        <v>55.05</v>
      </c>
      <c r="D104" s="2">
        <f>IFERROR(__xludf.DUMMYFUNCTION("""COMPUTED_VALUE"""),54.8)</f>
        <v>54.8</v>
      </c>
      <c r="E104" s="2">
        <f>IFERROR(__xludf.DUMMYFUNCTION("""COMPUTED_VALUE"""),54.85)</f>
        <v>54.85</v>
      </c>
      <c r="F104" s="2">
        <f>IFERROR(__xludf.DUMMYFUNCTION("""COMPUTED_VALUE"""),215506.0)</f>
        <v>215506</v>
      </c>
    </row>
    <row r="105">
      <c r="A105" s="3">
        <f>IFERROR(__xludf.DUMMYFUNCTION("""COMPUTED_VALUE"""),43616.6875)</f>
        <v>43616.6875</v>
      </c>
      <c r="B105" s="2">
        <f>IFERROR(__xludf.DUMMYFUNCTION("""COMPUTED_VALUE"""),54.6)</f>
        <v>54.6</v>
      </c>
      <c r="C105" s="2">
        <f>IFERROR(__xludf.DUMMYFUNCTION("""COMPUTED_VALUE"""),54.6)</f>
        <v>54.6</v>
      </c>
      <c r="D105" s="2">
        <f>IFERROR(__xludf.DUMMYFUNCTION("""COMPUTED_VALUE"""),54.19)</f>
        <v>54.19</v>
      </c>
      <c r="E105" s="2">
        <f>IFERROR(__xludf.DUMMYFUNCTION("""COMPUTED_VALUE"""),54.5)</f>
        <v>54.5</v>
      </c>
      <c r="F105" s="2">
        <f>IFERROR(__xludf.DUMMYFUNCTION("""COMPUTED_VALUE"""),2250161.0)</f>
        <v>2250161</v>
      </c>
    </row>
    <row r="106">
      <c r="A106" s="3">
        <f>IFERROR(__xludf.DUMMYFUNCTION("""COMPUTED_VALUE"""),43619.6875)</f>
        <v>43619.6875</v>
      </c>
      <c r="B106" s="2">
        <f>IFERROR(__xludf.DUMMYFUNCTION("""COMPUTED_VALUE"""),54.11)</f>
        <v>54.11</v>
      </c>
      <c r="C106" s="2">
        <f>IFERROR(__xludf.DUMMYFUNCTION("""COMPUTED_VALUE"""),54.58)</f>
        <v>54.58</v>
      </c>
      <c r="D106" s="2">
        <f>IFERROR(__xludf.DUMMYFUNCTION("""COMPUTED_VALUE"""),53.94)</f>
        <v>53.94</v>
      </c>
      <c r="E106" s="2">
        <f>IFERROR(__xludf.DUMMYFUNCTION("""COMPUTED_VALUE"""),54.51)</f>
        <v>54.51</v>
      </c>
      <c r="F106" s="2">
        <f>IFERROR(__xludf.DUMMYFUNCTION("""COMPUTED_VALUE"""),319710.0)</f>
        <v>319710</v>
      </c>
    </row>
    <row r="107">
      <c r="A107" s="3">
        <f>IFERROR(__xludf.DUMMYFUNCTION("""COMPUTED_VALUE"""),43620.6875)</f>
        <v>43620.6875</v>
      </c>
      <c r="B107" s="2">
        <f>IFERROR(__xludf.DUMMYFUNCTION("""COMPUTED_VALUE"""),54.42)</f>
        <v>54.42</v>
      </c>
      <c r="C107" s="2">
        <f>IFERROR(__xludf.DUMMYFUNCTION("""COMPUTED_VALUE"""),55.05)</f>
        <v>55.05</v>
      </c>
      <c r="D107" s="2">
        <f>IFERROR(__xludf.DUMMYFUNCTION("""COMPUTED_VALUE"""),54.38)</f>
        <v>54.38</v>
      </c>
      <c r="E107" s="2">
        <f>IFERROR(__xludf.DUMMYFUNCTION("""COMPUTED_VALUE"""),55.05)</f>
        <v>55.05</v>
      </c>
      <c r="F107" s="2">
        <f>IFERROR(__xludf.DUMMYFUNCTION("""COMPUTED_VALUE"""),432293.0)</f>
        <v>432293</v>
      </c>
    </row>
    <row r="108">
      <c r="A108" s="3">
        <f>IFERROR(__xludf.DUMMYFUNCTION("""COMPUTED_VALUE"""),43621.6875)</f>
        <v>43621.6875</v>
      </c>
      <c r="B108" s="2">
        <f>IFERROR(__xludf.DUMMYFUNCTION("""COMPUTED_VALUE"""),55.41)</f>
        <v>55.41</v>
      </c>
      <c r="C108" s="2">
        <f>IFERROR(__xludf.DUMMYFUNCTION("""COMPUTED_VALUE"""),55.72)</f>
        <v>55.72</v>
      </c>
      <c r="D108" s="2">
        <f>IFERROR(__xludf.DUMMYFUNCTION("""COMPUTED_VALUE"""),55.29)</f>
        <v>55.29</v>
      </c>
      <c r="E108" s="2">
        <f>IFERROR(__xludf.DUMMYFUNCTION("""COMPUTED_VALUE"""),55.49)</f>
        <v>55.49</v>
      </c>
      <c r="F108" s="2">
        <f>IFERROR(__xludf.DUMMYFUNCTION("""COMPUTED_VALUE"""),238755.0)</f>
        <v>238755</v>
      </c>
    </row>
    <row r="109">
      <c r="A109" s="3">
        <f>IFERROR(__xludf.DUMMYFUNCTION("""COMPUTED_VALUE"""),43622.6875)</f>
        <v>43622.6875</v>
      </c>
      <c r="B109" s="2">
        <f>IFERROR(__xludf.DUMMYFUNCTION("""COMPUTED_VALUE"""),55.62)</f>
        <v>55.62</v>
      </c>
      <c r="C109" s="2">
        <f>IFERROR(__xludf.DUMMYFUNCTION("""COMPUTED_VALUE"""),55.89)</f>
        <v>55.89</v>
      </c>
      <c r="D109" s="2">
        <f>IFERROR(__xludf.DUMMYFUNCTION("""COMPUTED_VALUE"""),55.59)</f>
        <v>55.59</v>
      </c>
      <c r="E109" s="2">
        <f>IFERROR(__xludf.DUMMYFUNCTION("""COMPUTED_VALUE"""),55.82)</f>
        <v>55.82</v>
      </c>
      <c r="F109" s="2">
        <f>IFERROR(__xludf.DUMMYFUNCTION("""COMPUTED_VALUE"""),206615.0)</f>
        <v>206615</v>
      </c>
    </row>
    <row r="110">
      <c r="A110" s="3">
        <f>IFERROR(__xludf.DUMMYFUNCTION("""COMPUTED_VALUE"""),43623.6875)</f>
        <v>43623.6875</v>
      </c>
      <c r="B110" s="2">
        <f>IFERROR(__xludf.DUMMYFUNCTION("""COMPUTED_VALUE"""),56.02)</f>
        <v>56.02</v>
      </c>
      <c r="C110" s="2">
        <f>IFERROR(__xludf.DUMMYFUNCTION("""COMPUTED_VALUE"""),56.71)</f>
        <v>56.71</v>
      </c>
      <c r="D110" s="2">
        <f>IFERROR(__xludf.DUMMYFUNCTION("""COMPUTED_VALUE"""),56.02)</f>
        <v>56.02</v>
      </c>
      <c r="E110" s="2">
        <f>IFERROR(__xludf.DUMMYFUNCTION("""COMPUTED_VALUE"""),56.57)</f>
        <v>56.57</v>
      </c>
      <c r="F110" s="2">
        <f>IFERROR(__xludf.DUMMYFUNCTION("""COMPUTED_VALUE"""),352300.0)</f>
        <v>352300</v>
      </c>
    </row>
    <row r="111">
      <c r="A111" s="3">
        <f>IFERROR(__xludf.DUMMYFUNCTION("""COMPUTED_VALUE"""),43626.6875)</f>
        <v>43626.6875</v>
      </c>
      <c r="B111" s="2">
        <f>IFERROR(__xludf.DUMMYFUNCTION("""COMPUTED_VALUE"""),56.75)</f>
        <v>56.75</v>
      </c>
      <c r="C111" s="2">
        <f>IFERROR(__xludf.DUMMYFUNCTION("""COMPUTED_VALUE"""),56.95)</f>
        <v>56.95</v>
      </c>
      <c r="D111" s="2">
        <f>IFERROR(__xludf.DUMMYFUNCTION("""COMPUTED_VALUE"""),56.67)</f>
        <v>56.67</v>
      </c>
      <c r="E111" s="2">
        <f>IFERROR(__xludf.DUMMYFUNCTION("""COMPUTED_VALUE"""),56.94)</f>
        <v>56.94</v>
      </c>
      <c r="F111" s="2">
        <f>IFERROR(__xludf.DUMMYFUNCTION("""COMPUTED_VALUE"""),125848.0)</f>
        <v>125848</v>
      </c>
    </row>
    <row r="112">
      <c r="A112" s="3">
        <f>IFERROR(__xludf.DUMMYFUNCTION("""COMPUTED_VALUE"""),43627.6875)</f>
        <v>43627.6875</v>
      </c>
      <c r="B112" s="2">
        <f>IFERROR(__xludf.DUMMYFUNCTION("""COMPUTED_VALUE"""),56.97)</f>
        <v>56.97</v>
      </c>
      <c r="C112" s="2">
        <f>IFERROR(__xludf.DUMMYFUNCTION("""COMPUTED_VALUE"""),57.22)</f>
        <v>57.22</v>
      </c>
      <c r="D112" s="2">
        <f>IFERROR(__xludf.DUMMYFUNCTION("""COMPUTED_VALUE"""),56.9)</f>
        <v>56.9</v>
      </c>
      <c r="E112" s="2">
        <f>IFERROR(__xludf.DUMMYFUNCTION("""COMPUTED_VALUE"""),56.94)</f>
        <v>56.94</v>
      </c>
      <c r="F112" s="2">
        <f>IFERROR(__xludf.DUMMYFUNCTION("""COMPUTED_VALUE"""),282480.0)</f>
        <v>282480</v>
      </c>
    </row>
    <row r="113">
      <c r="A113" s="3">
        <f>IFERROR(__xludf.DUMMYFUNCTION("""COMPUTED_VALUE"""),43628.6875)</f>
        <v>43628.6875</v>
      </c>
      <c r="B113" s="2">
        <f>IFERROR(__xludf.DUMMYFUNCTION("""COMPUTED_VALUE"""),56.78)</f>
        <v>56.78</v>
      </c>
      <c r="C113" s="2">
        <f>IFERROR(__xludf.DUMMYFUNCTION("""COMPUTED_VALUE"""),56.78)</f>
        <v>56.78</v>
      </c>
      <c r="D113" s="2">
        <f>IFERROR(__xludf.DUMMYFUNCTION("""COMPUTED_VALUE"""),56.62)</f>
        <v>56.62</v>
      </c>
      <c r="E113" s="2">
        <f>IFERROR(__xludf.DUMMYFUNCTION("""COMPUTED_VALUE"""),56.7)</f>
        <v>56.7</v>
      </c>
      <c r="F113" s="2">
        <f>IFERROR(__xludf.DUMMYFUNCTION("""COMPUTED_VALUE"""),138550.0)</f>
        <v>138550</v>
      </c>
    </row>
    <row r="114">
      <c r="A114" s="3">
        <f>IFERROR(__xludf.DUMMYFUNCTION("""COMPUTED_VALUE"""),43629.6875)</f>
        <v>43629.6875</v>
      </c>
      <c r="B114" s="2">
        <f>IFERROR(__xludf.DUMMYFUNCTION("""COMPUTED_VALUE"""),56.66)</f>
        <v>56.66</v>
      </c>
      <c r="C114" s="2">
        <f>IFERROR(__xludf.DUMMYFUNCTION("""COMPUTED_VALUE"""),56.87)</f>
        <v>56.87</v>
      </c>
      <c r="D114" s="2">
        <f>IFERROR(__xludf.DUMMYFUNCTION("""COMPUTED_VALUE"""),56.58)</f>
        <v>56.58</v>
      </c>
      <c r="E114" s="2">
        <f>IFERROR(__xludf.DUMMYFUNCTION("""COMPUTED_VALUE"""),56.73)</f>
        <v>56.73</v>
      </c>
      <c r="F114" s="2">
        <f>IFERROR(__xludf.DUMMYFUNCTION("""COMPUTED_VALUE"""),286029.0)</f>
        <v>286029</v>
      </c>
    </row>
    <row r="115">
      <c r="A115" s="3">
        <f>IFERROR(__xludf.DUMMYFUNCTION("""COMPUTED_VALUE"""),43630.6875)</f>
        <v>43630.6875</v>
      </c>
      <c r="B115" s="2">
        <f>IFERROR(__xludf.DUMMYFUNCTION("""COMPUTED_VALUE"""),56.73)</f>
        <v>56.73</v>
      </c>
      <c r="C115" s="2">
        <f>IFERROR(__xludf.DUMMYFUNCTION("""COMPUTED_VALUE"""),56.77)</f>
        <v>56.77</v>
      </c>
      <c r="D115" s="2">
        <f>IFERROR(__xludf.DUMMYFUNCTION("""COMPUTED_VALUE"""),56.48)</f>
        <v>56.48</v>
      </c>
      <c r="E115" s="2">
        <f>IFERROR(__xludf.DUMMYFUNCTION("""COMPUTED_VALUE"""),56.53)</f>
        <v>56.53</v>
      </c>
      <c r="F115" s="2">
        <f>IFERROR(__xludf.DUMMYFUNCTION("""COMPUTED_VALUE"""),918991.0)</f>
        <v>918991</v>
      </c>
    </row>
    <row r="116">
      <c r="A116" s="3">
        <f>IFERROR(__xludf.DUMMYFUNCTION("""COMPUTED_VALUE"""),43633.6875)</f>
        <v>43633.6875</v>
      </c>
      <c r="B116" s="2">
        <f>IFERROR(__xludf.DUMMYFUNCTION("""COMPUTED_VALUE"""),56.68)</f>
        <v>56.68</v>
      </c>
      <c r="C116" s="2">
        <f>IFERROR(__xludf.DUMMYFUNCTION("""COMPUTED_VALUE"""),56.72)</f>
        <v>56.72</v>
      </c>
      <c r="D116" s="2">
        <f>IFERROR(__xludf.DUMMYFUNCTION("""COMPUTED_VALUE"""),56.56)</f>
        <v>56.56</v>
      </c>
      <c r="E116" s="2">
        <f>IFERROR(__xludf.DUMMYFUNCTION("""COMPUTED_VALUE"""),56.65)</f>
        <v>56.65</v>
      </c>
      <c r="F116" s="2">
        <f>IFERROR(__xludf.DUMMYFUNCTION("""COMPUTED_VALUE"""),295924.0)</f>
        <v>295924</v>
      </c>
    </row>
    <row r="117">
      <c r="A117" s="3">
        <f>IFERROR(__xludf.DUMMYFUNCTION("""COMPUTED_VALUE"""),43634.6875)</f>
        <v>43634.6875</v>
      </c>
      <c r="B117" s="2">
        <f>IFERROR(__xludf.DUMMYFUNCTION("""COMPUTED_VALUE"""),56.64)</f>
        <v>56.64</v>
      </c>
      <c r="C117" s="2">
        <f>IFERROR(__xludf.DUMMYFUNCTION("""COMPUTED_VALUE"""),57.38)</f>
        <v>57.38</v>
      </c>
      <c r="D117" s="2">
        <f>IFERROR(__xludf.DUMMYFUNCTION("""COMPUTED_VALUE"""),56.49)</f>
        <v>56.49</v>
      </c>
      <c r="E117" s="2">
        <f>IFERROR(__xludf.DUMMYFUNCTION("""COMPUTED_VALUE"""),57.27)</f>
        <v>57.27</v>
      </c>
      <c r="F117" s="2">
        <f>IFERROR(__xludf.DUMMYFUNCTION("""COMPUTED_VALUE"""),173170.0)</f>
        <v>173170</v>
      </c>
    </row>
    <row r="118">
      <c r="A118" s="3">
        <f>IFERROR(__xludf.DUMMYFUNCTION("""COMPUTED_VALUE"""),43635.6875)</f>
        <v>43635.6875</v>
      </c>
      <c r="B118" s="2">
        <f>IFERROR(__xludf.DUMMYFUNCTION("""COMPUTED_VALUE"""),57.28)</f>
        <v>57.28</v>
      </c>
      <c r="C118" s="2">
        <f>IFERROR(__xludf.DUMMYFUNCTION("""COMPUTED_VALUE"""),57.35)</f>
        <v>57.35</v>
      </c>
      <c r="D118" s="2">
        <f>IFERROR(__xludf.DUMMYFUNCTION("""COMPUTED_VALUE"""),57.22)</f>
        <v>57.22</v>
      </c>
      <c r="E118" s="2">
        <f>IFERROR(__xludf.DUMMYFUNCTION("""COMPUTED_VALUE"""),57.28)</f>
        <v>57.28</v>
      </c>
      <c r="F118" s="2">
        <f>IFERROR(__xludf.DUMMYFUNCTION("""COMPUTED_VALUE"""),416107.0)</f>
        <v>416107</v>
      </c>
    </row>
    <row r="119">
      <c r="A119" s="3">
        <f>IFERROR(__xludf.DUMMYFUNCTION("""COMPUTED_VALUE"""),43636.6875)</f>
        <v>43636.6875</v>
      </c>
      <c r="B119" s="2">
        <f>IFERROR(__xludf.DUMMYFUNCTION("""COMPUTED_VALUE"""),57.9)</f>
        <v>57.9</v>
      </c>
      <c r="C119" s="2">
        <f>IFERROR(__xludf.DUMMYFUNCTION("""COMPUTED_VALUE"""),58.17)</f>
        <v>58.17</v>
      </c>
      <c r="D119" s="2">
        <f>IFERROR(__xludf.DUMMYFUNCTION("""COMPUTED_VALUE"""),57.83)</f>
        <v>57.83</v>
      </c>
      <c r="E119" s="2">
        <f>IFERROR(__xludf.DUMMYFUNCTION("""COMPUTED_VALUE"""),57.83)</f>
        <v>57.83</v>
      </c>
      <c r="F119" s="2">
        <f>IFERROR(__xludf.DUMMYFUNCTION("""COMPUTED_VALUE"""),818547.0)</f>
        <v>818547</v>
      </c>
    </row>
    <row r="120">
      <c r="A120" s="3">
        <f>IFERROR(__xludf.DUMMYFUNCTION("""COMPUTED_VALUE"""),43637.6875)</f>
        <v>43637.6875</v>
      </c>
      <c r="B120" s="2">
        <f>IFERROR(__xludf.DUMMYFUNCTION("""COMPUTED_VALUE"""),57.83)</f>
        <v>57.83</v>
      </c>
      <c r="C120" s="2">
        <f>IFERROR(__xludf.DUMMYFUNCTION("""COMPUTED_VALUE"""),58.08)</f>
        <v>58.08</v>
      </c>
      <c r="D120" s="2">
        <f>IFERROR(__xludf.DUMMYFUNCTION("""COMPUTED_VALUE"""),57.82)</f>
        <v>57.82</v>
      </c>
      <c r="E120" s="2">
        <f>IFERROR(__xludf.DUMMYFUNCTION("""COMPUTED_VALUE"""),58.02)</f>
        <v>58.02</v>
      </c>
      <c r="F120" s="2">
        <f>IFERROR(__xludf.DUMMYFUNCTION("""COMPUTED_VALUE"""),241399.0)</f>
        <v>241399</v>
      </c>
    </row>
    <row r="121">
      <c r="A121" s="3">
        <f>IFERROR(__xludf.DUMMYFUNCTION("""COMPUTED_VALUE"""),43640.6875)</f>
        <v>43640.6875</v>
      </c>
      <c r="B121" s="2">
        <f>IFERROR(__xludf.DUMMYFUNCTION("""COMPUTED_VALUE"""),58.03)</f>
        <v>58.03</v>
      </c>
      <c r="C121" s="2">
        <f>IFERROR(__xludf.DUMMYFUNCTION("""COMPUTED_VALUE"""),58.06)</f>
        <v>58.06</v>
      </c>
      <c r="D121" s="2">
        <f>IFERROR(__xludf.DUMMYFUNCTION("""COMPUTED_VALUE"""),57.86)</f>
        <v>57.86</v>
      </c>
      <c r="E121" s="2">
        <f>IFERROR(__xludf.DUMMYFUNCTION("""COMPUTED_VALUE"""),57.96)</f>
        <v>57.96</v>
      </c>
      <c r="F121" s="2">
        <f>IFERROR(__xludf.DUMMYFUNCTION("""COMPUTED_VALUE"""),177559.0)</f>
        <v>177559</v>
      </c>
    </row>
    <row r="122">
      <c r="A122" s="3">
        <f>IFERROR(__xludf.DUMMYFUNCTION("""COMPUTED_VALUE"""),43641.6875)</f>
        <v>43641.6875</v>
      </c>
      <c r="B122" s="2">
        <f>IFERROR(__xludf.DUMMYFUNCTION("""COMPUTED_VALUE"""),57.77)</f>
        <v>57.77</v>
      </c>
      <c r="C122" s="2">
        <f>IFERROR(__xludf.DUMMYFUNCTION("""COMPUTED_VALUE"""),57.92)</f>
        <v>57.92</v>
      </c>
      <c r="D122" s="2">
        <f>IFERROR(__xludf.DUMMYFUNCTION("""COMPUTED_VALUE"""),57.66)</f>
        <v>57.66</v>
      </c>
      <c r="E122" s="2">
        <f>IFERROR(__xludf.DUMMYFUNCTION("""COMPUTED_VALUE"""),57.7)</f>
        <v>57.7</v>
      </c>
      <c r="F122" s="2">
        <f>IFERROR(__xludf.DUMMYFUNCTION("""COMPUTED_VALUE"""),336507.0)</f>
        <v>336507</v>
      </c>
    </row>
    <row r="123">
      <c r="A123" s="3">
        <f>IFERROR(__xludf.DUMMYFUNCTION("""COMPUTED_VALUE"""),43642.6875)</f>
        <v>43642.6875</v>
      </c>
      <c r="B123" s="2">
        <f>IFERROR(__xludf.DUMMYFUNCTION("""COMPUTED_VALUE"""),57.68)</f>
        <v>57.68</v>
      </c>
      <c r="C123" s="2">
        <f>IFERROR(__xludf.DUMMYFUNCTION("""COMPUTED_VALUE"""),57.7)</f>
        <v>57.7</v>
      </c>
      <c r="D123" s="2">
        <f>IFERROR(__xludf.DUMMYFUNCTION("""COMPUTED_VALUE"""),57.4)</f>
        <v>57.4</v>
      </c>
      <c r="E123" s="2">
        <f>IFERROR(__xludf.DUMMYFUNCTION("""COMPUTED_VALUE"""),57.51)</f>
        <v>57.51</v>
      </c>
      <c r="F123" s="2">
        <f>IFERROR(__xludf.DUMMYFUNCTION("""COMPUTED_VALUE"""),187641.0)</f>
        <v>187641</v>
      </c>
    </row>
    <row r="124">
      <c r="A124" s="3">
        <f>IFERROR(__xludf.DUMMYFUNCTION("""COMPUTED_VALUE"""),43643.6875)</f>
        <v>43643.6875</v>
      </c>
      <c r="B124" s="2">
        <f>IFERROR(__xludf.DUMMYFUNCTION("""COMPUTED_VALUE"""),57.62)</f>
        <v>57.62</v>
      </c>
      <c r="C124" s="2">
        <f>IFERROR(__xludf.DUMMYFUNCTION("""COMPUTED_VALUE"""),57.66)</f>
        <v>57.66</v>
      </c>
      <c r="D124" s="2">
        <f>IFERROR(__xludf.DUMMYFUNCTION("""COMPUTED_VALUE"""),57.37)</f>
        <v>57.37</v>
      </c>
      <c r="E124" s="2">
        <f>IFERROR(__xludf.DUMMYFUNCTION("""COMPUTED_VALUE"""),57.5)</f>
        <v>57.5</v>
      </c>
      <c r="F124" s="2">
        <f>IFERROR(__xludf.DUMMYFUNCTION("""COMPUTED_VALUE"""),412722.0)</f>
        <v>412722</v>
      </c>
    </row>
    <row r="125">
      <c r="A125" s="3">
        <f>IFERROR(__xludf.DUMMYFUNCTION("""COMPUTED_VALUE"""),43644.6875)</f>
        <v>43644.6875</v>
      </c>
      <c r="B125" s="2">
        <f>IFERROR(__xludf.DUMMYFUNCTION("""COMPUTED_VALUE"""),57.68)</f>
        <v>57.68</v>
      </c>
      <c r="C125" s="2">
        <f>IFERROR(__xludf.DUMMYFUNCTION("""COMPUTED_VALUE"""),57.82)</f>
        <v>57.82</v>
      </c>
      <c r="D125" s="2">
        <f>IFERROR(__xludf.DUMMYFUNCTION("""COMPUTED_VALUE"""),57.68)</f>
        <v>57.68</v>
      </c>
      <c r="E125" s="2">
        <f>IFERROR(__xludf.DUMMYFUNCTION("""COMPUTED_VALUE"""),57.82)</f>
        <v>57.82</v>
      </c>
      <c r="F125" s="2">
        <f>IFERROR(__xludf.DUMMYFUNCTION("""COMPUTED_VALUE"""),349316.0)</f>
        <v>349316</v>
      </c>
    </row>
    <row r="126">
      <c r="A126" s="3">
        <f>IFERROR(__xludf.DUMMYFUNCTION("""COMPUTED_VALUE"""),43647.6875)</f>
        <v>43647.6875</v>
      </c>
      <c r="B126" s="2">
        <f>IFERROR(__xludf.DUMMYFUNCTION("""COMPUTED_VALUE"""),58.67)</f>
        <v>58.67</v>
      </c>
      <c r="C126" s="2">
        <f>IFERROR(__xludf.DUMMYFUNCTION("""COMPUTED_VALUE"""),58.67)</f>
        <v>58.67</v>
      </c>
      <c r="D126" s="2">
        <f>IFERROR(__xludf.DUMMYFUNCTION("""COMPUTED_VALUE"""),58.25)</f>
        <v>58.25</v>
      </c>
      <c r="E126" s="2">
        <f>IFERROR(__xludf.DUMMYFUNCTION("""COMPUTED_VALUE"""),58.28)</f>
        <v>58.28</v>
      </c>
      <c r="F126" s="2">
        <f>IFERROR(__xludf.DUMMYFUNCTION("""COMPUTED_VALUE"""),661247.0)</f>
        <v>661247</v>
      </c>
    </row>
    <row r="127">
      <c r="A127" s="3">
        <f>IFERROR(__xludf.DUMMYFUNCTION("""COMPUTED_VALUE"""),43648.6875)</f>
        <v>43648.6875</v>
      </c>
      <c r="B127" s="2">
        <f>IFERROR(__xludf.DUMMYFUNCTION("""COMPUTED_VALUE"""),58.38)</f>
        <v>58.38</v>
      </c>
      <c r="C127" s="2">
        <f>IFERROR(__xludf.DUMMYFUNCTION("""COMPUTED_VALUE"""),58.38)</f>
        <v>58.38</v>
      </c>
      <c r="D127" s="2">
        <f>IFERROR(__xludf.DUMMYFUNCTION("""COMPUTED_VALUE"""),58.16)</f>
        <v>58.16</v>
      </c>
      <c r="E127" s="2">
        <f>IFERROR(__xludf.DUMMYFUNCTION("""COMPUTED_VALUE"""),58.3)</f>
        <v>58.3</v>
      </c>
      <c r="F127" s="2">
        <f>IFERROR(__xludf.DUMMYFUNCTION("""COMPUTED_VALUE"""),211019.0)</f>
        <v>211019</v>
      </c>
    </row>
    <row r="128">
      <c r="A128" s="3">
        <f>IFERROR(__xludf.DUMMYFUNCTION("""COMPUTED_VALUE"""),43649.6875)</f>
        <v>43649.6875</v>
      </c>
      <c r="B128" s="2">
        <f>IFERROR(__xludf.DUMMYFUNCTION("""COMPUTED_VALUE"""),58.35)</f>
        <v>58.35</v>
      </c>
      <c r="C128" s="2">
        <f>IFERROR(__xludf.DUMMYFUNCTION("""COMPUTED_VALUE"""),58.78)</f>
        <v>58.78</v>
      </c>
      <c r="D128" s="2">
        <f>IFERROR(__xludf.DUMMYFUNCTION("""COMPUTED_VALUE"""),58.35)</f>
        <v>58.35</v>
      </c>
      <c r="E128" s="2">
        <f>IFERROR(__xludf.DUMMYFUNCTION("""COMPUTED_VALUE"""),58.78)</f>
        <v>58.78</v>
      </c>
      <c r="F128" s="2">
        <f>IFERROR(__xludf.DUMMYFUNCTION("""COMPUTED_VALUE"""),556940.0)</f>
        <v>556940</v>
      </c>
    </row>
    <row r="129">
      <c r="A129" s="3">
        <f>IFERROR(__xludf.DUMMYFUNCTION("""COMPUTED_VALUE"""),43650.6875)</f>
        <v>43650.6875</v>
      </c>
      <c r="B129" s="2">
        <f>IFERROR(__xludf.DUMMYFUNCTION("""COMPUTED_VALUE"""),58.9)</f>
        <v>58.9</v>
      </c>
      <c r="C129" s="2">
        <f>IFERROR(__xludf.DUMMYFUNCTION("""COMPUTED_VALUE"""),58.95)</f>
        <v>58.95</v>
      </c>
      <c r="D129" s="2">
        <f>IFERROR(__xludf.DUMMYFUNCTION("""COMPUTED_VALUE"""),58.84)</f>
        <v>58.84</v>
      </c>
      <c r="E129" s="2">
        <f>IFERROR(__xludf.DUMMYFUNCTION("""COMPUTED_VALUE"""),58.95)</f>
        <v>58.95</v>
      </c>
      <c r="F129" s="2">
        <f>IFERROR(__xludf.DUMMYFUNCTION("""COMPUTED_VALUE"""),182237.0)</f>
        <v>182237</v>
      </c>
    </row>
    <row r="130">
      <c r="A130" s="3">
        <f>IFERROR(__xludf.DUMMYFUNCTION("""COMPUTED_VALUE"""),43651.6875)</f>
        <v>43651.6875</v>
      </c>
      <c r="B130" s="2">
        <f>IFERROR(__xludf.DUMMYFUNCTION("""COMPUTED_VALUE"""),58.94)</f>
        <v>58.94</v>
      </c>
      <c r="C130" s="2">
        <f>IFERROR(__xludf.DUMMYFUNCTION("""COMPUTED_VALUE"""),58.94)</f>
        <v>58.94</v>
      </c>
      <c r="D130" s="2">
        <f>IFERROR(__xludf.DUMMYFUNCTION("""COMPUTED_VALUE"""),58.23)</f>
        <v>58.23</v>
      </c>
      <c r="E130" s="2">
        <f>IFERROR(__xludf.DUMMYFUNCTION("""COMPUTED_VALUE"""),58.42)</f>
        <v>58.42</v>
      </c>
      <c r="F130" s="2">
        <f>IFERROR(__xludf.DUMMYFUNCTION("""COMPUTED_VALUE"""),381833.0)</f>
        <v>381833</v>
      </c>
    </row>
    <row r="131">
      <c r="A131" s="3">
        <f>IFERROR(__xludf.DUMMYFUNCTION("""COMPUTED_VALUE"""),43654.6875)</f>
        <v>43654.6875</v>
      </c>
      <c r="B131" s="2">
        <f>IFERROR(__xludf.DUMMYFUNCTION("""COMPUTED_VALUE"""),58.38)</f>
        <v>58.38</v>
      </c>
      <c r="C131" s="2">
        <f>IFERROR(__xludf.DUMMYFUNCTION("""COMPUTED_VALUE"""),58.58)</f>
        <v>58.58</v>
      </c>
      <c r="D131" s="2">
        <f>IFERROR(__xludf.DUMMYFUNCTION("""COMPUTED_VALUE"""),58.31)</f>
        <v>58.31</v>
      </c>
      <c r="E131" s="2">
        <f>IFERROR(__xludf.DUMMYFUNCTION("""COMPUTED_VALUE"""),58.36)</f>
        <v>58.36</v>
      </c>
      <c r="F131" s="2">
        <f>IFERROR(__xludf.DUMMYFUNCTION("""COMPUTED_VALUE"""),194795.0)</f>
        <v>194795</v>
      </c>
    </row>
    <row r="132">
      <c r="A132" s="3">
        <f>IFERROR(__xludf.DUMMYFUNCTION("""COMPUTED_VALUE"""),43655.6875)</f>
        <v>43655.6875</v>
      </c>
      <c r="B132" s="2">
        <f>IFERROR(__xludf.DUMMYFUNCTION("""COMPUTED_VALUE"""),58.11)</f>
        <v>58.11</v>
      </c>
      <c r="C132" s="2">
        <f>IFERROR(__xludf.DUMMYFUNCTION("""COMPUTED_VALUE"""),58.29)</f>
        <v>58.29</v>
      </c>
      <c r="D132" s="2">
        <f>IFERROR(__xludf.DUMMYFUNCTION("""COMPUTED_VALUE"""),57.99)</f>
        <v>57.99</v>
      </c>
      <c r="E132" s="2">
        <f>IFERROR(__xludf.DUMMYFUNCTION("""COMPUTED_VALUE"""),58.27)</f>
        <v>58.27</v>
      </c>
      <c r="F132" s="2">
        <f>IFERROR(__xludf.DUMMYFUNCTION("""COMPUTED_VALUE"""),284257.0)</f>
        <v>284257</v>
      </c>
    </row>
    <row r="133">
      <c r="A133" s="3">
        <f>IFERROR(__xludf.DUMMYFUNCTION("""COMPUTED_VALUE"""),43656.6875)</f>
        <v>43656.6875</v>
      </c>
      <c r="B133" s="2">
        <f>IFERROR(__xludf.DUMMYFUNCTION("""COMPUTED_VALUE"""),58.24)</f>
        <v>58.24</v>
      </c>
      <c r="C133" s="2">
        <f>IFERROR(__xludf.DUMMYFUNCTION("""COMPUTED_VALUE"""),58.77)</f>
        <v>58.77</v>
      </c>
      <c r="D133" s="2">
        <f>IFERROR(__xludf.DUMMYFUNCTION("""COMPUTED_VALUE"""),58.17)</f>
        <v>58.17</v>
      </c>
      <c r="E133" s="2">
        <f>IFERROR(__xludf.DUMMYFUNCTION("""COMPUTED_VALUE"""),58.54)</f>
        <v>58.54</v>
      </c>
      <c r="F133" s="2">
        <f>IFERROR(__xludf.DUMMYFUNCTION("""COMPUTED_VALUE"""),299115.0)</f>
        <v>299115</v>
      </c>
    </row>
    <row r="134">
      <c r="A134" s="3">
        <f>IFERROR(__xludf.DUMMYFUNCTION("""COMPUTED_VALUE"""),43657.6875)</f>
        <v>43657.6875</v>
      </c>
      <c r="B134" s="2">
        <f>IFERROR(__xludf.DUMMYFUNCTION("""COMPUTED_VALUE"""),58.75)</f>
        <v>58.75</v>
      </c>
      <c r="C134" s="2">
        <f>IFERROR(__xludf.DUMMYFUNCTION("""COMPUTED_VALUE"""),58.8)</f>
        <v>58.8</v>
      </c>
      <c r="D134" s="2">
        <f>IFERROR(__xludf.DUMMYFUNCTION("""COMPUTED_VALUE"""),58.51)</f>
        <v>58.51</v>
      </c>
      <c r="E134" s="2">
        <f>IFERROR(__xludf.DUMMYFUNCTION("""COMPUTED_VALUE"""),58.66)</f>
        <v>58.66</v>
      </c>
      <c r="F134" s="2">
        <f>IFERROR(__xludf.DUMMYFUNCTION("""COMPUTED_VALUE"""),385778.0)</f>
        <v>385778</v>
      </c>
    </row>
    <row r="135">
      <c r="A135" s="3">
        <f>IFERROR(__xludf.DUMMYFUNCTION("""COMPUTED_VALUE"""),43658.6875)</f>
        <v>43658.6875</v>
      </c>
      <c r="B135" s="2">
        <f>IFERROR(__xludf.DUMMYFUNCTION("""COMPUTED_VALUE"""),58.73)</f>
        <v>58.73</v>
      </c>
      <c r="C135" s="2">
        <f>IFERROR(__xludf.DUMMYFUNCTION("""COMPUTED_VALUE"""),58.8)</f>
        <v>58.8</v>
      </c>
      <c r="D135" s="2">
        <f>IFERROR(__xludf.DUMMYFUNCTION("""COMPUTED_VALUE"""),58.66)</f>
        <v>58.66</v>
      </c>
      <c r="E135" s="2">
        <f>IFERROR(__xludf.DUMMYFUNCTION("""COMPUTED_VALUE"""),58.75)</f>
        <v>58.75</v>
      </c>
      <c r="F135" s="2">
        <f>IFERROR(__xludf.DUMMYFUNCTION("""COMPUTED_VALUE"""),183776.0)</f>
        <v>183776</v>
      </c>
    </row>
    <row r="136">
      <c r="A136" s="3">
        <f>IFERROR(__xludf.DUMMYFUNCTION("""COMPUTED_VALUE"""),43661.6875)</f>
        <v>43661.6875</v>
      </c>
      <c r="B136" s="2">
        <f>IFERROR(__xludf.DUMMYFUNCTION("""COMPUTED_VALUE"""),58.94)</f>
        <v>58.94</v>
      </c>
      <c r="C136" s="2">
        <f>IFERROR(__xludf.DUMMYFUNCTION("""COMPUTED_VALUE"""),59.02)</f>
        <v>59.02</v>
      </c>
      <c r="D136" s="2">
        <f>IFERROR(__xludf.DUMMYFUNCTION("""COMPUTED_VALUE"""),58.81)</f>
        <v>58.81</v>
      </c>
      <c r="E136" s="2">
        <f>IFERROR(__xludf.DUMMYFUNCTION("""COMPUTED_VALUE"""),58.83)</f>
        <v>58.83</v>
      </c>
      <c r="F136" s="2">
        <f>IFERROR(__xludf.DUMMYFUNCTION("""COMPUTED_VALUE"""),500541.0)</f>
        <v>500541</v>
      </c>
    </row>
    <row r="137">
      <c r="A137" s="3">
        <f>IFERROR(__xludf.DUMMYFUNCTION("""COMPUTED_VALUE"""),43662.6875)</f>
        <v>43662.6875</v>
      </c>
      <c r="B137" s="2">
        <f>IFERROR(__xludf.DUMMYFUNCTION("""COMPUTED_VALUE"""),58.83)</f>
        <v>58.83</v>
      </c>
      <c r="C137" s="2">
        <f>IFERROR(__xludf.DUMMYFUNCTION("""COMPUTED_VALUE"""),58.91)</f>
        <v>58.91</v>
      </c>
      <c r="D137" s="2">
        <f>IFERROR(__xludf.DUMMYFUNCTION("""COMPUTED_VALUE"""),58.79)</f>
        <v>58.79</v>
      </c>
      <c r="E137" s="2">
        <f>IFERROR(__xludf.DUMMYFUNCTION("""COMPUTED_VALUE"""),58.8)</f>
        <v>58.8</v>
      </c>
      <c r="F137" s="2">
        <f>IFERROR(__xludf.DUMMYFUNCTION("""COMPUTED_VALUE"""),93183.0)</f>
        <v>93183</v>
      </c>
    </row>
    <row r="138">
      <c r="A138" s="3">
        <f>IFERROR(__xludf.DUMMYFUNCTION("""COMPUTED_VALUE"""),43663.6875)</f>
        <v>43663.6875</v>
      </c>
      <c r="B138" s="2">
        <f>IFERROR(__xludf.DUMMYFUNCTION("""COMPUTED_VALUE"""),58.72)</f>
        <v>58.72</v>
      </c>
      <c r="C138" s="2">
        <f>IFERROR(__xludf.DUMMYFUNCTION("""COMPUTED_VALUE"""),58.84)</f>
        <v>58.84</v>
      </c>
      <c r="D138" s="2">
        <f>IFERROR(__xludf.DUMMYFUNCTION("""COMPUTED_VALUE"""),58.46)</f>
        <v>58.46</v>
      </c>
      <c r="E138" s="2">
        <f>IFERROR(__xludf.DUMMYFUNCTION("""COMPUTED_VALUE"""),58.56)</f>
        <v>58.56</v>
      </c>
      <c r="F138" s="2">
        <f>IFERROR(__xludf.DUMMYFUNCTION("""COMPUTED_VALUE"""),325407.0)</f>
        <v>325407</v>
      </c>
    </row>
    <row r="139">
      <c r="A139" s="3">
        <f>IFERROR(__xludf.DUMMYFUNCTION("""COMPUTED_VALUE"""),43664.6875)</f>
        <v>43664.6875</v>
      </c>
      <c r="B139" s="2">
        <f>IFERROR(__xludf.DUMMYFUNCTION("""COMPUTED_VALUE"""),58.43)</f>
        <v>58.43</v>
      </c>
      <c r="C139" s="2">
        <f>IFERROR(__xludf.DUMMYFUNCTION("""COMPUTED_VALUE"""),58.43)</f>
        <v>58.43</v>
      </c>
      <c r="D139" s="2">
        <f>IFERROR(__xludf.DUMMYFUNCTION("""COMPUTED_VALUE"""),58.18)</f>
        <v>58.18</v>
      </c>
      <c r="E139" s="2">
        <f>IFERROR(__xludf.DUMMYFUNCTION("""COMPUTED_VALUE"""),58.22)</f>
        <v>58.22</v>
      </c>
      <c r="F139" s="2">
        <f>IFERROR(__xludf.DUMMYFUNCTION("""COMPUTED_VALUE"""),73807.0)</f>
        <v>73807</v>
      </c>
    </row>
    <row r="140">
      <c r="A140" s="3">
        <f>IFERROR(__xludf.DUMMYFUNCTION("""COMPUTED_VALUE"""),43665.6875)</f>
        <v>43665.6875</v>
      </c>
      <c r="B140" s="2">
        <f>IFERROR(__xludf.DUMMYFUNCTION("""COMPUTED_VALUE"""),58.74)</f>
        <v>58.74</v>
      </c>
      <c r="C140" s="2">
        <f>IFERROR(__xludf.DUMMYFUNCTION("""COMPUTED_VALUE"""),58.85)</f>
        <v>58.85</v>
      </c>
      <c r="D140" s="2">
        <f>IFERROR(__xludf.DUMMYFUNCTION("""COMPUTED_VALUE"""),58.55)</f>
        <v>58.55</v>
      </c>
      <c r="E140" s="2">
        <f>IFERROR(__xludf.DUMMYFUNCTION("""COMPUTED_VALUE"""),58.6)</f>
        <v>58.6</v>
      </c>
      <c r="F140" s="2">
        <f>IFERROR(__xludf.DUMMYFUNCTION("""COMPUTED_VALUE"""),104333.0)</f>
        <v>104333</v>
      </c>
    </row>
    <row r="141">
      <c r="A141" s="3">
        <f>IFERROR(__xludf.DUMMYFUNCTION("""COMPUTED_VALUE"""),43668.6875)</f>
        <v>43668.6875</v>
      </c>
      <c r="B141" s="2">
        <f>IFERROR(__xludf.DUMMYFUNCTION("""COMPUTED_VALUE"""),58.35)</f>
        <v>58.35</v>
      </c>
      <c r="C141" s="2">
        <f>IFERROR(__xludf.DUMMYFUNCTION("""COMPUTED_VALUE"""),58.5)</f>
        <v>58.5</v>
      </c>
      <c r="D141" s="2">
        <f>IFERROR(__xludf.DUMMYFUNCTION("""COMPUTED_VALUE"""),58.31)</f>
        <v>58.31</v>
      </c>
      <c r="E141" s="2">
        <f>IFERROR(__xludf.DUMMYFUNCTION("""COMPUTED_VALUE"""),58.36)</f>
        <v>58.36</v>
      </c>
      <c r="F141" s="2">
        <f>IFERROR(__xludf.DUMMYFUNCTION("""COMPUTED_VALUE"""),147705.0)</f>
        <v>147705</v>
      </c>
    </row>
    <row r="142">
      <c r="A142" s="3">
        <f>IFERROR(__xludf.DUMMYFUNCTION("""COMPUTED_VALUE"""),43669.6875)</f>
        <v>43669.6875</v>
      </c>
      <c r="B142" s="2">
        <f>IFERROR(__xludf.DUMMYFUNCTION("""COMPUTED_VALUE"""),58.59)</f>
        <v>58.59</v>
      </c>
      <c r="C142" s="2">
        <f>IFERROR(__xludf.DUMMYFUNCTION("""COMPUTED_VALUE"""),58.77)</f>
        <v>58.77</v>
      </c>
      <c r="D142" s="2">
        <f>IFERROR(__xludf.DUMMYFUNCTION("""COMPUTED_VALUE"""),58.56)</f>
        <v>58.56</v>
      </c>
      <c r="E142" s="2">
        <f>IFERROR(__xludf.DUMMYFUNCTION("""COMPUTED_VALUE"""),58.59)</f>
        <v>58.59</v>
      </c>
      <c r="F142" s="2">
        <f>IFERROR(__xludf.DUMMYFUNCTION("""COMPUTED_VALUE"""),1129567.0)</f>
        <v>1129567</v>
      </c>
    </row>
    <row r="143">
      <c r="A143" s="3">
        <f>IFERROR(__xludf.DUMMYFUNCTION("""COMPUTED_VALUE"""),43670.6875)</f>
        <v>43670.6875</v>
      </c>
      <c r="B143" s="2">
        <f>IFERROR(__xludf.DUMMYFUNCTION("""COMPUTED_VALUE"""),58.8)</f>
        <v>58.8</v>
      </c>
      <c r="C143" s="2">
        <f>IFERROR(__xludf.DUMMYFUNCTION("""COMPUTED_VALUE"""),58.87)</f>
        <v>58.87</v>
      </c>
      <c r="D143" s="2">
        <f>IFERROR(__xludf.DUMMYFUNCTION("""COMPUTED_VALUE"""),58.61)</f>
        <v>58.61</v>
      </c>
      <c r="E143" s="2">
        <f>IFERROR(__xludf.DUMMYFUNCTION("""COMPUTED_VALUE"""),58.81)</f>
        <v>58.81</v>
      </c>
      <c r="F143" s="2">
        <f>IFERROR(__xludf.DUMMYFUNCTION("""COMPUTED_VALUE"""),415493.0)</f>
        <v>415493</v>
      </c>
    </row>
    <row r="144">
      <c r="A144" s="3">
        <f>IFERROR(__xludf.DUMMYFUNCTION("""COMPUTED_VALUE"""),43671.6875)</f>
        <v>43671.6875</v>
      </c>
      <c r="B144" s="2">
        <f>IFERROR(__xludf.DUMMYFUNCTION("""COMPUTED_VALUE"""),59.06)</f>
        <v>59.06</v>
      </c>
      <c r="C144" s="2">
        <f>IFERROR(__xludf.DUMMYFUNCTION("""COMPUTED_VALUE"""),59.16)</f>
        <v>59.16</v>
      </c>
      <c r="D144" s="2">
        <f>IFERROR(__xludf.DUMMYFUNCTION("""COMPUTED_VALUE"""),58.7)</f>
        <v>58.7</v>
      </c>
      <c r="E144" s="2">
        <f>IFERROR(__xludf.DUMMYFUNCTION("""COMPUTED_VALUE"""),58.76)</f>
        <v>58.76</v>
      </c>
      <c r="F144" s="2">
        <f>IFERROR(__xludf.DUMMYFUNCTION("""COMPUTED_VALUE"""),436920.0)</f>
        <v>436920</v>
      </c>
    </row>
    <row r="145">
      <c r="A145" s="3">
        <f>IFERROR(__xludf.DUMMYFUNCTION("""COMPUTED_VALUE"""),43672.6875)</f>
        <v>43672.6875</v>
      </c>
      <c r="B145" s="2">
        <f>IFERROR(__xludf.DUMMYFUNCTION("""COMPUTED_VALUE"""),58.78)</f>
        <v>58.78</v>
      </c>
      <c r="C145" s="2">
        <f>IFERROR(__xludf.DUMMYFUNCTION("""COMPUTED_VALUE"""),58.91)</f>
        <v>58.91</v>
      </c>
      <c r="D145" s="2">
        <f>IFERROR(__xludf.DUMMYFUNCTION("""COMPUTED_VALUE"""),58.73)</f>
        <v>58.73</v>
      </c>
      <c r="E145" s="2">
        <f>IFERROR(__xludf.DUMMYFUNCTION("""COMPUTED_VALUE"""),58.91)</f>
        <v>58.91</v>
      </c>
      <c r="F145" s="2">
        <f>IFERROR(__xludf.DUMMYFUNCTION("""COMPUTED_VALUE"""),1108285.0)</f>
        <v>1108285</v>
      </c>
    </row>
    <row r="146">
      <c r="A146" s="3">
        <f>IFERROR(__xludf.DUMMYFUNCTION("""COMPUTED_VALUE"""),43675.6875)</f>
        <v>43675.6875</v>
      </c>
      <c r="B146" s="2">
        <f>IFERROR(__xludf.DUMMYFUNCTION("""COMPUTED_VALUE"""),58.86)</f>
        <v>58.86</v>
      </c>
      <c r="C146" s="2">
        <f>IFERROR(__xludf.DUMMYFUNCTION("""COMPUTED_VALUE"""),58.99)</f>
        <v>58.99</v>
      </c>
      <c r="D146" s="2">
        <f>IFERROR(__xludf.DUMMYFUNCTION("""COMPUTED_VALUE"""),58.79)</f>
        <v>58.79</v>
      </c>
      <c r="E146" s="2">
        <f>IFERROR(__xludf.DUMMYFUNCTION("""COMPUTED_VALUE"""),58.87)</f>
        <v>58.87</v>
      </c>
      <c r="F146" s="2">
        <f>IFERROR(__xludf.DUMMYFUNCTION("""COMPUTED_VALUE"""),263859.0)</f>
        <v>263859</v>
      </c>
    </row>
    <row r="147">
      <c r="A147" s="3">
        <f>IFERROR(__xludf.DUMMYFUNCTION("""COMPUTED_VALUE"""),43676.6875)</f>
        <v>43676.6875</v>
      </c>
      <c r="B147" s="2">
        <f>IFERROR(__xludf.DUMMYFUNCTION("""COMPUTED_VALUE"""),58.92)</f>
        <v>58.92</v>
      </c>
      <c r="C147" s="2">
        <f>IFERROR(__xludf.DUMMYFUNCTION("""COMPUTED_VALUE"""),58.92)</f>
        <v>58.92</v>
      </c>
      <c r="D147" s="2">
        <f>IFERROR(__xludf.DUMMYFUNCTION("""COMPUTED_VALUE"""),58.42)</f>
        <v>58.42</v>
      </c>
      <c r="E147" s="2">
        <f>IFERROR(__xludf.DUMMYFUNCTION("""COMPUTED_VALUE"""),58.59)</f>
        <v>58.59</v>
      </c>
      <c r="F147" s="2">
        <f>IFERROR(__xludf.DUMMYFUNCTION("""COMPUTED_VALUE"""),444336.0)</f>
        <v>444336</v>
      </c>
    </row>
    <row r="148">
      <c r="A148" s="3">
        <f>IFERROR(__xludf.DUMMYFUNCTION("""COMPUTED_VALUE"""),43677.6875)</f>
        <v>43677.6875</v>
      </c>
      <c r="B148" s="2">
        <f>IFERROR(__xludf.DUMMYFUNCTION("""COMPUTED_VALUE"""),58.6)</f>
        <v>58.6</v>
      </c>
      <c r="C148" s="2">
        <f>IFERROR(__xludf.DUMMYFUNCTION("""COMPUTED_VALUE"""),58.68)</f>
        <v>58.68</v>
      </c>
      <c r="D148" s="2">
        <f>IFERROR(__xludf.DUMMYFUNCTION("""COMPUTED_VALUE"""),58.56)</f>
        <v>58.56</v>
      </c>
      <c r="E148" s="2">
        <f>IFERROR(__xludf.DUMMYFUNCTION("""COMPUTED_VALUE"""),58.59)</f>
        <v>58.59</v>
      </c>
      <c r="F148" s="2">
        <f>IFERROR(__xludf.DUMMYFUNCTION("""COMPUTED_VALUE"""),350867.0)</f>
        <v>350867</v>
      </c>
    </row>
    <row r="149">
      <c r="A149" s="3">
        <f>IFERROR(__xludf.DUMMYFUNCTION("""COMPUTED_VALUE"""),43678.6875)</f>
        <v>43678.6875</v>
      </c>
      <c r="B149" s="2">
        <f>IFERROR(__xludf.DUMMYFUNCTION("""COMPUTED_VALUE"""),57.93)</f>
        <v>57.93</v>
      </c>
      <c r="C149" s="2">
        <f>IFERROR(__xludf.DUMMYFUNCTION("""COMPUTED_VALUE"""),58.62)</f>
        <v>58.62</v>
      </c>
      <c r="D149" s="2">
        <f>IFERROR(__xludf.DUMMYFUNCTION("""COMPUTED_VALUE"""),57.92)</f>
        <v>57.92</v>
      </c>
      <c r="E149" s="2">
        <f>IFERROR(__xludf.DUMMYFUNCTION("""COMPUTED_VALUE"""),58.62)</f>
        <v>58.62</v>
      </c>
      <c r="F149" s="2">
        <f>IFERROR(__xludf.DUMMYFUNCTION("""COMPUTED_VALUE"""),240648.0)</f>
        <v>240648</v>
      </c>
    </row>
    <row r="150">
      <c r="A150" s="3">
        <f>IFERROR(__xludf.DUMMYFUNCTION("""COMPUTED_VALUE"""),43679.6875)</f>
        <v>43679.6875</v>
      </c>
      <c r="B150" s="2">
        <f>IFERROR(__xludf.DUMMYFUNCTION("""COMPUTED_VALUE"""),57.48)</f>
        <v>57.48</v>
      </c>
      <c r="C150" s="2">
        <f>IFERROR(__xludf.DUMMYFUNCTION("""COMPUTED_VALUE"""),57.62)</f>
        <v>57.62</v>
      </c>
      <c r="D150" s="2">
        <f>IFERROR(__xludf.DUMMYFUNCTION("""COMPUTED_VALUE"""),56.89)</f>
        <v>56.89</v>
      </c>
      <c r="E150" s="2">
        <f>IFERROR(__xludf.DUMMYFUNCTION("""COMPUTED_VALUE"""),56.93)</f>
        <v>56.93</v>
      </c>
      <c r="F150" s="2">
        <f>IFERROR(__xludf.DUMMYFUNCTION("""COMPUTED_VALUE"""),608547.0)</f>
        <v>608547</v>
      </c>
    </row>
    <row r="151">
      <c r="A151" s="3">
        <f>IFERROR(__xludf.DUMMYFUNCTION("""COMPUTED_VALUE"""),43682.6875)</f>
        <v>43682.6875</v>
      </c>
      <c r="B151" s="2">
        <f>IFERROR(__xludf.DUMMYFUNCTION("""COMPUTED_VALUE"""),56.59)</f>
        <v>56.59</v>
      </c>
      <c r="C151" s="2">
        <f>IFERROR(__xludf.DUMMYFUNCTION("""COMPUTED_VALUE"""),56.64)</f>
        <v>56.64</v>
      </c>
      <c r="D151" s="2">
        <f>IFERROR(__xludf.DUMMYFUNCTION("""COMPUTED_VALUE"""),55.83)</f>
        <v>55.83</v>
      </c>
      <c r="E151" s="2">
        <f>IFERROR(__xludf.DUMMYFUNCTION("""COMPUTED_VALUE"""),55.95)</f>
        <v>55.95</v>
      </c>
      <c r="F151" s="2">
        <f>IFERROR(__xludf.DUMMYFUNCTION("""COMPUTED_VALUE"""),453773.0)</f>
        <v>453773</v>
      </c>
    </row>
    <row r="152">
      <c r="A152" s="3">
        <f>IFERROR(__xludf.DUMMYFUNCTION("""COMPUTED_VALUE"""),43683.6875)</f>
        <v>43683.6875</v>
      </c>
      <c r="B152" s="2">
        <f>IFERROR(__xludf.DUMMYFUNCTION("""COMPUTED_VALUE"""),55.57)</f>
        <v>55.57</v>
      </c>
      <c r="C152" s="2">
        <f>IFERROR(__xludf.DUMMYFUNCTION("""COMPUTED_VALUE"""),56.06)</f>
        <v>56.06</v>
      </c>
      <c r="D152" s="2">
        <f>IFERROR(__xludf.DUMMYFUNCTION("""COMPUTED_VALUE"""),55.5)</f>
        <v>55.5</v>
      </c>
      <c r="E152" s="2">
        <f>IFERROR(__xludf.DUMMYFUNCTION("""COMPUTED_VALUE"""),55.6)</f>
        <v>55.6</v>
      </c>
      <c r="F152" s="2">
        <f>IFERROR(__xludf.DUMMYFUNCTION("""COMPUTED_VALUE"""),549550.0)</f>
        <v>549550</v>
      </c>
    </row>
    <row r="153">
      <c r="A153" s="3">
        <f>IFERROR(__xludf.DUMMYFUNCTION("""COMPUTED_VALUE"""),43684.6875)</f>
        <v>43684.6875</v>
      </c>
      <c r="B153" s="2">
        <f>IFERROR(__xludf.DUMMYFUNCTION("""COMPUTED_VALUE"""),56.11)</f>
        <v>56.11</v>
      </c>
      <c r="C153" s="2">
        <f>IFERROR(__xludf.DUMMYFUNCTION("""COMPUTED_VALUE"""),56.32)</f>
        <v>56.32</v>
      </c>
      <c r="D153" s="2">
        <f>IFERROR(__xludf.DUMMYFUNCTION("""COMPUTED_VALUE"""),55.02)</f>
        <v>55.02</v>
      </c>
      <c r="E153" s="2">
        <f>IFERROR(__xludf.DUMMYFUNCTION("""COMPUTED_VALUE"""),55.85)</f>
        <v>55.85</v>
      </c>
      <c r="F153" s="2">
        <f>IFERROR(__xludf.DUMMYFUNCTION("""COMPUTED_VALUE"""),558514.0)</f>
        <v>558514</v>
      </c>
    </row>
    <row r="154">
      <c r="A154" s="3">
        <f>IFERROR(__xludf.DUMMYFUNCTION("""COMPUTED_VALUE"""),43685.6875)</f>
        <v>43685.6875</v>
      </c>
      <c r="B154" s="2">
        <f>IFERROR(__xludf.DUMMYFUNCTION("""COMPUTED_VALUE"""),56.77)</f>
        <v>56.77</v>
      </c>
      <c r="C154" s="2">
        <f>IFERROR(__xludf.DUMMYFUNCTION("""COMPUTED_VALUE"""),56.98)</f>
        <v>56.98</v>
      </c>
      <c r="D154" s="2">
        <f>IFERROR(__xludf.DUMMYFUNCTION("""COMPUTED_VALUE"""),56.27)</f>
        <v>56.27</v>
      </c>
      <c r="E154" s="2">
        <f>IFERROR(__xludf.DUMMYFUNCTION("""COMPUTED_VALUE"""),56.98)</f>
        <v>56.98</v>
      </c>
      <c r="F154" s="2">
        <f>IFERROR(__xludf.DUMMYFUNCTION("""COMPUTED_VALUE"""),206322.0)</f>
        <v>206322</v>
      </c>
    </row>
    <row r="155">
      <c r="A155" s="3">
        <f>IFERROR(__xludf.DUMMYFUNCTION("""COMPUTED_VALUE"""),43686.6875)</f>
        <v>43686.6875</v>
      </c>
      <c r="B155" s="2">
        <f>IFERROR(__xludf.DUMMYFUNCTION("""COMPUTED_VALUE"""),57.07)</f>
        <v>57.07</v>
      </c>
      <c r="C155" s="2">
        <f>IFERROR(__xludf.DUMMYFUNCTION("""COMPUTED_VALUE"""),57.07)</f>
        <v>57.07</v>
      </c>
      <c r="D155" s="2">
        <f>IFERROR(__xludf.DUMMYFUNCTION("""COMPUTED_VALUE"""),56.59)</f>
        <v>56.59</v>
      </c>
      <c r="E155" s="2">
        <f>IFERROR(__xludf.DUMMYFUNCTION("""COMPUTED_VALUE"""),56.54)</f>
        <v>56.54</v>
      </c>
      <c r="F155" s="2">
        <f>IFERROR(__xludf.DUMMYFUNCTION("""COMPUTED_VALUE"""),166128.0)</f>
        <v>166128</v>
      </c>
    </row>
    <row r="156">
      <c r="A156" s="3">
        <f>IFERROR(__xludf.DUMMYFUNCTION("""COMPUTED_VALUE"""),43689.6875)</f>
        <v>43689.6875</v>
      </c>
      <c r="B156" s="2">
        <f>IFERROR(__xludf.DUMMYFUNCTION("""COMPUTED_VALUE"""),56.99)</f>
        <v>56.99</v>
      </c>
      <c r="C156" s="2">
        <f>IFERROR(__xludf.DUMMYFUNCTION("""COMPUTED_VALUE"""),57.06)</f>
        <v>57.06</v>
      </c>
      <c r="D156" s="2">
        <f>IFERROR(__xludf.DUMMYFUNCTION("""COMPUTED_VALUE"""),56.32)</f>
        <v>56.32</v>
      </c>
      <c r="E156" s="2">
        <f>IFERROR(__xludf.DUMMYFUNCTION("""COMPUTED_VALUE"""),56.37)</f>
        <v>56.37</v>
      </c>
      <c r="F156" s="2">
        <f>IFERROR(__xludf.DUMMYFUNCTION("""COMPUTED_VALUE"""),270797.0)</f>
        <v>270797</v>
      </c>
    </row>
    <row r="157">
      <c r="A157" s="3">
        <f>IFERROR(__xludf.DUMMYFUNCTION("""COMPUTED_VALUE"""),43690.6875)</f>
        <v>43690.6875</v>
      </c>
      <c r="B157" s="2">
        <f>IFERROR(__xludf.DUMMYFUNCTION("""COMPUTED_VALUE"""),56.12)</f>
        <v>56.12</v>
      </c>
      <c r="C157" s="2">
        <f>IFERROR(__xludf.DUMMYFUNCTION("""COMPUTED_VALUE"""),57.15)</f>
        <v>57.15</v>
      </c>
      <c r="D157" s="2">
        <f>IFERROR(__xludf.DUMMYFUNCTION("""COMPUTED_VALUE"""),55.95)</f>
        <v>55.95</v>
      </c>
      <c r="E157" s="2">
        <f>IFERROR(__xludf.DUMMYFUNCTION("""COMPUTED_VALUE"""),56.79)</f>
        <v>56.79</v>
      </c>
      <c r="F157" s="2">
        <f>IFERROR(__xludf.DUMMYFUNCTION("""COMPUTED_VALUE"""),393709.0)</f>
        <v>393709</v>
      </c>
    </row>
    <row r="158">
      <c r="A158" s="3">
        <f>IFERROR(__xludf.DUMMYFUNCTION("""COMPUTED_VALUE"""),43691.6875)</f>
        <v>43691.6875</v>
      </c>
      <c r="B158" s="2">
        <f>IFERROR(__xludf.DUMMYFUNCTION("""COMPUTED_VALUE"""),56.94)</f>
        <v>56.94</v>
      </c>
      <c r="C158" s="2">
        <f>IFERROR(__xludf.DUMMYFUNCTION("""COMPUTED_VALUE"""),56.94)</f>
        <v>56.94</v>
      </c>
      <c r="D158" s="2">
        <f>IFERROR(__xludf.DUMMYFUNCTION("""COMPUTED_VALUE"""),55.58)</f>
        <v>55.58</v>
      </c>
      <c r="E158" s="2">
        <f>IFERROR(__xludf.DUMMYFUNCTION("""COMPUTED_VALUE"""),55.76)</f>
        <v>55.76</v>
      </c>
      <c r="F158" s="2">
        <f>IFERROR(__xludf.DUMMYFUNCTION("""COMPUTED_VALUE"""),804914.0)</f>
        <v>804914</v>
      </c>
    </row>
    <row r="159">
      <c r="A159" s="3">
        <f>IFERROR(__xludf.DUMMYFUNCTION("""COMPUTED_VALUE"""),43692.6875)</f>
        <v>43692.6875</v>
      </c>
      <c r="B159" s="2">
        <f>IFERROR(__xludf.DUMMYFUNCTION("""COMPUTED_VALUE"""),55.87)</f>
        <v>55.87</v>
      </c>
      <c r="C159" s="2">
        <f>IFERROR(__xludf.DUMMYFUNCTION("""COMPUTED_VALUE"""),55.87)</f>
        <v>55.87</v>
      </c>
      <c r="D159" s="2">
        <f>IFERROR(__xludf.DUMMYFUNCTION("""COMPUTED_VALUE"""),55.0)</f>
        <v>55</v>
      </c>
      <c r="E159" s="2">
        <f>IFERROR(__xludf.DUMMYFUNCTION("""COMPUTED_VALUE"""),55.4)</f>
        <v>55.4</v>
      </c>
      <c r="F159" s="2">
        <f>IFERROR(__xludf.DUMMYFUNCTION("""COMPUTED_VALUE"""),169626.0)</f>
        <v>169626</v>
      </c>
    </row>
    <row r="160">
      <c r="A160" s="3">
        <f>IFERROR(__xludf.DUMMYFUNCTION("""COMPUTED_VALUE"""),43693.6875)</f>
        <v>43693.6875</v>
      </c>
      <c r="B160" s="2">
        <f>IFERROR(__xludf.DUMMYFUNCTION("""COMPUTED_VALUE"""),55.72)</f>
        <v>55.72</v>
      </c>
      <c r="C160" s="2">
        <f>IFERROR(__xludf.DUMMYFUNCTION("""COMPUTED_VALUE"""),56.21)</f>
        <v>56.21</v>
      </c>
      <c r="D160" s="2">
        <f>IFERROR(__xludf.DUMMYFUNCTION("""COMPUTED_VALUE"""),55.47)</f>
        <v>55.47</v>
      </c>
      <c r="E160" s="2">
        <f>IFERROR(__xludf.DUMMYFUNCTION("""COMPUTED_VALUE"""),56.21)</f>
        <v>56.21</v>
      </c>
      <c r="F160" s="2">
        <f>IFERROR(__xludf.DUMMYFUNCTION("""COMPUTED_VALUE"""),221643.0)</f>
        <v>221643</v>
      </c>
    </row>
    <row r="161">
      <c r="A161" s="3">
        <f>IFERROR(__xludf.DUMMYFUNCTION("""COMPUTED_VALUE"""),43696.6875)</f>
        <v>43696.6875</v>
      </c>
      <c r="B161" s="2">
        <f>IFERROR(__xludf.DUMMYFUNCTION("""COMPUTED_VALUE"""),56.72)</f>
        <v>56.72</v>
      </c>
      <c r="C161" s="2">
        <f>IFERROR(__xludf.DUMMYFUNCTION("""COMPUTED_VALUE"""),56.88)</f>
        <v>56.88</v>
      </c>
      <c r="D161" s="2">
        <f>IFERROR(__xludf.DUMMYFUNCTION("""COMPUTED_VALUE"""),56.59)</f>
        <v>56.59</v>
      </c>
      <c r="E161" s="2">
        <f>IFERROR(__xludf.DUMMYFUNCTION("""COMPUTED_VALUE"""),56.87)</f>
        <v>56.87</v>
      </c>
      <c r="F161" s="2">
        <f>IFERROR(__xludf.DUMMYFUNCTION("""COMPUTED_VALUE"""),157001.0)</f>
        <v>157001</v>
      </c>
    </row>
    <row r="162">
      <c r="A162" s="3">
        <f>IFERROR(__xludf.DUMMYFUNCTION("""COMPUTED_VALUE"""),43697.6875)</f>
        <v>43697.6875</v>
      </c>
      <c r="B162" s="2">
        <f>IFERROR(__xludf.DUMMYFUNCTION("""COMPUTED_VALUE"""),56.86)</f>
        <v>56.86</v>
      </c>
      <c r="C162" s="2">
        <f>IFERROR(__xludf.DUMMYFUNCTION("""COMPUTED_VALUE"""),56.95)</f>
        <v>56.95</v>
      </c>
      <c r="D162" s="2">
        <f>IFERROR(__xludf.DUMMYFUNCTION("""COMPUTED_VALUE"""),56.49)</f>
        <v>56.49</v>
      </c>
      <c r="E162" s="2">
        <f>IFERROR(__xludf.DUMMYFUNCTION("""COMPUTED_VALUE"""),56.65)</f>
        <v>56.65</v>
      </c>
      <c r="F162" s="2">
        <f>IFERROR(__xludf.DUMMYFUNCTION("""COMPUTED_VALUE"""),232467.0)</f>
        <v>232467</v>
      </c>
    </row>
    <row r="163">
      <c r="A163" s="3">
        <f>IFERROR(__xludf.DUMMYFUNCTION("""COMPUTED_VALUE"""),43698.6875)</f>
        <v>43698.6875</v>
      </c>
      <c r="B163" s="2">
        <f>IFERROR(__xludf.DUMMYFUNCTION("""COMPUTED_VALUE"""),56.53)</f>
        <v>56.53</v>
      </c>
      <c r="C163" s="2">
        <f>IFERROR(__xludf.DUMMYFUNCTION("""COMPUTED_VALUE"""),56.99)</f>
        <v>56.99</v>
      </c>
      <c r="D163" s="2">
        <f>IFERROR(__xludf.DUMMYFUNCTION("""COMPUTED_VALUE"""),56.53)</f>
        <v>56.53</v>
      </c>
      <c r="E163" s="2">
        <f>IFERROR(__xludf.DUMMYFUNCTION("""COMPUTED_VALUE"""),56.97)</f>
        <v>56.97</v>
      </c>
      <c r="F163" s="2">
        <f>IFERROR(__xludf.DUMMYFUNCTION("""COMPUTED_VALUE"""),519594.0)</f>
        <v>519594</v>
      </c>
    </row>
    <row r="164">
      <c r="A164" s="3">
        <f>IFERROR(__xludf.DUMMYFUNCTION("""COMPUTED_VALUE"""),43699.6875)</f>
        <v>43699.6875</v>
      </c>
      <c r="B164" s="2">
        <f>IFERROR(__xludf.DUMMYFUNCTION("""COMPUTED_VALUE"""),56.89)</f>
        <v>56.89</v>
      </c>
      <c r="C164" s="2">
        <f>IFERROR(__xludf.DUMMYFUNCTION("""COMPUTED_VALUE"""),57.09)</f>
        <v>57.09</v>
      </c>
      <c r="D164" s="2">
        <f>IFERROR(__xludf.DUMMYFUNCTION("""COMPUTED_VALUE"""),56.49)</f>
        <v>56.49</v>
      </c>
      <c r="E164" s="2">
        <f>IFERROR(__xludf.DUMMYFUNCTION("""COMPUTED_VALUE"""),56.67)</f>
        <v>56.67</v>
      </c>
      <c r="F164" s="2">
        <f>IFERROR(__xludf.DUMMYFUNCTION("""COMPUTED_VALUE"""),605603.0)</f>
        <v>605603</v>
      </c>
    </row>
    <row r="165">
      <c r="A165" s="3">
        <f>IFERROR(__xludf.DUMMYFUNCTION("""COMPUTED_VALUE"""),43700.6875)</f>
        <v>43700.6875</v>
      </c>
      <c r="B165" s="2">
        <f>IFERROR(__xludf.DUMMYFUNCTION("""COMPUTED_VALUE"""),56.97)</f>
        <v>56.97</v>
      </c>
      <c r="C165" s="2">
        <f>IFERROR(__xludf.DUMMYFUNCTION("""COMPUTED_VALUE"""),57.02)</f>
        <v>57.02</v>
      </c>
      <c r="D165" s="2">
        <f>IFERROR(__xludf.DUMMYFUNCTION("""COMPUTED_VALUE"""),56.14)</f>
        <v>56.14</v>
      </c>
      <c r="E165" s="2">
        <f>IFERROR(__xludf.DUMMYFUNCTION("""COMPUTED_VALUE"""),56.14)</f>
        <v>56.14</v>
      </c>
      <c r="F165" s="2">
        <f>IFERROR(__xludf.DUMMYFUNCTION("""COMPUTED_VALUE"""),232865.0)</f>
        <v>232865</v>
      </c>
    </row>
    <row r="166">
      <c r="A166" s="3">
        <f>IFERROR(__xludf.DUMMYFUNCTION("""COMPUTED_VALUE"""),43704.6875)</f>
        <v>43704.6875</v>
      </c>
      <c r="B166" s="2">
        <f>IFERROR(__xludf.DUMMYFUNCTION("""COMPUTED_VALUE"""),56.11)</f>
        <v>56.11</v>
      </c>
      <c r="C166" s="2">
        <f>IFERROR(__xludf.DUMMYFUNCTION("""COMPUTED_VALUE"""),56.53)</f>
        <v>56.53</v>
      </c>
      <c r="D166" s="2">
        <f>IFERROR(__xludf.DUMMYFUNCTION("""COMPUTED_VALUE"""),55.98)</f>
        <v>55.98</v>
      </c>
      <c r="E166" s="2">
        <f>IFERROR(__xludf.DUMMYFUNCTION("""COMPUTED_VALUE"""),56.21)</f>
        <v>56.21</v>
      </c>
      <c r="F166" s="2">
        <f>IFERROR(__xludf.DUMMYFUNCTION("""COMPUTED_VALUE"""),206334.0)</f>
        <v>206334</v>
      </c>
    </row>
    <row r="167">
      <c r="A167" s="3">
        <f>IFERROR(__xludf.DUMMYFUNCTION("""COMPUTED_VALUE"""),43705.6875)</f>
        <v>43705.6875</v>
      </c>
      <c r="B167" s="2">
        <f>IFERROR(__xludf.DUMMYFUNCTION("""COMPUTED_VALUE"""),56.13)</f>
        <v>56.13</v>
      </c>
      <c r="C167" s="2">
        <f>IFERROR(__xludf.DUMMYFUNCTION("""COMPUTED_VALUE"""),56.26)</f>
        <v>56.26</v>
      </c>
      <c r="D167" s="2">
        <f>IFERROR(__xludf.DUMMYFUNCTION("""COMPUTED_VALUE"""),55.7)</f>
        <v>55.7</v>
      </c>
      <c r="E167" s="2">
        <f>IFERROR(__xludf.DUMMYFUNCTION("""COMPUTED_VALUE"""),56.24)</f>
        <v>56.24</v>
      </c>
      <c r="F167" s="2">
        <f>IFERROR(__xludf.DUMMYFUNCTION("""COMPUTED_VALUE"""),149401.0)</f>
        <v>149401</v>
      </c>
    </row>
    <row r="168">
      <c r="A168" s="3">
        <f>IFERROR(__xludf.DUMMYFUNCTION("""COMPUTED_VALUE"""),43706.6875)</f>
        <v>43706.6875</v>
      </c>
      <c r="B168" s="2">
        <f>IFERROR(__xludf.DUMMYFUNCTION("""COMPUTED_VALUE"""),56.2)</f>
        <v>56.2</v>
      </c>
      <c r="C168" s="2">
        <f>IFERROR(__xludf.DUMMYFUNCTION("""COMPUTED_VALUE"""),56.91)</f>
        <v>56.91</v>
      </c>
      <c r="D168" s="2">
        <f>IFERROR(__xludf.DUMMYFUNCTION("""COMPUTED_VALUE"""),56.2)</f>
        <v>56.2</v>
      </c>
      <c r="E168" s="2">
        <f>IFERROR(__xludf.DUMMYFUNCTION("""COMPUTED_VALUE"""),56.89)</f>
        <v>56.89</v>
      </c>
      <c r="F168" s="2">
        <f>IFERROR(__xludf.DUMMYFUNCTION("""COMPUTED_VALUE"""),215551.0)</f>
        <v>215551</v>
      </c>
    </row>
    <row r="169">
      <c r="A169" s="3">
        <f>IFERROR(__xludf.DUMMYFUNCTION("""COMPUTED_VALUE"""),43707.6875)</f>
        <v>43707.6875</v>
      </c>
      <c r="B169" s="2">
        <f>IFERROR(__xludf.DUMMYFUNCTION("""COMPUTED_VALUE"""),56.89)</f>
        <v>56.89</v>
      </c>
      <c r="C169" s="2">
        <f>IFERROR(__xludf.DUMMYFUNCTION("""COMPUTED_VALUE"""),57.31)</f>
        <v>57.31</v>
      </c>
      <c r="D169" s="2">
        <f>IFERROR(__xludf.DUMMYFUNCTION("""COMPUTED_VALUE"""),56.75)</f>
        <v>56.75</v>
      </c>
      <c r="E169" s="2">
        <f>IFERROR(__xludf.DUMMYFUNCTION("""COMPUTED_VALUE"""),56.91)</f>
        <v>56.91</v>
      </c>
      <c r="F169" s="2">
        <f>IFERROR(__xludf.DUMMYFUNCTION("""COMPUTED_VALUE"""),648818.0)</f>
        <v>648818</v>
      </c>
    </row>
    <row r="170">
      <c r="A170" s="3">
        <f>IFERROR(__xludf.DUMMYFUNCTION("""COMPUTED_VALUE"""),43710.6875)</f>
        <v>43710.6875</v>
      </c>
      <c r="B170" s="2">
        <f>IFERROR(__xludf.DUMMYFUNCTION("""COMPUTED_VALUE"""),56.9)</f>
        <v>56.9</v>
      </c>
      <c r="C170" s="2">
        <f>IFERROR(__xludf.DUMMYFUNCTION("""COMPUTED_VALUE"""),57.0)</f>
        <v>57</v>
      </c>
      <c r="D170" s="2">
        <f>IFERROR(__xludf.DUMMYFUNCTION("""COMPUTED_VALUE"""),56.75)</f>
        <v>56.75</v>
      </c>
      <c r="E170" s="2">
        <f>IFERROR(__xludf.DUMMYFUNCTION("""COMPUTED_VALUE"""),56.78)</f>
        <v>56.78</v>
      </c>
      <c r="F170" s="2">
        <f>IFERROR(__xludf.DUMMYFUNCTION("""COMPUTED_VALUE"""),87117.0)</f>
        <v>87117</v>
      </c>
    </row>
    <row r="171">
      <c r="A171" s="3">
        <f>IFERROR(__xludf.DUMMYFUNCTION("""COMPUTED_VALUE"""),43711.6875)</f>
        <v>43711.6875</v>
      </c>
      <c r="B171" s="2">
        <f>IFERROR(__xludf.DUMMYFUNCTION("""COMPUTED_VALUE"""),56.61)</f>
        <v>56.61</v>
      </c>
      <c r="C171" s="2">
        <f>IFERROR(__xludf.DUMMYFUNCTION("""COMPUTED_VALUE"""),56.72)</f>
        <v>56.72</v>
      </c>
      <c r="D171" s="2">
        <f>IFERROR(__xludf.DUMMYFUNCTION("""COMPUTED_VALUE"""),56.47)</f>
        <v>56.47</v>
      </c>
      <c r="E171" s="2">
        <f>IFERROR(__xludf.DUMMYFUNCTION("""COMPUTED_VALUE"""),56.64)</f>
        <v>56.64</v>
      </c>
      <c r="F171" s="2">
        <f>IFERROR(__xludf.DUMMYFUNCTION("""COMPUTED_VALUE"""),413694.0)</f>
        <v>413694</v>
      </c>
    </row>
    <row r="172">
      <c r="A172" s="3">
        <f>IFERROR(__xludf.DUMMYFUNCTION("""COMPUTED_VALUE"""),43712.6875)</f>
        <v>43712.6875</v>
      </c>
      <c r="B172" s="2">
        <f>IFERROR(__xludf.DUMMYFUNCTION("""COMPUTED_VALUE"""),57.07)</f>
        <v>57.07</v>
      </c>
      <c r="C172" s="2">
        <f>IFERROR(__xludf.DUMMYFUNCTION("""COMPUTED_VALUE"""),57.32)</f>
        <v>57.32</v>
      </c>
      <c r="D172" s="2">
        <f>IFERROR(__xludf.DUMMYFUNCTION("""COMPUTED_VALUE"""),57.07)</f>
        <v>57.07</v>
      </c>
      <c r="E172" s="2">
        <f>IFERROR(__xludf.DUMMYFUNCTION("""COMPUTED_VALUE"""),57.3)</f>
        <v>57.3</v>
      </c>
      <c r="F172" s="2">
        <f>IFERROR(__xludf.DUMMYFUNCTION("""COMPUTED_VALUE"""),314785.0)</f>
        <v>314785</v>
      </c>
    </row>
    <row r="173">
      <c r="A173" s="3">
        <f>IFERROR(__xludf.DUMMYFUNCTION("""COMPUTED_VALUE"""),43713.6875)</f>
        <v>43713.6875</v>
      </c>
      <c r="B173" s="2">
        <f>IFERROR(__xludf.DUMMYFUNCTION("""COMPUTED_VALUE"""),57.72)</f>
        <v>57.72</v>
      </c>
      <c r="C173" s="2">
        <f>IFERROR(__xludf.DUMMYFUNCTION("""COMPUTED_VALUE"""),58.16)</f>
        <v>58.16</v>
      </c>
      <c r="D173" s="2">
        <f>IFERROR(__xludf.DUMMYFUNCTION("""COMPUTED_VALUE"""),57.59)</f>
        <v>57.59</v>
      </c>
      <c r="E173" s="2">
        <f>IFERROR(__xludf.DUMMYFUNCTION("""COMPUTED_VALUE"""),58.08)</f>
        <v>58.08</v>
      </c>
      <c r="F173" s="2">
        <f>IFERROR(__xludf.DUMMYFUNCTION("""COMPUTED_VALUE"""),787832.0)</f>
        <v>787832</v>
      </c>
    </row>
    <row r="174">
      <c r="A174" s="3">
        <f>IFERROR(__xludf.DUMMYFUNCTION("""COMPUTED_VALUE"""),43714.6875)</f>
        <v>43714.6875</v>
      </c>
      <c r="B174" s="2">
        <f>IFERROR(__xludf.DUMMYFUNCTION("""COMPUTED_VALUE"""),58.06)</f>
        <v>58.06</v>
      </c>
      <c r="C174" s="2">
        <f>IFERROR(__xludf.DUMMYFUNCTION("""COMPUTED_VALUE"""),58.18)</f>
        <v>58.18</v>
      </c>
      <c r="D174" s="2">
        <f>IFERROR(__xludf.DUMMYFUNCTION("""COMPUTED_VALUE"""),58.01)</f>
        <v>58.01</v>
      </c>
      <c r="E174" s="2">
        <f>IFERROR(__xludf.DUMMYFUNCTION("""COMPUTED_VALUE"""),58.15)</f>
        <v>58.15</v>
      </c>
      <c r="F174" s="2">
        <f>IFERROR(__xludf.DUMMYFUNCTION("""COMPUTED_VALUE"""),82166.0)</f>
        <v>82166</v>
      </c>
    </row>
    <row r="175">
      <c r="A175" s="3">
        <f>IFERROR(__xludf.DUMMYFUNCTION("""COMPUTED_VALUE"""),43717.6875)</f>
        <v>43717.6875</v>
      </c>
      <c r="B175" s="2">
        <f>IFERROR(__xludf.DUMMYFUNCTION("""COMPUTED_VALUE"""),58.29)</f>
        <v>58.29</v>
      </c>
      <c r="C175" s="2">
        <f>IFERROR(__xludf.DUMMYFUNCTION("""COMPUTED_VALUE"""),58.32)</f>
        <v>58.32</v>
      </c>
      <c r="D175" s="2">
        <f>IFERROR(__xludf.DUMMYFUNCTION("""COMPUTED_VALUE"""),58.12)</f>
        <v>58.12</v>
      </c>
      <c r="E175" s="2">
        <f>IFERROR(__xludf.DUMMYFUNCTION("""COMPUTED_VALUE"""),58.22)</f>
        <v>58.22</v>
      </c>
      <c r="F175" s="2">
        <f>IFERROR(__xludf.DUMMYFUNCTION("""COMPUTED_VALUE"""),99320.0)</f>
        <v>99320</v>
      </c>
    </row>
    <row r="176">
      <c r="A176" s="3">
        <f>IFERROR(__xludf.DUMMYFUNCTION("""COMPUTED_VALUE"""),43718.6875)</f>
        <v>43718.6875</v>
      </c>
      <c r="B176" s="2">
        <f>IFERROR(__xludf.DUMMYFUNCTION("""COMPUTED_VALUE"""),58.08)</f>
        <v>58.08</v>
      </c>
      <c r="C176" s="2">
        <f>IFERROR(__xludf.DUMMYFUNCTION("""COMPUTED_VALUE"""),58.08)</f>
        <v>58.08</v>
      </c>
      <c r="D176" s="2">
        <f>IFERROR(__xludf.DUMMYFUNCTION("""COMPUTED_VALUE"""),57.81)</f>
        <v>57.81</v>
      </c>
      <c r="E176" s="2">
        <f>IFERROR(__xludf.DUMMYFUNCTION("""COMPUTED_VALUE"""),57.9)</f>
        <v>57.9</v>
      </c>
      <c r="F176" s="2">
        <f>IFERROR(__xludf.DUMMYFUNCTION("""COMPUTED_VALUE"""),229275.0)</f>
        <v>229275</v>
      </c>
    </row>
    <row r="177">
      <c r="A177" s="3">
        <f>IFERROR(__xludf.DUMMYFUNCTION("""COMPUTED_VALUE"""),43719.6875)</f>
        <v>43719.6875</v>
      </c>
      <c r="B177" s="2">
        <f>IFERROR(__xludf.DUMMYFUNCTION("""COMPUTED_VALUE"""),58.21)</f>
        <v>58.21</v>
      </c>
      <c r="C177" s="2">
        <f>IFERROR(__xludf.DUMMYFUNCTION("""COMPUTED_VALUE"""),58.41)</f>
        <v>58.41</v>
      </c>
      <c r="D177" s="2">
        <f>IFERROR(__xludf.DUMMYFUNCTION("""COMPUTED_VALUE"""),58.21)</f>
        <v>58.21</v>
      </c>
      <c r="E177" s="2">
        <f>IFERROR(__xludf.DUMMYFUNCTION("""COMPUTED_VALUE"""),58.41)</f>
        <v>58.41</v>
      </c>
      <c r="F177" s="2">
        <f>IFERROR(__xludf.DUMMYFUNCTION("""COMPUTED_VALUE"""),594815.0)</f>
        <v>594815</v>
      </c>
    </row>
    <row r="178">
      <c r="A178" s="3">
        <f>IFERROR(__xludf.DUMMYFUNCTION("""COMPUTED_VALUE"""),43720.6875)</f>
        <v>43720.6875</v>
      </c>
      <c r="B178" s="2">
        <f>IFERROR(__xludf.DUMMYFUNCTION("""COMPUTED_VALUE"""),58.7)</f>
        <v>58.7</v>
      </c>
      <c r="C178" s="2">
        <f>IFERROR(__xludf.DUMMYFUNCTION("""COMPUTED_VALUE"""),58.92)</f>
        <v>58.92</v>
      </c>
      <c r="D178" s="2">
        <f>IFERROR(__xludf.DUMMYFUNCTION("""COMPUTED_VALUE"""),58.58)</f>
        <v>58.58</v>
      </c>
      <c r="E178" s="2">
        <f>IFERROR(__xludf.DUMMYFUNCTION("""COMPUTED_VALUE"""),58.8)</f>
        <v>58.8</v>
      </c>
      <c r="F178" s="2">
        <f>IFERROR(__xludf.DUMMYFUNCTION("""COMPUTED_VALUE"""),424652.0)</f>
        <v>424652</v>
      </c>
    </row>
    <row r="179">
      <c r="A179" s="3">
        <f>IFERROR(__xludf.DUMMYFUNCTION("""COMPUTED_VALUE"""),43721.6875)</f>
        <v>43721.6875</v>
      </c>
      <c r="B179" s="2">
        <f>IFERROR(__xludf.DUMMYFUNCTION("""COMPUTED_VALUE"""),58.98)</f>
        <v>58.98</v>
      </c>
      <c r="C179" s="2">
        <f>IFERROR(__xludf.DUMMYFUNCTION("""COMPUTED_VALUE"""),59.09)</f>
        <v>59.09</v>
      </c>
      <c r="D179" s="2">
        <f>IFERROR(__xludf.DUMMYFUNCTION("""COMPUTED_VALUE"""),58.9)</f>
        <v>58.9</v>
      </c>
      <c r="E179" s="2">
        <f>IFERROR(__xludf.DUMMYFUNCTION("""COMPUTED_VALUE"""),58.94)</f>
        <v>58.94</v>
      </c>
      <c r="F179" s="2">
        <f>IFERROR(__xludf.DUMMYFUNCTION("""COMPUTED_VALUE"""),258714.0)</f>
        <v>258714</v>
      </c>
    </row>
    <row r="180">
      <c r="A180" s="3">
        <f>IFERROR(__xludf.DUMMYFUNCTION("""COMPUTED_VALUE"""),43724.6875)</f>
        <v>43724.6875</v>
      </c>
      <c r="B180" s="2">
        <f>IFERROR(__xludf.DUMMYFUNCTION("""COMPUTED_VALUE"""),58.6)</f>
        <v>58.6</v>
      </c>
      <c r="C180" s="2">
        <f>IFERROR(__xludf.DUMMYFUNCTION("""COMPUTED_VALUE"""),58.7)</f>
        <v>58.7</v>
      </c>
      <c r="D180" s="2">
        <f>IFERROR(__xludf.DUMMYFUNCTION("""COMPUTED_VALUE"""),58.55)</f>
        <v>58.55</v>
      </c>
      <c r="E180" s="2">
        <f>IFERROR(__xludf.DUMMYFUNCTION("""COMPUTED_VALUE"""),58.6)</f>
        <v>58.6</v>
      </c>
      <c r="F180" s="2">
        <f>IFERROR(__xludf.DUMMYFUNCTION("""COMPUTED_VALUE"""),434274.0)</f>
        <v>434274</v>
      </c>
    </row>
    <row r="181">
      <c r="A181" s="3">
        <f>IFERROR(__xludf.DUMMYFUNCTION("""COMPUTED_VALUE"""),43725.6875)</f>
        <v>43725.6875</v>
      </c>
      <c r="B181" s="2">
        <f>IFERROR(__xludf.DUMMYFUNCTION("""COMPUTED_VALUE"""),58.49)</f>
        <v>58.49</v>
      </c>
      <c r="C181" s="2">
        <f>IFERROR(__xludf.DUMMYFUNCTION("""COMPUTED_VALUE"""),58.68)</f>
        <v>58.68</v>
      </c>
      <c r="D181" s="2">
        <f>IFERROR(__xludf.DUMMYFUNCTION("""COMPUTED_VALUE"""),58.49)</f>
        <v>58.49</v>
      </c>
      <c r="E181" s="2">
        <f>IFERROR(__xludf.DUMMYFUNCTION("""COMPUTED_VALUE"""),58.66)</f>
        <v>58.66</v>
      </c>
      <c r="F181" s="2">
        <f>IFERROR(__xludf.DUMMYFUNCTION("""COMPUTED_VALUE"""),222214.0)</f>
        <v>222214</v>
      </c>
    </row>
    <row r="182">
      <c r="A182" s="3">
        <f>IFERROR(__xludf.DUMMYFUNCTION("""COMPUTED_VALUE"""),43726.6875)</f>
        <v>43726.6875</v>
      </c>
      <c r="B182" s="2">
        <f>IFERROR(__xludf.DUMMYFUNCTION("""COMPUTED_VALUE"""),58.69)</f>
        <v>58.69</v>
      </c>
      <c r="C182" s="2">
        <f>IFERROR(__xludf.DUMMYFUNCTION("""COMPUTED_VALUE"""),58.76)</f>
        <v>58.76</v>
      </c>
      <c r="D182" s="2">
        <f>IFERROR(__xludf.DUMMYFUNCTION("""COMPUTED_VALUE"""),58.61)</f>
        <v>58.61</v>
      </c>
      <c r="E182" s="2">
        <f>IFERROR(__xludf.DUMMYFUNCTION("""COMPUTED_VALUE"""),58.63)</f>
        <v>58.63</v>
      </c>
      <c r="F182" s="2">
        <f>IFERROR(__xludf.DUMMYFUNCTION("""COMPUTED_VALUE"""),156853.0)</f>
        <v>156853</v>
      </c>
    </row>
    <row r="183">
      <c r="A183" s="3">
        <f>IFERROR(__xludf.DUMMYFUNCTION("""COMPUTED_VALUE"""),43727.6875)</f>
        <v>43727.6875</v>
      </c>
      <c r="B183" s="2">
        <f>IFERROR(__xludf.DUMMYFUNCTION("""COMPUTED_VALUE"""),58.57)</f>
        <v>58.57</v>
      </c>
      <c r="C183" s="2">
        <f>IFERROR(__xludf.DUMMYFUNCTION("""COMPUTED_VALUE"""),59.07)</f>
        <v>59.07</v>
      </c>
      <c r="D183" s="2">
        <f>IFERROR(__xludf.DUMMYFUNCTION("""COMPUTED_VALUE"""),58.5)</f>
        <v>58.5</v>
      </c>
      <c r="E183" s="2">
        <f>IFERROR(__xludf.DUMMYFUNCTION("""COMPUTED_VALUE"""),59.05)</f>
        <v>59.05</v>
      </c>
      <c r="F183" s="2">
        <f>IFERROR(__xludf.DUMMYFUNCTION("""COMPUTED_VALUE"""),269825.0)</f>
        <v>269825</v>
      </c>
    </row>
    <row r="184">
      <c r="A184" s="3">
        <f>IFERROR(__xludf.DUMMYFUNCTION("""COMPUTED_VALUE"""),43728.6875)</f>
        <v>43728.6875</v>
      </c>
      <c r="B184" s="2">
        <f>IFERROR(__xludf.DUMMYFUNCTION("""COMPUTED_VALUE"""),58.98)</f>
        <v>58.98</v>
      </c>
      <c r="C184" s="2">
        <f>IFERROR(__xludf.DUMMYFUNCTION("""COMPUTED_VALUE"""),59.03)</f>
        <v>59.03</v>
      </c>
      <c r="D184" s="2">
        <f>IFERROR(__xludf.DUMMYFUNCTION("""COMPUTED_VALUE"""),58.86)</f>
        <v>58.86</v>
      </c>
      <c r="E184" s="2">
        <f>IFERROR(__xludf.DUMMYFUNCTION("""COMPUTED_VALUE"""),58.88)</f>
        <v>58.88</v>
      </c>
      <c r="F184" s="2">
        <f>IFERROR(__xludf.DUMMYFUNCTION("""COMPUTED_VALUE"""),238918.0)</f>
        <v>238918</v>
      </c>
    </row>
    <row r="185">
      <c r="A185" s="3">
        <f>IFERROR(__xludf.DUMMYFUNCTION("""COMPUTED_VALUE"""),43731.6875)</f>
        <v>43731.6875</v>
      </c>
      <c r="B185" s="2">
        <f>IFERROR(__xludf.DUMMYFUNCTION("""COMPUTED_VALUE"""),58.74)</f>
        <v>58.74</v>
      </c>
      <c r="C185" s="2">
        <f>IFERROR(__xludf.DUMMYFUNCTION("""COMPUTED_VALUE"""),58.83)</f>
        <v>58.83</v>
      </c>
      <c r="D185" s="2">
        <f>IFERROR(__xludf.DUMMYFUNCTION("""COMPUTED_VALUE"""),58.34)</f>
        <v>58.34</v>
      </c>
      <c r="E185" s="2">
        <f>IFERROR(__xludf.DUMMYFUNCTION("""COMPUTED_VALUE"""),58.54)</f>
        <v>58.54</v>
      </c>
      <c r="F185" s="2">
        <f>IFERROR(__xludf.DUMMYFUNCTION("""COMPUTED_VALUE"""),151309.0)</f>
        <v>151309</v>
      </c>
    </row>
    <row r="186">
      <c r="A186" s="3">
        <f>IFERROR(__xludf.DUMMYFUNCTION("""COMPUTED_VALUE"""),43732.6875)</f>
        <v>43732.6875</v>
      </c>
      <c r="B186" s="2">
        <f>IFERROR(__xludf.DUMMYFUNCTION("""COMPUTED_VALUE"""),58.76)</f>
        <v>58.76</v>
      </c>
      <c r="C186" s="2">
        <f>IFERROR(__xludf.DUMMYFUNCTION("""COMPUTED_VALUE"""),58.8)</f>
        <v>58.8</v>
      </c>
      <c r="D186" s="2">
        <f>IFERROR(__xludf.DUMMYFUNCTION("""COMPUTED_VALUE"""),58.53)</f>
        <v>58.53</v>
      </c>
      <c r="E186" s="2">
        <f>IFERROR(__xludf.DUMMYFUNCTION("""COMPUTED_VALUE"""),58.53)</f>
        <v>58.53</v>
      </c>
      <c r="F186" s="2">
        <f>IFERROR(__xludf.DUMMYFUNCTION("""COMPUTED_VALUE"""),119623.0)</f>
        <v>119623</v>
      </c>
    </row>
    <row r="187">
      <c r="A187" s="3">
        <f>IFERROR(__xludf.DUMMYFUNCTION("""COMPUTED_VALUE"""),43733.6875)</f>
        <v>43733.6875</v>
      </c>
      <c r="B187" s="2">
        <f>IFERROR(__xludf.DUMMYFUNCTION("""COMPUTED_VALUE"""),58.21)</f>
        <v>58.21</v>
      </c>
      <c r="C187" s="2">
        <f>IFERROR(__xludf.DUMMYFUNCTION("""COMPUTED_VALUE"""),58.21)</f>
        <v>58.21</v>
      </c>
      <c r="D187" s="2">
        <f>IFERROR(__xludf.DUMMYFUNCTION("""COMPUTED_VALUE"""),57.81)</f>
        <v>57.81</v>
      </c>
      <c r="E187" s="2">
        <f>IFERROR(__xludf.DUMMYFUNCTION("""COMPUTED_VALUE"""),58.16)</f>
        <v>58.16</v>
      </c>
      <c r="F187" s="2">
        <f>IFERROR(__xludf.DUMMYFUNCTION("""COMPUTED_VALUE"""),284321.0)</f>
        <v>284321</v>
      </c>
    </row>
    <row r="188">
      <c r="A188" s="3">
        <f>IFERROR(__xludf.DUMMYFUNCTION("""COMPUTED_VALUE"""),43734.6875)</f>
        <v>43734.6875</v>
      </c>
      <c r="B188" s="2">
        <f>IFERROR(__xludf.DUMMYFUNCTION("""COMPUTED_VALUE"""),58.21)</f>
        <v>58.21</v>
      </c>
      <c r="C188" s="2">
        <f>IFERROR(__xludf.DUMMYFUNCTION("""COMPUTED_VALUE"""),58.54)</f>
        <v>58.54</v>
      </c>
      <c r="D188" s="2">
        <f>IFERROR(__xludf.DUMMYFUNCTION("""COMPUTED_VALUE"""),58.15)</f>
        <v>58.15</v>
      </c>
      <c r="E188" s="2">
        <f>IFERROR(__xludf.DUMMYFUNCTION("""COMPUTED_VALUE"""),58.15)</f>
        <v>58.15</v>
      </c>
      <c r="F188" s="2">
        <f>IFERROR(__xludf.DUMMYFUNCTION("""COMPUTED_VALUE"""),88931.0)</f>
        <v>88931</v>
      </c>
    </row>
    <row r="189">
      <c r="A189" s="3">
        <f>IFERROR(__xludf.DUMMYFUNCTION("""COMPUTED_VALUE"""),43735.6875)</f>
        <v>43735.6875</v>
      </c>
      <c r="B189" s="2">
        <f>IFERROR(__xludf.DUMMYFUNCTION("""COMPUTED_VALUE"""),58.33)</f>
        <v>58.33</v>
      </c>
      <c r="C189" s="2">
        <f>IFERROR(__xludf.DUMMYFUNCTION("""COMPUTED_VALUE"""),58.47)</f>
        <v>58.47</v>
      </c>
      <c r="D189" s="2">
        <f>IFERROR(__xludf.DUMMYFUNCTION("""COMPUTED_VALUE"""),58.23)</f>
        <v>58.23</v>
      </c>
      <c r="E189" s="2">
        <f>IFERROR(__xludf.DUMMYFUNCTION("""COMPUTED_VALUE"""),58.43)</f>
        <v>58.43</v>
      </c>
      <c r="F189" s="2">
        <f>IFERROR(__xludf.DUMMYFUNCTION("""COMPUTED_VALUE"""),80518.0)</f>
        <v>80518</v>
      </c>
    </row>
    <row r="190">
      <c r="A190" s="3">
        <f>IFERROR(__xludf.DUMMYFUNCTION("""COMPUTED_VALUE"""),43738.6875)</f>
        <v>43738.6875</v>
      </c>
      <c r="B190" s="2">
        <f>IFERROR(__xludf.DUMMYFUNCTION("""COMPUTED_VALUE"""),58.22)</f>
        <v>58.22</v>
      </c>
      <c r="C190" s="2">
        <f>IFERROR(__xludf.DUMMYFUNCTION("""COMPUTED_VALUE"""),58.28)</f>
        <v>58.28</v>
      </c>
      <c r="D190" s="2">
        <f>IFERROR(__xludf.DUMMYFUNCTION("""COMPUTED_VALUE"""),58.04)</f>
        <v>58.04</v>
      </c>
      <c r="E190" s="2">
        <f>IFERROR(__xludf.DUMMYFUNCTION("""COMPUTED_VALUE"""),58.25)</f>
        <v>58.25</v>
      </c>
      <c r="F190" s="2">
        <f>IFERROR(__xludf.DUMMYFUNCTION("""COMPUTED_VALUE"""),504070.0)</f>
        <v>504070</v>
      </c>
    </row>
    <row r="191">
      <c r="A191" s="3">
        <f>IFERROR(__xludf.DUMMYFUNCTION("""COMPUTED_VALUE"""),43739.6875)</f>
        <v>43739.6875</v>
      </c>
      <c r="B191" s="2">
        <f>IFERROR(__xludf.DUMMYFUNCTION("""COMPUTED_VALUE"""),58.73)</f>
        <v>58.73</v>
      </c>
      <c r="C191" s="2">
        <f>IFERROR(__xludf.DUMMYFUNCTION("""COMPUTED_VALUE"""),58.78)</f>
        <v>58.78</v>
      </c>
      <c r="D191" s="2">
        <f>IFERROR(__xludf.DUMMYFUNCTION("""COMPUTED_VALUE"""),57.84)</f>
        <v>57.84</v>
      </c>
      <c r="E191" s="2">
        <f>IFERROR(__xludf.DUMMYFUNCTION("""COMPUTED_VALUE"""),57.92)</f>
        <v>57.92</v>
      </c>
      <c r="F191" s="2">
        <f>IFERROR(__xludf.DUMMYFUNCTION("""COMPUTED_VALUE"""),416765.0)</f>
        <v>416765</v>
      </c>
    </row>
    <row r="192">
      <c r="A192" s="3">
        <f>IFERROR(__xludf.DUMMYFUNCTION("""COMPUTED_VALUE"""),43740.6875)</f>
        <v>43740.6875</v>
      </c>
      <c r="B192" s="2">
        <f>IFERROR(__xludf.DUMMYFUNCTION("""COMPUTED_VALUE"""),57.57)</f>
        <v>57.57</v>
      </c>
      <c r="C192" s="2">
        <f>IFERROR(__xludf.DUMMYFUNCTION("""COMPUTED_VALUE"""),57.62)</f>
        <v>57.62</v>
      </c>
      <c r="D192" s="2">
        <f>IFERROR(__xludf.DUMMYFUNCTION("""COMPUTED_VALUE"""),56.53)</f>
        <v>56.53</v>
      </c>
      <c r="E192" s="2">
        <f>IFERROR(__xludf.DUMMYFUNCTION("""COMPUTED_VALUE"""),56.53)</f>
        <v>56.53</v>
      </c>
      <c r="F192" s="2">
        <f>IFERROR(__xludf.DUMMYFUNCTION("""COMPUTED_VALUE"""),287943.0)</f>
        <v>287943</v>
      </c>
    </row>
    <row r="193">
      <c r="A193" s="3">
        <f>IFERROR(__xludf.DUMMYFUNCTION("""COMPUTED_VALUE"""),43741.6875)</f>
        <v>43741.6875</v>
      </c>
      <c r="B193" s="2">
        <f>IFERROR(__xludf.DUMMYFUNCTION("""COMPUTED_VALUE"""),56.6)</f>
        <v>56.6</v>
      </c>
      <c r="C193" s="2">
        <f>IFERROR(__xludf.DUMMYFUNCTION("""COMPUTED_VALUE"""),56.84)</f>
        <v>56.84</v>
      </c>
      <c r="D193" s="2">
        <f>IFERROR(__xludf.DUMMYFUNCTION("""COMPUTED_VALUE"""),56.07)</f>
        <v>56.07</v>
      </c>
      <c r="E193" s="2">
        <f>IFERROR(__xludf.DUMMYFUNCTION("""COMPUTED_VALUE"""),56.66)</f>
        <v>56.66</v>
      </c>
      <c r="F193" s="2">
        <f>IFERROR(__xludf.DUMMYFUNCTION("""COMPUTED_VALUE"""),195956.0)</f>
        <v>195956</v>
      </c>
    </row>
    <row r="194">
      <c r="A194" s="3">
        <f>IFERROR(__xludf.DUMMYFUNCTION("""COMPUTED_VALUE"""),43742.6875)</f>
        <v>43742.6875</v>
      </c>
      <c r="B194" s="2">
        <f>IFERROR(__xludf.DUMMYFUNCTION("""COMPUTED_VALUE"""),56.99)</f>
        <v>56.99</v>
      </c>
      <c r="C194" s="2">
        <f>IFERROR(__xludf.DUMMYFUNCTION("""COMPUTED_VALUE"""),57.43)</f>
        <v>57.43</v>
      </c>
      <c r="D194" s="2">
        <f>IFERROR(__xludf.DUMMYFUNCTION("""COMPUTED_VALUE"""),56.78)</f>
        <v>56.78</v>
      </c>
      <c r="E194" s="2">
        <f>IFERROR(__xludf.DUMMYFUNCTION("""COMPUTED_VALUE"""),57.37)</f>
        <v>57.37</v>
      </c>
      <c r="F194" s="2">
        <f>IFERROR(__xludf.DUMMYFUNCTION("""COMPUTED_VALUE"""),253096.0)</f>
        <v>253096</v>
      </c>
    </row>
    <row r="195">
      <c r="A195" s="3">
        <f>IFERROR(__xludf.DUMMYFUNCTION("""COMPUTED_VALUE"""),43745.6875)</f>
        <v>43745.6875</v>
      </c>
      <c r="B195" s="2">
        <f>IFERROR(__xludf.DUMMYFUNCTION("""COMPUTED_VALUE"""),57.36)</f>
        <v>57.36</v>
      </c>
      <c r="C195" s="2">
        <f>IFERROR(__xludf.DUMMYFUNCTION("""COMPUTED_VALUE"""),57.73)</f>
        <v>57.73</v>
      </c>
      <c r="D195" s="2">
        <f>IFERROR(__xludf.DUMMYFUNCTION("""COMPUTED_VALUE"""),57.32)</f>
        <v>57.32</v>
      </c>
      <c r="E195" s="2">
        <f>IFERROR(__xludf.DUMMYFUNCTION("""COMPUTED_VALUE"""),57.73)</f>
        <v>57.73</v>
      </c>
      <c r="F195" s="2">
        <f>IFERROR(__xludf.DUMMYFUNCTION("""COMPUTED_VALUE"""),980738.0)</f>
        <v>980738</v>
      </c>
    </row>
    <row r="196">
      <c r="A196" s="3">
        <f>IFERROR(__xludf.DUMMYFUNCTION("""COMPUTED_VALUE"""),43746.6875)</f>
        <v>43746.6875</v>
      </c>
      <c r="B196" s="2">
        <f>IFERROR(__xludf.DUMMYFUNCTION("""COMPUTED_VALUE"""),57.62)</f>
        <v>57.62</v>
      </c>
      <c r="C196" s="2">
        <f>IFERROR(__xludf.DUMMYFUNCTION("""COMPUTED_VALUE"""),57.63)</f>
        <v>57.63</v>
      </c>
      <c r="D196" s="2">
        <f>IFERROR(__xludf.DUMMYFUNCTION("""COMPUTED_VALUE"""),56.77)</f>
        <v>56.77</v>
      </c>
      <c r="E196" s="2">
        <f>IFERROR(__xludf.DUMMYFUNCTION("""COMPUTED_VALUE"""),56.77)</f>
        <v>56.77</v>
      </c>
      <c r="F196" s="2">
        <f>IFERROR(__xludf.DUMMYFUNCTION("""COMPUTED_VALUE"""),328149.0)</f>
        <v>328149</v>
      </c>
    </row>
    <row r="197">
      <c r="A197" s="3">
        <f>IFERROR(__xludf.DUMMYFUNCTION("""COMPUTED_VALUE"""),43747.6875)</f>
        <v>43747.6875</v>
      </c>
      <c r="B197" s="2">
        <f>IFERROR(__xludf.DUMMYFUNCTION("""COMPUTED_VALUE"""),56.8)</f>
        <v>56.8</v>
      </c>
      <c r="C197" s="2">
        <f>IFERROR(__xludf.DUMMYFUNCTION("""COMPUTED_VALUE"""),57.22)</f>
        <v>57.22</v>
      </c>
      <c r="D197" s="2">
        <f>IFERROR(__xludf.DUMMYFUNCTION("""COMPUTED_VALUE"""),56.7)</f>
        <v>56.7</v>
      </c>
      <c r="E197" s="2">
        <f>IFERROR(__xludf.DUMMYFUNCTION("""COMPUTED_VALUE"""),57.05)</f>
        <v>57.05</v>
      </c>
      <c r="F197" s="2">
        <f>IFERROR(__xludf.DUMMYFUNCTION("""COMPUTED_VALUE"""),341624.0)</f>
        <v>341624</v>
      </c>
    </row>
    <row r="198">
      <c r="A198" s="3">
        <f>IFERROR(__xludf.DUMMYFUNCTION("""COMPUTED_VALUE"""),43748.6875)</f>
        <v>43748.6875</v>
      </c>
      <c r="B198" s="2">
        <f>IFERROR(__xludf.DUMMYFUNCTION("""COMPUTED_VALUE"""),57.17)</f>
        <v>57.17</v>
      </c>
      <c r="C198" s="2">
        <f>IFERROR(__xludf.DUMMYFUNCTION("""COMPUTED_VALUE"""),57.68)</f>
        <v>57.68</v>
      </c>
      <c r="D198" s="2">
        <f>IFERROR(__xludf.DUMMYFUNCTION("""COMPUTED_VALUE"""),56.97)</f>
        <v>56.97</v>
      </c>
      <c r="E198" s="2">
        <f>IFERROR(__xludf.DUMMYFUNCTION("""COMPUTED_VALUE"""),57.63)</f>
        <v>57.63</v>
      </c>
      <c r="F198" s="2">
        <f>IFERROR(__xludf.DUMMYFUNCTION("""COMPUTED_VALUE"""),1009618.0)</f>
        <v>1009618</v>
      </c>
    </row>
    <row r="199">
      <c r="A199" s="3">
        <f>IFERROR(__xludf.DUMMYFUNCTION("""COMPUTED_VALUE"""),43749.6875)</f>
        <v>43749.6875</v>
      </c>
      <c r="B199" s="2">
        <f>IFERROR(__xludf.DUMMYFUNCTION("""COMPUTED_VALUE"""),57.81)</f>
        <v>57.81</v>
      </c>
      <c r="C199" s="2">
        <f>IFERROR(__xludf.DUMMYFUNCTION("""COMPUTED_VALUE"""),58.68)</f>
        <v>58.68</v>
      </c>
      <c r="D199" s="2">
        <f>IFERROR(__xludf.DUMMYFUNCTION("""COMPUTED_VALUE"""),57.72)</f>
        <v>57.72</v>
      </c>
      <c r="E199" s="2">
        <f>IFERROR(__xludf.DUMMYFUNCTION("""COMPUTED_VALUE"""),58.68)</f>
        <v>58.68</v>
      </c>
      <c r="F199" s="2">
        <f>IFERROR(__xludf.DUMMYFUNCTION("""COMPUTED_VALUE"""),163668.0)</f>
        <v>163668</v>
      </c>
    </row>
    <row r="200">
      <c r="A200" s="3">
        <f>IFERROR(__xludf.DUMMYFUNCTION("""COMPUTED_VALUE"""),43752.6875)</f>
        <v>43752.6875</v>
      </c>
      <c r="B200" s="2">
        <f>IFERROR(__xludf.DUMMYFUNCTION("""COMPUTED_VALUE"""),58.4)</f>
        <v>58.4</v>
      </c>
      <c r="C200" s="2">
        <f>IFERROR(__xludf.DUMMYFUNCTION("""COMPUTED_VALUE"""),58.61)</f>
        <v>58.61</v>
      </c>
      <c r="D200" s="2">
        <f>IFERROR(__xludf.DUMMYFUNCTION("""COMPUTED_VALUE"""),57.81)</f>
        <v>57.81</v>
      </c>
      <c r="E200" s="2">
        <f>IFERROR(__xludf.DUMMYFUNCTION("""COMPUTED_VALUE"""),58.23)</f>
        <v>58.23</v>
      </c>
      <c r="F200" s="2">
        <f>IFERROR(__xludf.DUMMYFUNCTION("""COMPUTED_VALUE"""),203229.0)</f>
        <v>203229</v>
      </c>
    </row>
    <row r="201">
      <c r="A201" s="3">
        <f>IFERROR(__xludf.DUMMYFUNCTION("""COMPUTED_VALUE"""),43753.6875)</f>
        <v>43753.6875</v>
      </c>
      <c r="B201" s="2">
        <f>IFERROR(__xludf.DUMMYFUNCTION("""COMPUTED_VALUE"""),58.5)</f>
        <v>58.5</v>
      </c>
      <c r="C201" s="2">
        <f>IFERROR(__xludf.DUMMYFUNCTION("""COMPUTED_VALUE"""),58.94)</f>
        <v>58.94</v>
      </c>
      <c r="D201" s="2">
        <f>IFERROR(__xludf.DUMMYFUNCTION("""COMPUTED_VALUE"""),58.35)</f>
        <v>58.35</v>
      </c>
      <c r="E201" s="2">
        <f>IFERROR(__xludf.DUMMYFUNCTION("""COMPUTED_VALUE"""),58.82)</f>
        <v>58.82</v>
      </c>
      <c r="F201" s="2">
        <f>IFERROR(__xludf.DUMMYFUNCTION("""COMPUTED_VALUE"""),219935.0)</f>
        <v>219935</v>
      </c>
    </row>
    <row r="202">
      <c r="A202" s="3">
        <f>IFERROR(__xludf.DUMMYFUNCTION("""COMPUTED_VALUE"""),43754.6875)</f>
        <v>43754.6875</v>
      </c>
      <c r="B202" s="2">
        <f>IFERROR(__xludf.DUMMYFUNCTION("""COMPUTED_VALUE"""),58.79)</f>
        <v>58.79</v>
      </c>
      <c r="C202" s="2">
        <f>IFERROR(__xludf.DUMMYFUNCTION("""COMPUTED_VALUE"""),58.82)</f>
        <v>58.82</v>
      </c>
      <c r="D202" s="2">
        <f>IFERROR(__xludf.DUMMYFUNCTION("""COMPUTED_VALUE"""),58.61)</f>
        <v>58.61</v>
      </c>
      <c r="E202" s="2">
        <f>IFERROR(__xludf.DUMMYFUNCTION("""COMPUTED_VALUE"""),58.73)</f>
        <v>58.73</v>
      </c>
      <c r="F202" s="2">
        <f>IFERROR(__xludf.DUMMYFUNCTION("""COMPUTED_VALUE"""),100067.0)</f>
        <v>100067</v>
      </c>
    </row>
    <row r="203">
      <c r="A203" s="3">
        <f>IFERROR(__xludf.DUMMYFUNCTION("""COMPUTED_VALUE"""),43755.6875)</f>
        <v>43755.6875</v>
      </c>
      <c r="B203" s="2">
        <f>IFERROR(__xludf.DUMMYFUNCTION("""COMPUTED_VALUE"""),58.64)</f>
        <v>58.64</v>
      </c>
      <c r="C203" s="2">
        <f>IFERROR(__xludf.DUMMYFUNCTION("""COMPUTED_VALUE"""),59.1)</f>
        <v>59.1</v>
      </c>
      <c r="D203" s="2">
        <f>IFERROR(__xludf.DUMMYFUNCTION("""COMPUTED_VALUE"""),58.64)</f>
        <v>58.64</v>
      </c>
      <c r="E203" s="2">
        <f>IFERROR(__xludf.DUMMYFUNCTION("""COMPUTED_VALUE"""),58.85)</f>
        <v>58.85</v>
      </c>
      <c r="F203" s="2">
        <f>IFERROR(__xludf.DUMMYFUNCTION("""COMPUTED_VALUE"""),112312.0)</f>
        <v>112312</v>
      </c>
    </row>
    <row r="204">
      <c r="A204" s="3">
        <f>IFERROR(__xludf.DUMMYFUNCTION("""COMPUTED_VALUE"""),43756.6875)</f>
        <v>43756.6875</v>
      </c>
      <c r="B204" s="2">
        <f>IFERROR(__xludf.DUMMYFUNCTION("""COMPUTED_VALUE"""),58.85)</f>
        <v>58.85</v>
      </c>
      <c r="C204" s="2">
        <f>IFERROR(__xludf.DUMMYFUNCTION("""COMPUTED_VALUE"""),58.92)</f>
        <v>58.92</v>
      </c>
      <c r="D204" s="2">
        <f>IFERROR(__xludf.DUMMYFUNCTION("""COMPUTED_VALUE"""),58.67)</f>
        <v>58.67</v>
      </c>
      <c r="E204" s="2">
        <f>IFERROR(__xludf.DUMMYFUNCTION("""COMPUTED_VALUE"""),58.77)</f>
        <v>58.77</v>
      </c>
      <c r="F204" s="2">
        <f>IFERROR(__xludf.DUMMYFUNCTION("""COMPUTED_VALUE"""),60208.0)</f>
        <v>60208</v>
      </c>
    </row>
    <row r="205">
      <c r="A205" s="3">
        <f>IFERROR(__xludf.DUMMYFUNCTION("""COMPUTED_VALUE"""),43759.6875)</f>
        <v>43759.6875</v>
      </c>
      <c r="B205" s="2">
        <f>IFERROR(__xludf.DUMMYFUNCTION("""COMPUTED_VALUE"""),58.85)</f>
        <v>58.85</v>
      </c>
      <c r="C205" s="2">
        <f>IFERROR(__xludf.DUMMYFUNCTION("""COMPUTED_VALUE"""),59.08)</f>
        <v>59.08</v>
      </c>
      <c r="D205" s="2">
        <f>IFERROR(__xludf.DUMMYFUNCTION("""COMPUTED_VALUE"""),58.78)</f>
        <v>58.78</v>
      </c>
      <c r="E205" s="2">
        <f>IFERROR(__xludf.DUMMYFUNCTION("""COMPUTED_VALUE"""),59.03)</f>
        <v>59.03</v>
      </c>
      <c r="F205" s="2">
        <f>IFERROR(__xludf.DUMMYFUNCTION("""COMPUTED_VALUE"""),196350.0)</f>
        <v>196350</v>
      </c>
    </row>
    <row r="206">
      <c r="A206" s="3">
        <f>IFERROR(__xludf.DUMMYFUNCTION("""COMPUTED_VALUE"""),43760.6875)</f>
        <v>43760.6875</v>
      </c>
      <c r="B206" s="2">
        <f>IFERROR(__xludf.DUMMYFUNCTION("""COMPUTED_VALUE"""),59.13)</f>
        <v>59.13</v>
      </c>
      <c r="C206" s="2">
        <f>IFERROR(__xludf.DUMMYFUNCTION("""COMPUTED_VALUE"""),59.19)</f>
        <v>59.19</v>
      </c>
      <c r="D206" s="2">
        <f>IFERROR(__xludf.DUMMYFUNCTION("""COMPUTED_VALUE"""),58.95)</f>
        <v>58.95</v>
      </c>
      <c r="E206" s="2">
        <f>IFERROR(__xludf.DUMMYFUNCTION("""COMPUTED_VALUE"""),59.16)</f>
        <v>59.16</v>
      </c>
      <c r="F206" s="2">
        <f>IFERROR(__xludf.DUMMYFUNCTION("""COMPUTED_VALUE"""),1091486.0)</f>
        <v>1091486</v>
      </c>
    </row>
    <row r="207">
      <c r="A207" s="3">
        <f>IFERROR(__xludf.DUMMYFUNCTION("""COMPUTED_VALUE"""),43761.6875)</f>
        <v>43761.6875</v>
      </c>
      <c r="B207" s="2">
        <f>IFERROR(__xludf.DUMMYFUNCTION("""COMPUTED_VALUE"""),58.83)</f>
        <v>58.83</v>
      </c>
      <c r="C207" s="2">
        <f>IFERROR(__xludf.DUMMYFUNCTION("""COMPUTED_VALUE"""),59.07)</f>
        <v>59.07</v>
      </c>
      <c r="D207" s="2">
        <f>IFERROR(__xludf.DUMMYFUNCTION("""COMPUTED_VALUE"""),58.75)</f>
        <v>58.75</v>
      </c>
      <c r="E207" s="2">
        <f>IFERROR(__xludf.DUMMYFUNCTION("""COMPUTED_VALUE"""),59.03)</f>
        <v>59.03</v>
      </c>
      <c r="F207" s="2">
        <f>IFERROR(__xludf.DUMMYFUNCTION("""COMPUTED_VALUE"""),261797.0)</f>
        <v>261797</v>
      </c>
    </row>
    <row r="208">
      <c r="A208" s="3">
        <f>IFERROR(__xludf.DUMMYFUNCTION("""COMPUTED_VALUE"""),43762.6875)</f>
        <v>43762.6875</v>
      </c>
      <c r="B208" s="2">
        <f>IFERROR(__xludf.DUMMYFUNCTION("""COMPUTED_VALUE"""),59.16)</f>
        <v>59.16</v>
      </c>
      <c r="C208" s="2">
        <f>IFERROR(__xludf.DUMMYFUNCTION("""COMPUTED_VALUE"""),59.33)</f>
        <v>59.33</v>
      </c>
      <c r="D208" s="2">
        <f>IFERROR(__xludf.DUMMYFUNCTION("""COMPUTED_VALUE"""),59.11)</f>
        <v>59.11</v>
      </c>
      <c r="E208" s="2">
        <f>IFERROR(__xludf.DUMMYFUNCTION("""COMPUTED_VALUE"""),59.29)</f>
        <v>59.29</v>
      </c>
      <c r="F208" s="2">
        <f>IFERROR(__xludf.DUMMYFUNCTION("""COMPUTED_VALUE"""),218292.0)</f>
        <v>218292</v>
      </c>
    </row>
    <row r="209">
      <c r="A209" s="3">
        <f>IFERROR(__xludf.DUMMYFUNCTION("""COMPUTED_VALUE"""),43763.6875)</f>
        <v>43763.6875</v>
      </c>
      <c r="B209" s="2">
        <f>IFERROR(__xludf.DUMMYFUNCTION("""COMPUTED_VALUE"""),59.27)</f>
        <v>59.27</v>
      </c>
      <c r="C209" s="2">
        <f>IFERROR(__xludf.DUMMYFUNCTION("""COMPUTED_VALUE"""),59.49)</f>
        <v>59.49</v>
      </c>
      <c r="D209" s="2">
        <f>IFERROR(__xludf.DUMMYFUNCTION("""COMPUTED_VALUE"""),59.08)</f>
        <v>59.08</v>
      </c>
      <c r="E209" s="2">
        <f>IFERROR(__xludf.DUMMYFUNCTION("""COMPUTED_VALUE"""),59.49)</f>
        <v>59.49</v>
      </c>
      <c r="F209" s="2">
        <f>IFERROR(__xludf.DUMMYFUNCTION("""COMPUTED_VALUE"""),100010.0)</f>
        <v>100010</v>
      </c>
    </row>
    <row r="210">
      <c r="A210" s="3">
        <f>IFERROR(__xludf.DUMMYFUNCTION("""COMPUTED_VALUE"""),43766.6875)</f>
        <v>43766.6875</v>
      </c>
      <c r="B210" s="2">
        <f>IFERROR(__xludf.DUMMYFUNCTION("""COMPUTED_VALUE"""),59.42)</f>
        <v>59.42</v>
      </c>
      <c r="C210" s="2">
        <f>IFERROR(__xludf.DUMMYFUNCTION("""COMPUTED_VALUE"""),59.77)</f>
        <v>59.77</v>
      </c>
      <c r="D210" s="2">
        <f>IFERROR(__xludf.DUMMYFUNCTION("""COMPUTED_VALUE"""),59.25)</f>
        <v>59.25</v>
      </c>
      <c r="E210" s="2">
        <f>IFERROR(__xludf.DUMMYFUNCTION("""COMPUTED_VALUE"""),59.68)</f>
        <v>59.68</v>
      </c>
      <c r="F210" s="2">
        <f>IFERROR(__xludf.DUMMYFUNCTION("""COMPUTED_VALUE"""),416316.0)</f>
        <v>416316</v>
      </c>
    </row>
    <row r="211">
      <c r="A211" s="3">
        <f>IFERROR(__xludf.DUMMYFUNCTION("""COMPUTED_VALUE"""),43767.6875)</f>
        <v>43767.6875</v>
      </c>
      <c r="B211" s="2">
        <f>IFERROR(__xludf.DUMMYFUNCTION("""COMPUTED_VALUE"""),59.7)</f>
        <v>59.7</v>
      </c>
      <c r="C211" s="2">
        <f>IFERROR(__xludf.DUMMYFUNCTION("""COMPUTED_VALUE"""),59.79)</f>
        <v>59.79</v>
      </c>
      <c r="D211" s="2">
        <f>IFERROR(__xludf.DUMMYFUNCTION("""COMPUTED_VALUE"""),59.51)</f>
        <v>59.51</v>
      </c>
      <c r="E211" s="2">
        <f>IFERROR(__xludf.DUMMYFUNCTION("""COMPUTED_VALUE"""),59.77)</f>
        <v>59.77</v>
      </c>
      <c r="F211" s="2">
        <f>IFERROR(__xludf.DUMMYFUNCTION("""COMPUTED_VALUE"""),103075.0)</f>
        <v>103075</v>
      </c>
    </row>
    <row r="212">
      <c r="A212" s="3">
        <f>IFERROR(__xludf.DUMMYFUNCTION("""COMPUTED_VALUE"""),43768.6875)</f>
        <v>43768.6875</v>
      </c>
      <c r="B212" s="2">
        <f>IFERROR(__xludf.DUMMYFUNCTION("""COMPUTED_VALUE"""),59.67)</f>
        <v>59.67</v>
      </c>
      <c r="C212" s="2">
        <f>IFERROR(__xludf.DUMMYFUNCTION("""COMPUTED_VALUE"""),59.72)</f>
        <v>59.72</v>
      </c>
      <c r="D212" s="2">
        <f>IFERROR(__xludf.DUMMYFUNCTION("""COMPUTED_VALUE"""),59.5)</f>
        <v>59.5</v>
      </c>
      <c r="E212" s="2">
        <f>IFERROR(__xludf.DUMMYFUNCTION("""COMPUTED_VALUE"""),59.69)</f>
        <v>59.69</v>
      </c>
      <c r="F212" s="2">
        <f>IFERROR(__xludf.DUMMYFUNCTION("""COMPUTED_VALUE"""),363877.0)</f>
        <v>363877</v>
      </c>
    </row>
    <row r="213">
      <c r="A213" s="3">
        <f>IFERROR(__xludf.DUMMYFUNCTION("""COMPUTED_VALUE"""),43769.6875)</f>
        <v>43769.6875</v>
      </c>
      <c r="B213" s="2">
        <f>IFERROR(__xludf.DUMMYFUNCTION("""COMPUTED_VALUE"""),60.0)</f>
        <v>60</v>
      </c>
      <c r="C213" s="2">
        <f>IFERROR(__xludf.DUMMYFUNCTION("""COMPUTED_VALUE"""),60.0)</f>
        <v>60</v>
      </c>
      <c r="D213" s="2">
        <f>IFERROR(__xludf.DUMMYFUNCTION("""COMPUTED_VALUE"""),59.46)</f>
        <v>59.46</v>
      </c>
      <c r="E213" s="2">
        <f>IFERROR(__xludf.DUMMYFUNCTION("""COMPUTED_VALUE"""),59.51)</f>
        <v>59.51</v>
      </c>
      <c r="F213" s="2">
        <f>IFERROR(__xludf.DUMMYFUNCTION("""COMPUTED_VALUE"""),206181.0)</f>
        <v>206181</v>
      </c>
    </row>
    <row r="214">
      <c r="A214" s="3">
        <f>IFERROR(__xludf.DUMMYFUNCTION("""COMPUTED_VALUE"""),43770.6875)</f>
        <v>43770.6875</v>
      </c>
      <c r="B214" s="2">
        <f>IFERROR(__xludf.DUMMYFUNCTION("""COMPUTED_VALUE"""),59.88)</f>
        <v>59.88</v>
      </c>
      <c r="C214" s="2">
        <f>IFERROR(__xludf.DUMMYFUNCTION("""COMPUTED_VALUE"""),60.23)</f>
        <v>60.23</v>
      </c>
      <c r="D214" s="2">
        <f>IFERROR(__xludf.DUMMYFUNCTION("""COMPUTED_VALUE"""),59.8)</f>
        <v>59.8</v>
      </c>
      <c r="E214" s="2">
        <f>IFERROR(__xludf.DUMMYFUNCTION("""COMPUTED_VALUE"""),60.14)</f>
        <v>60.14</v>
      </c>
      <c r="F214" s="2">
        <f>IFERROR(__xludf.DUMMYFUNCTION("""COMPUTED_VALUE"""),90643.0)</f>
        <v>90643</v>
      </c>
    </row>
    <row r="215">
      <c r="A215" s="3">
        <f>IFERROR(__xludf.DUMMYFUNCTION("""COMPUTED_VALUE"""),43773.6875)</f>
        <v>43773.6875</v>
      </c>
      <c r="B215" s="2">
        <f>IFERROR(__xludf.DUMMYFUNCTION("""COMPUTED_VALUE"""),60.33)</f>
        <v>60.33</v>
      </c>
      <c r="C215" s="2">
        <f>IFERROR(__xludf.DUMMYFUNCTION("""COMPUTED_VALUE"""),60.65)</f>
        <v>60.65</v>
      </c>
      <c r="D215" s="2">
        <f>IFERROR(__xludf.DUMMYFUNCTION("""COMPUTED_VALUE"""),60.33)</f>
        <v>60.33</v>
      </c>
      <c r="E215" s="2">
        <f>IFERROR(__xludf.DUMMYFUNCTION("""COMPUTED_VALUE"""),60.55)</f>
        <v>60.55</v>
      </c>
      <c r="F215" s="2">
        <f>IFERROR(__xludf.DUMMYFUNCTION("""COMPUTED_VALUE"""),272264.0)</f>
        <v>272264</v>
      </c>
    </row>
    <row r="216">
      <c r="A216" s="3">
        <f>IFERROR(__xludf.DUMMYFUNCTION("""COMPUTED_VALUE"""),43774.6875)</f>
        <v>43774.6875</v>
      </c>
      <c r="B216" s="2">
        <f>IFERROR(__xludf.DUMMYFUNCTION("""COMPUTED_VALUE"""),60.58)</f>
        <v>60.58</v>
      </c>
      <c r="C216" s="2">
        <f>IFERROR(__xludf.DUMMYFUNCTION("""COMPUTED_VALUE"""),60.68)</f>
        <v>60.68</v>
      </c>
      <c r="D216" s="2">
        <f>IFERROR(__xludf.DUMMYFUNCTION("""COMPUTED_VALUE"""),60.4)</f>
        <v>60.4</v>
      </c>
      <c r="E216" s="2">
        <f>IFERROR(__xludf.DUMMYFUNCTION("""COMPUTED_VALUE"""),60.47)</f>
        <v>60.47</v>
      </c>
      <c r="F216" s="2">
        <f>IFERROR(__xludf.DUMMYFUNCTION("""COMPUTED_VALUE"""),154482.0)</f>
        <v>154482</v>
      </c>
    </row>
    <row r="217">
      <c r="A217" s="3">
        <f>IFERROR(__xludf.DUMMYFUNCTION("""COMPUTED_VALUE"""),43775.6875)</f>
        <v>43775.6875</v>
      </c>
      <c r="B217" s="2">
        <f>IFERROR(__xludf.DUMMYFUNCTION("""COMPUTED_VALUE"""),60.42)</f>
        <v>60.42</v>
      </c>
      <c r="C217" s="2">
        <f>IFERROR(__xludf.DUMMYFUNCTION("""COMPUTED_VALUE"""),60.56)</f>
        <v>60.56</v>
      </c>
      <c r="D217" s="2">
        <f>IFERROR(__xludf.DUMMYFUNCTION("""COMPUTED_VALUE"""),60.36)</f>
        <v>60.36</v>
      </c>
      <c r="E217" s="2">
        <f>IFERROR(__xludf.DUMMYFUNCTION("""COMPUTED_VALUE"""),60.48)</f>
        <v>60.48</v>
      </c>
      <c r="F217" s="2">
        <f>IFERROR(__xludf.DUMMYFUNCTION("""COMPUTED_VALUE"""),153010.0)</f>
        <v>153010</v>
      </c>
    </row>
    <row r="218">
      <c r="A218" s="3">
        <f>IFERROR(__xludf.DUMMYFUNCTION("""COMPUTED_VALUE"""),43776.6875)</f>
        <v>43776.6875</v>
      </c>
      <c r="B218" s="2">
        <f>IFERROR(__xludf.DUMMYFUNCTION("""COMPUTED_VALUE"""),60.75)</f>
        <v>60.75</v>
      </c>
      <c r="C218" s="2">
        <f>IFERROR(__xludf.DUMMYFUNCTION("""COMPUTED_VALUE"""),60.86)</f>
        <v>60.86</v>
      </c>
      <c r="D218" s="2">
        <f>IFERROR(__xludf.DUMMYFUNCTION("""COMPUTED_VALUE"""),60.72)</f>
        <v>60.72</v>
      </c>
      <c r="E218" s="2">
        <f>IFERROR(__xludf.DUMMYFUNCTION("""COMPUTED_VALUE"""),60.78)</f>
        <v>60.78</v>
      </c>
      <c r="F218" s="2">
        <f>IFERROR(__xludf.DUMMYFUNCTION("""COMPUTED_VALUE"""),333191.0)</f>
        <v>333191</v>
      </c>
    </row>
    <row r="219">
      <c r="A219" s="3">
        <f>IFERROR(__xludf.DUMMYFUNCTION("""COMPUTED_VALUE"""),43777.6875)</f>
        <v>43777.6875</v>
      </c>
      <c r="B219" s="2">
        <f>IFERROR(__xludf.DUMMYFUNCTION("""COMPUTED_VALUE"""),60.6)</f>
        <v>60.6</v>
      </c>
      <c r="C219" s="2">
        <f>IFERROR(__xludf.DUMMYFUNCTION("""COMPUTED_VALUE"""),60.68)</f>
        <v>60.68</v>
      </c>
      <c r="D219" s="2">
        <f>IFERROR(__xludf.DUMMYFUNCTION("""COMPUTED_VALUE"""),60.42)</f>
        <v>60.42</v>
      </c>
      <c r="E219" s="2">
        <f>IFERROR(__xludf.DUMMYFUNCTION("""COMPUTED_VALUE"""),60.59)</f>
        <v>60.59</v>
      </c>
      <c r="F219" s="2">
        <f>IFERROR(__xludf.DUMMYFUNCTION("""COMPUTED_VALUE"""),214514.0)</f>
        <v>214514</v>
      </c>
    </row>
    <row r="220">
      <c r="A220" s="3">
        <f>IFERROR(__xludf.DUMMYFUNCTION("""COMPUTED_VALUE"""),43780.6875)</f>
        <v>43780.6875</v>
      </c>
      <c r="B220" s="2">
        <f>IFERROR(__xludf.DUMMYFUNCTION("""COMPUTED_VALUE"""),60.52)</f>
        <v>60.52</v>
      </c>
      <c r="C220" s="2">
        <f>IFERROR(__xludf.DUMMYFUNCTION("""COMPUTED_VALUE"""),60.62)</f>
        <v>60.62</v>
      </c>
      <c r="D220" s="2">
        <f>IFERROR(__xludf.DUMMYFUNCTION("""COMPUTED_VALUE"""),60.42)</f>
        <v>60.42</v>
      </c>
      <c r="E220" s="2">
        <f>IFERROR(__xludf.DUMMYFUNCTION("""COMPUTED_VALUE"""),60.58)</f>
        <v>60.58</v>
      </c>
      <c r="F220" s="2">
        <f>IFERROR(__xludf.DUMMYFUNCTION("""COMPUTED_VALUE"""),299268.0)</f>
        <v>299268</v>
      </c>
    </row>
    <row r="221">
      <c r="A221" s="3">
        <f>IFERROR(__xludf.DUMMYFUNCTION("""COMPUTED_VALUE"""),43781.6875)</f>
        <v>43781.6875</v>
      </c>
      <c r="B221" s="2">
        <f>IFERROR(__xludf.DUMMYFUNCTION("""COMPUTED_VALUE"""),60.73)</f>
        <v>60.73</v>
      </c>
      <c r="C221" s="2">
        <f>IFERROR(__xludf.DUMMYFUNCTION("""COMPUTED_VALUE"""),60.89)</f>
        <v>60.89</v>
      </c>
      <c r="D221" s="2">
        <f>IFERROR(__xludf.DUMMYFUNCTION("""COMPUTED_VALUE"""),60.62)</f>
        <v>60.62</v>
      </c>
      <c r="E221" s="2">
        <f>IFERROR(__xludf.DUMMYFUNCTION("""COMPUTED_VALUE"""),60.84)</f>
        <v>60.84</v>
      </c>
      <c r="F221" s="2">
        <f>IFERROR(__xludf.DUMMYFUNCTION("""COMPUTED_VALUE"""),224752.0)</f>
        <v>224752</v>
      </c>
    </row>
    <row r="222">
      <c r="A222" s="3">
        <f>IFERROR(__xludf.DUMMYFUNCTION("""COMPUTED_VALUE"""),43782.6875)</f>
        <v>43782.6875</v>
      </c>
      <c r="B222" s="2">
        <f>IFERROR(__xludf.DUMMYFUNCTION("""COMPUTED_VALUE"""),60.6)</f>
        <v>60.6</v>
      </c>
      <c r="C222" s="2">
        <f>IFERROR(__xludf.DUMMYFUNCTION("""COMPUTED_VALUE"""),60.66)</f>
        <v>60.66</v>
      </c>
      <c r="D222" s="2">
        <f>IFERROR(__xludf.DUMMYFUNCTION("""COMPUTED_VALUE"""),60.35)</f>
        <v>60.35</v>
      </c>
      <c r="E222" s="2">
        <f>IFERROR(__xludf.DUMMYFUNCTION("""COMPUTED_VALUE"""),60.66)</f>
        <v>60.66</v>
      </c>
      <c r="F222" s="2">
        <f>IFERROR(__xludf.DUMMYFUNCTION("""COMPUTED_VALUE"""),371361.0)</f>
        <v>371361</v>
      </c>
    </row>
    <row r="223">
      <c r="A223" s="3">
        <f>IFERROR(__xludf.DUMMYFUNCTION("""COMPUTED_VALUE"""),43783.6875)</f>
        <v>43783.6875</v>
      </c>
      <c r="B223" s="2">
        <f>IFERROR(__xludf.DUMMYFUNCTION("""COMPUTED_VALUE"""),60.62)</f>
        <v>60.62</v>
      </c>
      <c r="C223" s="2">
        <f>IFERROR(__xludf.DUMMYFUNCTION("""COMPUTED_VALUE"""),60.66)</f>
        <v>60.66</v>
      </c>
      <c r="D223" s="2">
        <f>IFERROR(__xludf.DUMMYFUNCTION("""COMPUTED_VALUE"""),60.53)</f>
        <v>60.53</v>
      </c>
      <c r="E223" s="2">
        <f>IFERROR(__xludf.DUMMYFUNCTION("""COMPUTED_VALUE"""),60.56)</f>
        <v>60.56</v>
      </c>
      <c r="F223" s="2">
        <f>IFERROR(__xludf.DUMMYFUNCTION("""COMPUTED_VALUE"""),175562.0)</f>
        <v>175562</v>
      </c>
    </row>
    <row r="224">
      <c r="A224" s="3">
        <f>IFERROR(__xludf.DUMMYFUNCTION("""COMPUTED_VALUE"""),43784.6875)</f>
        <v>43784.6875</v>
      </c>
      <c r="B224" s="2">
        <f>IFERROR(__xludf.DUMMYFUNCTION("""COMPUTED_VALUE"""),60.67)</f>
        <v>60.67</v>
      </c>
      <c r="C224" s="2">
        <f>IFERROR(__xludf.DUMMYFUNCTION("""COMPUTED_VALUE"""),61.03)</f>
        <v>61.03</v>
      </c>
      <c r="D224" s="2">
        <f>IFERROR(__xludf.DUMMYFUNCTION("""COMPUTED_VALUE"""),60.67)</f>
        <v>60.67</v>
      </c>
      <c r="E224" s="2">
        <f>IFERROR(__xludf.DUMMYFUNCTION("""COMPUTED_VALUE"""),61.03)</f>
        <v>61.03</v>
      </c>
      <c r="F224" s="2">
        <f>IFERROR(__xludf.DUMMYFUNCTION("""COMPUTED_VALUE"""),199861.0)</f>
        <v>199861</v>
      </c>
    </row>
    <row r="225">
      <c r="A225" s="3">
        <f>IFERROR(__xludf.DUMMYFUNCTION("""COMPUTED_VALUE"""),43787.6875)</f>
        <v>43787.6875</v>
      </c>
      <c r="B225" s="2">
        <f>IFERROR(__xludf.DUMMYFUNCTION("""COMPUTED_VALUE"""),61.22)</f>
        <v>61.22</v>
      </c>
      <c r="C225" s="2">
        <f>IFERROR(__xludf.DUMMYFUNCTION("""COMPUTED_VALUE"""),61.25)</f>
        <v>61.25</v>
      </c>
      <c r="D225" s="2">
        <f>IFERROR(__xludf.DUMMYFUNCTION("""COMPUTED_VALUE"""),60.99)</f>
        <v>60.99</v>
      </c>
      <c r="E225" s="2">
        <f>IFERROR(__xludf.DUMMYFUNCTION("""COMPUTED_VALUE"""),61.17)</f>
        <v>61.17</v>
      </c>
      <c r="F225" s="2">
        <f>IFERROR(__xludf.DUMMYFUNCTION("""COMPUTED_VALUE"""),252463.0)</f>
        <v>252463</v>
      </c>
    </row>
    <row r="226">
      <c r="A226" s="3">
        <f>IFERROR(__xludf.DUMMYFUNCTION("""COMPUTED_VALUE"""),43788.6875)</f>
        <v>43788.6875</v>
      </c>
      <c r="B226" s="2">
        <f>IFERROR(__xludf.DUMMYFUNCTION("""COMPUTED_VALUE"""),61.22)</f>
        <v>61.22</v>
      </c>
      <c r="C226" s="2">
        <f>IFERROR(__xludf.DUMMYFUNCTION("""COMPUTED_VALUE"""),61.43)</f>
        <v>61.43</v>
      </c>
      <c r="D226" s="2">
        <f>IFERROR(__xludf.DUMMYFUNCTION("""COMPUTED_VALUE"""),61.05)</f>
        <v>61.05</v>
      </c>
      <c r="E226" s="2">
        <f>IFERROR(__xludf.DUMMYFUNCTION("""COMPUTED_VALUE"""),61.11)</f>
        <v>61.11</v>
      </c>
      <c r="F226" s="2">
        <f>IFERROR(__xludf.DUMMYFUNCTION("""COMPUTED_VALUE"""),213583.0)</f>
        <v>213583</v>
      </c>
    </row>
    <row r="227">
      <c r="A227" s="3">
        <f>IFERROR(__xludf.DUMMYFUNCTION("""COMPUTED_VALUE"""),43789.6875)</f>
        <v>43789.6875</v>
      </c>
      <c r="B227" s="2">
        <f>IFERROR(__xludf.DUMMYFUNCTION("""COMPUTED_VALUE"""),60.95)</f>
        <v>60.95</v>
      </c>
      <c r="C227" s="2">
        <f>IFERROR(__xludf.DUMMYFUNCTION("""COMPUTED_VALUE"""),61.02)</f>
        <v>61.02</v>
      </c>
      <c r="D227" s="2">
        <f>IFERROR(__xludf.DUMMYFUNCTION("""COMPUTED_VALUE"""),60.75)</f>
        <v>60.75</v>
      </c>
      <c r="E227" s="2">
        <f>IFERROR(__xludf.DUMMYFUNCTION("""COMPUTED_VALUE"""),60.98)</f>
        <v>60.98</v>
      </c>
      <c r="F227" s="2">
        <f>IFERROR(__xludf.DUMMYFUNCTION("""COMPUTED_VALUE"""),118731.0)</f>
        <v>118731</v>
      </c>
    </row>
    <row r="228">
      <c r="A228" s="3">
        <f>IFERROR(__xludf.DUMMYFUNCTION("""COMPUTED_VALUE"""),43790.6875)</f>
        <v>43790.6875</v>
      </c>
      <c r="B228" s="2">
        <f>IFERROR(__xludf.DUMMYFUNCTION("""COMPUTED_VALUE"""),60.7)</f>
        <v>60.7</v>
      </c>
      <c r="C228" s="2">
        <f>IFERROR(__xludf.DUMMYFUNCTION("""COMPUTED_VALUE"""),60.96)</f>
        <v>60.96</v>
      </c>
      <c r="D228" s="2">
        <f>IFERROR(__xludf.DUMMYFUNCTION("""COMPUTED_VALUE"""),60.62)</f>
        <v>60.62</v>
      </c>
      <c r="E228" s="2">
        <f>IFERROR(__xludf.DUMMYFUNCTION("""COMPUTED_VALUE"""),60.71)</f>
        <v>60.71</v>
      </c>
      <c r="F228" s="2">
        <f>IFERROR(__xludf.DUMMYFUNCTION("""COMPUTED_VALUE"""),326594.0)</f>
        <v>326594</v>
      </c>
    </row>
    <row r="229">
      <c r="A229" s="3">
        <f>IFERROR(__xludf.DUMMYFUNCTION("""COMPUTED_VALUE"""),43791.6875)</f>
        <v>43791.6875</v>
      </c>
      <c r="B229" s="2">
        <f>IFERROR(__xludf.DUMMYFUNCTION("""COMPUTED_VALUE"""),60.87)</f>
        <v>60.87</v>
      </c>
      <c r="C229" s="2">
        <f>IFERROR(__xludf.DUMMYFUNCTION("""COMPUTED_VALUE"""),61.05)</f>
        <v>61.05</v>
      </c>
      <c r="D229" s="2">
        <f>IFERROR(__xludf.DUMMYFUNCTION("""COMPUTED_VALUE"""),60.73)</f>
        <v>60.73</v>
      </c>
      <c r="E229" s="2">
        <f>IFERROR(__xludf.DUMMYFUNCTION("""COMPUTED_VALUE"""),60.76)</f>
        <v>60.76</v>
      </c>
      <c r="F229" s="2">
        <f>IFERROR(__xludf.DUMMYFUNCTION("""COMPUTED_VALUE"""),176747.0)</f>
        <v>176747</v>
      </c>
    </row>
    <row r="230">
      <c r="A230" s="3">
        <f>IFERROR(__xludf.DUMMYFUNCTION("""COMPUTED_VALUE"""),43794.6875)</f>
        <v>43794.6875</v>
      </c>
      <c r="B230" s="2">
        <f>IFERROR(__xludf.DUMMYFUNCTION("""COMPUTED_VALUE"""),61.13)</f>
        <v>61.13</v>
      </c>
      <c r="C230" s="2">
        <f>IFERROR(__xludf.DUMMYFUNCTION("""COMPUTED_VALUE"""),61.33)</f>
        <v>61.33</v>
      </c>
      <c r="D230" s="2">
        <f>IFERROR(__xludf.DUMMYFUNCTION("""COMPUTED_VALUE"""),61.08)</f>
        <v>61.08</v>
      </c>
      <c r="E230" s="2">
        <f>IFERROR(__xludf.DUMMYFUNCTION("""COMPUTED_VALUE"""),61.27)</f>
        <v>61.27</v>
      </c>
      <c r="F230" s="2">
        <f>IFERROR(__xludf.DUMMYFUNCTION("""COMPUTED_VALUE"""),103380.0)</f>
        <v>103380</v>
      </c>
    </row>
    <row r="231">
      <c r="A231" s="3">
        <f>IFERROR(__xludf.DUMMYFUNCTION("""COMPUTED_VALUE"""),43795.6875)</f>
        <v>43795.6875</v>
      </c>
      <c r="B231" s="2">
        <f>IFERROR(__xludf.DUMMYFUNCTION("""COMPUTED_VALUE"""),61.37)</f>
        <v>61.37</v>
      </c>
      <c r="C231" s="2">
        <f>IFERROR(__xludf.DUMMYFUNCTION("""COMPUTED_VALUE"""),61.64)</f>
        <v>61.64</v>
      </c>
      <c r="D231" s="2">
        <f>IFERROR(__xludf.DUMMYFUNCTION("""COMPUTED_VALUE"""),61.23)</f>
        <v>61.23</v>
      </c>
      <c r="E231" s="2">
        <f>IFERROR(__xludf.DUMMYFUNCTION("""COMPUTED_VALUE"""),61.39)</f>
        <v>61.39</v>
      </c>
      <c r="F231" s="2">
        <f>IFERROR(__xludf.DUMMYFUNCTION("""COMPUTED_VALUE"""),268279.0)</f>
        <v>268279</v>
      </c>
    </row>
    <row r="232">
      <c r="A232" s="3">
        <f>IFERROR(__xludf.DUMMYFUNCTION("""COMPUTED_VALUE"""),43796.6875)</f>
        <v>43796.6875</v>
      </c>
      <c r="B232" s="2">
        <f>IFERROR(__xludf.DUMMYFUNCTION("""COMPUTED_VALUE"""),61.63)</f>
        <v>61.63</v>
      </c>
      <c r="C232" s="2">
        <f>IFERROR(__xludf.DUMMYFUNCTION("""COMPUTED_VALUE"""),61.67)</f>
        <v>61.67</v>
      </c>
      <c r="D232" s="2">
        <f>IFERROR(__xludf.DUMMYFUNCTION("""COMPUTED_VALUE"""),61.52)</f>
        <v>61.52</v>
      </c>
      <c r="E232" s="2">
        <f>IFERROR(__xludf.DUMMYFUNCTION("""COMPUTED_VALUE"""),61.57)</f>
        <v>61.57</v>
      </c>
      <c r="F232" s="2">
        <f>IFERROR(__xludf.DUMMYFUNCTION("""COMPUTED_VALUE"""),102631.0)</f>
        <v>102631</v>
      </c>
    </row>
    <row r="233">
      <c r="A233" s="3">
        <f>IFERROR(__xludf.DUMMYFUNCTION("""COMPUTED_VALUE"""),43797.6875)</f>
        <v>43797.6875</v>
      </c>
      <c r="B233" s="2">
        <f>IFERROR(__xludf.DUMMYFUNCTION("""COMPUTED_VALUE"""),61.56)</f>
        <v>61.56</v>
      </c>
      <c r="C233" s="2">
        <f>IFERROR(__xludf.DUMMYFUNCTION("""COMPUTED_VALUE"""),61.62)</f>
        <v>61.62</v>
      </c>
      <c r="D233" s="2">
        <f>IFERROR(__xludf.DUMMYFUNCTION("""COMPUTED_VALUE"""),61.48)</f>
        <v>61.48</v>
      </c>
      <c r="E233" s="2">
        <f>IFERROR(__xludf.DUMMYFUNCTION("""COMPUTED_VALUE"""),61.62)</f>
        <v>61.62</v>
      </c>
      <c r="F233" s="2">
        <f>IFERROR(__xludf.DUMMYFUNCTION("""COMPUTED_VALUE"""),201020.0)</f>
        <v>201020</v>
      </c>
    </row>
    <row r="234">
      <c r="A234" s="3">
        <f>IFERROR(__xludf.DUMMYFUNCTION("""COMPUTED_VALUE"""),43798.6875)</f>
        <v>43798.6875</v>
      </c>
      <c r="B234" s="2">
        <f>IFERROR(__xludf.DUMMYFUNCTION("""COMPUTED_VALUE"""),61.46)</f>
        <v>61.46</v>
      </c>
      <c r="C234" s="2">
        <f>IFERROR(__xludf.DUMMYFUNCTION("""COMPUTED_VALUE"""),61.57)</f>
        <v>61.57</v>
      </c>
      <c r="D234" s="2">
        <f>IFERROR(__xludf.DUMMYFUNCTION("""COMPUTED_VALUE"""),61.39)</f>
        <v>61.39</v>
      </c>
      <c r="E234" s="2">
        <f>IFERROR(__xludf.DUMMYFUNCTION("""COMPUTED_VALUE"""),61.45)</f>
        <v>61.45</v>
      </c>
      <c r="F234" s="2">
        <f>IFERROR(__xludf.DUMMYFUNCTION("""COMPUTED_VALUE"""),309598.0)</f>
        <v>309598</v>
      </c>
    </row>
    <row r="235">
      <c r="A235" s="3">
        <f>IFERROR(__xludf.DUMMYFUNCTION("""COMPUTED_VALUE"""),43801.6875)</f>
        <v>43801.6875</v>
      </c>
      <c r="B235" s="2">
        <f>IFERROR(__xludf.DUMMYFUNCTION("""COMPUTED_VALUE"""),61.54)</f>
        <v>61.54</v>
      </c>
      <c r="C235" s="2">
        <f>IFERROR(__xludf.DUMMYFUNCTION("""COMPUTED_VALUE"""),61.72)</f>
        <v>61.72</v>
      </c>
      <c r="D235" s="2">
        <f>IFERROR(__xludf.DUMMYFUNCTION("""COMPUTED_VALUE"""),60.79)</f>
        <v>60.79</v>
      </c>
      <c r="E235" s="2">
        <f>IFERROR(__xludf.DUMMYFUNCTION("""COMPUTED_VALUE"""),60.81)</f>
        <v>60.81</v>
      </c>
      <c r="F235" s="2">
        <f>IFERROR(__xludf.DUMMYFUNCTION("""COMPUTED_VALUE"""),174937.0)</f>
        <v>174937</v>
      </c>
    </row>
    <row r="236">
      <c r="A236" s="3">
        <f>IFERROR(__xludf.DUMMYFUNCTION("""COMPUTED_VALUE"""),43802.6875)</f>
        <v>43802.6875</v>
      </c>
      <c r="B236" s="2">
        <f>IFERROR(__xludf.DUMMYFUNCTION("""COMPUTED_VALUE"""),60.97)</f>
        <v>60.97</v>
      </c>
      <c r="C236" s="2">
        <f>IFERROR(__xludf.DUMMYFUNCTION("""COMPUTED_VALUE"""),61.04)</f>
        <v>61.04</v>
      </c>
      <c r="D236" s="2">
        <f>IFERROR(__xludf.DUMMYFUNCTION("""COMPUTED_VALUE"""),60.13)</f>
        <v>60.13</v>
      </c>
      <c r="E236" s="2">
        <f>IFERROR(__xludf.DUMMYFUNCTION("""COMPUTED_VALUE"""),60.3)</f>
        <v>60.3</v>
      </c>
      <c r="F236" s="2">
        <f>IFERROR(__xludf.DUMMYFUNCTION("""COMPUTED_VALUE"""),170415.0)</f>
        <v>170415</v>
      </c>
    </row>
    <row r="237">
      <c r="A237" s="3">
        <f>IFERROR(__xludf.DUMMYFUNCTION("""COMPUTED_VALUE"""),43803.6875)</f>
        <v>43803.6875</v>
      </c>
      <c r="B237" s="2">
        <f>IFERROR(__xludf.DUMMYFUNCTION("""COMPUTED_VALUE"""),60.37)</f>
        <v>60.37</v>
      </c>
      <c r="C237" s="2">
        <f>IFERROR(__xludf.DUMMYFUNCTION("""COMPUTED_VALUE"""),61.05)</f>
        <v>61.05</v>
      </c>
      <c r="D237" s="2">
        <f>IFERROR(__xludf.DUMMYFUNCTION("""COMPUTED_VALUE"""),54.95)</f>
        <v>54.95</v>
      </c>
      <c r="E237" s="2">
        <f>IFERROR(__xludf.DUMMYFUNCTION("""COMPUTED_VALUE"""),61.0)</f>
        <v>61</v>
      </c>
      <c r="F237" s="2">
        <f>IFERROR(__xludf.DUMMYFUNCTION("""COMPUTED_VALUE"""),261628.0)</f>
        <v>261628</v>
      </c>
    </row>
    <row r="238">
      <c r="A238" s="3">
        <f>IFERROR(__xludf.DUMMYFUNCTION("""COMPUTED_VALUE"""),43804.6875)</f>
        <v>43804.6875</v>
      </c>
      <c r="B238" s="2">
        <f>IFERROR(__xludf.DUMMYFUNCTION("""COMPUTED_VALUE"""),61.1)</f>
        <v>61.1</v>
      </c>
      <c r="C238" s="2">
        <f>IFERROR(__xludf.DUMMYFUNCTION("""COMPUTED_VALUE"""),61.22)</f>
        <v>61.22</v>
      </c>
      <c r="D238" s="2">
        <f>IFERROR(__xludf.DUMMYFUNCTION("""COMPUTED_VALUE"""),60.84)</f>
        <v>60.84</v>
      </c>
      <c r="E238" s="2">
        <f>IFERROR(__xludf.DUMMYFUNCTION("""COMPUTED_VALUE"""),60.93)</f>
        <v>60.93</v>
      </c>
      <c r="F238" s="2">
        <f>IFERROR(__xludf.DUMMYFUNCTION("""COMPUTED_VALUE"""),622583.0)</f>
        <v>622583</v>
      </c>
    </row>
    <row r="239">
      <c r="A239" s="3">
        <f>IFERROR(__xludf.DUMMYFUNCTION("""COMPUTED_VALUE"""),43805.6875)</f>
        <v>43805.6875</v>
      </c>
      <c r="B239" s="2">
        <f>IFERROR(__xludf.DUMMYFUNCTION("""COMPUTED_VALUE"""),61.1)</f>
        <v>61.1</v>
      </c>
      <c r="C239" s="2">
        <f>IFERROR(__xludf.DUMMYFUNCTION("""COMPUTED_VALUE"""),61.63)</f>
        <v>61.63</v>
      </c>
      <c r="D239" s="2">
        <f>IFERROR(__xludf.DUMMYFUNCTION("""COMPUTED_VALUE"""),61.1)</f>
        <v>61.1</v>
      </c>
      <c r="E239" s="2">
        <f>IFERROR(__xludf.DUMMYFUNCTION("""COMPUTED_VALUE"""),61.63)</f>
        <v>61.63</v>
      </c>
      <c r="F239" s="2">
        <f>IFERROR(__xludf.DUMMYFUNCTION("""COMPUTED_VALUE"""),204580.0)</f>
        <v>204580</v>
      </c>
    </row>
    <row r="240">
      <c r="A240" s="3">
        <f>IFERROR(__xludf.DUMMYFUNCTION("""COMPUTED_VALUE"""),43808.6875)</f>
        <v>43808.6875</v>
      </c>
      <c r="B240" s="2">
        <f>IFERROR(__xludf.DUMMYFUNCTION("""COMPUTED_VALUE"""),61.52)</f>
        <v>61.52</v>
      </c>
      <c r="C240" s="2">
        <f>IFERROR(__xludf.DUMMYFUNCTION("""COMPUTED_VALUE"""),61.62)</f>
        <v>61.62</v>
      </c>
      <c r="D240" s="2">
        <f>IFERROR(__xludf.DUMMYFUNCTION("""COMPUTED_VALUE"""),61.41)</f>
        <v>61.41</v>
      </c>
      <c r="E240" s="2">
        <f>IFERROR(__xludf.DUMMYFUNCTION("""COMPUTED_VALUE"""),61.5)</f>
        <v>61.5</v>
      </c>
      <c r="F240" s="2">
        <f>IFERROR(__xludf.DUMMYFUNCTION("""COMPUTED_VALUE"""),222686.0)</f>
        <v>222686</v>
      </c>
    </row>
    <row r="241">
      <c r="A241" s="3">
        <f>IFERROR(__xludf.DUMMYFUNCTION("""COMPUTED_VALUE"""),43809.6875)</f>
        <v>43809.6875</v>
      </c>
      <c r="B241" s="2">
        <f>IFERROR(__xludf.DUMMYFUNCTION("""COMPUTED_VALUE"""),61.41)</f>
        <v>61.41</v>
      </c>
      <c r="C241" s="2">
        <f>IFERROR(__xludf.DUMMYFUNCTION("""COMPUTED_VALUE"""),61.44)</f>
        <v>61.44</v>
      </c>
      <c r="D241" s="2">
        <f>IFERROR(__xludf.DUMMYFUNCTION("""COMPUTED_VALUE"""),60.99)</f>
        <v>60.99</v>
      </c>
      <c r="E241" s="2">
        <f>IFERROR(__xludf.DUMMYFUNCTION("""COMPUTED_VALUE"""),61.43)</f>
        <v>61.43</v>
      </c>
      <c r="F241" s="2">
        <f>IFERROR(__xludf.DUMMYFUNCTION("""COMPUTED_VALUE"""),1088982.0)</f>
        <v>1088982</v>
      </c>
    </row>
    <row r="242">
      <c r="A242" s="3">
        <f>IFERROR(__xludf.DUMMYFUNCTION("""COMPUTED_VALUE"""),43810.6875)</f>
        <v>43810.6875</v>
      </c>
      <c r="B242" s="2">
        <f>IFERROR(__xludf.DUMMYFUNCTION("""COMPUTED_VALUE"""),61.38)</f>
        <v>61.38</v>
      </c>
      <c r="C242" s="2">
        <f>IFERROR(__xludf.DUMMYFUNCTION("""COMPUTED_VALUE"""),61.51)</f>
        <v>61.51</v>
      </c>
      <c r="D242" s="2">
        <f>IFERROR(__xludf.DUMMYFUNCTION("""COMPUTED_VALUE"""),61.29)</f>
        <v>61.29</v>
      </c>
      <c r="E242" s="2">
        <f>IFERROR(__xludf.DUMMYFUNCTION("""COMPUTED_VALUE"""),61.43)</f>
        <v>61.43</v>
      </c>
      <c r="F242" s="2">
        <f>IFERROR(__xludf.DUMMYFUNCTION("""COMPUTED_VALUE"""),532372.0)</f>
        <v>532372</v>
      </c>
    </row>
    <row r="243">
      <c r="A243" s="3">
        <f>IFERROR(__xludf.DUMMYFUNCTION("""COMPUTED_VALUE"""),43811.6875)</f>
        <v>43811.6875</v>
      </c>
      <c r="B243" s="2">
        <f>IFERROR(__xludf.DUMMYFUNCTION("""COMPUTED_VALUE"""),61.65)</f>
        <v>61.65</v>
      </c>
      <c r="C243" s="2">
        <f>IFERROR(__xludf.DUMMYFUNCTION("""COMPUTED_VALUE"""),62.13)</f>
        <v>62.13</v>
      </c>
      <c r="D243" s="2">
        <f>IFERROR(__xludf.DUMMYFUNCTION("""COMPUTED_VALUE"""),61.43)</f>
        <v>61.43</v>
      </c>
      <c r="E243" s="2">
        <f>IFERROR(__xludf.DUMMYFUNCTION("""COMPUTED_VALUE"""),61.84)</f>
        <v>61.84</v>
      </c>
      <c r="F243" s="2">
        <f>IFERROR(__xludf.DUMMYFUNCTION("""COMPUTED_VALUE"""),429803.0)</f>
        <v>429803</v>
      </c>
    </row>
    <row r="244">
      <c r="A244" s="3">
        <f>IFERROR(__xludf.DUMMYFUNCTION("""COMPUTED_VALUE"""),43812.6875)</f>
        <v>43812.6875</v>
      </c>
      <c r="B244" s="2">
        <f>IFERROR(__xludf.DUMMYFUNCTION("""COMPUTED_VALUE"""),62.42)</f>
        <v>62.42</v>
      </c>
      <c r="C244" s="2">
        <f>IFERROR(__xludf.DUMMYFUNCTION("""COMPUTED_VALUE"""),62.5)</f>
        <v>62.5</v>
      </c>
      <c r="D244" s="2">
        <f>IFERROR(__xludf.DUMMYFUNCTION("""COMPUTED_VALUE"""),61.98)</f>
        <v>61.98</v>
      </c>
      <c r="E244" s="2">
        <f>IFERROR(__xludf.DUMMYFUNCTION("""COMPUTED_VALUE"""),62.03)</f>
        <v>62.03</v>
      </c>
      <c r="F244" s="2">
        <f>IFERROR(__xludf.DUMMYFUNCTION("""COMPUTED_VALUE"""),246844.0)</f>
        <v>246844</v>
      </c>
    </row>
    <row r="245">
      <c r="A245" s="3">
        <f>IFERROR(__xludf.DUMMYFUNCTION("""COMPUTED_VALUE"""),43815.6875)</f>
        <v>43815.6875</v>
      </c>
      <c r="B245" s="2">
        <f>IFERROR(__xludf.DUMMYFUNCTION("""COMPUTED_VALUE"""),62.32)</f>
        <v>62.32</v>
      </c>
      <c r="C245" s="2">
        <f>IFERROR(__xludf.DUMMYFUNCTION("""COMPUTED_VALUE"""),62.79)</f>
        <v>62.79</v>
      </c>
      <c r="D245" s="2">
        <f>IFERROR(__xludf.DUMMYFUNCTION("""COMPUTED_VALUE"""),62.32)</f>
        <v>62.32</v>
      </c>
      <c r="E245" s="2">
        <f>IFERROR(__xludf.DUMMYFUNCTION("""COMPUTED_VALUE"""),62.73)</f>
        <v>62.73</v>
      </c>
      <c r="F245" s="2">
        <f>IFERROR(__xludf.DUMMYFUNCTION("""COMPUTED_VALUE"""),792588.0)</f>
        <v>792588</v>
      </c>
    </row>
    <row r="246">
      <c r="A246" s="3">
        <f>IFERROR(__xludf.DUMMYFUNCTION("""COMPUTED_VALUE"""),43816.6875)</f>
        <v>43816.6875</v>
      </c>
      <c r="B246" s="2">
        <f>IFERROR(__xludf.DUMMYFUNCTION("""COMPUTED_VALUE"""),62.69)</f>
        <v>62.69</v>
      </c>
      <c r="C246" s="2">
        <f>IFERROR(__xludf.DUMMYFUNCTION("""COMPUTED_VALUE"""),62.69)</f>
        <v>62.69</v>
      </c>
      <c r="D246" s="2">
        <f>IFERROR(__xludf.DUMMYFUNCTION("""COMPUTED_VALUE"""),62.49)</f>
        <v>62.49</v>
      </c>
      <c r="E246" s="2">
        <f>IFERROR(__xludf.DUMMYFUNCTION("""COMPUTED_VALUE"""),62.57)</f>
        <v>62.57</v>
      </c>
      <c r="F246" s="2">
        <f>IFERROR(__xludf.DUMMYFUNCTION("""COMPUTED_VALUE"""),276526.0)</f>
        <v>276526</v>
      </c>
    </row>
    <row r="247">
      <c r="A247" s="3">
        <f>IFERROR(__xludf.DUMMYFUNCTION("""COMPUTED_VALUE"""),43817.6875)</f>
        <v>43817.6875</v>
      </c>
      <c r="B247" s="2">
        <f>IFERROR(__xludf.DUMMYFUNCTION("""COMPUTED_VALUE"""),62.53)</f>
        <v>62.53</v>
      </c>
      <c r="C247" s="2">
        <f>IFERROR(__xludf.DUMMYFUNCTION("""COMPUTED_VALUE"""),62.65)</f>
        <v>62.65</v>
      </c>
      <c r="D247" s="2">
        <f>IFERROR(__xludf.DUMMYFUNCTION("""COMPUTED_VALUE"""),62.5)</f>
        <v>62.5</v>
      </c>
      <c r="E247" s="2">
        <f>IFERROR(__xludf.DUMMYFUNCTION("""COMPUTED_VALUE"""),62.6)</f>
        <v>62.6</v>
      </c>
      <c r="F247" s="2">
        <f>IFERROR(__xludf.DUMMYFUNCTION("""COMPUTED_VALUE"""),179013.0)</f>
        <v>179013</v>
      </c>
    </row>
    <row r="248">
      <c r="A248" s="3">
        <f>IFERROR(__xludf.DUMMYFUNCTION("""COMPUTED_VALUE"""),43818.6875)</f>
        <v>43818.6875</v>
      </c>
      <c r="B248" s="2">
        <f>IFERROR(__xludf.DUMMYFUNCTION("""COMPUTED_VALUE"""),62.62)</f>
        <v>62.62</v>
      </c>
      <c r="C248" s="2">
        <f>IFERROR(__xludf.DUMMYFUNCTION("""COMPUTED_VALUE"""),62.68)</f>
        <v>62.68</v>
      </c>
      <c r="D248" s="2">
        <f>IFERROR(__xludf.DUMMYFUNCTION("""COMPUTED_VALUE"""),62.46)</f>
        <v>62.46</v>
      </c>
      <c r="E248" s="2">
        <f>IFERROR(__xludf.DUMMYFUNCTION("""COMPUTED_VALUE"""),62.68)</f>
        <v>62.68</v>
      </c>
      <c r="F248" s="2">
        <f>IFERROR(__xludf.DUMMYFUNCTION("""COMPUTED_VALUE"""),454379.0)</f>
        <v>454379</v>
      </c>
    </row>
    <row r="249">
      <c r="A249" s="3">
        <f>IFERROR(__xludf.DUMMYFUNCTION("""COMPUTED_VALUE"""),43819.6875)</f>
        <v>43819.6875</v>
      </c>
      <c r="B249" s="2">
        <f>IFERROR(__xludf.DUMMYFUNCTION("""COMPUTED_VALUE"""),62.68)</f>
        <v>62.68</v>
      </c>
      <c r="C249" s="2">
        <f>IFERROR(__xludf.DUMMYFUNCTION("""COMPUTED_VALUE"""),63.03)</f>
        <v>63.03</v>
      </c>
      <c r="D249" s="2">
        <f>IFERROR(__xludf.DUMMYFUNCTION("""COMPUTED_VALUE"""),62.68)</f>
        <v>62.68</v>
      </c>
      <c r="E249" s="2">
        <f>IFERROR(__xludf.DUMMYFUNCTION("""COMPUTED_VALUE"""),63.03)</f>
        <v>63.03</v>
      </c>
      <c r="F249" s="2">
        <f>IFERROR(__xludf.DUMMYFUNCTION("""COMPUTED_VALUE"""),386349.0)</f>
        <v>386349</v>
      </c>
    </row>
    <row r="250">
      <c r="A250" s="3">
        <f>IFERROR(__xludf.DUMMYFUNCTION("""COMPUTED_VALUE"""),43822.6875)</f>
        <v>43822.6875</v>
      </c>
      <c r="B250" s="2">
        <f>IFERROR(__xludf.DUMMYFUNCTION("""COMPUTED_VALUE"""),62.91)</f>
        <v>62.91</v>
      </c>
      <c r="C250" s="2">
        <f>IFERROR(__xludf.DUMMYFUNCTION("""COMPUTED_VALUE"""),63.11)</f>
        <v>63.11</v>
      </c>
      <c r="D250" s="2">
        <f>IFERROR(__xludf.DUMMYFUNCTION("""COMPUTED_VALUE"""),62.91)</f>
        <v>62.91</v>
      </c>
      <c r="E250" s="2">
        <f>IFERROR(__xludf.DUMMYFUNCTION("""COMPUTED_VALUE"""),63.03)</f>
        <v>63.03</v>
      </c>
      <c r="F250" s="2">
        <f>IFERROR(__xludf.DUMMYFUNCTION("""COMPUTED_VALUE"""),1291438.0)</f>
        <v>1291438</v>
      </c>
    </row>
    <row r="251">
      <c r="A251" s="3">
        <f>IFERROR(__xludf.DUMMYFUNCTION("""COMPUTED_VALUE"""),43823.52083333333)</f>
        <v>43823.52083</v>
      </c>
      <c r="B251" s="2">
        <f>IFERROR(__xludf.DUMMYFUNCTION("""COMPUTED_VALUE"""),63.03)</f>
        <v>63.03</v>
      </c>
      <c r="C251" s="2">
        <f>IFERROR(__xludf.DUMMYFUNCTION("""COMPUTED_VALUE"""),63.1)</f>
        <v>63.1</v>
      </c>
      <c r="D251" s="2">
        <f>IFERROR(__xludf.DUMMYFUNCTION("""COMPUTED_VALUE"""),62.95)</f>
        <v>62.95</v>
      </c>
      <c r="E251" s="2">
        <f>IFERROR(__xludf.DUMMYFUNCTION("""COMPUTED_VALUE"""),63.06)</f>
        <v>63.06</v>
      </c>
      <c r="F251" s="2">
        <f>IFERROR(__xludf.DUMMYFUNCTION("""COMPUTED_VALUE"""),25915.0)</f>
        <v>25915</v>
      </c>
    </row>
    <row r="252">
      <c r="A252" s="3">
        <f>IFERROR(__xludf.DUMMYFUNCTION("""COMPUTED_VALUE"""),43826.6875)</f>
        <v>43826.6875</v>
      </c>
      <c r="B252" s="2">
        <f>IFERROR(__xludf.DUMMYFUNCTION("""COMPUTED_VALUE"""),63.48)</f>
        <v>63.48</v>
      </c>
      <c r="C252" s="2">
        <f>IFERROR(__xludf.DUMMYFUNCTION("""COMPUTED_VALUE"""),63.56)</f>
        <v>63.56</v>
      </c>
      <c r="D252" s="2">
        <f>IFERROR(__xludf.DUMMYFUNCTION("""COMPUTED_VALUE"""),63.31)</f>
        <v>63.31</v>
      </c>
      <c r="E252" s="2">
        <f>IFERROR(__xludf.DUMMYFUNCTION("""COMPUTED_VALUE"""),63.41)</f>
        <v>63.41</v>
      </c>
      <c r="F252" s="2">
        <f>IFERROR(__xludf.DUMMYFUNCTION("""COMPUTED_VALUE"""),263392.0)</f>
        <v>263392</v>
      </c>
    </row>
    <row r="253">
      <c r="A253" s="3">
        <f>IFERROR(__xludf.DUMMYFUNCTION("""COMPUTED_VALUE"""),43829.6875)</f>
        <v>43829.6875</v>
      </c>
      <c r="B253" s="2">
        <f>IFERROR(__xludf.DUMMYFUNCTION("""COMPUTED_VALUE"""),63.37)</f>
        <v>63.37</v>
      </c>
      <c r="C253" s="2">
        <f>IFERROR(__xludf.DUMMYFUNCTION("""COMPUTED_VALUE"""),63.42)</f>
        <v>63.42</v>
      </c>
      <c r="D253" s="2">
        <f>IFERROR(__xludf.DUMMYFUNCTION("""COMPUTED_VALUE"""),62.96)</f>
        <v>62.96</v>
      </c>
      <c r="E253" s="2">
        <f>IFERROR(__xludf.DUMMYFUNCTION("""COMPUTED_VALUE"""),63.05)</f>
        <v>63.05</v>
      </c>
      <c r="F253" s="2">
        <f>IFERROR(__xludf.DUMMYFUNCTION("""COMPUTED_VALUE"""),1444200.0)</f>
        <v>1444200</v>
      </c>
    </row>
    <row r="254">
      <c r="A254" s="3">
        <f>IFERROR(__xludf.DUMMYFUNCTION("""COMPUTED_VALUE"""),43830.52083333333)</f>
        <v>43830.52083</v>
      </c>
      <c r="B254" s="2">
        <f>IFERROR(__xludf.DUMMYFUNCTION("""COMPUTED_VALUE"""),63.06)</f>
        <v>63.06</v>
      </c>
      <c r="C254" s="2">
        <f>IFERROR(__xludf.DUMMYFUNCTION("""COMPUTED_VALUE"""),63.11)</f>
        <v>63.11</v>
      </c>
      <c r="D254" s="2">
        <f>IFERROR(__xludf.DUMMYFUNCTION("""COMPUTED_VALUE"""),62.94)</f>
        <v>62.94</v>
      </c>
      <c r="E254" s="2">
        <f>IFERROR(__xludf.DUMMYFUNCTION("""COMPUTED_VALUE"""),63.03)</f>
        <v>63.03</v>
      </c>
      <c r="F254" s="2">
        <f>IFERROR(__xludf.DUMMYFUNCTION("""COMPUTED_VALUE"""),244618.0)</f>
        <v>244618</v>
      </c>
    </row>
    <row r="255">
      <c r="A255" s="3">
        <f>IFERROR(__xludf.DUMMYFUNCTION("""COMPUTED_VALUE"""),43832.6875)</f>
        <v>43832.6875</v>
      </c>
      <c r="B255" s="2">
        <f>IFERROR(__xludf.DUMMYFUNCTION("""COMPUTED_VALUE"""),63.44)</f>
        <v>63.44</v>
      </c>
      <c r="C255" s="2">
        <f>IFERROR(__xludf.DUMMYFUNCTION("""COMPUTED_VALUE"""),63.66)</f>
        <v>63.66</v>
      </c>
      <c r="D255" s="2">
        <f>IFERROR(__xludf.DUMMYFUNCTION("""COMPUTED_VALUE"""),63.38)</f>
        <v>63.38</v>
      </c>
      <c r="E255" s="2">
        <f>IFERROR(__xludf.DUMMYFUNCTION("""COMPUTED_VALUE"""),63.38)</f>
        <v>63.38</v>
      </c>
      <c r="F255" s="2">
        <f>IFERROR(__xludf.DUMMYFUNCTION("""COMPUTED_VALUE"""),363994.0)</f>
        <v>363994</v>
      </c>
    </row>
    <row r="256">
      <c r="A256" s="3">
        <f>IFERROR(__xludf.DUMMYFUNCTION("""COMPUTED_VALUE"""),43833.6875)</f>
        <v>43833.6875</v>
      </c>
      <c r="B256" s="2">
        <f>IFERROR(__xludf.DUMMYFUNCTION("""COMPUTED_VALUE"""),63.11)</f>
        <v>63.11</v>
      </c>
      <c r="C256" s="2">
        <f>IFERROR(__xludf.DUMMYFUNCTION("""COMPUTED_VALUE"""),63.37)</f>
        <v>63.37</v>
      </c>
      <c r="D256" s="2">
        <f>IFERROR(__xludf.DUMMYFUNCTION("""COMPUTED_VALUE"""),62.75)</f>
        <v>62.75</v>
      </c>
      <c r="E256" s="2">
        <f>IFERROR(__xludf.DUMMYFUNCTION("""COMPUTED_VALUE"""),63.37)</f>
        <v>63.37</v>
      </c>
      <c r="F256" s="2">
        <f>IFERROR(__xludf.DUMMYFUNCTION("""COMPUTED_VALUE"""),142740.0)</f>
        <v>142740</v>
      </c>
    </row>
    <row r="257">
      <c r="A257" s="3">
        <f>IFERROR(__xludf.DUMMYFUNCTION("""COMPUTED_VALUE"""),43836.6875)</f>
        <v>43836.6875</v>
      </c>
      <c r="B257" s="2">
        <f>IFERROR(__xludf.DUMMYFUNCTION("""COMPUTED_VALUE"""),63.05)</f>
        <v>63.05</v>
      </c>
      <c r="C257" s="2">
        <f>IFERROR(__xludf.DUMMYFUNCTION("""COMPUTED_VALUE"""),63.25)</f>
        <v>63.25</v>
      </c>
      <c r="D257" s="2">
        <f>IFERROR(__xludf.DUMMYFUNCTION("""COMPUTED_VALUE"""),62.73)</f>
        <v>62.73</v>
      </c>
      <c r="E257" s="2">
        <f>IFERROR(__xludf.DUMMYFUNCTION("""COMPUTED_VALUE"""),63.25)</f>
        <v>63.25</v>
      </c>
      <c r="F257" s="2">
        <f>IFERROR(__xludf.DUMMYFUNCTION("""COMPUTED_VALUE"""),183302.0)</f>
        <v>183302</v>
      </c>
    </row>
    <row r="258">
      <c r="A258" s="3">
        <f>IFERROR(__xludf.DUMMYFUNCTION("""COMPUTED_VALUE"""),43837.6875)</f>
        <v>43837.6875</v>
      </c>
      <c r="B258" s="2">
        <f>IFERROR(__xludf.DUMMYFUNCTION("""COMPUTED_VALUE"""),63.52)</f>
        <v>63.52</v>
      </c>
      <c r="C258" s="2">
        <f>IFERROR(__xludf.DUMMYFUNCTION("""COMPUTED_VALUE"""),63.64)</f>
        <v>63.64</v>
      </c>
      <c r="D258" s="2">
        <f>IFERROR(__xludf.DUMMYFUNCTION("""COMPUTED_VALUE"""),63.2)</f>
        <v>63.2</v>
      </c>
      <c r="E258" s="2">
        <f>IFERROR(__xludf.DUMMYFUNCTION("""COMPUTED_VALUE"""),63.38)</f>
        <v>63.38</v>
      </c>
      <c r="F258" s="2">
        <f>IFERROR(__xludf.DUMMYFUNCTION("""COMPUTED_VALUE"""),168379.0)</f>
        <v>168379</v>
      </c>
    </row>
    <row r="259">
      <c r="A259" s="3">
        <f>IFERROR(__xludf.DUMMYFUNCTION("""COMPUTED_VALUE"""),43838.6875)</f>
        <v>43838.6875</v>
      </c>
      <c r="B259" s="2">
        <f>IFERROR(__xludf.DUMMYFUNCTION("""COMPUTED_VALUE"""),63.17)</f>
        <v>63.17</v>
      </c>
      <c r="C259" s="2">
        <f>IFERROR(__xludf.DUMMYFUNCTION("""COMPUTED_VALUE"""),63.46)</f>
        <v>63.46</v>
      </c>
      <c r="D259" s="2">
        <f>IFERROR(__xludf.DUMMYFUNCTION("""COMPUTED_VALUE"""),63.08)</f>
        <v>63.08</v>
      </c>
      <c r="E259" s="2">
        <f>IFERROR(__xludf.DUMMYFUNCTION("""COMPUTED_VALUE"""),63.36)</f>
        <v>63.36</v>
      </c>
      <c r="F259" s="2">
        <f>IFERROR(__xludf.DUMMYFUNCTION("""COMPUTED_VALUE"""),524282.0)</f>
        <v>524282</v>
      </c>
    </row>
    <row r="260">
      <c r="A260" s="3">
        <f>IFERROR(__xludf.DUMMYFUNCTION("""COMPUTED_VALUE"""),43839.6875)</f>
        <v>43839.6875</v>
      </c>
      <c r="B260" s="2">
        <f>IFERROR(__xludf.DUMMYFUNCTION("""COMPUTED_VALUE"""),63.84)</f>
        <v>63.84</v>
      </c>
      <c r="C260" s="2">
        <f>IFERROR(__xludf.DUMMYFUNCTION("""COMPUTED_VALUE"""),63.9)</f>
        <v>63.9</v>
      </c>
      <c r="D260" s="2">
        <f>IFERROR(__xludf.DUMMYFUNCTION("""COMPUTED_VALUE"""),63.74)</f>
        <v>63.74</v>
      </c>
      <c r="E260" s="2">
        <f>IFERROR(__xludf.DUMMYFUNCTION("""COMPUTED_VALUE"""),63.79)</f>
        <v>63.79</v>
      </c>
      <c r="F260" s="2">
        <f>IFERROR(__xludf.DUMMYFUNCTION("""COMPUTED_VALUE"""),263575.0)</f>
        <v>263575</v>
      </c>
    </row>
    <row r="261">
      <c r="A261" s="3">
        <f>IFERROR(__xludf.DUMMYFUNCTION("""COMPUTED_VALUE"""),43840.6875)</f>
        <v>43840.6875</v>
      </c>
      <c r="B261" s="2">
        <f>IFERROR(__xludf.DUMMYFUNCTION("""COMPUTED_VALUE"""),64.01)</f>
        <v>64.01</v>
      </c>
      <c r="C261" s="2">
        <f>IFERROR(__xludf.DUMMYFUNCTION("""COMPUTED_VALUE"""),64.05)</f>
        <v>64.05</v>
      </c>
      <c r="D261" s="2">
        <f>IFERROR(__xludf.DUMMYFUNCTION("""COMPUTED_VALUE"""),63.84)</f>
        <v>63.84</v>
      </c>
      <c r="E261" s="2">
        <f>IFERROR(__xludf.DUMMYFUNCTION("""COMPUTED_VALUE"""),63.87)</f>
        <v>63.87</v>
      </c>
      <c r="F261" s="2">
        <f>IFERROR(__xludf.DUMMYFUNCTION("""COMPUTED_VALUE"""),221626.0)</f>
        <v>221626</v>
      </c>
    </row>
    <row r="262">
      <c r="A262" s="3">
        <f>IFERROR(__xludf.DUMMYFUNCTION("""COMPUTED_VALUE"""),43843.6875)</f>
        <v>43843.6875</v>
      </c>
      <c r="B262" s="2">
        <f>IFERROR(__xludf.DUMMYFUNCTION("""COMPUTED_VALUE"""),63.86)</f>
        <v>63.86</v>
      </c>
      <c r="C262" s="2">
        <f>IFERROR(__xludf.DUMMYFUNCTION("""COMPUTED_VALUE"""),64.01)</f>
        <v>64.01</v>
      </c>
      <c r="D262" s="2">
        <f>IFERROR(__xludf.DUMMYFUNCTION("""COMPUTED_VALUE"""),63.7)</f>
        <v>63.7</v>
      </c>
      <c r="E262" s="2">
        <f>IFERROR(__xludf.DUMMYFUNCTION("""COMPUTED_VALUE"""),63.9)</f>
        <v>63.9</v>
      </c>
      <c r="F262" s="2">
        <f>IFERROR(__xludf.DUMMYFUNCTION("""COMPUTED_VALUE"""),964224.0)</f>
        <v>964224</v>
      </c>
    </row>
    <row r="263">
      <c r="A263" s="3">
        <f>IFERROR(__xludf.DUMMYFUNCTION("""COMPUTED_VALUE"""),43844.6875)</f>
        <v>43844.6875</v>
      </c>
      <c r="B263" s="2">
        <f>IFERROR(__xludf.DUMMYFUNCTION("""COMPUTED_VALUE"""),64.2)</f>
        <v>64.2</v>
      </c>
      <c r="C263" s="2">
        <f>IFERROR(__xludf.DUMMYFUNCTION("""COMPUTED_VALUE"""),64.35)</f>
        <v>64.35</v>
      </c>
      <c r="D263" s="2">
        <f>IFERROR(__xludf.DUMMYFUNCTION("""COMPUTED_VALUE"""),63.8)</f>
        <v>63.8</v>
      </c>
      <c r="E263" s="2">
        <f>IFERROR(__xludf.DUMMYFUNCTION("""COMPUTED_VALUE"""),64.1)</f>
        <v>64.1</v>
      </c>
      <c r="F263" s="2">
        <f>IFERROR(__xludf.DUMMYFUNCTION("""COMPUTED_VALUE"""),244927.0)</f>
        <v>244927</v>
      </c>
    </row>
    <row r="264">
      <c r="A264" s="3">
        <f>IFERROR(__xludf.DUMMYFUNCTION("""COMPUTED_VALUE"""),43845.6875)</f>
        <v>43845.6875</v>
      </c>
      <c r="B264" s="2">
        <f>IFERROR(__xludf.DUMMYFUNCTION("""COMPUTED_VALUE"""),64.08)</f>
        <v>64.08</v>
      </c>
      <c r="C264" s="2">
        <f>IFERROR(__xludf.DUMMYFUNCTION("""COMPUTED_VALUE"""),64.28)</f>
        <v>64.28</v>
      </c>
      <c r="D264" s="2">
        <f>IFERROR(__xludf.DUMMYFUNCTION("""COMPUTED_VALUE"""),63.96)</f>
        <v>63.96</v>
      </c>
      <c r="E264" s="2">
        <f>IFERROR(__xludf.DUMMYFUNCTION("""COMPUTED_VALUE"""),64.28)</f>
        <v>64.28</v>
      </c>
      <c r="F264" s="2">
        <f>IFERROR(__xludf.DUMMYFUNCTION("""COMPUTED_VALUE"""),551313.0)</f>
        <v>551313</v>
      </c>
    </row>
    <row r="265">
      <c r="A265" s="3">
        <f>IFERROR(__xludf.DUMMYFUNCTION("""COMPUTED_VALUE"""),43846.6875)</f>
        <v>43846.6875</v>
      </c>
      <c r="B265" s="2">
        <f>IFERROR(__xludf.DUMMYFUNCTION("""COMPUTED_VALUE"""),64.4)</f>
        <v>64.4</v>
      </c>
      <c r="C265" s="2">
        <f>IFERROR(__xludf.DUMMYFUNCTION("""COMPUTED_VALUE"""),64.43)</f>
        <v>64.43</v>
      </c>
      <c r="D265" s="2">
        <f>IFERROR(__xludf.DUMMYFUNCTION("""COMPUTED_VALUE"""),64.2)</f>
        <v>64.2</v>
      </c>
      <c r="E265" s="2">
        <f>IFERROR(__xludf.DUMMYFUNCTION("""COMPUTED_VALUE"""),64.38)</f>
        <v>64.38</v>
      </c>
      <c r="F265" s="2">
        <f>IFERROR(__xludf.DUMMYFUNCTION("""COMPUTED_VALUE"""),111006.0)</f>
        <v>111006</v>
      </c>
    </row>
    <row r="266">
      <c r="A266" s="3">
        <f>IFERROR(__xludf.DUMMYFUNCTION("""COMPUTED_VALUE"""),43847.6875)</f>
        <v>43847.6875</v>
      </c>
      <c r="B266" s="2">
        <f>IFERROR(__xludf.DUMMYFUNCTION("""COMPUTED_VALUE"""),64.68)</f>
        <v>64.68</v>
      </c>
      <c r="C266" s="2">
        <f>IFERROR(__xludf.DUMMYFUNCTION("""COMPUTED_VALUE"""),64.78)</f>
        <v>64.78</v>
      </c>
      <c r="D266" s="2">
        <f>IFERROR(__xludf.DUMMYFUNCTION("""COMPUTED_VALUE"""),64.65)</f>
        <v>64.65</v>
      </c>
      <c r="E266" s="2">
        <f>IFERROR(__xludf.DUMMYFUNCTION("""COMPUTED_VALUE"""),64.71)</f>
        <v>64.71</v>
      </c>
      <c r="F266" s="2">
        <f>IFERROR(__xludf.DUMMYFUNCTION("""COMPUTED_VALUE"""),119940.0)</f>
        <v>119940</v>
      </c>
    </row>
    <row r="267">
      <c r="A267" s="3">
        <f>IFERROR(__xludf.DUMMYFUNCTION("""COMPUTED_VALUE"""),43850.6875)</f>
        <v>43850.6875</v>
      </c>
      <c r="B267" s="2">
        <f>IFERROR(__xludf.DUMMYFUNCTION("""COMPUTED_VALUE"""),64.71)</f>
        <v>64.71</v>
      </c>
      <c r="C267" s="2">
        <f>IFERROR(__xludf.DUMMYFUNCTION("""COMPUTED_VALUE"""),64.75)</f>
        <v>64.75</v>
      </c>
      <c r="D267" s="2">
        <f>IFERROR(__xludf.DUMMYFUNCTION("""COMPUTED_VALUE"""),64.58)</f>
        <v>64.58</v>
      </c>
      <c r="E267" s="2">
        <f>IFERROR(__xludf.DUMMYFUNCTION("""COMPUTED_VALUE"""),64.71)</f>
        <v>64.71</v>
      </c>
      <c r="F267" s="2">
        <f>IFERROR(__xludf.DUMMYFUNCTION("""COMPUTED_VALUE"""),74180.0)</f>
        <v>74180</v>
      </c>
    </row>
    <row r="268">
      <c r="A268" s="3">
        <f>IFERROR(__xludf.DUMMYFUNCTION("""COMPUTED_VALUE"""),43851.6875)</f>
        <v>43851.6875</v>
      </c>
      <c r="B268" s="2">
        <f>IFERROR(__xludf.DUMMYFUNCTION("""COMPUTED_VALUE"""),64.49)</f>
        <v>64.49</v>
      </c>
      <c r="C268" s="2">
        <f>IFERROR(__xludf.DUMMYFUNCTION("""COMPUTED_VALUE"""),64.69)</f>
        <v>64.69</v>
      </c>
      <c r="D268" s="2">
        <f>IFERROR(__xludf.DUMMYFUNCTION("""COMPUTED_VALUE"""),64.3)</f>
        <v>64.3</v>
      </c>
      <c r="E268" s="2">
        <f>IFERROR(__xludf.DUMMYFUNCTION("""COMPUTED_VALUE"""),64.69)</f>
        <v>64.69</v>
      </c>
      <c r="F268" s="2">
        <f>IFERROR(__xludf.DUMMYFUNCTION("""COMPUTED_VALUE"""),304287.0)</f>
        <v>304287</v>
      </c>
    </row>
    <row r="269">
      <c r="A269" s="3">
        <f>IFERROR(__xludf.DUMMYFUNCTION("""COMPUTED_VALUE"""),43852.6875)</f>
        <v>43852.6875</v>
      </c>
      <c r="B269" s="2">
        <f>IFERROR(__xludf.DUMMYFUNCTION("""COMPUTED_VALUE"""),64.84)</f>
        <v>64.84</v>
      </c>
      <c r="C269" s="2">
        <f>IFERROR(__xludf.DUMMYFUNCTION("""COMPUTED_VALUE"""),64.9)</f>
        <v>64.9</v>
      </c>
      <c r="D269" s="2">
        <f>IFERROR(__xludf.DUMMYFUNCTION("""COMPUTED_VALUE"""),64.68)</f>
        <v>64.68</v>
      </c>
      <c r="E269" s="2">
        <f>IFERROR(__xludf.DUMMYFUNCTION("""COMPUTED_VALUE"""),64.81)</f>
        <v>64.81</v>
      </c>
      <c r="F269" s="2">
        <f>IFERROR(__xludf.DUMMYFUNCTION("""COMPUTED_VALUE"""),148992.0)</f>
        <v>148992</v>
      </c>
    </row>
    <row r="270">
      <c r="A270" s="3">
        <f>IFERROR(__xludf.DUMMYFUNCTION("""COMPUTED_VALUE"""),43853.6875)</f>
        <v>43853.6875</v>
      </c>
      <c r="B270" s="2">
        <f>IFERROR(__xludf.DUMMYFUNCTION("""COMPUTED_VALUE"""),64.59)</f>
        <v>64.59</v>
      </c>
      <c r="C270" s="2">
        <f>IFERROR(__xludf.DUMMYFUNCTION("""COMPUTED_VALUE"""),64.61)</f>
        <v>64.61</v>
      </c>
      <c r="D270" s="2">
        <f>IFERROR(__xludf.DUMMYFUNCTION("""COMPUTED_VALUE"""),64.2)</f>
        <v>64.2</v>
      </c>
      <c r="E270" s="2">
        <f>IFERROR(__xludf.DUMMYFUNCTION("""COMPUTED_VALUE"""),64.26)</f>
        <v>64.26</v>
      </c>
      <c r="F270" s="2">
        <f>IFERROR(__xludf.DUMMYFUNCTION("""COMPUTED_VALUE"""),839388.0)</f>
        <v>839388</v>
      </c>
    </row>
    <row r="271">
      <c r="A271" s="3">
        <f>IFERROR(__xludf.DUMMYFUNCTION("""COMPUTED_VALUE"""),43854.6875)</f>
        <v>43854.6875</v>
      </c>
      <c r="B271" s="2">
        <f>IFERROR(__xludf.DUMMYFUNCTION("""COMPUTED_VALUE"""),64.7)</f>
        <v>64.7</v>
      </c>
      <c r="C271" s="2">
        <f>IFERROR(__xludf.DUMMYFUNCTION("""COMPUTED_VALUE"""),64.86)</f>
        <v>64.86</v>
      </c>
      <c r="D271" s="2">
        <f>IFERROR(__xludf.DUMMYFUNCTION("""COMPUTED_VALUE"""),64.41)</f>
        <v>64.41</v>
      </c>
      <c r="E271" s="2">
        <f>IFERROR(__xludf.DUMMYFUNCTION("""COMPUTED_VALUE"""),64.41)</f>
        <v>64.41</v>
      </c>
      <c r="F271" s="2">
        <f>IFERROR(__xludf.DUMMYFUNCTION("""COMPUTED_VALUE"""),202114.0)</f>
        <v>202114</v>
      </c>
    </row>
    <row r="272">
      <c r="A272" s="3">
        <f>IFERROR(__xludf.DUMMYFUNCTION("""COMPUTED_VALUE"""),43857.6875)</f>
        <v>43857.6875</v>
      </c>
      <c r="B272" s="2">
        <f>IFERROR(__xludf.DUMMYFUNCTION("""COMPUTED_VALUE"""),63.51)</f>
        <v>63.51</v>
      </c>
      <c r="C272" s="2">
        <f>IFERROR(__xludf.DUMMYFUNCTION("""COMPUTED_VALUE"""),63.67)</f>
        <v>63.67</v>
      </c>
      <c r="D272" s="2">
        <f>IFERROR(__xludf.DUMMYFUNCTION("""COMPUTED_VALUE"""),62.95)</f>
        <v>62.95</v>
      </c>
      <c r="E272" s="2">
        <f>IFERROR(__xludf.DUMMYFUNCTION("""COMPUTED_VALUE"""),63.07)</f>
        <v>63.07</v>
      </c>
      <c r="F272" s="2">
        <f>IFERROR(__xludf.DUMMYFUNCTION("""COMPUTED_VALUE"""),543593.0)</f>
        <v>543593</v>
      </c>
    </row>
    <row r="273">
      <c r="A273" s="3">
        <f>IFERROR(__xludf.DUMMYFUNCTION("""COMPUTED_VALUE"""),43858.6875)</f>
        <v>43858.6875</v>
      </c>
      <c r="B273" s="2">
        <f>IFERROR(__xludf.DUMMYFUNCTION("""COMPUTED_VALUE"""),63.38)</f>
        <v>63.38</v>
      </c>
      <c r="C273" s="2">
        <f>IFERROR(__xludf.DUMMYFUNCTION("""COMPUTED_VALUE"""),63.68)</f>
        <v>63.68</v>
      </c>
      <c r="D273" s="2">
        <f>IFERROR(__xludf.DUMMYFUNCTION("""COMPUTED_VALUE"""),63.03)</f>
        <v>63.03</v>
      </c>
      <c r="E273" s="2">
        <f>IFERROR(__xludf.DUMMYFUNCTION("""COMPUTED_VALUE"""),63.68)</f>
        <v>63.68</v>
      </c>
      <c r="F273" s="2">
        <f>IFERROR(__xludf.DUMMYFUNCTION("""COMPUTED_VALUE"""),142778.0)</f>
        <v>142778</v>
      </c>
    </row>
    <row r="274">
      <c r="A274" s="3">
        <f>IFERROR(__xludf.DUMMYFUNCTION("""COMPUTED_VALUE"""),43859.6875)</f>
        <v>43859.6875</v>
      </c>
      <c r="B274" s="2">
        <f>IFERROR(__xludf.DUMMYFUNCTION("""COMPUTED_VALUE"""),63.75)</f>
        <v>63.75</v>
      </c>
      <c r="C274" s="2">
        <f>IFERROR(__xludf.DUMMYFUNCTION("""COMPUTED_VALUE"""),63.93)</f>
        <v>63.93</v>
      </c>
      <c r="D274" s="2">
        <f>IFERROR(__xludf.DUMMYFUNCTION("""COMPUTED_VALUE"""),63.56)</f>
        <v>63.56</v>
      </c>
      <c r="E274" s="2">
        <f>IFERROR(__xludf.DUMMYFUNCTION("""COMPUTED_VALUE"""),63.78)</f>
        <v>63.78</v>
      </c>
      <c r="F274" s="2">
        <f>IFERROR(__xludf.DUMMYFUNCTION("""COMPUTED_VALUE"""),414422.0)</f>
        <v>414422</v>
      </c>
    </row>
    <row r="275">
      <c r="A275" s="3">
        <f>IFERROR(__xludf.DUMMYFUNCTION("""COMPUTED_VALUE"""),43860.6875)</f>
        <v>43860.6875</v>
      </c>
      <c r="B275" s="2">
        <f>IFERROR(__xludf.DUMMYFUNCTION("""COMPUTED_VALUE"""),63.14)</f>
        <v>63.14</v>
      </c>
      <c r="C275" s="2">
        <f>IFERROR(__xludf.DUMMYFUNCTION("""COMPUTED_VALUE"""),63.42)</f>
        <v>63.42</v>
      </c>
      <c r="D275" s="2">
        <f>IFERROR(__xludf.DUMMYFUNCTION("""COMPUTED_VALUE"""),63.01)</f>
        <v>63.01</v>
      </c>
      <c r="E275" s="2">
        <f>IFERROR(__xludf.DUMMYFUNCTION("""COMPUTED_VALUE"""),63.27)</f>
        <v>63.27</v>
      </c>
      <c r="F275" s="2">
        <f>IFERROR(__xludf.DUMMYFUNCTION("""COMPUTED_VALUE"""),166936.0)</f>
        <v>166936</v>
      </c>
    </row>
    <row r="276">
      <c r="A276" s="3">
        <f>IFERROR(__xludf.DUMMYFUNCTION("""COMPUTED_VALUE"""),43861.6875)</f>
        <v>43861.6875</v>
      </c>
      <c r="B276" s="2">
        <f>IFERROR(__xludf.DUMMYFUNCTION("""COMPUTED_VALUE"""),63.68)</f>
        <v>63.68</v>
      </c>
      <c r="C276" s="2">
        <f>IFERROR(__xludf.DUMMYFUNCTION("""COMPUTED_VALUE"""),63.7)</f>
        <v>63.7</v>
      </c>
      <c r="D276" s="2">
        <f>IFERROR(__xludf.DUMMYFUNCTION("""COMPUTED_VALUE"""),62.8)</f>
        <v>62.8</v>
      </c>
      <c r="E276" s="2">
        <f>IFERROR(__xludf.DUMMYFUNCTION("""COMPUTED_VALUE"""),62.91)</f>
        <v>62.91</v>
      </c>
      <c r="F276" s="2">
        <f>IFERROR(__xludf.DUMMYFUNCTION("""COMPUTED_VALUE"""),335677.0)</f>
        <v>335677</v>
      </c>
    </row>
    <row r="277">
      <c r="A277" s="3">
        <f>IFERROR(__xludf.DUMMYFUNCTION("""COMPUTED_VALUE"""),43864.6875)</f>
        <v>43864.6875</v>
      </c>
      <c r="B277" s="2">
        <f>IFERROR(__xludf.DUMMYFUNCTION("""COMPUTED_VALUE"""),62.91)</f>
        <v>62.91</v>
      </c>
      <c r="C277" s="2">
        <f>IFERROR(__xludf.DUMMYFUNCTION("""COMPUTED_VALUE"""),63.34)</f>
        <v>63.34</v>
      </c>
      <c r="D277" s="2">
        <f>IFERROR(__xludf.DUMMYFUNCTION("""COMPUTED_VALUE"""),62.8)</f>
        <v>62.8</v>
      </c>
      <c r="E277" s="2">
        <f>IFERROR(__xludf.DUMMYFUNCTION("""COMPUTED_VALUE"""),63.09)</f>
        <v>63.09</v>
      </c>
      <c r="F277" s="2">
        <f>IFERROR(__xludf.DUMMYFUNCTION("""COMPUTED_VALUE"""),461118.0)</f>
        <v>461118</v>
      </c>
    </row>
    <row r="278">
      <c r="A278" s="3">
        <f>IFERROR(__xludf.DUMMYFUNCTION("""COMPUTED_VALUE"""),43865.6875)</f>
        <v>43865.6875</v>
      </c>
      <c r="B278" s="2">
        <f>IFERROR(__xludf.DUMMYFUNCTION("""COMPUTED_VALUE"""),63.41)</f>
        <v>63.41</v>
      </c>
      <c r="C278" s="2">
        <f>IFERROR(__xludf.DUMMYFUNCTION("""COMPUTED_VALUE"""),64.06)</f>
        <v>64.06</v>
      </c>
      <c r="D278" s="2">
        <f>IFERROR(__xludf.DUMMYFUNCTION("""COMPUTED_VALUE"""),63.41)</f>
        <v>63.41</v>
      </c>
      <c r="E278" s="2">
        <f>IFERROR(__xludf.DUMMYFUNCTION("""COMPUTED_VALUE"""),64.06)</f>
        <v>64.06</v>
      </c>
      <c r="F278" s="2">
        <f>IFERROR(__xludf.DUMMYFUNCTION("""COMPUTED_VALUE"""),212947.0)</f>
        <v>212947</v>
      </c>
    </row>
    <row r="279">
      <c r="A279" s="3">
        <f>IFERROR(__xludf.DUMMYFUNCTION("""COMPUTED_VALUE"""),43866.6875)</f>
        <v>43866.6875</v>
      </c>
      <c r="B279" s="2">
        <f>IFERROR(__xludf.DUMMYFUNCTION("""COMPUTED_VALUE"""),63.91)</f>
        <v>63.91</v>
      </c>
      <c r="C279" s="2">
        <f>IFERROR(__xludf.DUMMYFUNCTION("""COMPUTED_VALUE"""),64.66)</f>
        <v>64.66</v>
      </c>
      <c r="D279" s="2">
        <f>IFERROR(__xludf.DUMMYFUNCTION("""COMPUTED_VALUE"""),63.91)</f>
        <v>63.91</v>
      </c>
      <c r="E279" s="2">
        <f>IFERROR(__xludf.DUMMYFUNCTION("""COMPUTED_VALUE"""),64.44)</f>
        <v>64.44</v>
      </c>
      <c r="F279" s="2">
        <f>IFERROR(__xludf.DUMMYFUNCTION("""COMPUTED_VALUE"""),366534.0)</f>
        <v>366534</v>
      </c>
    </row>
    <row r="280">
      <c r="A280" s="3">
        <f>IFERROR(__xludf.DUMMYFUNCTION("""COMPUTED_VALUE"""),43867.6875)</f>
        <v>43867.6875</v>
      </c>
      <c r="B280" s="2">
        <f>IFERROR(__xludf.DUMMYFUNCTION("""COMPUTED_VALUE"""),65.01)</f>
        <v>65.01</v>
      </c>
      <c r="C280" s="2">
        <f>IFERROR(__xludf.DUMMYFUNCTION("""COMPUTED_VALUE"""),65.04)</f>
        <v>65.04</v>
      </c>
      <c r="D280" s="2">
        <f>IFERROR(__xludf.DUMMYFUNCTION("""COMPUTED_VALUE"""),64.63)</f>
        <v>64.63</v>
      </c>
      <c r="E280" s="2">
        <f>IFERROR(__xludf.DUMMYFUNCTION("""COMPUTED_VALUE"""),64.82)</f>
        <v>64.82</v>
      </c>
      <c r="F280" s="2">
        <f>IFERROR(__xludf.DUMMYFUNCTION("""COMPUTED_VALUE"""),103483.0)</f>
        <v>103483</v>
      </c>
    </row>
    <row r="281">
      <c r="A281" s="3">
        <f>IFERROR(__xludf.DUMMYFUNCTION("""COMPUTED_VALUE"""),43868.6875)</f>
        <v>43868.6875</v>
      </c>
      <c r="B281" s="2">
        <f>IFERROR(__xludf.DUMMYFUNCTION("""COMPUTED_VALUE"""),64.71)</f>
        <v>64.71</v>
      </c>
      <c r="C281" s="2">
        <f>IFERROR(__xludf.DUMMYFUNCTION("""COMPUTED_VALUE"""),64.75)</f>
        <v>64.75</v>
      </c>
      <c r="D281" s="2">
        <f>IFERROR(__xludf.DUMMYFUNCTION("""COMPUTED_VALUE"""),64.46)</f>
        <v>64.46</v>
      </c>
      <c r="E281" s="2">
        <f>IFERROR(__xludf.DUMMYFUNCTION("""COMPUTED_VALUE"""),64.58)</f>
        <v>64.58</v>
      </c>
      <c r="F281" s="2">
        <f>IFERROR(__xludf.DUMMYFUNCTION("""COMPUTED_VALUE"""),253576.0)</f>
        <v>253576</v>
      </c>
    </row>
    <row r="282">
      <c r="A282" s="3">
        <f>IFERROR(__xludf.DUMMYFUNCTION("""COMPUTED_VALUE"""),43871.6875)</f>
        <v>43871.6875</v>
      </c>
      <c r="B282" s="2">
        <f>IFERROR(__xludf.DUMMYFUNCTION("""COMPUTED_VALUE"""),64.3)</f>
        <v>64.3</v>
      </c>
      <c r="C282" s="2">
        <f>IFERROR(__xludf.DUMMYFUNCTION("""COMPUTED_VALUE"""),64.58)</f>
        <v>64.58</v>
      </c>
      <c r="D282" s="2">
        <f>IFERROR(__xludf.DUMMYFUNCTION("""COMPUTED_VALUE"""),64.25)</f>
        <v>64.25</v>
      </c>
      <c r="E282" s="2">
        <f>IFERROR(__xludf.DUMMYFUNCTION("""COMPUTED_VALUE"""),64.56)</f>
        <v>64.56</v>
      </c>
      <c r="F282" s="2">
        <f>IFERROR(__xludf.DUMMYFUNCTION("""COMPUTED_VALUE"""),249494.0)</f>
        <v>249494</v>
      </c>
    </row>
    <row r="283">
      <c r="A283" s="3">
        <f>IFERROR(__xludf.DUMMYFUNCTION("""COMPUTED_VALUE"""),43872.6875)</f>
        <v>43872.6875</v>
      </c>
      <c r="B283" s="2">
        <f>IFERROR(__xludf.DUMMYFUNCTION("""COMPUTED_VALUE"""),64.99)</f>
        <v>64.99</v>
      </c>
      <c r="C283" s="2">
        <f>IFERROR(__xludf.DUMMYFUNCTION("""COMPUTED_VALUE"""),65.23)</f>
        <v>65.23</v>
      </c>
      <c r="D283" s="2">
        <f>IFERROR(__xludf.DUMMYFUNCTION("""COMPUTED_VALUE"""),64.89)</f>
        <v>64.89</v>
      </c>
      <c r="E283" s="2">
        <f>IFERROR(__xludf.DUMMYFUNCTION("""COMPUTED_VALUE"""),65.08)</f>
        <v>65.08</v>
      </c>
      <c r="F283" s="2">
        <f>IFERROR(__xludf.DUMMYFUNCTION("""COMPUTED_VALUE"""),136877.0)</f>
        <v>136877</v>
      </c>
    </row>
    <row r="284">
      <c r="A284" s="3">
        <f>IFERROR(__xludf.DUMMYFUNCTION("""COMPUTED_VALUE"""),43873.6875)</f>
        <v>43873.6875</v>
      </c>
      <c r="B284" s="2">
        <f>IFERROR(__xludf.DUMMYFUNCTION("""COMPUTED_VALUE"""),65.14)</f>
        <v>65.14</v>
      </c>
      <c r="C284" s="2">
        <f>IFERROR(__xludf.DUMMYFUNCTION("""COMPUTED_VALUE"""),65.35)</f>
        <v>65.35</v>
      </c>
      <c r="D284" s="2">
        <f>IFERROR(__xludf.DUMMYFUNCTION("""COMPUTED_VALUE"""),65.08)</f>
        <v>65.08</v>
      </c>
      <c r="E284" s="2">
        <f>IFERROR(__xludf.DUMMYFUNCTION("""COMPUTED_VALUE"""),65.32)</f>
        <v>65.32</v>
      </c>
      <c r="F284" s="2">
        <f>IFERROR(__xludf.DUMMYFUNCTION("""COMPUTED_VALUE"""),238088.0)</f>
        <v>238088</v>
      </c>
    </row>
    <row r="285">
      <c r="A285" s="3">
        <f>IFERROR(__xludf.DUMMYFUNCTION("""COMPUTED_VALUE"""),43874.6875)</f>
        <v>43874.6875</v>
      </c>
      <c r="B285" s="2">
        <f>IFERROR(__xludf.DUMMYFUNCTION("""COMPUTED_VALUE"""),65.08)</f>
        <v>65.08</v>
      </c>
      <c r="C285" s="2">
        <f>IFERROR(__xludf.DUMMYFUNCTION("""COMPUTED_VALUE"""),65.29)</f>
        <v>65.29</v>
      </c>
      <c r="D285" s="2">
        <f>IFERROR(__xludf.DUMMYFUNCTION("""COMPUTED_VALUE"""),64.73)</f>
        <v>64.73</v>
      </c>
      <c r="E285" s="2">
        <f>IFERROR(__xludf.DUMMYFUNCTION("""COMPUTED_VALUE"""),65.29)</f>
        <v>65.29</v>
      </c>
      <c r="F285" s="2">
        <f>IFERROR(__xludf.DUMMYFUNCTION("""COMPUTED_VALUE"""),93597.0)</f>
        <v>93597</v>
      </c>
    </row>
    <row r="286">
      <c r="A286" s="3">
        <f>IFERROR(__xludf.DUMMYFUNCTION("""COMPUTED_VALUE"""),43875.6875)</f>
        <v>43875.6875</v>
      </c>
      <c r="B286" s="2">
        <f>IFERROR(__xludf.DUMMYFUNCTION("""COMPUTED_VALUE"""),65.34)</f>
        <v>65.34</v>
      </c>
      <c r="C286" s="2">
        <f>IFERROR(__xludf.DUMMYFUNCTION("""COMPUTED_VALUE"""),65.35)</f>
        <v>65.35</v>
      </c>
      <c r="D286" s="2">
        <f>IFERROR(__xludf.DUMMYFUNCTION("""COMPUTED_VALUE"""),65.11)</f>
        <v>65.11</v>
      </c>
      <c r="E286" s="2">
        <f>IFERROR(__xludf.DUMMYFUNCTION("""COMPUTED_VALUE"""),65.22)</f>
        <v>65.22</v>
      </c>
      <c r="F286" s="2">
        <f>IFERROR(__xludf.DUMMYFUNCTION("""COMPUTED_VALUE"""),111496.0)</f>
        <v>111496</v>
      </c>
    </row>
    <row r="287">
      <c r="A287" s="3">
        <f>IFERROR(__xludf.DUMMYFUNCTION("""COMPUTED_VALUE"""),43878.6875)</f>
        <v>43878.6875</v>
      </c>
      <c r="B287" s="2">
        <f>IFERROR(__xludf.DUMMYFUNCTION("""COMPUTED_VALUE"""),65.41)</f>
        <v>65.41</v>
      </c>
      <c r="C287" s="2">
        <f>IFERROR(__xludf.DUMMYFUNCTION("""COMPUTED_VALUE"""),65.41)</f>
        <v>65.41</v>
      </c>
      <c r="D287" s="2">
        <f>IFERROR(__xludf.DUMMYFUNCTION("""COMPUTED_VALUE"""),65.3)</f>
        <v>65.3</v>
      </c>
      <c r="E287" s="2">
        <f>IFERROR(__xludf.DUMMYFUNCTION("""COMPUTED_VALUE"""),65.37)</f>
        <v>65.37</v>
      </c>
      <c r="F287" s="2">
        <f>IFERROR(__xludf.DUMMYFUNCTION("""COMPUTED_VALUE"""),73313.0)</f>
        <v>73313</v>
      </c>
    </row>
    <row r="288">
      <c r="A288" s="3">
        <f>IFERROR(__xludf.DUMMYFUNCTION("""COMPUTED_VALUE"""),43879.6875)</f>
        <v>43879.6875</v>
      </c>
      <c r="B288" s="2">
        <f>IFERROR(__xludf.DUMMYFUNCTION("""COMPUTED_VALUE"""),64.88)</f>
        <v>64.88</v>
      </c>
      <c r="C288" s="2">
        <f>IFERROR(__xludf.DUMMYFUNCTION("""COMPUTED_VALUE"""),65.12)</f>
        <v>65.12</v>
      </c>
      <c r="D288" s="2">
        <f>IFERROR(__xludf.DUMMYFUNCTION("""COMPUTED_VALUE"""),64.8)</f>
        <v>64.8</v>
      </c>
      <c r="E288" s="2">
        <f>IFERROR(__xludf.DUMMYFUNCTION("""COMPUTED_VALUE"""),64.83)</f>
        <v>64.83</v>
      </c>
      <c r="F288" s="2">
        <f>IFERROR(__xludf.DUMMYFUNCTION("""COMPUTED_VALUE"""),217793.0)</f>
        <v>217793</v>
      </c>
    </row>
    <row r="289">
      <c r="A289" s="3">
        <f>IFERROR(__xludf.DUMMYFUNCTION("""COMPUTED_VALUE"""),43880.6875)</f>
        <v>43880.6875</v>
      </c>
      <c r="B289" s="2">
        <f>IFERROR(__xludf.DUMMYFUNCTION("""COMPUTED_VALUE"""),65.17)</f>
        <v>65.17</v>
      </c>
      <c r="C289" s="2">
        <f>IFERROR(__xludf.DUMMYFUNCTION("""COMPUTED_VALUE"""),65.38)</f>
        <v>65.38</v>
      </c>
      <c r="D289" s="2">
        <f>IFERROR(__xludf.DUMMYFUNCTION("""COMPUTED_VALUE"""),65.07)</f>
        <v>65.07</v>
      </c>
      <c r="E289" s="2">
        <f>IFERROR(__xludf.DUMMYFUNCTION("""COMPUTED_VALUE"""),65.33)</f>
        <v>65.33</v>
      </c>
      <c r="F289" s="2">
        <f>IFERROR(__xludf.DUMMYFUNCTION("""COMPUTED_VALUE"""),178019.0)</f>
        <v>178019</v>
      </c>
    </row>
    <row r="290">
      <c r="A290" s="3">
        <f>IFERROR(__xludf.DUMMYFUNCTION("""COMPUTED_VALUE"""),43881.6875)</f>
        <v>43881.6875</v>
      </c>
      <c r="B290" s="2">
        <f>IFERROR(__xludf.DUMMYFUNCTION("""COMPUTED_VALUE"""),65.25)</f>
        <v>65.25</v>
      </c>
      <c r="C290" s="2">
        <f>IFERROR(__xludf.DUMMYFUNCTION("""COMPUTED_VALUE"""),65.29)</f>
        <v>65.29</v>
      </c>
      <c r="D290" s="2">
        <f>IFERROR(__xludf.DUMMYFUNCTION("""COMPUTED_VALUE"""),64.61)</f>
        <v>64.61</v>
      </c>
      <c r="E290" s="2">
        <f>IFERROR(__xludf.DUMMYFUNCTION("""COMPUTED_VALUE"""),64.61)</f>
        <v>64.61</v>
      </c>
      <c r="F290" s="2">
        <f>IFERROR(__xludf.DUMMYFUNCTION("""COMPUTED_VALUE"""),128754.0)</f>
        <v>128754</v>
      </c>
    </row>
    <row r="291">
      <c r="A291" s="3">
        <f>IFERROR(__xludf.DUMMYFUNCTION("""COMPUTED_VALUE"""),43882.6875)</f>
        <v>43882.6875</v>
      </c>
      <c r="B291" s="2">
        <f>IFERROR(__xludf.DUMMYFUNCTION("""COMPUTED_VALUE"""),64.9)</f>
        <v>64.9</v>
      </c>
      <c r="C291" s="2">
        <f>IFERROR(__xludf.DUMMYFUNCTION("""COMPUTED_VALUE"""),64.9)</f>
        <v>64.9</v>
      </c>
      <c r="D291" s="2">
        <f>IFERROR(__xludf.DUMMYFUNCTION("""COMPUTED_VALUE"""),64.33)</f>
        <v>64.33</v>
      </c>
      <c r="E291" s="2">
        <f>IFERROR(__xludf.DUMMYFUNCTION("""COMPUTED_VALUE"""),64.62)</f>
        <v>64.62</v>
      </c>
      <c r="F291" s="2">
        <f>IFERROR(__xludf.DUMMYFUNCTION("""COMPUTED_VALUE"""),83867.0)</f>
        <v>83867</v>
      </c>
    </row>
    <row r="292">
      <c r="A292" s="3">
        <f>IFERROR(__xludf.DUMMYFUNCTION("""COMPUTED_VALUE"""),43885.6875)</f>
        <v>43885.6875</v>
      </c>
      <c r="B292" s="2">
        <f>IFERROR(__xludf.DUMMYFUNCTION("""COMPUTED_VALUE"""),63.67)</f>
        <v>63.67</v>
      </c>
      <c r="C292" s="2">
        <f>IFERROR(__xludf.DUMMYFUNCTION("""COMPUTED_VALUE"""),63.67)</f>
        <v>63.67</v>
      </c>
      <c r="D292" s="2">
        <f>IFERROR(__xludf.DUMMYFUNCTION("""COMPUTED_VALUE"""),62.18)</f>
        <v>62.18</v>
      </c>
      <c r="E292" s="2">
        <f>IFERROR(__xludf.DUMMYFUNCTION("""COMPUTED_VALUE"""),62.57)</f>
        <v>62.57</v>
      </c>
      <c r="F292" s="2">
        <f>IFERROR(__xludf.DUMMYFUNCTION("""COMPUTED_VALUE"""),1233411.0)</f>
        <v>1233411</v>
      </c>
    </row>
    <row r="293">
      <c r="A293" s="3">
        <f>IFERROR(__xludf.DUMMYFUNCTION("""COMPUTED_VALUE"""),43886.6875)</f>
        <v>43886.6875</v>
      </c>
      <c r="B293" s="2">
        <f>IFERROR(__xludf.DUMMYFUNCTION("""COMPUTED_VALUE"""),62.78)</f>
        <v>62.78</v>
      </c>
      <c r="C293" s="2">
        <f>IFERROR(__xludf.DUMMYFUNCTION("""COMPUTED_VALUE"""),62.85)</f>
        <v>62.85</v>
      </c>
      <c r="D293" s="2">
        <f>IFERROR(__xludf.DUMMYFUNCTION("""COMPUTED_VALUE"""),61.36)</f>
        <v>61.36</v>
      </c>
      <c r="E293" s="2">
        <f>IFERROR(__xludf.DUMMYFUNCTION("""COMPUTED_VALUE"""),61.56)</f>
        <v>61.56</v>
      </c>
      <c r="F293" s="2">
        <f>IFERROR(__xludf.DUMMYFUNCTION("""COMPUTED_VALUE"""),467743.0)</f>
        <v>467743</v>
      </c>
    </row>
    <row r="294">
      <c r="A294" s="3">
        <f>IFERROR(__xludf.DUMMYFUNCTION("""COMPUTED_VALUE"""),43887.6875)</f>
        <v>43887.6875</v>
      </c>
      <c r="B294" s="2">
        <f>IFERROR(__xludf.DUMMYFUNCTION("""COMPUTED_VALUE"""),61.02)</f>
        <v>61.02</v>
      </c>
      <c r="C294" s="2">
        <f>IFERROR(__xludf.DUMMYFUNCTION("""COMPUTED_VALUE"""),61.54)</f>
        <v>61.54</v>
      </c>
      <c r="D294" s="2">
        <f>IFERROR(__xludf.DUMMYFUNCTION("""COMPUTED_VALUE"""),59.9)</f>
        <v>59.9</v>
      </c>
      <c r="E294" s="2">
        <f>IFERROR(__xludf.DUMMYFUNCTION("""COMPUTED_VALUE"""),61.4)</f>
        <v>61.4</v>
      </c>
      <c r="F294" s="2">
        <f>IFERROR(__xludf.DUMMYFUNCTION("""COMPUTED_VALUE"""),624559.0)</f>
        <v>624559</v>
      </c>
    </row>
    <row r="295">
      <c r="A295" s="3">
        <f>IFERROR(__xludf.DUMMYFUNCTION("""COMPUTED_VALUE"""),43888.6875)</f>
        <v>43888.6875</v>
      </c>
      <c r="B295" s="2">
        <f>IFERROR(__xludf.DUMMYFUNCTION("""COMPUTED_VALUE"""),60.06)</f>
        <v>60.06</v>
      </c>
      <c r="C295" s="2">
        <f>IFERROR(__xludf.DUMMYFUNCTION("""COMPUTED_VALUE"""),60.34)</f>
        <v>60.34</v>
      </c>
      <c r="D295" s="2">
        <f>IFERROR(__xludf.DUMMYFUNCTION("""COMPUTED_VALUE"""),58.5)</f>
        <v>58.5</v>
      </c>
      <c r="E295" s="2">
        <f>IFERROR(__xludf.DUMMYFUNCTION("""COMPUTED_VALUE"""),59.48)</f>
        <v>59.48</v>
      </c>
      <c r="F295" s="2">
        <f>IFERROR(__xludf.DUMMYFUNCTION("""COMPUTED_VALUE"""),522160.0)</f>
        <v>522160</v>
      </c>
    </row>
    <row r="296">
      <c r="A296" s="3">
        <f>IFERROR(__xludf.DUMMYFUNCTION("""COMPUTED_VALUE"""),43889.6875)</f>
        <v>43889.6875</v>
      </c>
      <c r="B296" s="2">
        <f>IFERROR(__xludf.DUMMYFUNCTION("""COMPUTED_VALUE"""),57.48)</f>
        <v>57.48</v>
      </c>
      <c r="C296" s="2">
        <f>IFERROR(__xludf.DUMMYFUNCTION("""COMPUTED_VALUE"""),57.54)</f>
        <v>57.54</v>
      </c>
      <c r="D296" s="2">
        <f>IFERROR(__xludf.DUMMYFUNCTION("""COMPUTED_VALUE"""),55.85)</f>
        <v>55.85</v>
      </c>
      <c r="E296" s="2">
        <f>IFERROR(__xludf.DUMMYFUNCTION("""COMPUTED_VALUE"""),56.91)</f>
        <v>56.91</v>
      </c>
      <c r="F296" s="2">
        <f>IFERROR(__xludf.DUMMYFUNCTION("""COMPUTED_VALUE"""),1797891.0)</f>
        <v>1797891</v>
      </c>
    </row>
    <row r="297">
      <c r="A297" s="3">
        <f>IFERROR(__xludf.DUMMYFUNCTION("""COMPUTED_VALUE"""),43892.6875)</f>
        <v>43892.6875</v>
      </c>
      <c r="B297" s="2">
        <f>IFERROR(__xludf.DUMMYFUNCTION("""COMPUTED_VALUE"""),58.4)</f>
        <v>58.4</v>
      </c>
      <c r="C297" s="2">
        <f>IFERROR(__xludf.DUMMYFUNCTION("""COMPUTED_VALUE"""),58.81)</f>
        <v>58.81</v>
      </c>
      <c r="D297" s="2">
        <f>IFERROR(__xludf.DUMMYFUNCTION("""COMPUTED_VALUE"""),56.7)</f>
        <v>56.7</v>
      </c>
      <c r="E297" s="2">
        <f>IFERROR(__xludf.DUMMYFUNCTION("""COMPUTED_VALUE"""),58.36)</f>
        <v>58.36</v>
      </c>
      <c r="F297" s="2">
        <f>IFERROR(__xludf.DUMMYFUNCTION("""COMPUTED_VALUE"""),559487.0)</f>
        <v>559487</v>
      </c>
    </row>
    <row r="298">
      <c r="A298" s="3">
        <f>IFERROR(__xludf.DUMMYFUNCTION("""COMPUTED_VALUE"""),43893.6875)</f>
        <v>43893.6875</v>
      </c>
      <c r="B298" s="2">
        <f>IFERROR(__xludf.DUMMYFUNCTION("""COMPUTED_VALUE"""),59.41)</f>
        <v>59.41</v>
      </c>
      <c r="C298" s="2">
        <f>IFERROR(__xludf.DUMMYFUNCTION("""COMPUTED_VALUE"""),60.45)</f>
        <v>60.45</v>
      </c>
      <c r="D298" s="2">
        <f>IFERROR(__xludf.DUMMYFUNCTION("""COMPUTED_VALUE"""),58.87)</f>
        <v>58.87</v>
      </c>
      <c r="E298" s="2">
        <f>IFERROR(__xludf.DUMMYFUNCTION("""COMPUTED_VALUE"""),59.12)</f>
        <v>59.12</v>
      </c>
      <c r="F298" s="2">
        <f>IFERROR(__xludf.DUMMYFUNCTION("""COMPUTED_VALUE"""),546410.0)</f>
        <v>546410</v>
      </c>
    </row>
    <row r="299">
      <c r="A299" s="3">
        <f>IFERROR(__xludf.DUMMYFUNCTION("""COMPUTED_VALUE"""),43894.6875)</f>
        <v>43894.6875</v>
      </c>
      <c r="B299" s="2">
        <f>IFERROR(__xludf.DUMMYFUNCTION("""COMPUTED_VALUE"""),59.12)</f>
        <v>59.12</v>
      </c>
      <c r="C299" s="2">
        <f>IFERROR(__xludf.DUMMYFUNCTION("""COMPUTED_VALUE"""),59.73)</f>
        <v>59.73</v>
      </c>
      <c r="D299" s="2">
        <f>IFERROR(__xludf.DUMMYFUNCTION("""COMPUTED_VALUE"""),58.91)</f>
        <v>58.91</v>
      </c>
      <c r="E299" s="2">
        <f>IFERROR(__xludf.DUMMYFUNCTION("""COMPUTED_VALUE"""),59.37)</f>
        <v>59.37</v>
      </c>
      <c r="F299" s="2">
        <f>IFERROR(__xludf.DUMMYFUNCTION("""COMPUTED_VALUE"""),1153753.0)</f>
        <v>1153753</v>
      </c>
    </row>
    <row r="300">
      <c r="A300" s="3">
        <f>IFERROR(__xludf.DUMMYFUNCTION("""COMPUTED_VALUE"""),43895.6875)</f>
        <v>43895.6875</v>
      </c>
      <c r="B300" s="2">
        <f>IFERROR(__xludf.DUMMYFUNCTION("""COMPUTED_VALUE"""),59.9)</f>
        <v>59.9</v>
      </c>
      <c r="C300" s="2">
        <f>IFERROR(__xludf.DUMMYFUNCTION("""COMPUTED_VALUE"""),59.91)</f>
        <v>59.91</v>
      </c>
      <c r="D300" s="2">
        <f>IFERROR(__xludf.DUMMYFUNCTION("""COMPUTED_VALUE"""),58.87)</f>
        <v>58.87</v>
      </c>
      <c r="E300" s="2">
        <f>IFERROR(__xludf.DUMMYFUNCTION("""COMPUTED_VALUE"""),59.42)</f>
        <v>59.42</v>
      </c>
      <c r="F300" s="2">
        <f>IFERROR(__xludf.DUMMYFUNCTION("""COMPUTED_VALUE"""),492535.0)</f>
        <v>492535</v>
      </c>
    </row>
    <row r="301">
      <c r="A301" s="3">
        <f>IFERROR(__xludf.DUMMYFUNCTION("""COMPUTED_VALUE"""),43896.6875)</f>
        <v>43896.6875</v>
      </c>
      <c r="B301" s="2">
        <f>IFERROR(__xludf.DUMMYFUNCTION("""COMPUTED_VALUE"""),58.01)</f>
        <v>58.01</v>
      </c>
      <c r="C301" s="2">
        <f>IFERROR(__xludf.DUMMYFUNCTION("""COMPUTED_VALUE"""),58.31)</f>
        <v>58.31</v>
      </c>
      <c r="D301" s="2">
        <f>IFERROR(__xludf.DUMMYFUNCTION("""COMPUTED_VALUE"""),56.85)</f>
        <v>56.85</v>
      </c>
      <c r="E301" s="2">
        <f>IFERROR(__xludf.DUMMYFUNCTION("""COMPUTED_VALUE"""),57.55)</f>
        <v>57.55</v>
      </c>
      <c r="F301" s="2">
        <f>IFERROR(__xludf.DUMMYFUNCTION("""COMPUTED_VALUE"""),354278.0)</f>
        <v>354278</v>
      </c>
    </row>
    <row r="302">
      <c r="A302" s="3">
        <f>IFERROR(__xludf.DUMMYFUNCTION("""COMPUTED_VALUE"""),43899.6875)</f>
        <v>43899.6875</v>
      </c>
      <c r="B302" s="2">
        <f>IFERROR(__xludf.DUMMYFUNCTION("""COMPUTED_VALUE"""),54.25)</f>
        <v>54.25</v>
      </c>
      <c r="C302" s="2">
        <f>IFERROR(__xludf.DUMMYFUNCTION("""COMPUTED_VALUE"""),55.05)</f>
        <v>55.05</v>
      </c>
      <c r="D302" s="2">
        <f>IFERROR(__xludf.DUMMYFUNCTION("""COMPUTED_VALUE"""),53.12)</f>
        <v>53.12</v>
      </c>
      <c r="E302" s="2">
        <f>IFERROR(__xludf.DUMMYFUNCTION("""COMPUTED_VALUE"""),54.36)</f>
        <v>54.36</v>
      </c>
      <c r="F302" s="2">
        <f>IFERROR(__xludf.DUMMYFUNCTION("""COMPUTED_VALUE"""),1083554.0)</f>
        <v>1083554</v>
      </c>
    </row>
    <row r="303">
      <c r="A303" s="3">
        <f>IFERROR(__xludf.DUMMYFUNCTION("""COMPUTED_VALUE"""),43900.6875)</f>
        <v>43900.6875</v>
      </c>
      <c r="B303" s="2">
        <f>IFERROR(__xludf.DUMMYFUNCTION("""COMPUTED_VALUE"""),54.72)</f>
        <v>54.72</v>
      </c>
      <c r="C303" s="2">
        <f>IFERROR(__xludf.DUMMYFUNCTION("""COMPUTED_VALUE"""),55.88)</f>
        <v>55.88</v>
      </c>
      <c r="D303" s="2">
        <f>IFERROR(__xludf.DUMMYFUNCTION("""COMPUTED_VALUE"""),53.02)</f>
        <v>53.02</v>
      </c>
      <c r="E303" s="2">
        <f>IFERROR(__xludf.DUMMYFUNCTION("""COMPUTED_VALUE"""),53.58)</f>
        <v>53.58</v>
      </c>
      <c r="F303" s="2">
        <f>IFERROR(__xludf.DUMMYFUNCTION("""COMPUTED_VALUE"""),1022881.0)</f>
        <v>1022881</v>
      </c>
    </row>
    <row r="304">
      <c r="A304" s="3">
        <f>IFERROR(__xludf.DUMMYFUNCTION("""COMPUTED_VALUE"""),43901.6875)</f>
        <v>43901.6875</v>
      </c>
      <c r="B304" s="2">
        <f>IFERROR(__xludf.DUMMYFUNCTION("""COMPUTED_VALUE"""),54.31)</f>
        <v>54.31</v>
      </c>
      <c r="C304" s="2">
        <f>IFERROR(__xludf.DUMMYFUNCTION("""COMPUTED_VALUE"""),54.61)</f>
        <v>54.61</v>
      </c>
      <c r="D304" s="2">
        <f>IFERROR(__xludf.DUMMYFUNCTION("""COMPUTED_VALUE"""),53.16)</f>
        <v>53.16</v>
      </c>
      <c r="E304" s="2">
        <f>IFERROR(__xludf.DUMMYFUNCTION("""COMPUTED_VALUE"""),53.32)</f>
        <v>53.32</v>
      </c>
      <c r="F304" s="2">
        <f>IFERROR(__xludf.DUMMYFUNCTION("""COMPUTED_VALUE"""),447394.0)</f>
        <v>447394</v>
      </c>
    </row>
    <row r="305">
      <c r="A305" s="3">
        <f>IFERROR(__xludf.DUMMYFUNCTION("""COMPUTED_VALUE"""),43902.6875)</f>
        <v>43902.6875</v>
      </c>
      <c r="B305" s="2">
        <f>IFERROR(__xludf.DUMMYFUNCTION("""COMPUTED_VALUE"""),50.78)</f>
        <v>50.78</v>
      </c>
      <c r="C305" s="2">
        <f>IFERROR(__xludf.DUMMYFUNCTION("""COMPUTED_VALUE"""),51.05)</f>
        <v>51.05</v>
      </c>
      <c r="D305" s="2">
        <f>IFERROR(__xludf.DUMMYFUNCTION("""COMPUTED_VALUE"""),47.41)</f>
        <v>47.41</v>
      </c>
      <c r="E305" s="2">
        <f>IFERROR(__xludf.DUMMYFUNCTION("""COMPUTED_VALUE"""),47.67)</f>
        <v>47.67</v>
      </c>
      <c r="F305" s="2">
        <f>IFERROR(__xludf.DUMMYFUNCTION("""COMPUTED_VALUE"""),1392161.0)</f>
        <v>1392161</v>
      </c>
    </row>
    <row r="306">
      <c r="A306" s="3">
        <f>IFERROR(__xludf.DUMMYFUNCTION("""COMPUTED_VALUE"""),43903.6875)</f>
        <v>43903.6875</v>
      </c>
      <c r="B306" s="2">
        <f>IFERROR(__xludf.DUMMYFUNCTION("""COMPUTED_VALUE"""),49.75)</f>
        <v>49.75</v>
      </c>
      <c r="C306" s="2">
        <f>IFERROR(__xludf.DUMMYFUNCTION("""COMPUTED_VALUE"""),50.72)</f>
        <v>50.72</v>
      </c>
      <c r="D306" s="2">
        <f>IFERROR(__xludf.DUMMYFUNCTION("""COMPUTED_VALUE"""),47.51)</f>
        <v>47.51</v>
      </c>
      <c r="E306" s="2">
        <f>IFERROR(__xludf.DUMMYFUNCTION("""COMPUTED_VALUE"""),48.47)</f>
        <v>48.47</v>
      </c>
      <c r="F306" s="2">
        <f>IFERROR(__xludf.DUMMYFUNCTION("""COMPUTED_VALUE"""),1938554.0)</f>
        <v>1938554</v>
      </c>
    </row>
    <row r="307">
      <c r="A307" s="3">
        <f>IFERROR(__xludf.DUMMYFUNCTION("""COMPUTED_VALUE"""),43906.6875)</f>
        <v>43906.6875</v>
      </c>
      <c r="B307" s="2">
        <f>IFERROR(__xludf.DUMMYFUNCTION("""COMPUTED_VALUE"""),48.47)</f>
        <v>48.47</v>
      </c>
      <c r="C307" s="2">
        <f>IFERROR(__xludf.DUMMYFUNCTION("""COMPUTED_VALUE"""),48.47)</f>
        <v>48.47</v>
      </c>
      <c r="D307" s="2">
        <f>IFERROR(__xludf.DUMMYFUNCTION("""COMPUTED_VALUE"""),44.5)</f>
        <v>44.5</v>
      </c>
      <c r="E307" s="2">
        <f>IFERROR(__xludf.DUMMYFUNCTION("""COMPUTED_VALUE"""),47.28)</f>
        <v>47.28</v>
      </c>
      <c r="F307" s="2">
        <f>IFERROR(__xludf.DUMMYFUNCTION("""COMPUTED_VALUE"""),896825.0)</f>
        <v>896825</v>
      </c>
    </row>
    <row r="308">
      <c r="A308" s="3">
        <f>IFERROR(__xludf.DUMMYFUNCTION("""COMPUTED_VALUE"""),43907.6875)</f>
        <v>43907.6875</v>
      </c>
      <c r="B308" s="2">
        <f>IFERROR(__xludf.DUMMYFUNCTION("""COMPUTED_VALUE"""),47.88)</f>
        <v>47.88</v>
      </c>
      <c r="C308" s="2">
        <f>IFERROR(__xludf.DUMMYFUNCTION("""COMPUTED_VALUE"""),48.5)</f>
        <v>48.5</v>
      </c>
      <c r="D308" s="2">
        <f>IFERROR(__xludf.DUMMYFUNCTION("""COMPUTED_VALUE"""),45.1)</f>
        <v>45.1</v>
      </c>
      <c r="E308" s="2">
        <f>IFERROR(__xludf.DUMMYFUNCTION("""COMPUTED_VALUE"""),47.37)</f>
        <v>47.37</v>
      </c>
      <c r="F308" s="2">
        <f>IFERROR(__xludf.DUMMYFUNCTION("""COMPUTED_VALUE"""),384688.0)</f>
        <v>384688</v>
      </c>
    </row>
    <row r="309">
      <c r="A309" s="3">
        <f>IFERROR(__xludf.DUMMYFUNCTION("""COMPUTED_VALUE"""),43908.6875)</f>
        <v>43908.6875</v>
      </c>
      <c r="B309" s="2">
        <f>IFERROR(__xludf.DUMMYFUNCTION("""COMPUTED_VALUE"""),45.9)</f>
        <v>45.9</v>
      </c>
      <c r="C309" s="2">
        <f>IFERROR(__xludf.DUMMYFUNCTION("""COMPUTED_VALUE"""),46.2)</f>
        <v>46.2</v>
      </c>
      <c r="D309" s="2">
        <f>IFERROR(__xludf.DUMMYFUNCTION("""COMPUTED_VALUE"""),44.68)</f>
        <v>44.68</v>
      </c>
      <c r="E309" s="2">
        <f>IFERROR(__xludf.DUMMYFUNCTION("""COMPUTED_VALUE"""),44.97)</f>
        <v>44.97</v>
      </c>
      <c r="F309" s="2">
        <f>IFERROR(__xludf.DUMMYFUNCTION("""COMPUTED_VALUE"""),525120.0)</f>
        <v>525120</v>
      </c>
    </row>
    <row r="310">
      <c r="A310" s="3">
        <f>IFERROR(__xludf.DUMMYFUNCTION("""COMPUTED_VALUE"""),43909.6875)</f>
        <v>43909.6875</v>
      </c>
      <c r="B310" s="2">
        <f>IFERROR(__xludf.DUMMYFUNCTION("""COMPUTED_VALUE"""),44.71)</f>
        <v>44.71</v>
      </c>
      <c r="C310" s="2">
        <f>IFERROR(__xludf.DUMMYFUNCTION("""COMPUTED_VALUE"""),46.28)</f>
        <v>46.28</v>
      </c>
      <c r="D310" s="2">
        <f>IFERROR(__xludf.DUMMYFUNCTION("""COMPUTED_VALUE"""),44.09)</f>
        <v>44.09</v>
      </c>
      <c r="E310" s="2">
        <f>IFERROR(__xludf.DUMMYFUNCTION("""COMPUTED_VALUE"""),45.41)</f>
        <v>45.41</v>
      </c>
      <c r="F310" s="2">
        <f>IFERROR(__xludf.DUMMYFUNCTION("""COMPUTED_VALUE"""),2565056.0)</f>
        <v>2565056</v>
      </c>
    </row>
    <row r="311">
      <c r="A311" s="3">
        <f>IFERROR(__xludf.DUMMYFUNCTION("""COMPUTED_VALUE"""),43910.6875)</f>
        <v>43910.6875</v>
      </c>
      <c r="B311" s="2">
        <f>IFERROR(__xludf.DUMMYFUNCTION("""COMPUTED_VALUE"""),47.55)</f>
        <v>47.55</v>
      </c>
      <c r="C311" s="2">
        <f>IFERROR(__xludf.DUMMYFUNCTION("""COMPUTED_VALUE"""),47.79)</f>
        <v>47.79</v>
      </c>
      <c r="D311" s="2">
        <f>IFERROR(__xludf.DUMMYFUNCTION("""COMPUTED_VALUE"""),45.21)</f>
        <v>45.21</v>
      </c>
      <c r="E311" s="2">
        <f>IFERROR(__xludf.DUMMYFUNCTION("""COMPUTED_VALUE"""),45.57)</f>
        <v>45.57</v>
      </c>
      <c r="F311" s="2">
        <f>IFERROR(__xludf.DUMMYFUNCTION("""COMPUTED_VALUE"""),973813.0)</f>
        <v>973813</v>
      </c>
    </row>
    <row r="312">
      <c r="A312" s="3">
        <f>IFERROR(__xludf.DUMMYFUNCTION("""COMPUTED_VALUE"""),43913.6875)</f>
        <v>43913.6875</v>
      </c>
      <c r="B312" s="2">
        <f>IFERROR(__xludf.DUMMYFUNCTION("""COMPUTED_VALUE"""),42.88)</f>
        <v>42.88</v>
      </c>
      <c r="C312" s="2">
        <f>IFERROR(__xludf.DUMMYFUNCTION("""COMPUTED_VALUE"""),46.0)</f>
        <v>46</v>
      </c>
      <c r="D312" s="2">
        <f>IFERROR(__xludf.DUMMYFUNCTION("""COMPUTED_VALUE"""),42.47)</f>
        <v>42.47</v>
      </c>
      <c r="E312" s="2">
        <f>IFERROR(__xludf.DUMMYFUNCTION("""COMPUTED_VALUE"""),43.07)</f>
        <v>43.07</v>
      </c>
      <c r="F312" s="2">
        <f>IFERROR(__xludf.DUMMYFUNCTION("""COMPUTED_VALUE"""),2218043.0)</f>
        <v>2218043</v>
      </c>
    </row>
    <row r="313">
      <c r="A313" s="3">
        <f>IFERROR(__xludf.DUMMYFUNCTION("""COMPUTED_VALUE"""),43914.6875)</f>
        <v>43914.6875</v>
      </c>
      <c r="B313" s="2">
        <f>IFERROR(__xludf.DUMMYFUNCTION("""COMPUTED_VALUE"""),45.13)</f>
        <v>45.13</v>
      </c>
      <c r="C313" s="2">
        <f>IFERROR(__xludf.DUMMYFUNCTION("""COMPUTED_VALUE"""),46.84)</f>
        <v>46.84</v>
      </c>
      <c r="D313" s="2">
        <f>IFERROR(__xludf.DUMMYFUNCTION("""COMPUTED_VALUE"""),44.9)</f>
        <v>44.9</v>
      </c>
      <c r="E313" s="2">
        <f>IFERROR(__xludf.DUMMYFUNCTION("""COMPUTED_VALUE"""),46.73)</f>
        <v>46.73</v>
      </c>
      <c r="F313" s="2">
        <f>IFERROR(__xludf.DUMMYFUNCTION("""COMPUTED_VALUE"""),697844.0)</f>
        <v>697844</v>
      </c>
    </row>
    <row r="314">
      <c r="A314" s="3">
        <f>IFERROR(__xludf.DUMMYFUNCTION("""COMPUTED_VALUE"""),43915.6875)</f>
        <v>43915.6875</v>
      </c>
      <c r="B314" s="2">
        <f>IFERROR(__xludf.DUMMYFUNCTION("""COMPUTED_VALUE"""),48.01)</f>
        <v>48.01</v>
      </c>
      <c r="C314" s="2">
        <f>IFERROR(__xludf.DUMMYFUNCTION("""COMPUTED_VALUE"""),48.69)</f>
        <v>48.69</v>
      </c>
      <c r="D314" s="2">
        <f>IFERROR(__xludf.DUMMYFUNCTION("""COMPUTED_VALUE"""),46.56)</f>
        <v>46.56</v>
      </c>
      <c r="E314" s="2">
        <f>IFERROR(__xludf.DUMMYFUNCTION("""COMPUTED_VALUE"""),48.5)</f>
        <v>48.5</v>
      </c>
      <c r="F314" s="2">
        <f>IFERROR(__xludf.DUMMYFUNCTION("""COMPUTED_VALUE"""),1225044.0)</f>
        <v>1225044</v>
      </c>
    </row>
    <row r="315">
      <c r="A315" s="3">
        <f>IFERROR(__xludf.DUMMYFUNCTION("""COMPUTED_VALUE"""),43916.6875)</f>
        <v>43916.6875</v>
      </c>
      <c r="B315" s="2">
        <f>IFERROR(__xludf.DUMMYFUNCTION("""COMPUTED_VALUE"""),47.7)</f>
        <v>47.7</v>
      </c>
      <c r="C315" s="2">
        <f>IFERROR(__xludf.DUMMYFUNCTION("""COMPUTED_VALUE"""),50.18)</f>
        <v>50.18</v>
      </c>
      <c r="D315" s="2">
        <f>IFERROR(__xludf.DUMMYFUNCTION("""COMPUTED_VALUE"""),47.24)</f>
        <v>47.24</v>
      </c>
      <c r="E315" s="2">
        <f>IFERROR(__xludf.DUMMYFUNCTION("""COMPUTED_VALUE"""),50.18)</f>
        <v>50.18</v>
      </c>
      <c r="F315" s="2">
        <f>IFERROR(__xludf.DUMMYFUNCTION("""COMPUTED_VALUE"""),663365.0)</f>
        <v>663365</v>
      </c>
    </row>
    <row r="316">
      <c r="A316" s="3">
        <f>IFERROR(__xludf.DUMMYFUNCTION("""COMPUTED_VALUE"""),43917.6875)</f>
        <v>43917.6875</v>
      </c>
      <c r="B316" s="2">
        <f>IFERROR(__xludf.DUMMYFUNCTION("""COMPUTED_VALUE"""),49.74)</f>
        <v>49.74</v>
      </c>
      <c r="C316" s="2">
        <f>IFERROR(__xludf.DUMMYFUNCTION("""COMPUTED_VALUE"""),50.0)</f>
        <v>50</v>
      </c>
      <c r="D316" s="2">
        <f>IFERROR(__xludf.DUMMYFUNCTION("""COMPUTED_VALUE"""),48.61)</f>
        <v>48.61</v>
      </c>
      <c r="E316" s="2">
        <f>IFERROR(__xludf.DUMMYFUNCTION("""COMPUTED_VALUE"""),49.2)</f>
        <v>49.2</v>
      </c>
      <c r="F316" s="2">
        <f>IFERROR(__xludf.DUMMYFUNCTION("""COMPUTED_VALUE"""),1191334.0)</f>
        <v>1191334</v>
      </c>
    </row>
    <row r="317">
      <c r="A317" s="3">
        <f>IFERROR(__xludf.DUMMYFUNCTION("""COMPUTED_VALUE"""),43920.6875)</f>
        <v>43920.6875</v>
      </c>
      <c r="B317" s="2">
        <f>IFERROR(__xludf.DUMMYFUNCTION("""COMPUTED_VALUE"""),49.25)</f>
        <v>49.25</v>
      </c>
      <c r="C317" s="2">
        <f>IFERROR(__xludf.DUMMYFUNCTION("""COMPUTED_VALUE"""),50.12)</f>
        <v>50.12</v>
      </c>
      <c r="D317" s="2">
        <f>IFERROR(__xludf.DUMMYFUNCTION("""COMPUTED_VALUE"""),48.46)</f>
        <v>48.46</v>
      </c>
      <c r="E317" s="2">
        <f>IFERROR(__xludf.DUMMYFUNCTION("""COMPUTED_VALUE"""),50.12)</f>
        <v>50.12</v>
      </c>
      <c r="F317" s="2">
        <f>IFERROR(__xludf.DUMMYFUNCTION("""COMPUTED_VALUE"""),261980.0)</f>
        <v>261980</v>
      </c>
    </row>
    <row r="318">
      <c r="A318" s="3">
        <f>IFERROR(__xludf.DUMMYFUNCTION("""COMPUTED_VALUE"""),43921.6875)</f>
        <v>43921.6875</v>
      </c>
      <c r="B318" s="2">
        <f>IFERROR(__xludf.DUMMYFUNCTION("""COMPUTED_VALUE"""),50.58)</f>
        <v>50.58</v>
      </c>
      <c r="C318" s="2">
        <f>IFERROR(__xludf.DUMMYFUNCTION("""COMPUTED_VALUE"""),50.77)</f>
        <v>50.77</v>
      </c>
      <c r="D318" s="2">
        <f>IFERROR(__xludf.DUMMYFUNCTION("""COMPUTED_VALUE"""),49.61)</f>
        <v>49.61</v>
      </c>
      <c r="E318" s="2">
        <f>IFERROR(__xludf.DUMMYFUNCTION("""COMPUTED_VALUE"""),50.63)</f>
        <v>50.63</v>
      </c>
      <c r="F318" s="2">
        <f>IFERROR(__xludf.DUMMYFUNCTION("""COMPUTED_VALUE"""),782870.0)</f>
        <v>782870</v>
      </c>
    </row>
    <row r="319">
      <c r="A319" s="3">
        <f>IFERROR(__xludf.DUMMYFUNCTION("""COMPUTED_VALUE"""),43922.6875)</f>
        <v>43922.6875</v>
      </c>
      <c r="B319" s="2">
        <f>IFERROR(__xludf.DUMMYFUNCTION("""COMPUTED_VALUE"""),48.51)</f>
        <v>48.51</v>
      </c>
      <c r="C319" s="2">
        <f>IFERROR(__xludf.DUMMYFUNCTION("""COMPUTED_VALUE"""),48.67)</f>
        <v>48.67</v>
      </c>
      <c r="D319" s="2">
        <f>IFERROR(__xludf.DUMMYFUNCTION("""COMPUTED_VALUE"""),47.93)</f>
        <v>47.93</v>
      </c>
      <c r="E319" s="2">
        <f>IFERROR(__xludf.DUMMYFUNCTION("""COMPUTED_VALUE"""),48.34)</f>
        <v>48.34</v>
      </c>
      <c r="F319" s="2">
        <f>IFERROR(__xludf.DUMMYFUNCTION("""COMPUTED_VALUE"""),1393384.0)</f>
        <v>1393384</v>
      </c>
    </row>
    <row r="320">
      <c r="A320" s="3">
        <f>IFERROR(__xludf.DUMMYFUNCTION("""COMPUTED_VALUE"""),43923.6875)</f>
        <v>43923.6875</v>
      </c>
      <c r="B320" s="2">
        <f>IFERROR(__xludf.DUMMYFUNCTION("""COMPUTED_VALUE"""),48.79)</f>
        <v>48.79</v>
      </c>
      <c r="C320" s="2">
        <f>IFERROR(__xludf.DUMMYFUNCTION("""COMPUTED_VALUE"""),48.79)</f>
        <v>48.79</v>
      </c>
      <c r="D320" s="2">
        <f>IFERROR(__xludf.DUMMYFUNCTION("""COMPUTED_VALUE"""),47.27)</f>
        <v>47.27</v>
      </c>
      <c r="E320" s="2">
        <f>IFERROR(__xludf.DUMMYFUNCTION("""COMPUTED_VALUE"""),48.36)</f>
        <v>48.36</v>
      </c>
      <c r="F320" s="2">
        <f>IFERROR(__xludf.DUMMYFUNCTION("""COMPUTED_VALUE"""),663672.0)</f>
        <v>663672</v>
      </c>
    </row>
    <row r="321">
      <c r="A321" s="3">
        <f>IFERROR(__xludf.DUMMYFUNCTION("""COMPUTED_VALUE"""),43924.6875)</f>
        <v>43924.6875</v>
      </c>
      <c r="B321" s="2">
        <f>IFERROR(__xludf.DUMMYFUNCTION("""COMPUTED_VALUE"""),48.29)</f>
        <v>48.29</v>
      </c>
      <c r="C321" s="2">
        <f>IFERROR(__xludf.DUMMYFUNCTION("""COMPUTED_VALUE"""),48.59)</f>
        <v>48.59</v>
      </c>
      <c r="D321" s="2">
        <f>IFERROR(__xludf.DUMMYFUNCTION("""COMPUTED_VALUE"""),47.78)</f>
        <v>47.78</v>
      </c>
      <c r="E321" s="2">
        <f>IFERROR(__xludf.DUMMYFUNCTION("""COMPUTED_VALUE"""),47.87)</f>
        <v>47.87</v>
      </c>
      <c r="F321" s="2">
        <f>IFERROR(__xludf.DUMMYFUNCTION("""COMPUTED_VALUE"""),291292.0)</f>
        <v>291292</v>
      </c>
    </row>
    <row r="322">
      <c r="A322" s="3">
        <f>IFERROR(__xludf.DUMMYFUNCTION("""COMPUTED_VALUE"""),43927.6875)</f>
        <v>43927.6875</v>
      </c>
      <c r="B322" s="2">
        <f>IFERROR(__xludf.DUMMYFUNCTION("""COMPUTED_VALUE"""),49.51)</f>
        <v>49.51</v>
      </c>
      <c r="C322" s="2">
        <f>IFERROR(__xludf.DUMMYFUNCTION("""COMPUTED_VALUE"""),50.13)</f>
        <v>50.13</v>
      </c>
      <c r="D322" s="2">
        <f>IFERROR(__xludf.DUMMYFUNCTION("""COMPUTED_VALUE"""),49.3)</f>
        <v>49.3</v>
      </c>
      <c r="E322" s="2">
        <f>IFERROR(__xludf.DUMMYFUNCTION("""COMPUTED_VALUE"""),50.03)</f>
        <v>50.03</v>
      </c>
      <c r="F322" s="2">
        <f>IFERROR(__xludf.DUMMYFUNCTION("""COMPUTED_VALUE"""),232597.0)</f>
        <v>232597</v>
      </c>
    </row>
    <row r="323">
      <c r="A323" s="3">
        <f>IFERROR(__xludf.DUMMYFUNCTION("""COMPUTED_VALUE"""),43928.6875)</f>
        <v>43928.6875</v>
      </c>
      <c r="B323" s="2">
        <f>IFERROR(__xludf.DUMMYFUNCTION("""COMPUTED_VALUE"""),51.68)</f>
        <v>51.68</v>
      </c>
      <c r="C323" s="2">
        <f>IFERROR(__xludf.DUMMYFUNCTION("""COMPUTED_VALUE"""),52.65)</f>
        <v>52.65</v>
      </c>
      <c r="D323" s="2">
        <f>IFERROR(__xludf.DUMMYFUNCTION("""COMPUTED_VALUE"""),51.43)</f>
        <v>51.43</v>
      </c>
      <c r="E323" s="2">
        <f>IFERROR(__xludf.DUMMYFUNCTION("""COMPUTED_VALUE"""),51.96)</f>
        <v>51.96</v>
      </c>
      <c r="F323" s="2">
        <f>IFERROR(__xludf.DUMMYFUNCTION("""COMPUTED_VALUE"""),689049.0)</f>
        <v>689049</v>
      </c>
    </row>
    <row r="324">
      <c r="A324" s="3">
        <f>IFERROR(__xludf.DUMMYFUNCTION("""COMPUTED_VALUE"""),43929.6875)</f>
        <v>43929.6875</v>
      </c>
      <c r="B324" s="2">
        <f>IFERROR(__xludf.DUMMYFUNCTION("""COMPUTED_VALUE"""),50.91)</f>
        <v>50.91</v>
      </c>
      <c r="C324" s="2">
        <f>IFERROR(__xludf.DUMMYFUNCTION("""COMPUTED_VALUE"""),51.8)</f>
        <v>51.8</v>
      </c>
      <c r="D324" s="2">
        <f>IFERROR(__xludf.DUMMYFUNCTION("""COMPUTED_VALUE"""),50.6)</f>
        <v>50.6</v>
      </c>
      <c r="E324" s="2">
        <f>IFERROR(__xludf.DUMMYFUNCTION("""COMPUTED_VALUE"""),51.79)</f>
        <v>51.79</v>
      </c>
      <c r="F324" s="2">
        <f>IFERROR(__xludf.DUMMYFUNCTION("""COMPUTED_VALUE"""),306522.0)</f>
        <v>306522</v>
      </c>
    </row>
    <row r="325">
      <c r="A325" s="3">
        <f>IFERROR(__xludf.DUMMYFUNCTION("""COMPUTED_VALUE"""),43930.6875)</f>
        <v>43930.6875</v>
      </c>
      <c r="B325" s="2">
        <f>IFERROR(__xludf.DUMMYFUNCTION("""COMPUTED_VALUE"""),52.78)</f>
        <v>52.78</v>
      </c>
      <c r="C325" s="2">
        <f>IFERROR(__xludf.DUMMYFUNCTION("""COMPUTED_VALUE"""),53.5)</f>
        <v>53.5</v>
      </c>
      <c r="D325" s="2">
        <f>IFERROR(__xludf.DUMMYFUNCTION("""COMPUTED_VALUE"""),51.79)</f>
        <v>51.79</v>
      </c>
      <c r="E325" s="2">
        <f>IFERROR(__xludf.DUMMYFUNCTION("""COMPUTED_VALUE"""),53.18)</f>
        <v>53.18</v>
      </c>
      <c r="F325" s="2">
        <f>IFERROR(__xludf.DUMMYFUNCTION("""COMPUTED_VALUE"""),336566.0)</f>
        <v>336566</v>
      </c>
    </row>
    <row r="326">
      <c r="A326" s="3">
        <f>IFERROR(__xludf.DUMMYFUNCTION("""COMPUTED_VALUE"""),43935.6875)</f>
        <v>43935.6875</v>
      </c>
      <c r="B326" s="2">
        <f>IFERROR(__xludf.DUMMYFUNCTION("""COMPUTED_VALUE"""),53.7)</f>
        <v>53.7</v>
      </c>
      <c r="C326" s="2">
        <f>IFERROR(__xludf.DUMMYFUNCTION("""COMPUTED_VALUE"""),54.2)</f>
        <v>54.2</v>
      </c>
      <c r="D326" s="2">
        <f>IFERROR(__xludf.DUMMYFUNCTION("""COMPUTED_VALUE"""),53.29)</f>
        <v>53.29</v>
      </c>
      <c r="E326" s="2">
        <f>IFERROR(__xludf.DUMMYFUNCTION("""COMPUTED_VALUE"""),53.63)</f>
        <v>53.63</v>
      </c>
      <c r="F326" s="2">
        <f>IFERROR(__xludf.DUMMYFUNCTION("""COMPUTED_VALUE"""),390698.0)</f>
        <v>390698</v>
      </c>
    </row>
    <row r="327">
      <c r="A327" s="3">
        <f>IFERROR(__xludf.DUMMYFUNCTION("""COMPUTED_VALUE"""),43936.6875)</f>
        <v>43936.6875</v>
      </c>
      <c r="B327" s="2">
        <f>IFERROR(__xludf.DUMMYFUNCTION("""COMPUTED_VALUE"""),53.83)</f>
        <v>53.83</v>
      </c>
      <c r="C327" s="2">
        <f>IFERROR(__xludf.DUMMYFUNCTION("""COMPUTED_VALUE"""),54.0)</f>
        <v>54</v>
      </c>
      <c r="D327" s="2">
        <f>IFERROR(__xludf.DUMMYFUNCTION("""COMPUTED_VALUE"""),52.4)</f>
        <v>52.4</v>
      </c>
      <c r="E327" s="2">
        <f>IFERROR(__xludf.DUMMYFUNCTION("""COMPUTED_VALUE"""),52.58)</f>
        <v>52.58</v>
      </c>
      <c r="F327" s="2">
        <f>IFERROR(__xludf.DUMMYFUNCTION("""COMPUTED_VALUE"""),285054.0)</f>
        <v>285054</v>
      </c>
    </row>
    <row r="328">
      <c r="A328" s="3">
        <f>IFERROR(__xludf.DUMMYFUNCTION("""COMPUTED_VALUE"""),43937.6875)</f>
        <v>43937.6875</v>
      </c>
      <c r="B328" s="2">
        <f>IFERROR(__xludf.DUMMYFUNCTION("""COMPUTED_VALUE"""),53.19)</f>
        <v>53.19</v>
      </c>
      <c r="C328" s="2">
        <f>IFERROR(__xludf.DUMMYFUNCTION("""COMPUTED_VALUE"""),53.27)</f>
        <v>53.27</v>
      </c>
      <c r="D328" s="2">
        <f>IFERROR(__xludf.DUMMYFUNCTION("""COMPUTED_VALUE"""),52.4)</f>
        <v>52.4</v>
      </c>
      <c r="E328" s="2">
        <f>IFERROR(__xludf.DUMMYFUNCTION("""COMPUTED_VALUE"""),52.73)</f>
        <v>52.73</v>
      </c>
      <c r="F328" s="2">
        <f>IFERROR(__xludf.DUMMYFUNCTION("""COMPUTED_VALUE"""),107509.0)</f>
        <v>107509</v>
      </c>
    </row>
    <row r="329">
      <c r="A329" s="3">
        <f>IFERROR(__xludf.DUMMYFUNCTION("""COMPUTED_VALUE"""),43938.6875)</f>
        <v>43938.6875</v>
      </c>
      <c r="B329" s="2">
        <f>IFERROR(__xludf.DUMMYFUNCTION("""COMPUTED_VALUE"""),54.33)</f>
        <v>54.33</v>
      </c>
      <c r="C329" s="2">
        <f>IFERROR(__xludf.DUMMYFUNCTION("""COMPUTED_VALUE"""),54.42)</f>
        <v>54.42</v>
      </c>
      <c r="D329" s="2">
        <f>IFERROR(__xludf.DUMMYFUNCTION("""COMPUTED_VALUE"""),53.58)</f>
        <v>53.58</v>
      </c>
      <c r="E329" s="2">
        <f>IFERROR(__xludf.DUMMYFUNCTION("""COMPUTED_VALUE"""),53.72)</f>
        <v>53.72</v>
      </c>
      <c r="F329" s="2">
        <f>IFERROR(__xludf.DUMMYFUNCTION("""COMPUTED_VALUE"""),1074201.0)</f>
        <v>1074201</v>
      </c>
    </row>
    <row r="330">
      <c r="A330" s="3">
        <f>IFERROR(__xludf.DUMMYFUNCTION("""COMPUTED_VALUE"""),43941.6875)</f>
        <v>43941.6875</v>
      </c>
      <c r="B330" s="2">
        <f>IFERROR(__xludf.DUMMYFUNCTION("""COMPUTED_VALUE"""),54.23)</f>
        <v>54.23</v>
      </c>
      <c r="C330" s="2">
        <f>IFERROR(__xludf.DUMMYFUNCTION("""COMPUTED_VALUE"""),54.24)</f>
        <v>54.24</v>
      </c>
      <c r="D330" s="2">
        <f>IFERROR(__xludf.DUMMYFUNCTION("""COMPUTED_VALUE"""),53.3)</f>
        <v>53.3</v>
      </c>
      <c r="E330" s="2">
        <f>IFERROR(__xludf.DUMMYFUNCTION("""COMPUTED_VALUE"""),54.15)</f>
        <v>54.15</v>
      </c>
      <c r="F330" s="2">
        <f>IFERROR(__xludf.DUMMYFUNCTION("""COMPUTED_VALUE"""),650322.0)</f>
        <v>650322</v>
      </c>
    </row>
    <row r="331">
      <c r="A331" s="3">
        <f>IFERROR(__xludf.DUMMYFUNCTION("""COMPUTED_VALUE"""),43942.6875)</f>
        <v>43942.6875</v>
      </c>
      <c r="B331" s="2">
        <f>IFERROR(__xludf.DUMMYFUNCTION("""COMPUTED_VALUE"""),53.29)</f>
        <v>53.29</v>
      </c>
      <c r="C331" s="2">
        <f>IFERROR(__xludf.DUMMYFUNCTION("""COMPUTED_VALUE"""),53.4)</f>
        <v>53.4</v>
      </c>
      <c r="D331" s="2">
        <f>IFERROR(__xludf.DUMMYFUNCTION("""COMPUTED_VALUE"""),51.9)</f>
        <v>51.9</v>
      </c>
      <c r="E331" s="2">
        <f>IFERROR(__xludf.DUMMYFUNCTION("""COMPUTED_VALUE"""),51.93)</f>
        <v>51.93</v>
      </c>
      <c r="F331" s="2">
        <f>IFERROR(__xludf.DUMMYFUNCTION("""COMPUTED_VALUE"""),173279.0)</f>
        <v>173279</v>
      </c>
    </row>
    <row r="332">
      <c r="A332" s="3">
        <f>IFERROR(__xludf.DUMMYFUNCTION("""COMPUTED_VALUE"""),43943.6875)</f>
        <v>43943.6875</v>
      </c>
      <c r="B332" s="2">
        <f>IFERROR(__xludf.DUMMYFUNCTION("""COMPUTED_VALUE"""),52.51)</f>
        <v>52.51</v>
      </c>
      <c r="C332" s="2">
        <f>IFERROR(__xludf.DUMMYFUNCTION("""COMPUTED_VALUE"""),53.0)</f>
        <v>53</v>
      </c>
      <c r="D332" s="2">
        <f>IFERROR(__xludf.DUMMYFUNCTION("""COMPUTED_VALUE"""),52.42)</f>
        <v>52.42</v>
      </c>
      <c r="E332" s="2">
        <f>IFERROR(__xludf.DUMMYFUNCTION("""COMPUTED_VALUE"""),52.9)</f>
        <v>52.9</v>
      </c>
      <c r="F332" s="2">
        <f>IFERROR(__xludf.DUMMYFUNCTION("""COMPUTED_VALUE"""),243700.0)</f>
        <v>243700</v>
      </c>
    </row>
    <row r="333">
      <c r="A333" s="3">
        <f>IFERROR(__xludf.DUMMYFUNCTION("""COMPUTED_VALUE"""),43944.6875)</f>
        <v>43944.6875</v>
      </c>
      <c r="B333" s="2">
        <f>IFERROR(__xludf.DUMMYFUNCTION("""COMPUTED_VALUE"""),53.29)</f>
        <v>53.29</v>
      </c>
      <c r="C333" s="2">
        <f>IFERROR(__xludf.DUMMYFUNCTION("""COMPUTED_VALUE"""),53.84)</f>
        <v>53.84</v>
      </c>
      <c r="D333" s="2">
        <f>IFERROR(__xludf.DUMMYFUNCTION("""COMPUTED_VALUE"""),52.84)</f>
        <v>52.84</v>
      </c>
      <c r="E333" s="2">
        <f>IFERROR(__xludf.DUMMYFUNCTION("""COMPUTED_VALUE"""),53.67)</f>
        <v>53.67</v>
      </c>
      <c r="F333" s="2">
        <f>IFERROR(__xludf.DUMMYFUNCTION("""COMPUTED_VALUE"""),156477.0)</f>
        <v>156477</v>
      </c>
    </row>
    <row r="334">
      <c r="A334" s="3">
        <f>IFERROR(__xludf.DUMMYFUNCTION("""COMPUTED_VALUE"""),43945.6875)</f>
        <v>43945.6875</v>
      </c>
      <c r="B334" s="2">
        <f>IFERROR(__xludf.DUMMYFUNCTION("""COMPUTED_VALUE"""),52.71)</f>
        <v>52.71</v>
      </c>
      <c r="C334" s="2">
        <f>IFERROR(__xludf.DUMMYFUNCTION("""COMPUTED_VALUE"""),53.47)</f>
        <v>53.47</v>
      </c>
      <c r="D334" s="2">
        <f>IFERROR(__xludf.DUMMYFUNCTION("""COMPUTED_VALUE"""),52.5)</f>
        <v>52.5</v>
      </c>
      <c r="E334" s="2">
        <f>IFERROR(__xludf.DUMMYFUNCTION("""COMPUTED_VALUE"""),53.05)</f>
        <v>53.05</v>
      </c>
      <c r="F334" s="2">
        <f>IFERROR(__xludf.DUMMYFUNCTION("""COMPUTED_VALUE"""),423054.0)</f>
        <v>423054</v>
      </c>
    </row>
    <row r="335">
      <c r="A335" s="3">
        <f>IFERROR(__xludf.DUMMYFUNCTION("""COMPUTED_VALUE"""),43948.6875)</f>
        <v>43948.6875</v>
      </c>
      <c r="B335" s="2">
        <f>IFERROR(__xludf.DUMMYFUNCTION("""COMPUTED_VALUE"""),54.1)</f>
        <v>54.1</v>
      </c>
      <c r="C335" s="2">
        <f>IFERROR(__xludf.DUMMYFUNCTION("""COMPUTED_VALUE"""),54.45)</f>
        <v>54.45</v>
      </c>
      <c r="D335" s="2">
        <f>IFERROR(__xludf.DUMMYFUNCTION("""COMPUTED_VALUE"""),54.06)</f>
        <v>54.06</v>
      </c>
      <c r="E335" s="2">
        <f>IFERROR(__xludf.DUMMYFUNCTION("""COMPUTED_VALUE"""),54.45)</f>
        <v>54.45</v>
      </c>
      <c r="F335" s="2">
        <f>IFERROR(__xludf.DUMMYFUNCTION("""COMPUTED_VALUE"""),573671.0)</f>
        <v>573671</v>
      </c>
    </row>
    <row r="336">
      <c r="A336" s="3">
        <f>IFERROR(__xludf.DUMMYFUNCTION("""COMPUTED_VALUE"""),43949.6875)</f>
        <v>43949.6875</v>
      </c>
      <c r="B336" s="2">
        <f>IFERROR(__xludf.DUMMYFUNCTION("""COMPUTED_VALUE"""),54.43)</f>
        <v>54.43</v>
      </c>
      <c r="C336" s="2">
        <f>IFERROR(__xludf.DUMMYFUNCTION("""COMPUTED_VALUE"""),55.45)</f>
        <v>55.45</v>
      </c>
      <c r="D336" s="2">
        <f>IFERROR(__xludf.DUMMYFUNCTION("""COMPUTED_VALUE"""),54.39)</f>
        <v>54.39</v>
      </c>
      <c r="E336" s="2">
        <f>IFERROR(__xludf.DUMMYFUNCTION("""COMPUTED_VALUE"""),54.84)</f>
        <v>54.84</v>
      </c>
      <c r="F336" s="2">
        <f>IFERROR(__xludf.DUMMYFUNCTION("""COMPUTED_VALUE"""),222380.0)</f>
        <v>222380</v>
      </c>
    </row>
    <row r="337">
      <c r="A337" s="3">
        <f>IFERROR(__xludf.DUMMYFUNCTION("""COMPUTED_VALUE"""),43950.6875)</f>
        <v>43950.6875</v>
      </c>
      <c r="B337" s="2">
        <f>IFERROR(__xludf.DUMMYFUNCTION("""COMPUTED_VALUE"""),55.04)</f>
        <v>55.04</v>
      </c>
      <c r="C337" s="2">
        <f>IFERROR(__xludf.DUMMYFUNCTION("""COMPUTED_VALUE"""),55.89)</f>
        <v>55.89</v>
      </c>
      <c r="D337" s="2">
        <f>IFERROR(__xludf.DUMMYFUNCTION("""COMPUTED_VALUE"""),54.93)</f>
        <v>54.93</v>
      </c>
      <c r="E337" s="2">
        <f>IFERROR(__xludf.DUMMYFUNCTION("""COMPUTED_VALUE"""),55.8)</f>
        <v>55.8</v>
      </c>
      <c r="F337" s="2">
        <f>IFERROR(__xludf.DUMMYFUNCTION("""COMPUTED_VALUE"""),785686.0)</f>
        <v>785686</v>
      </c>
    </row>
    <row r="338">
      <c r="A338" s="3">
        <f>IFERROR(__xludf.DUMMYFUNCTION("""COMPUTED_VALUE"""),43951.6875)</f>
        <v>43951.6875</v>
      </c>
      <c r="B338" s="2">
        <f>IFERROR(__xludf.DUMMYFUNCTION("""COMPUTED_VALUE"""),56.27)</f>
        <v>56.27</v>
      </c>
      <c r="C338" s="2">
        <f>IFERROR(__xludf.DUMMYFUNCTION("""COMPUTED_VALUE"""),56.33)</f>
        <v>56.33</v>
      </c>
      <c r="D338" s="2">
        <f>IFERROR(__xludf.DUMMYFUNCTION("""COMPUTED_VALUE"""),55.15)</f>
        <v>55.15</v>
      </c>
      <c r="E338" s="2">
        <f>IFERROR(__xludf.DUMMYFUNCTION("""COMPUTED_VALUE"""),55.28)</f>
        <v>55.28</v>
      </c>
      <c r="F338" s="2">
        <f>IFERROR(__xludf.DUMMYFUNCTION("""COMPUTED_VALUE"""),232614.0)</f>
        <v>232614</v>
      </c>
    </row>
    <row r="339">
      <c r="A339" s="3">
        <f>IFERROR(__xludf.DUMMYFUNCTION("""COMPUTED_VALUE"""),43952.6875)</f>
        <v>43952.6875</v>
      </c>
      <c r="B339" s="2">
        <f>IFERROR(__xludf.DUMMYFUNCTION("""COMPUTED_VALUE"""),54.04)</f>
        <v>54.04</v>
      </c>
      <c r="C339" s="2">
        <f>IFERROR(__xludf.DUMMYFUNCTION("""COMPUTED_VALUE"""),54.31)</f>
        <v>54.31</v>
      </c>
      <c r="D339" s="2">
        <f>IFERROR(__xludf.DUMMYFUNCTION("""COMPUTED_VALUE"""),53.8)</f>
        <v>53.8</v>
      </c>
      <c r="E339" s="2">
        <f>IFERROR(__xludf.DUMMYFUNCTION("""COMPUTED_VALUE"""),53.93)</f>
        <v>53.93</v>
      </c>
      <c r="F339" s="2">
        <f>IFERROR(__xludf.DUMMYFUNCTION("""COMPUTED_VALUE"""),98496.0)</f>
        <v>98496</v>
      </c>
    </row>
    <row r="340">
      <c r="A340" s="3">
        <f>IFERROR(__xludf.DUMMYFUNCTION("""COMPUTED_VALUE"""),43955.6875)</f>
        <v>43955.6875</v>
      </c>
      <c r="B340" s="2">
        <f>IFERROR(__xludf.DUMMYFUNCTION("""COMPUTED_VALUE"""),53.54)</f>
        <v>53.54</v>
      </c>
      <c r="C340" s="2">
        <f>IFERROR(__xludf.DUMMYFUNCTION("""COMPUTED_VALUE"""),53.63)</f>
        <v>53.63</v>
      </c>
      <c r="D340" s="2">
        <f>IFERROR(__xludf.DUMMYFUNCTION("""COMPUTED_VALUE"""),53.02)</f>
        <v>53.02</v>
      </c>
      <c r="E340" s="2">
        <f>IFERROR(__xludf.DUMMYFUNCTION("""COMPUTED_VALUE"""),53.37)</f>
        <v>53.37</v>
      </c>
      <c r="F340" s="2">
        <f>IFERROR(__xludf.DUMMYFUNCTION("""COMPUTED_VALUE"""),488320.0)</f>
        <v>488320</v>
      </c>
    </row>
    <row r="341">
      <c r="A341" s="3">
        <f>IFERROR(__xludf.DUMMYFUNCTION("""COMPUTED_VALUE"""),43956.6875)</f>
        <v>43956.6875</v>
      </c>
      <c r="B341" s="2">
        <f>IFERROR(__xludf.DUMMYFUNCTION("""COMPUTED_VALUE"""),54.19)</f>
        <v>54.19</v>
      </c>
      <c r="C341" s="2">
        <f>IFERROR(__xludf.DUMMYFUNCTION("""COMPUTED_VALUE"""),54.73)</f>
        <v>54.73</v>
      </c>
      <c r="D341" s="2">
        <f>IFERROR(__xludf.DUMMYFUNCTION("""COMPUTED_VALUE"""),53.88)</f>
        <v>53.88</v>
      </c>
      <c r="E341" s="2">
        <f>IFERROR(__xludf.DUMMYFUNCTION("""COMPUTED_VALUE"""),54.71)</f>
        <v>54.71</v>
      </c>
      <c r="F341" s="2">
        <f>IFERROR(__xludf.DUMMYFUNCTION("""COMPUTED_VALUE"""),474707.0)</f>
        <v>474707</v>
      </c>
    </row>
    <row r="342">
      <c r="A342" s="3">
        <f>IFERROR(__xludf.DUMMYFUNCTION("""COMPUTED_VALUE"""),43957.6875)</f>
        <v>43957.6875</v>
      </c>
      <c r="B342" s="2">
        <f>IFERROR(__xludf.DUMMYFUNCTION("""COMPUTED_VALUE"""),54.72)</f>
        <v>54.72</v>
      </c>
      <c r="C342" s="2">
        <f>IFERROR(__xludf.DUMMYFUNCTION("""COMPUTED_VALUE"""),54.79)</f>
        <v>54.79</v>
      </c>
      <c r="D342" s="2">
        <f>IFERROR(__xludf.DUMMYFUNCTION("""COMPUTED_VALUE"""),54.14)</f>
        <v>54.14</v>
      </c>
      <c r="E342" s="2">
        <f>IFERROR(__xludf.DUMMYFUNCTION("""COMPUTED_VALUE"""),54.27)</f>
        <v>54.27</v>
      </c>
      <c r="F342" s="2">
        <f>IFERROR(__xludf.DUMMYFUNCTION("""COMPUTED_VALUE"""),203511.0)</f>
        <v>203511</v>
      </c>
    </row>
    <row r="343">
      <c r="A343" s="3">
        <f>IFERROR(__xludf.DUMMYFUNCTION("""COMPUTED_VALUE"""),43958.6875)</f>
        <v>43958.6875</v>
      </c>
      <c r="B343" s="2">
        <f>IFERROR(__xludf.DUMMYFUNCTION("""COMPUTED_VALUE"""),54.41)</f>
        <v>54.41</v>
      </c>
      <c r="C343" s="2">
        <f>IFERROR(__xludf.DUMMYFUNCTION("""COMPUTED_VALUE"""),54.85)</f>
        <v>54.85</v>
      </c>
      <c r="D343" s="2">
        <f>IFERROR(__xludf.DUMMYFUNCTION("""COMPUTED_VALUE"""),54.34)</f>
        <v>54.34</v>
      </c>
      <c r="E343" s="2">
        <f>IFERROR(__xludf.DUMMYFUNCTION("""COMPUTED_VALUE"""),54.85)</f>
        <v>54.85</v>
      </c>
      <c r="F343" s="2">
        <f>IFERROR(__xludf.DUMMYFUNCTION("""COMPUTED_VALUE"""),222186.0)</f>
        <v>222186</v>
      </c>
    </row>
    <row r="344">
      <c r="A344" s="3">
        <f>IFERROR(__xludf.DUMMYFUNCTION("""COMPUTED_VALUE"""),43962.6875)</f>
        <v>43962.6875</v>
      </c>
      <c r="B344" s="2">
        <f>IFERROR(__xludf.DUMMYFUNCTION("""COMPUTED_VALUE"""),55.95)</f>
        <v>55.95</v>
      </c>
      <c r="C344" s="2">
        <f>IFERROR(__xludf.DUMMYFUNCTION("""COMPUTED_VALUE"""),55.98)</f>
        <v>55.98</v>
      </c>
      <c r="D344" s="2">
        <f>IFERROR(__xludf.DUMMYFUNCTION("""COMPUTED_VALUE"""),55.01)</f>
        <v>55.01</v>
      </c>
      <c r="E344" s="2">
        <f>IFERROR(__xludf.DUMMYFUNCTION("""COMPUTED_VALUE"""),55.49)</f>
        <v>55.49</v>
      </c>
      <c r="F344" s="2">
        <f>IFERROR(__xludf.DUMMYFUNCTION("""COMPUTED_VALUE"""),228055.0)</f>
        <v>228055</v>
      </c>
    </row>
    <row r="345">
      <c r="A345" s="3">
        <f>IFERROR(__xludf.DUMMYFUNCTION("""COMPUTED_VALUE"""),43963.6875)</f>
        <v>43963.6875</v>
      </c>
      <c r="B345" s="2">
        <f>IFERROR(__xludf.DUMMYFUNCTION("""COMPUTED_VALUE"""),55.27)</f>
        <v>55.27</v>
      </c>
      <c r="C345" s="2">
        <f>IFERROR(__xludf.DUMMYFUNCTION("""COMPUTED_VALUE"""),55.89)</f>
        <v>55.89</v>
      </c>
      <c r="D345" s="2">
        <f>IFERROR(__xludf.DUMMYFUNCTION("""COMPUTED_VALUE"""),55.26)</f>
        <v>55.26</v>
      </c>
      <c r="E345" s="2">
        <f>IFERROR(__xludf.DUMMYFUNCTION("""COMPUTED_VALUE"""),55.64)</f>
        <v>55.64</v>
      </c>
      <c r="F345" s="2">
        <f>IFERROR(__xludf.DUMMYFUNCTION("""COMPUTED_VALUE"""),65680.0)</f>
        <v>65680</v>
      </c>
    </row>
    <row r="346">
      <c r="A346" s="3">
        <f>IFERROR(__xludf.DUMMYFUNCTION("""COMPUTED_VALUE"""),43964.6875)</f>
        <v>43964.6875</v>
      </c>
      <c r="B346" s="2">
        <f>IFERROR(__xludf.DUMMYFUNCTION("""COMPUTED_VALUE"""),54.76)</f>
        <v>54.76</v>
      </c>
      <c r="C346" s="2">
        <f>IFERROR(__xludf.DUMMYFUNCTION("""COMPUTED_VALUE"""),54.98)</f>
        <v>54.98</v>
      </c>
      <c r="D346" s="2">
        <f>IFERROR(__xludf.DUMMYFUNCTION("""COMPUTED_VALUE"""),54.15)</f>
        <v>54.15</v>
      </c>
      <c r="E346" s="2">
        <f>IFERROR(__xludf.DUMMYFUNCTION("""COMPUTED_VALUE"""),54.17)</f>
        <v>54.17</v>
      </c>
      <c r="F346" s="2">
        <f>IFERROR(__xludf.DUMMYFUNCTION("""COMPUTED_VALUE"""),337275.0)</f>
        <v>337275</v>
      </c>
    </row>
    <row r="347">
      <c r="A347" s="3">
        <f>IFERROR(__xludf.DUMMYFUNCTION("""COMPUTED_VALUE"""),43965.6875)</f>
        <v>43965.6875</v>
      </c>
      <c r="B347" s="2">
        <f>IFERROR(__xludf.DUMMYFUNCTION("""COMPUTED_VALUE"""),53.51)</f>
        <v>53.51</v>
      </c>
      <c r="C347" s="2">
        <f>IFERROR(__xludf.DUMMYFUNCTION("""COMPUTED_VALUE"""),53.76)</f>
        <v>53.76</v>
      </c>
      <c r="D347" s="2">
        <f>IFERROR(__xludf.DUMMYFUNCTION("""COMPUTED_VALUE"""),52.6)</f>
        <v>52.6</v>
      </c>
      <c r="E347" s="2">
        <f>IFERROR(__xludf.DUMMYFUNCTION("""COMPUTED_VALUE"""),53.24)</f>
        <v>53.24</v>
      </c>
      <c r="F347" s="2">
        <f>IFERROR(__xludf.DUMMYFUNCTION("""COMPUTED_VALUE"""),251052.0)</f>
        <v>251052</v>
      </c>
    </row>
    <row r="348">
      <c r="A348" s="3">
        <f>IFERROR(__xludf.DUMMYFUNCTION("""COMPUTED_VALUE"""),43966.6875)</f>
        <v>43966.6875</v>
      </c>
      <c r="B348" s="2">
        <f>IFERROR(__xludf.DUMMYFUNCTION("""COMPUTED_VALUE"""),54.09)</f>
        <v>54.09</v>
      </c>
      <c r="C348" s="2">
        <f>IFERROR(__xludf.DUMMYFUNCTION("""COMPUTED_VALUE"""),54.4)</f>
        <v>54.4</v>
      </c>
      <c r="D348" s="2">
        <f>IFERROR(__xludf.DUMMYFUNCTION("""COMPUTED_VALUE"""),53.54)</f>
        <v>53.54</v>
      </c>
      <c r="E348" s="2">
        <f>IFERROR(__xludf.DUMMYFUNCTION("""COMPUTED_VALUE"""),53.78)</f>
        <v>53.78</v>
      </c>
      <c r="F348" s="2">
        <f>IFERROR(__xludf.DUMMYFUNCTION("""COMPUTED_VALUE"""),541456.0)</f>
        <v>541456</v>
      </c>
    </row>
    <row r="349">
      <c r="A349" s="3">
        <f>IFERROR(__xludf.DUMMYFUNCTION("""COMPUTED_VALUE"""),43969.6875)</f>
        <v>43969.6875</v>
      </c>
      <c r="B349" s="2">
        <f>IFERROR(__xludf.DUMMYFUNCTION("""COMPUTED_VALUE"""),54.73)</f>
        <v>54.73</v>
      </c>
      <c r="C349" s="2">
        <f>IFERROR(__xludf.DUMMYFUNCTION("""COMPUTED_VALUE"""),56.11)</f>
        <v>56.11</v>
      </c>
      <c r="D349" s="2">
        <f>IFERROR(__xludf.DUMMYFUNCTION("""COMPUTED_VALUE"""),54.73)</f>
        <v>54.73</v>
      </c>
      <c r="E349" s="2">
        <f>IFERROR(__xludf.DUMMYFUNCTION("""COMPUTED_VALUE"""),56.03)</f>
        <v>56.03</v>
      </c>
      <c r="F349" s="2">
        <f>IFERROR(__xludf.DUMMYFUNCTION("""COMPUTED_VALUE"""),211704.0)</f>
        <v>211704</v>
      </c>
    </row>
    <row r="350">
      <c r="A350" s="3">
        <f>IFERROR(__xludf.DUMMYFUNCTION("""COMPUTED_VALUE"""),43970.6875)</f>
        <v>43970.6875</v>
      </c>
      <c r="B350" s="2">
        <f>IFERROR(__xludf.DUMMYFUNCTION("""COMPUTED_VALUE"""),56.53)</f>
        <v>56.53</v>
      </c>
      <c r="C350" s="2">
        <f>IFERROR(__xludf.DUMMYFUNCTION("""COMPUTED_VALUE"""),56.53)</f>
        <v>56.53</v>
      </c>
      <c r="D350" s="2">
        <f>IFERROR(__xludf.DUMMYFUNCTION("""COMPUTED_VALUE"""),55.74)</f>
        <v>55.74</v>
      </c>
      <c r="E350" s="2">
        <f>IFERROR(__xludf.DUMMYFUNCTION("""COMPUTED_VALUE"""),56.13)</f>
        <v>56.13</v>
      </c>
      <c r="F350" s="2">
        <f>IFERROR(__xludf.DUMMYFUNCTION("""COMPUTED_VALUE"""),185997.0)</f>
        <v>185997</v>
      </c>
    </row>
    <row r="351">
      <c r="A351" s="3">
        <f>IFERROR(__xludf.DUMMYFUNCTION("""COMPUTED_VALUE"""),43971.6875)</f>
        <v>43971.6875</v>
      </c>
      <c r="B351" s="2">
        <f>IFERROR(__xludf.DUMMYFUNCTION("""COMPUTED_VALUE"""),55.79)</f>
        <v>55.79</v>
      </c>
      <c r="C351" s="2">
        <f>IFERROR(__xludf.DUMMYFUNCTION("""COMPUTED_VALUE"""),56.63)</f>
        <v>56.63</v>
      </c>
      <c r="D351" s="2">
        <f>IFERROR(__xludf.DUMMYFUNCTION("""COMPUTED_VALUE"""),55.79)</f>
        <v>55.79</v>
      </c>
      <c r="E351" s="2">
        <f>IFERROR(__xludf.DUMMYFUNCTION("""COMPUTED_VALUE"""),56.6)</f>
        <v>56.6</v>
      </c>
      <c r="F351" s="2">
        <f>IFERROR(__xludf.DUMMYFUNCTION("""COMPUTED_VALUE"""),370641.0)</f>
        <v>370641</v>
      </c>
    </row>
    <row r="352">
      <c r="A352" s="3">
        <f>IFERROR(__xludf.DUMMYFUNCTION("""COMPUTED_VALUE"""),43972.6875)</f>
        <v>43972.6875</v>
      </c>
      <c r="B352" s="2">
        <f>IFERROR(__xludf.DUMMYFUNCTION("""COMPUTED_VALUE"""),56.1)</f>
        <v>56.1</v>
      </c>
      <c r="C352" s="2">
        <f>IFERROR(__xludf.DUMMYFUNCTION("""COMPUTED_VALUE"""),56.52)</f>
        <v>56.52</v>
      </c>
      <c r="D352" s="2">
        <f>IFERROR(__xludf.DUMMYFUNCTION("""COMPUTED_VALUE"""),55.78)</f>
        <v>55.78</v>
      </c>
      <c r="E352" s="2">
        <f>IFERROR(__xludf.DUMMYFUNCTION("""COMPUTED_VALUE"""),55.94)</f>
        <v>55.94</v>
      </c>
      <c r="F352" s="2">
        <f>IFERROR(__xludf.DUMMYFUNCTION("""COMPUTED_VALUE"""),173099.0)</f>
        <v>173099</v>
      </c>
    </row>
    <row r="353">
      <c r="A353" s="3">
        <f>IFERROR(__xludf.DUMMYFUNCTION("""COMPUTED_VALUE"""),43973.6875)</f>
        <v>43973.6875</v>
      </c>
      <c r="B353" s="2">
        <f>IFERROR(__xludf.DUMMYFUNCTION("""COMPUTED_VALUE"""),55.28)</f>
        <v>55.28</v>
      </c>
      <c r="C353" s="2">
        <f>IFERROR(__xludf.DUMMYFUNCTION("""COMPUTED_VALUE"""),55.88)</f>
        <v>55.88</v>
      </c>
      <c r="D353" s="2">
        <f>IFERROR(__xludf.DUMMYFUNCTION("""COMPUTED_VALUE"""),55.15)</f>
        <v>55.15</v>
      </c>
      <c r="E353" s="2">
        <f>IFERROR(__xludf.DUMMYFUNCTION("""COMPUTED_VALUE"""),55.72)</f>
        <v>55.72</v>
      </c>
      <c r="F353" s="2">
        <f>IFERROR(__xludf.DUMMYFUNCTION("""COMPUTED_VALUE"""),976648.0)</f>
        <v>976648</v>
      </c>
    </row>
    <row r="354">
      <c r="A354" s="3">
        <f>IFERROR(__xludf.DUMMYFUNCTION("""COMPUTED_VALUE"""),43977.6875)</f>
        <v>43977.6875</v>
      </c>
      <c r="B354" s="2">
        <f>IFERROR(__xludf.DUMMYFUNCTION("""COMPUTED_VALUE"""),57.34)</f>
        <v>57.34</v>
      </c>
      <c r="C354" s="2">
        <f>IFERROR(__xludf.DUMMYFUNCTION("""COMPUTED_VALUE"""),57.48)</f>
        <v>57.48</v>
      </c>
      <c r="D354" s="2">
        <f>IFERROR(__xludf.DUMMYFUNCTION("""COMPUTED_VALUE"""),57.17)</f>
        <v>57.17</v>
      </c>
      <c r="E354" s="2">
        <f>IFERROR(__xludf.DUMMYFUNCTION("""COMPUTED_VALUE"""),57.26)</f>
        <v>57.26</v>
      </c>
      <c r="F354" s="2">
        <f>IFERROR(__xludf.DUMMYFUNCTION("""COMPUTED_VALUE"""),373227.0)</f>
        <v>373227</v>
      </c>
    </row>
    <row r="355">
      <c r="A355" s="3">
        <f>IFERROR(__xludf.DUMMYFUNCTION("""COMPUTED_VALUE"""),43978.6875)</f>
        <v>43978.6875</v>
      </c>
      <c r="B355" s="2">
        <f>IFERROR(__xludf.DUMMYFUNCTION("""COMPUTED_VALUE"""),57.67)</f>
        <v>57.67</v>
      </c>
      <c r="C355" s="2">
        <f>IFERROR(__xludf.DUMMYFUNCTION("""COMPUTED_VALUE"""),57.96)</f>
        <v>57.96</v>
      </c>
      <c r="D355" s="2">
        <f>IFERROR(__xludf.DUMMYFUNCTION("""COMPUTED_VALUE"""),56.82)</f>
        <v>56.82</v>
      </c>
      <c r="E355" s="2">
        <f>IFERROR(__xludf.DUMMYFUNCTION("""COMPUTED_VALUE"""),57.16)</f>
        <v>57.16</v>
      </c>
      <c r="F355" s="2">
        <f>IFERROR(__xludf.DUMMYFUNCTION("""COMPUTED_VALUE"""),316885.0)</f>
        <v>316885</v>
      </c>
    </row>
    <row r="356">
      <c r="A356" s="3">
        <f>IFERROR(__xludf.DUMMYFUNCTION("""COMPUTED_VALUE"""),43979.6875)</f>
        <v>43979.6875</v>
      </c>
      <c r="B356" s="2">
        <f>IFERROR(__xludf.DUMMYFUNCTION("""COMPUTED_VALUE"""),58.14)</f>
        <v>58.14</v>
      </c>
      <c r="C356" s="2">
        <f>IFERROR(__xludf.DUMMYFUNCTION("""COMPUTED_VALUE"""),58.41)</f>
        <v>58.41</v>
      </c>
      <c r="D356" s="2">
        <f>IFERROR(__xludf.DUMMYFUNCTION("""COMPUTED_VALUE"""),57.88)</f>
        <v>57.88</v>
      </c>
      <c r="E356" s="2">
        <f>IFERROR(__xludf.DUMMYFUNCTION("""COMPUTED_VALUE"""),58.32)</f>
        <v>58.32</v>
      </c>
      <c r="F356" s="2">
        <f>IFERROR(__xludf.DUMMYFUNCTION("""COMPUTED_VALUE"""),735185.0)</f>
        <v>735185</v>
      </c>
    </row>
    <row r="357">
      <c r="A357" s="3">
        <f>IFERROR(__xludf.DUMMYFUNCTION("""COMPUTED_VALUE"""),43980.6875)</f>
        <v>43980.6875</v>
      </c>
      <c r="B357" s="2">
        <f>IFERROR(__xludf.DUMMYFUNCTION("""COMPUTED_VALUE"""),57.94)</f>
        <v>57.94</v>
      </c>
      <c r="C357" s="2">
        <f>IFERROR(__xludf.DUMMYFUNCTION("""COMPUTED_VALUE"""),58.12)</f>
        <v>58.12</v>
      </c>
      <c r="D357" s="2">
        <f>IFERROR(__xludf.DUMMYFUNCTION("""COMPUTED_VALUE"""),57.49)</f>
        <v>57.49</v>
      </c>
      <c r="E357" s="2">
        <f>IFERROR(__xludf.DUMMYFUNCTION("""COMPUTED_VALUE"""),57.61)</f>
        <v>57.61</v>
      </c>
      <c r="F357" s="2">
        <f>IFERROR(__xludf.DUMMYFUNCTION("""COMPUTED_VALUE"""),514183.0)</f>
        <v>514183</v>
      </c>
    </row>
    <row r="358">
      <c r="A358" s="3">
        <f>IFERROR(__xludf.DUMMYFUNCTION("""COMPUTED_VALUE"""),43983.6875)</f>
        <v>43983.6875</v>
      </c>
      <c r="B358" s="2">
        <f>IFERROR(__xludf.DUMMYFUNCTION("""COMPUTED_VALUE"""),58.2)</f>
        <v>58.2</v>
      </c>
      <c r="C358" s="2">
        <f>IFERROR(__xludf.DUMMYFUNCTION("""COMPUTED_VALUE"""),58.56)</f>
        <v>58.56</v>
      </c>
      <c r="D358" s="2">
        <f>IFERROR(__xludf.DUMMYFUNCTION("""COMPUTED_VALUE"""),57.92)</f>
        <v>57.92</v>
      </c>
      <c r="E358" s="2">
        <f>IFERROR(__xludf.DUMMYFUNCTION("""COMPUTED_VALUE"""),58.43)</f>
        <v>58.43</v>
      </c>
      <c r="F358" s="2">
        <f>IFERROR(__xludf.DUMMYFUNCTION("""COMPUTED_VALUE"""),175127.0)</f>
        <v>175127</v>
      </c>
    </row>
    <row r="359">
      <c r="A359" s="3">
        <f>IFERROR(__xludf.DUMMYFUNCTION("""COMPUTED_VALUE"""),43984.6875)</f>
        <v>43984.6875</v>
      </c>
      <c r="B359" s="2">
        <f>IFERROR(__xludf.DUMMYFUNCTION("""COMPUTED_VALUE"""),58.57)</f>
        <v>58.57</v>
      </c>
      <c r="C359" s="2">
        <f>IFERROR(__xludf.DUMMYFUNCTION("""COMPUTED_VALUE"""),59.15)</f>
        <v>59.15</v>
      </c>
      <c r="D359" s="2">
        <f>IFERROR(__xludf.DUMMYFUNCTION("""COMPUTED_VALUE"""),1.0)</f>
        <v>1</v>
      </c>
      <c r="E359" s="2">
        <f>IFERROR(__xludf.DUMMYFUNCTION("""COMPUTED_VALUE"""),58.87)</f>
        <v>58.87</v>
      </c>
      <c r="F359" s="2">
        <f>IFERROR(__xludf.DUMMYFUNCTION("""COMPUTED_VALUE"""),674259.0)</f>
        <v>674259</v>
      </c>
    </row>
    <row r="360">
      <c r="A360" s="3">
        <f>IFERROR(__xludf.DUMMYFUNCTION("""COMPUTED_VALUE"""),43985.6875)</f>
        <v>43985.6875</v>
      </c>
      <c r="B360" s="2">
        <f>IFERROR(__xludf.DUMMYFUNCTION("""COMPUTED_VALUE"""),59.41)</f>
        <v>59.41</v>
      </c>
      <c r="C360" s="2">
        <f>IFERROR(__xludf.DUMMYFUNCTION("""COMPUTED_VALUE"""),60.16)</f>
        <v>60.16</v>
      </c>
      <c r="D360" s="2">
        <f>IFERROR(__xludf.DUMMYFUNCTION("""COMPUTED_VALUE"""),59.4)</f>
        <v>59.4</v>
      </c>
      <c r="E360" s="2">
        <f>IFERROR(__xludf.DUMMYFUNCTION("""COMPUTED_VALUE"""),60.16)</f>
        <v>60.16</v>
      </c>
      <c r="F360" s="2">
        <f>IFERROR(__xludf.DUMMYFUNCTION("""COMPUTED_VALUE"""),480966.0)</f>
        <v>480966</v>
      </c>
    </row>
    <row r="361">
      <c r="A361" s="3">
        <f>IFERROR(__xludf.DUMMYFUNCTION("""COMPUTED_VALUE"""),43986.6875)</f>
        <v>43986.6875</v>
      </c>
      <c r="B361" s="2">
        <f>IFERROR(__xludf.DUMMYFUNCTION("""COMPUTED_VALUE"""),59.79)</f>
        <v>59.79</v>
      </c>
      <c r="C361" s="2">
        <f>IFERROR(__xludf.DUMMYFUNCTION("""COMPUTED_VALUE"""),60.27)</f>
        <v>60.27</v>
      </c>
      <c r="D361" s="2">
        <f>IFERROR(__xludf.DUMMYFUNCTION("""COMPUTED_VALUE"""),59.6)</f>
        <v>59.6</v>
      </c>
      <c r="E361" s="2">
        <f>IFERROR(__xludf.DUMMYFUNCTION("""COMPUTED_VALUE"""),60.02)</f>
        <v>60.02</v>
      </c>
      <c r="F361" s="2">
        <f>IFERROR(__xludf.DUMMYFUNCTION("""COMPUTED_VALUE"""),680783.0)</f>
        <v>680783</v>
      </c>
    </row>
    <row r="362">
      <c r="A362" s="3">
        <f>IFERROR(__xludf.DUMMYFUNCTION("""COMPUTED_VALUE"""),43987.6875)</f>
        <v>43987.6875</v>
      </c>
      <c r="B362" s="2">
        <f>IFERROR(__xludf.DUMMYFUNCTION("""COMPUTED_VALUE"""),60.42)</f>
        <v>60.42</v>
      </c>
      <c r="C362" s="2">
        <f>IFERROR(__xludf.DUMMYFUNCTION("""COMPUTED_VALUE"""),61.58)</f>
        <v>61.58</v>
      </c>
      <c r="D362" s="2">
        <f>IFERROR(__xludf.DUMMYFUNCTION("""COMPUTED_VALUE"""),60.35)</f>
        <v>60.35</v>
      </c>
      <c r="E362" s="2">
        <f>IFERROR(__xludf.DUMMYFUNCTION("""COMPUTED_VALUE"""),61.56)</f>
        <v>61.56</v>
      </c>
      <c r="F362" s="2">
        <f>IFERROR(__xludf.DUMMYFUNCTION("""COMPUTED_VALUE"""),665073.0)</f>
        <v>665073</v>
      </c>
    </row>
    <row r="363">
      <c r="A363" s="3">
        <f>IFERROR(__xludf.DUMMYFUNCTION("""COMPUTED_VALUE"""),43990.6875)</f>
        <v>43990.6875</v>
      </c>
      <c r="B363" s="2">
        <f>IFERROR(__xludf.DUMMYFUNCTION("""COMPUTED_VALUE"""),61.25)</f>
        <v>61.25</v>
      </c>
      <c r="C363" s="2">
        <f>IFERROR(__xludf.DUMMYFUNCTION("""COMPUTED_VALUE"""),61.66)</f>
        <v>61.66</v>
      </c>
      <c r="D363" s="2">
        <f>IFERROR(__xludf.DUMMYFUNCTION("""COMPUTED_VALUE"""),61.1)</f>
        <v>61.1</v>
      </c>
      <c r="E363" s="2">
        <f>IFERROR(__xludf.DUMMYFUNCTION("""COMPUTED_VALUE"""),61.6)</f>
        <v>61.6</v>
      </c>
      <c r="F363" s="2">
        <f>IFERROR(__xludf.DUMMYFUNCTION("""COMPUTED_VALUE"""),385683.0)</f>
        <v>385683</v>
      </c>
    </row>
    <row r="364">
      <c r="A364" s="3">
        <f>IFERROR(__xludf.DUMMYFUNCTION("""COMPUTED_VALUE"""),43991.6875)</f>
        <v>43991.6875</v>
      </c>
      <c r="B364" s="2">
        <f>IFERROR(__xludf.DUMMYFUNCTION("""COMPUTED_VALUE"""),61.77)</f>
        <v>61.77</v>
      </c>
      <c r="C364" s="2">
        <f>IFERROR(__xludf.DUMMYFUNCTION("""COMPUTED_VALUE"""),61.87)</f>
        <v>61.87</v>
      </c>
      <c r="D364" s="2">
        <f>IFERROR(__xludf.DUMMYFUNCTION("""COMPUTED_VALUE"""),61.07)</f>
        <v>61.07</v>
      </c>
      <c r="E364" s="2">
        <f>IFERROR(__xludf.DUMMYFUNCTION("""COMPUTED_VALUE"""),61.44)</f>
        <v>61.44</v>
      </c>
      <c r="F364" s="2">
        <f>IFERROR(__xludf.DUMMYFUNCTION("""COMPUTED_VALUE"""),589129.0)</f>
        <v>589129</v>
      </c>
    </row>
    <row r="365">
      <c r="A365" s="3">
        <f>IFERROR(__xludf.DUMMYFUNCTION("""COMPUTED_VALUE"""),43992.6875)</f>
        <v>43992.6875</v>
      </c>
      <c r="B365" s="2">
        <f>IFERROR(__xludf.DUMMYFUNCTION("""COMPUTED_VALUE"""),61.66)</f>
        <v>61.66</v>
      </c>
      <c r="C365" s="2">
        <f>IFERROR(__xludf.DUMMYFUNCTION("""COMPUTED_VALUE"""),61.82)</f>
        <v>61.82</v>
      </c>
      <c r="D365" s="2">
        <f>IFERROR(__xludf.DUMMYFUNCTION("""COMPUTED_VALUE"""),61.09)</f>
        <v>61.09</v>
      </c>
      <c r="E365" s="2">
        <f>IFERROR(__xludf.DUMMYFUNCTION("""COMPUTED_VALUE"""),61.22)</f>
        <v>61.22</v>
      </c>
      <c r="F365" s="2">
        <f>IFERROR(__xludf.DUMMYFUNCTION("""COMPUTED_VALUE"""),149008.0)</f>
        <v>149008</v>
      </c>
    </row>
    <row r="366">
      <c r="A366" s="3">
        <f>IFERROR(__xludf.DUMMYFUNCTION("""COMPUTED_VALUE"""),43993.6875)</f>
        <v>43993.6875</v>
      </c>
      <c r="B366" s="2">
        <f>IFERROR(__xludf.DUMMYFUNCTION("""COMPUTED_VALUE"""),60.42)</f>
        <v>60.42</v>
      </c>
      <c r="C366" s="2">
        <f>IFERROR(__xludf.DUMMYFUNCTION("""COMPUTED_VALUE"""),60.42)</f>
        <v>60.42</v>
      </c>
      <c r="D366" s="2">
        <f>IFERROR(__xludf.DUMMYFUNCTION("""COMPUTED_VALUE"""),59.14)</f>
        <v>59.14</v>
      </c>
      <c r="E366" s="2">
        <f>IFERROR(__xludf.DUMMYFUNCTION("""COMPUTED_VALUE"""),59.21)</f>
        <v>59.21</v>
      </c>
      <c r="F366" s="2">
        <f>IFERROR(__xludf.DUMMYFUNCTION("""COMPUTED_VALUE"""),248697.0)</f>
        <v>248697</v>
      </c>
    </row>
    <row r="367">
      <c r="A367" s="3">
        <f>IFERROR(__xludf.DUMMYFUNCTION("""COMPUTED_VALUE"""),43994.6875)</f>
        <v>43994.6875</v>
      </c>
      <c r="B367" s="2">
        <f>IFERROR(__xludf.DUMMYFUNCTION("""COMPUTED_VALUE"""),58.3)</f>
        <v>58.3</v>
      </c>
      <c r="C367" s="2">
        <f>IFERROR(__xludf.DUMMYFUNCTION("""COMPUTED_VALUE"""),59.41)</f>
        <v>59.41</v>
      </c>
      <c r="D367" s="2">
        <f>IFERROR(__xludf.DUMMYFUNCTION("""COMPUTED_VALUE"""),57.87)</f>
        <v>57.87</v>
      </c>
      <c r="E367" s="2">
        <f>IFERROR(__xludf.DUMMYFUNCTION("""COMPUTED_VALUE"""),58.42)</f>
        <v>58.42</v>
      </c>
      <c r="F367" s="2">
        <f>IFERROR(__xludf.DUMMYFUNCTION("""COMPUTED_VALUE"""),1251054.0)</f>
        <v>1251054</v>
      </c>
    </row>
    <row r="368">
      <c r="A368" s="3">
        <f>IFERROR(__xludf.DUMMYFUNCTION("""COMPUTED_VALUE"""),43997.6875)</f>
        <v>43997.6875</v>
      </c>
      <c r="B368" s="2">
        <f>IFERROR(__xludf.DUMMYFUNCTION("""COMPUTED_VALUE"""),56.89)</f>
        <v>56.89</v>
      </c>
      <c r="C368" s="2">
        <f>IFERROR(__xludf.DUMMYFUNCTION("""COMPUTED_VALUE"""),59.69)</f>
        <v>59.69</v>
      </c>
      <c r="D368" s="2">
        <f>IFERROR(__xludf.DUMMYFUNCTION("""COMPUTED_VALUE"""),56.84)</f>
        <v>56.84</v>
      </c>
      <c r="E368" s="2">
        <f>IFERROR(__xludf.DUMMYFUNCTION("""COMPUTED_VALUE"""),58.06)</f>
        <v>58.06</v>
      </c>
      <c r="F368" s="2">
        <f>IFERROR(__xludf.DUMMYFUNCTION("""COMPUTED_VALUE"""),538335.0)</f>
        <v>538335</v>
      </c>
    </row>
    <row r="369">
      <c r="A369" s="3">
        <f>IFERROR(__xludf.DUMMYFUNCTION("""COMPUTED_VALUE"""),43998.6875)</f>
        <v>43998.6875</v>
      </c>
      <c r="B369" s="2">
        <f>IFERROR(__xludf.DUMMYFUNCTION("""COMPUTED_VALUE"""),59.74)</f>
        <v>59.74</v>
      </c>
      <c r="C369" s="2">
        <f>IFERROR(__xludf.DUMMYFUNCTION("""COMPUTED_VALUE"""),60.76)</f>
        <v>60.76</v>
      </c>
      <c r="D369" s="2">
        <f>IFERROR(__xludf.DUMMYFUNCTION("""COMPUTED_VALUE"""),59.3)</f>
        <v>59.3</v>
      </c>
      <c r="E369" s="2">
        <f>IFERROR(__xludf.DUMMYFUNCTION("""COMPUTED_VALUE"""),60.07)</f>
        <v>60.07</v>
      </c>
      <c r="F369" s="2">
        <f>IFERROR(__xludf.DUMMYFUNCTION("""COMPUTED_VALUE"""),233041.0)</f>
        <v>233041</v>
      </c>
    </row>
    <row r="370">
      <c r="A370" s="3">
        <f>IFERROR(__xludf.DUMMYFUNCTION("""COMPUTED_VALUE"""),43999.6875)</f>
        <v>43999.6875</v>
      </c>
      <c r="B370" s="2">
        <f>IFERROR(__xludf.DUMMYFUNCTION("""COMPUTED_VALUE"""),60.15)</f>
        <v>60.15</v>
      </c>
      <c r="C370" s="2">
        <f>IFERROR(__xludf.DUMMYFUNCTION("""COMPUTED_VALUE"""),60.61)</f>
        <v>60.61</v>
      </c>
      <c r="D370" s="2">
        <f>IFERROR(__xludf.DUMMYFUNCTION("""COMPUTED_VALUE"""),59.9)</f>
        <v>59.9</v>
      </c>
      <c r="E370" s="2">
        <f>IFERROR(__xludf.DUMMYFUNCTION("""COMPUTED_VALUE"""),60.11)</f>
        <v>60.11</v>
      </c>
      <c r="F370" s="2">
        <f>IFERROR(__xludf.DUMMYFUNCTION("""COMPUTED_VALUE"""),258973.0)</f>
        <v>258973</v>
      </c>
    </row>
    <row r="371">
      <c r="A371" s="3">
        <f>IFERROR(__xludf.DUMMYFUNCTION("""COMPUTED_VALUE"""),44000.6875)</f>
        <v>44000.6875</v>
      </c>
      <c r="B371" s="2">
        <f>IFERROR(__xludf.DUMMYFUNCTION("""COMPUTED_VALUE"""),59.86)</f>
        <v>59.86</v>
      </c>
      <c r="C371" s="2">
        <f>IFERROR(__xludf.DUMMYFUNCTION("""COMPUTED_VALUE"""),60.19)</f>
        <v>60.19</v>
      </c>
      <c r="D371" s="2">
        <f>IFERROR(__xludf.DUMMYFUNCTION("""COMPUTED_VALUE"""),59.42)</f>
        <v>59.42</v>
      </c>
      <c r="E371" s="2">
        <f>IFERROR(__xludf.DUMMYFUNCTION("""COMPUTED_VALUE"""),59.84)</f>
        <v>59.84</v>
      </c>
      <c r="F371" s="2">
        <f>IFERROR(__xludf.DUMMYFUNCTION("""COMPUTED_VALUE"""),353508.0)</f>
        <v>353508</v>
      </c>
    </row>
    <row r="372">
      <c r="A372" s="3">
        <f>IFERROR(__xludf.DUMMYFUNCTION("""COMPUTED_VALUE"""),44001.6875)</f>
        <v>44001.6875</v>
      </c>
      <c r="B372" s="2">
        <f>IFERROR(__xludf.DUMMYFUNCTION("""COMPUTED_VALUE"""),59.93)</f>
        <v>59.93</v>
      </c>
      <c r="C372" s="2">
        <f>IFERROR(__xludf.DUMMYFUNCTION("""COMPUTED_VALUE"""),60.6)</f>
        <v>60.6</v>
      </c>
      <c r="D372" s="2">
        <f>IFERROR(__xludf.DUMMYFUNCTION("""COMPUTED_VALUE"""),59.93)</f>
        <v>59.93</v>
      </c>
      <c r="E372" s="2">
        <f>IFERROR(__xludf.DUMMYFUNCTION("""COMPUTED_VALUE"""),60.16)</f>
        <v>60.16</v>
      </c>
      <c r="F372" s="2">
        <f>IFERROR(__xludf.DUMMYFUNCTION("""COMPUTED_VALUE"""),206579.0)</f>
        <v>206579</v>
      </c>
    </row>
    <row r="373">
      <c r="A373" s="3">
        <f>IFERROR(__xludf.DUMMYFUNCTION("""COMPUTED_VALUE"""),44004.6875)</f>
        <v>44004.6875</v>
      </c>
      <c r="B373" s="2">
        <f>IFERROR(__xludf.DUMMYFUNCTION("""COMPUTED_VALUE"""),59.49)</f>
        <v>59.49</v>
      </c>
      <c r="C373" s="2">
        <f>IFERROR(__xludf.DUMMYFUNCTION("""COMPUTED_VALUE"""),59.91)</f>
        <v>59.91</v>
      </c>
      <c r="D373" s="2">
        <f>IFERROR(__xludf.DUMMYFUNCTION("""COMPUTED_VALUE"""),59.36)</f>
        <v>59.36</v>
      </c>
      <c r="E373" s="2">
        <f>IFERROR(__xludf.DUMMYFUNCTION("""COMPUTED_VALUE"""),59.76)</f>
        <v>59.76</v>
      </c>
      <c r="F373" s="2">
        <f>IFERROR(__xludf.DUMMYFUNCTION("""COMPUTED_VALUE"""),504858.0)</f>
        <v>504858</v>
      </c>
    </row>
    <row r="374">
      <c r="A374" s="3">
        <f>IFERROR(__xludf.DUMMYFUNCTION("""COMPUTED_VALUE"""),44005.6875)</f>
        <v>44005.6875</v>
      </c>
      <c r="B374" s="2">
        <f>IFERROR(__xludf.DUMMYFUNCTION("""COMPUTED_VALUE"""),60.2)</f>
        <v>60.2</v>
      </c>
      <c r="C374" s="2">
        <f>IFERROR(__xludf.DUMMYFUNCTION("""COMPUTED_VALUE"""),60.85)</f>
        <v>60.85</v>
      </c>
      <c r="D374" s="2">
        <f>IFERROR(__xludf.DUMMYFUNCTION("""COMPUTED_VALUE"""),60.13)</f>
        <v>60.13</v>
      </c>
      <c r="E374" s="2">
        <f>IFERROR(__xludf.DUMMYFUNCTION("""COMPUTED_VALUE"""),60.69)</f>
        <v>60.69</v>
      </c>
      <c r="F374" s="2">
        <f>IFERROR(__xludf.DUMMYFUNCTION("""COMPUTED_VALUE"""),572864.0)</f>
        <v>572864</v>
      </c>
    </row>
    <row r="375">
      <c r="A375" s="3">
        <f>IFERROR(__xludf.DUMMYFUNCTION("""COMPUTED_VALUE"""),44006.6875)</f>
        <v>44006.6875</v>
      </c>
      <c r="B375" s="2">
        <f>IFERROR(__xludf.DUMMYFUNCTION("""COMPUTED_VALUE"""),60.37)</f>
        <v>60.37</v>
      </c>
      <c r="C375" s="2">
        <f>IFERROR(__xludf.DUMMYFUNCTION("""COMPUTED_VALUE"""),60.37)</f>
        <v>60.37</v>
      </c>
      <c r="D375" s="2">
        <f>IFERROR(__xludf.DUMMYFUNCTION("""COMPUTED_VALUE"""),58.8)</f>
        <v>58.8</v>
      </c>
      <c r="E375" s="2">
        <f>IFERROR(__xludf.DUMMYFUNCTION("""COMPUTED_VALUE"""),58.8)</f>
        <v>58.8</v>
      </c>
      <c r="F375" s="2">
        <f>IFERROR(__xludf.DUMMYFUNCTION("""COMPUTED_VALUE"""),464209.0)</f>
        <v>464209</v>
      </c>
    </row>
    <row r="376">
      <c r="A376" s="3">
        <f>IFERROR(__xludf.DUMMYFUNCTION("""COMPUTED_VALUE"""),44007.6875)</f>
        <v>44007.6875</v>
      </c>
      <c r="B376" s="2">
        <f>IFERROR(__xludf.DUMMYFUNCTION("""COMPUTED_VALUE"""),58.62)</f>
        <v>58.62</v>
      </c>
      <c r="C376" s="2">
        <f>IFERROR(__xludf.DUMMYFUNCTION("""COMPUTED_VALUE"""),59.05)</f>
        <v>59.05</v>
      </c>
      <c r="D376" s="2">
        <f>IFERROR(__xludf.DUMMYFUNCTION("""COMPUTED_VALUE"""),58.11)</f>
        <v>58.11</v>
      </c>
      <c r="E376" s="2">
        <f>IFERROR(__xludf.DUMMYFUNCTION("""COMPUTED_VALUE"""),58.72)</f>
        <v>58.72</v>
      </c>
      <c r="F376" s="2">
        <f>IFERROR(__xludf.DUMMYFUNCTION("""COMPUTED_VALUE"""),600377.0)</f>
        <v>600377</v>
      </c>
    </row>
    <row r="377">
      <c r="A377" s="3">
        <f>IFERROR(__xludf.DUMMYFUNCTION("""COMPUTED_VALUE"""),44008.6875)</f>
        <v>44008.6875</v>
      </c>
      <c r="B377" s="2">
        <f>IFERROR(__xludf.DUMMYFUNCTION("""COMPUTED_VALUE"""),59.31)</f>
        <v>59.31</v>
      </c>
      <c r="C377" s="2">
        <f>IFERROR(__xludf.DUMMYFUNCTION("""COMPUTED_VALUE"""),59.68)</f>
        <v>59.68</v>
      </c>
      <c r="D377" s="2">
        <f>IFERROR(__xludf.DUMMYFUNCTION("""COMPUTED_VALUE"""),58.36)</f>
        <v>58.36</v>
      </c>
      <c r="E377" s="2">
        <f>IFERROR(__xludf.DUMMYFUNCTION("""COMPUTED_VALUE"""),58.54)</f>
        <v>58.54</v>
      </c>
      <c r="F377" s="2">
        <f>IFERROR(__xludf.DUMMYFUNCTION("""COMPUTED_VALUE"""),321450.0)</f>
        <v>321450</v>
      </c>
    </row>
    <row r="378">
      <c r="A378" s="3">
        <f>IFERROR(__xludf.DUMMYFUNCTION("""COMPUTED_VALUE"""),44011.6875)</f>
        <v>44011.6875</v>
      </c>
      <c r="B378" s="2">
        <f>IFERROR(__xludf.DUMMYFUNCTION("""COMPUTED_VALUE"""),58.52)</f>
        <v>58.52</v>
      </c>
      <c r="C378" s="2">
        <f>IFERROR(__xludf.DUMMYFUNCTION("""COMPUTED_VALUE"""),58.84)</f>
        <v>58.84</v>
      </c>
      <c r="D378" s="2">
        <f>IFERROR(__xludf.DUMMYFUNCTION("""COMPUTED_VALUE"""),58.11)</f>
        <v>58.11</v>
      </c>
      <c r="E378" s="2">
        <f>IFERROR(__xludf.DUMMYFUNCTION("""COMPUTED_VALUE"""),58.72)</f>
        <v>58.72</v>
      </c>
      <c r="F378" s="2">
        <f>IFERROR(__xludf.DUMMYFUNCTION("""COMPUTED_VALUE"""),404347.0)</f>
        <v>404347</v>
      </c>
    </row>
    <row r="379">
      <c r="A379" s="3">
        <f>IFERROR(__xludf.DUMMYFUNCTION("""COMPUTED_VALUE"""),44012.6875)</f>
        <v>44012.6875</v>
      </c>
      <c r="B379" s="2">
        <f>IFERROR(__xludf.DUMMYFUNCTION("""COMPUTED_VALUE"""),58.94)</f>
        <v>58.94</v>
      </c>
      <c r="C379" s="2">
        <f>IFERROR(__xludf.DUMMYFUNCTION("""COMPUTED_VALUE"""),59.38)</f>
        <v>59.38</v>
      </c>
      <c r="D379" s="2">
        <f>IFERROR(__xludf.DUMMYFUNCTION("""COMPUTED_VALUE"""),58.65)</f>
        <v>58.65</v>
      </c>
      <c r="E379" s="2">
        <f>IFERROR(__xludf.DUMMYFUNCTION("""COMPUTED_VALUE"""),59.28)</f>
        <v>59.28</v>
      </c>
      <c r="F379" s="2">
        <f>IFERROR(__xludf.DUMMYFUNCTION("""COMPUTED_VALUE"""),1470090.0)</f>
        <v>1470090</v>
      </c>
    </row>
    <row r="380">
      <c r="A380" s="3">
        <f>IFERROR(__xludf.DUMMYFUNCTION("""COMPUTED_VALUE"""),44013.6875)</f>
        <v>44013.6875</v>
      </c>
      <c r="B380" s="2">
        <f>IFERROR(__xludf.DUMMYFUNCTION("""COMPUTED_VALUE"""),59.3)</f>
        <v>59.3</v>
      </c>
      <c r="C380" s="2">
        <f>IFERROR(__xludf.DUMMYFUNCTION("""COMPUTED_VALUE"""),60.1)</f>
        <v>60.1</v>
      </c>
      <c r="D380" s="2">
        <f>IFERROR(__xludf.DUMMYFUNCTION("""COMPUTED_VALUE"""),59.0)</f>
        <v>59</v>
      </c>
      <c r="E380" s="2">
        <f>IFERROR(__xludf.DUMMYFUNCTION("""COMPUTED_VALUE"""),59.67)</f>
        <v>59.67</v>
      </c>
      <c r="F380" s="2">
        <f>IFERROR(__xludf.DUMMYFUNCTION("""COMPUTED_VALUE"""),454089.0)</f>
        <v>454089</v>
      </c>
    </row>
    <row r="381">
      <c r="A381" s="3">
        <f>IFERROR(__xludf.DUMMYFUNCTION("""COMPUTED_VALUE"""),44014.6875)</f>
        <v>44014.6875</v>
      </c>
      <c r="B381" s="2">
        <f>IFERROR(__xludf.DUMMYFUNCTION("""COMPUTED_VALUE"""),60.16)</f>
        <v>60.16</v>
      </c>
      <c r="C381" s="2">
        <f>IFERROR(__xludf.DUMMYFUNCTION("""COMPUTED_VALUE"""),60.93)</f>
        <v>60.93</v>
      </c>
      <c r="D381" s="2">
        <f>IFERROR(__xludf.DUMMYFUNCTION("""COMPUTED_VALUE"""),60.07)</f>
        <v>60.07</v>
      </c>
      <c r="E381" s="2">
        <f>IFERROR(__xludf.DUMMYFUNCTION("""COMPUTED_VALUE"""),60.55)</f>
        <v>60.55</v>
      </c>
      <c r="F381" s="2">
        <f>IFERROR(__xludf.DUMMYFUNCTION("""COMPUTED_VALUE"""),267987.0)</f>
        <v>267987</v>
      </c>
    </row>
    <row r="382">
      <c r="A382" s="3">
        <f>IFERROR(__xludf.DUMMYFUNCTION("""COMPUTED_VALUE"""),44015.6875)</f>
        <v>44015.6875</v>
      </c>
      <c r="B382" s="2">
        <f>IFERROR(__xludf.DUMMYFUNCTION("""COMPUTED_VALUE"""),60.6)</f>
        <v>60.6</v>
      </c>
      <c r="C382" s="2">
        <f>IFERROR(__xludf.DUMMYFUNCTION("""COMPUTED_VALUE"""),60.67)</f>
        <v>60.67</v>
      </c>
      <c r="D382" s="2">
        <f>IFERROR(__xludf.DUMMYFUNCTION("""COMPUTED_VALUE"""),59.99)</f>
        <v>59.99</v>
      </c>
      <c r="E382" s="2">
        <f>IFERROR(__xludf.DUMMYFUNCTION("""COMPUTED_VALUE"""),60.16)</f>
        <v>60.16</v>
      </c>
      <c r="F382" s="2">
        <f>IFERROR(__xludf.DUMMYFUNCTION("""COMPUTED_VALUE"""),143004.0)</f>
        <v>143004</v>
      </c>
    </row>
    <row r="383">
      <c r="A383" s="3">
        <f>IFERROR(__xludf.DUMMYFUNCTION("""COMPUTED_VALUE"""),44018.6875)</f>
        <v>44018.6875</v>
      </c>
      <c r="B383" s="2">
        <f>IFERROR(__xludf.DUMMYFUNCTION("""COMPUTED_VALUE"""),61.15)</f>
        <v>61.15</v>
      </c>
      <c r="C383" s="2">
        <f>IFERROR(__xludf.DUMMYFUNCTION("""COMPUTED_VALUE"""),61.35)</f>
        <v>61.35</v>
      </c>
      <c r="D383" s="2">
        <f>IFERROR(__xludf.DUMMYFUNCTION("""COMPUTED_VALUE"""),61.0)</f>
        <v>61</v>
      </c>
      <c r="E383" s="2">
        <f>IFERROR(__xludf.DUMMYFUNCTION("""COMPUTED_VALUE"""),61.27)</f>
        <v>61.27</v>
      </c>
      <c r="F383" s="2">
        <f>IFERROR(__xludf.DUMMYFUNCTION("""COMPUTED_VALUE"""),188643.0)</f>
        <v>188643</v>
      </c>
    </row>
    <row r="384">
      <c r="A384" s="3">
        <f>IFERROR(__xludf.DUMMYFUNCTION("""COMPUTED_VALUE"""),44019.6875)</f>
        <v>44019.6875</v>
      </c>
      <c r="B384" s="2">
        <f>IFERROR(__xludf.DUMMYFUNCTION("""COMPUTED_VALUE"""),61.04)</f>
        <v>61.04</v>
      </c>
      <c r="C384" s="2">
        <f>IFERROR(__xludf.DUMMYFUNCTION("""COMPUTED_VALUE"""),61.25)</f>
        <v>61.25</v>
      </c>
      <c r="D384" s="2">
        <f>IFERROR(__xludf.DUMMYFUNCTION("""COMPUTED_VALUE"""),60.65)</f>
        <v>60.65</v>
      </c>
      <c r="E384" s="2">
        <f>IFERROR(__xludf.DUMMYFUNCTION("""COMPUTED_VALUE"""),61.18)</f>
        <v>61.18</v>
      </c>
      <c r="F384" s="2">
        <f>IFERROR(__xludf.DUMMYFUNCTION("""COMPUTED_VALUE"""),128062.0)</f>
        <v>128062</v>
      </c>
    </row>
    <row r="385">
      <c r="A385" s="3">
        <f>IFERROR(__xludf.DUMMYFUNCTION("""COMPUTED_VALUE"""),44020.6875)</f>
        <v>44020.6875</v>
      </c>
      <c r="B385" s="2">
        <f>IFERROR(__xludf.DUMMYFUNCTION("""COMPUTED_VALUE"""),60.8)</f>
        <v>60.8</v>
      </c>
      <c r="C385" s="2">
        <f>IFERROR(__xludf.DUMMYFUNCTION("""COMPUTED_VALUE"""),61.01)</f>
        <v>61.01</v>
      </c>
      <c r="D385" s="2">
        <f>IFERROR(__xludf.DUMMYFUNCTION("""COMPUTED_VALUE"""),60.45)</f>
        <v>60.45</v>
      </c>
      <c r="E385" s="2">
        <f>IFERROR(__xludf.DUMMYFUNCTION("""COMPUTED_VALUE"""),60.65)</f>
        <v>60.65</v>
      </c>
      <c r="F385" s="2">
        <f>IFERROR(__xludf.DUMMYFUNCTION("""COMPUTED_VALUE"""),202444.0)</f>
        <v>202444</v>
      </c>
    </row>
    <row r="386">
      <c r="A386" s="3">
        <f>IFERROR(__xludf.DUMMYFUNCTION("""COMPUTED_VALUE"""),44021.6875)</f>
        <v>44021.6875</v>
      </c>
      <c r="B386" s="2">
        <f>IFERROR(__xludf.DUMMYFUNCTION("""COMPUTED_VALUE"""),61.12)</f>
        <v>61.12</v>
      </c>
      <c r="C386" s="2">
        <f>IFERROR(__xludf.DUMMYFUNCTION("""COMPUTED_VALUE"""),61.24)</f>
        <v>61.24</v>
      </c>
      <c r="D386" s="2">
        <f>IFERROR(__xludf.DUMMYFUNCTION("""COMPUTED_VALUE"""),60.07)</f>
        <v>60.07</v>
      </c>
      <c r="E386" s="2">
        <f>IFERROR(__xludf.DUMMYFUNCTION("""COMPUTED_VALUE"""),60.27)</f>
        <v>60.27</v>
      </c>
      <c r="F386" s="2">
        <f>IFERROR(__xludf.DUMMYFUNCTION("""COMPUTED_VALUE"""),679324.0)</f>
        <v>679324</v>
      </c>
    </row>
    <row r="387">
      <c r="A387" s="3">
        <f>IFERROR(__xludf.DUMMYFUNCTION("""COMPUTED_VALUE"""),44022.6875)</f>
        <v>44022.6875</v>
      </c>
      <c r="B387" s="2">
        <f>IFERROR(__xludf.DUMMYFUNCTION("""COMPUTED_VALUE"""),60.18)</f>
        <v>60.18</v>
      </c>
      <c r="C387" s="2">
        <f>IFERROR(__xludf.DUMMYFUNCTION("""COMPUTED_VALUE"""),61.0)</f>
        <v>61</v>
      </c>
      <c r="D387" s="2">
        <f>IFERROR(__xludf.DUMMYFUNCTION("""COMPUTED_VALUE"""),60.15)</f>
        <v>60.15</v>
      </c>
      <c r="E387" s="2">
        <f>IFERROR(__xludf.DUMMYFUNCTION("""COMPUTED_VALUE"""),60.89)</f>
        <v>60.89</v>
      </c>
      <c r="F387" s="2">
        <f>IFERROR(__xludf.DUMMYFUNCTION("""COMPUTED_VALUE"""),139465.0)</f>
        <v>139465</v>
      </c>
    </row>
    <row r="388">
      <c r="A388" s="3">
        <f>IFERROR(__xludf.DUMMYFUNCTION("""COMPUTED_VALUE"""),44025.6875)</f>
        <v>44025.6875</v>
      </c>
      <c r="B388" s="2">
        <f>IFERROR(__xludf.DUMMYFUNCTION("""COMPUTED_VALUE"""),61.51)</f>
        <v>61.51</v>
      </c>
      <c r="C388" s="2">
        <f>IFERROR(__xludf.DUMMYFUNCTION("""COMPUTED_VALUE"""),62.11)</f>
        <v>62.11</v>
      </c>
      <c r="D388" s="2">
        <f>IFERROR(__xludf.DUMMYFUNCTION("""COMPUTED_VALUE"""),61.36)</f>
        <v>61.36</v>
      </c>
      <c r="E388" s="2">
        <f>IFERROR(__xludf.DUMMYFUNCTION("""COMPUTED_VALUE"""),62.11)</f>
        <v>62.11</v>
      </c>
      <c r="F388" s="2">
        <f>IFERROR(__xludf.DUMMYFUNCTION("""COMPUTED_VALUE"""),226537.0)</f>
        <v>226537</v>
      </c>
    </row>
    <row r="389">
      <c r="A389" s="3">
        <f>IFERROR(__xludf.DUMMYFUNCTION("""COMPUTED_VALUE"""),44026.6875)</f>
        <v>44026.6875</v>
      </c>
      <c r="B389" s="2">
        <f>IFERROR(__xludf.DUMMYFUNCTION("""COMPUTED_VALUE"""),61.09)</f>
        <v>61.09</v>
      </c>
      <c r="C389" s="2">
        <f>IFERROR(__xludf.DUMMYFUNCTION("""COMPUTED_VALUE"""),61.15)</f>
        <v>61.15</v>
      </c>
      <c r="D389" s="2">
        <f>IFERROR(__xludf.DUMMYFUNCTION("""COMPUTED_VALUE"""),60.5)</f>
        <v>60.5</v>
      </c>
      <c r="E389" s="2">
        <f>IFERROR(__xludf.DUMMYFUNCTION("""COMPUTED_VALUE"""),61.15)</f>
        <v>61.15</v>
      </c>
      <c r="F389" s="2">
        <f>IFERROR(__xludf.DUMMYFUNCTION("""COMPUTED_VALUE"""),531045.0)</f>
        <v>531045</v>
      </c>
    </row>
    <row r="390">
      <c r="A390" s="3">
        <f>IFERROR(__xludf.DUMMYFUNCTION("""COMPUTED_VALUE"""),44027.6875)</f>
        <v>44027.6875</v>
      </c>
      <c r="B390" s="2">
        <f>IFERROR(__xludf.DUMMYFUNCTION("""COMPUTED_VALUE"""),61.94)</f>
        <v>61.94</v>
      </c>
      <c r="C390" s="2">
        <f>IFERROR(__xludf.DUMMYFUNCTION("""COMPUTED_VALUE"""),62.5)</f>
        <v>62.5</v>
      </c>
      <c r="D390" s="2">
        <f>IFERROR(__xludf.DUMMYFUNCTION("""COMPUTED_VALUE"""),61.85)</f>
        <v>61.85</v>
      </c>
      <c r="E390" s="2">
        <f>IFERROR(__xludf.DUMMYFUNCTION("""COMPUTED_VALUE"""),62.2)</f>
        <v>62.2</v>
      </c>
      <c r="F390" s="2">
        <f>IFERROR(__xludf.DUMMYFUNCTION("""COMPUTED_VALUE"""),439044.0)</f>
        <v>439044</v>
      </c>
    </row>
    <row r="391">
      <c r="A391" s="3">
        <f>IFERROR(__xludf.DUMMYFUNCTION("""COMPUTED_VALUE"""),44028.6875)</f>
        <v>44028.6875</v>
      </c>
      <c r="B391" s="2">
        <f>IFERROR(__xludf.DUMMYFUNCTION("""COMPUTED_VALUE"""),61.88)</f>
        <v>61.88</v>
      </c>
      <c r="C391" s="2">
        <f>IFERROR(__xludf.DUMMYFUNCTION("""COMPUTED_VALUE"""),62.0)</f>
        <v>62</v>
      </c>
      <c r="D391" s="2">
        <f>IFERROR(__xludf.DUMMYFUNCTION("""COMPUTED_VALUE"""),61.67)</f>
        <v>61.67</v>
      </c>
      <c r="E391" s="2">
        <f>IFERROR(__xludf.DUMMYFUNCTION("""COMPUTED_VALUE"""),61.81)</f>
        <v>61.81</v>
      </c>
      <c r="F391" s="2">
        <f>IFERROR(__xludf.DUMMYFUNCTION("""COMPUTED_VALUE"""),153070.0)</f>
        <v>153070</v>
      </c>
    </row>
    <row r="392">
      <c r="A392" s="3">
        <f>IFERROR(__xludf.DUMMYFUNCTION("""COMPUTED_VALUE"""),44029.6875)</f>
        <v>44029.6875</v>
      </c>
      <c r="B392" s="2">
        <f>IFERROR(__xludf.DUMMYFUNCTION("""COMPUTED_VALUE"""),62.2)</f>
        <v>62.2</v>
      </c>
      <c r="C392" s="2">
        <f>IFERROR(__xludf.DUMMYFUNCTION("""COMPUTED_VALUE"""),62.2)</f>
        <v>62.2</v>
      </c>
      <c r="D392" s="2">
        <f>IFERROR(__xludf.DUMMYFUNCTION("""COMPUTED_VALUE"""),61.75)</f>
        <v>61.75</v>
      </c>
      <c r="E392" s="2">
        <f>IFERROR(__xludf.DUMMYFUNCTION("""COMPUTED_VALUE"""),62.06)</f>
        <v>62.06</v>
      </c>
      <c r="F392" s="2">
        <f>IFERROR(__xludf.DUMMYFUNCTION("""COMPUTED_VALUE"""),201627.0)</f>
        <v>201627</v>
      </c>
    </row>
    <row r="393">
      <c r="A393" s="3">
        <f>IFERROR(__xludf.DUMMYFUNCTION("""COMPUTED_VALUE"""),44032.6875)</f>
        <v>44032.6875</v>
      </c>
      <c r="B393" s="2">
        <f>IFERROR(__xludf.DUMMYFUNCTION("""COMPUTED_VALUE"""),61.99)</f>
        <v>61.99</v>
      </c>
      <c r="C393" s="2">
        <f>IFERROR(__xludf.DUMMYFUNCTION("""COMPUTED_VALUE"""),62.45)</f>
        <v>62.45</v>
      </c>
      <c r="D393" s="2">
        <f>IFERROR(__xludf.DUMMYFUNCTION("""COMPUTED_VALUE"""),61.7)</f>
        <v>61.7</v>
      </c>
      <c r="E393" s="2">
        <f>IFERROR(__xludf.DUMMYFUNCTION("""COMPUTED_VALUE"""),62.4)</f>
        <v>62.4</v>
      </c>
      <c r="F393" s="2">
        <f>IFERROR(__xludf.DUMMYFUNCTION("""COMPUTED_VALUE"""),422102.0)</f>
        <v>422102</v>
      </c>
    </row>
    <row r="394">
      <c r="A394" s="3">
        <f>IFERROR(__xludf.DUMMYFUNCTION("""COMPUTED_VALUE"""),44033.6875)</f>
        <v>44033.6875</v>
      </c>
      <c r="B394" s="2">
        <f>IFERROR(__xludf.DUMMYFUNCTION("""COMPUTED_VALUE"""),63.01)</f>
        <v>63.01</v>
      </c>
      <c r="C394" s="2">
        <f>IFERROR(__xludf.DUMMYFUNCTION("""COMPUTED_VALUE"""),63.27)</f>
        <v>63.27</v>
      </c>
      <c r="D394" s="2">
        <f>IFERROR(__xludf.DUMMYFUNCTION("""COMPUTED_VALUE"""),62.9)</f>
        <v>62.9</v>
      </c>
      <c r="E394" s="2">
        <f>IFERROR(__xludf.DUMMYFUNCTION("""COMPUTED_VALUE"""),63.12)</f>
        <v>63.12</v>
      </c>
      <c r="F394" s="2">
        <f>IFERROR(__xludf.DUMMYFUNCTION("""COMPUTED_VALUE"""),395341.0)</f>
        <v>395341</v>
      </c>
    </row>
    <row r="395">
      <c r="A395" s="3">
        <f>IFERROR(__xludf.DUMMYFUNCTION("""COMPUTED_VALUE"""),44034.6875)</f>
        <v>44034.6875</v>
      </c>
      <c r="B395" s="2">
        <f>IFERROR(__xludf.DUMMYFUNCTION("""COMPUTED_VALUE"""),62.93)</f>
        <v>62.93</v>
      </c>
      <c r="C395" s="2">
        <f>IFERROR(__xludf.DUMMYFUNCTION("""COMPUTED_VALUE"""),63.0)</f>
        <v>63</v>
      </c>
      <c r="D395" s="2">
        <f>IFERROR(__xludf.DUMMYFUNCTION("""COMPUTED_VALUE"""),62.38)</f>
        <v>62.38</v>
      </c>
      <c r="E395" s="2">
        <f>IFERROR(__xludf.DUMMYFUNCTION("""COMPUTED_VALUE"""),62.85)</f>
        <v>62.85</v>
      </c>
      <c r="F395" s="2">
        <f>IFERROR(__xludf.DUMMYFUNCTION("""COMPUTED_VALUE"""),358115.0)</f>
        <v>358115</v>
      </c>
    </row>
    <row r="396">
      <c r="A396" s="3">
        <f>IFERROR(__xludf.DUMMYFUNCTION("""COMPUTED_VALUE"""),44035.6875)</f>
        <v>44035.6875</v>
      </c>
      <c r="B396" s="2">
        <f>IFERROR(__xludf.DUMMYFUNCTION("""COMPUTED_VALUE"""),63.32)</f>
        <v>63.32</v>
      </c>
      <c r="C396" s="2">
        <f>IFERROR(__xludf.DUMMYFUNCTION("""COMPUTED_VALUE"""),63.42)</f>
        <v>63.42</v>
      </c>
      <c r="D396" s="2">
        <f>IFERROR(__xludf.DUMMYFUNCTION("""COMPUTED_VALUE"""),62.87)</f>
        <v>62.87</v>
      </c>
      <c r="E396" s="2">
        <f>IFERROR(__xludf.DUMMYFUNCTION("""COMPUTED_VALUE"""),63.12)</f>
        <v>63.12</v>
      </c>
      <c r="F396" s="2">
        <f>IFERROR(__xludf.DUMMYFUNCTION("""COMPUTED_VALUE"""),145130.0)</f>
        <v>145130</v>
      </c>
    </row>
    <row r="397">
      <c r="A397" s="3">
        <f>IFERROR(__xludf.DUMMYFUNCTION("""COMPUTED_VALUE"""),44036.6875)</f>
        <v>44036.6875</v>
      </c>
      <c r="B397" s="2">
        <f>IFERROR(__xludf.DUMMYFUNCTION("""COMPUTED_VALUE"""),62.03)</f>
        <v>62.03</v>
      </c>
      <c r="C397" s="2">
        <f>IFERROR(__xludf.DUMMYFUNCTION("""COMPUTED_VALUE"""),62.28)</f>
        <v>62.28</v>
      </c>
      <c r="D397" s="2">
        <f>IFERROR(__xludf.DUMMYFUNCTION("""COMPUTED_VALUE"""),61.8)</f>
        <v>61.8</v>
      </c>
      <c r="E397" s="2">
        <f>IFERROR(__xludf.DUMMYFUNCTION("""COMPUTED_VALUE"""),62.09)</f>
        <v>62.09</v>
      </c>
      <c r="F397" s="2">
        <f>IFERROR(__xludf.DUMMYFUNCTION("""COMPUTED_VALUE"""),238600.0)</f>
        <v>238600</v>
      </c>
    </row>
    <row r="398">
      <c r="A398" s="3">
        <f>IFERROR(__xludf.DUMMYFUNCTION("""COMPUTED_VALUE"""),44039.6875)</f>
        <v>44039.6875</v>
      </c>
      <c r="B398" s="2">
        <f>IFERROR(__xludf.DUMMYFUNCTION("""COMPUTED_VALUE"""),62.64)</f>
        <v>62.64</v>
      </c>
      <c r="C398" s="2">
        <f>IFERROR(__xludf.DUMMYFUNCTION("""COMPUTED_VALUE"""),62.64)</f>
        <v>62.64</v>
      </c>
      <c r="D398" s="2">
        <f>IFERROR(__xludf.DUMMYFUNCTION("""COMPUTED_VALUE"""),62.16)</f>
        <v>62.16</v>
      </c>
      <c r="E398" s="2">
        <f>IFERROR(__xludf.DUMMYFUNCTION("""COMPUTED_VALUE"""),62.31)</f>
        <v>62.31</v>
      </c>
      <c r="F398" s="2">
        <f>IFERROR(__xludf.DUMMYFUNCTION("""COMPUTED_VALUE"""),212889.0)</f>
        <v>212889</v>
      </c>
    </row>
    <row r="399">
      <c r="A399" s="3">
        <f>IFERROR(__xludf.DUMMYFUNCTION("""COMPUTED_VALUE"""),44040.6875)</f>
        <v>44040.6875</v>
      </c>
      <c r="B399" s="2">
        <f>IFERROR(__xludf.DUMMYFUNCTION("""COMPUTED_VALUE"""),62.57)</f>
        <v>62.57</v>
      </c>
      <c r="C399" s="2">
        <f>IFERROR(__xludf.DUMMYFUNCTION("""COMPUTED_VALUE"""),62.67)</f>
        <v>62.67</v>
      </c>
      <c r="D399" s="2">
        <f>IFERROR(__xludf.DUMMYFUNCTION("""COMPUTED_VALUE"""),62.25)</f>
        <v>62.25</v>
      </c>
      <c r="E399" s="2">
        <f>IFERROR(__xludf.DUMMYFUNCTION("""COMPUTED_VALUE"""),62.6)</f>
        <v>62.6</v>
      </c>
      <c r="F399" s="2">
        <f>IFERROR(__xludf.DUMMYFUNCTION("""COMPUTED_VALUE"""),235922.0)</f>
        <v>235922</v>
      </c>
    </row>
    <row r="400">
      <c r="A400" s="3">
        <f>IFERROR(__xludf.DUMMYFUNCTION("""COMPUTED_VALUE"""),44041.6875)</f>
        <v>44041.6875</v>
      </c>
      <c r="B400" s="2">
        <f>IFERROR(__xludf.DUMMYFUNCTION("""COMPUTED_VALUE"""),62.37)</f>
        <v>62.37</v>
      </c>
      <c r="C400" s="2">
        <f>IFERROR(__xludf.DUMMYFUNCTION("""COMPUTED_VALUE"""),62.69)</f>
        <v>62.69</v>
      </c>
      <c r="D400" s="2">
        <f>IFERROR(__xludf.DUMMYFUNCTION("""COMPUTED_VALUE"""),62.33)</f>
        <v>62.33</v>
      </c>
      <c r="E400" s="2">
        <f>IFERROR(__xludf.DUMMYFUNCTION("""COMPUTED_VALUE"""),62.69)</f>
        <v>62.69</v>
      </c>
      <c r="F400" s="2">
        <f>IFERROR(__xludf.DUMMYFUNCTION("""COMPUTED_VALUE"""),160547.0)</f>
        <v>160547</v>
      </c>
    </row>
    <row r="401">
      <c r="A401" s="3">
        <f>IFERROR(__xludf.DUMMYFUNCTION("""COMPUTED_VALUE"""),44042.6875)</f>
        <v>44042.6875</v>
      </c>
      <c r="B401" s="2">
        <f>IFERROR(__xludf.DUMMYFUNCTION("""COMPUTED_VALUE"""),62.64)</f>
        <v>62.64</v>
      </c>
      <c r="C401" s="2">
        <f>IFERROR(__xludf.DUMMYFUNCTION("""COMPUTED_VALUE"""),62.66)</f>
        <v>62.66</v>
      </c>
      <c r="D401" s="2">
        <f>IFERROR(__xludf.DUMMYFUNCTION("""COMPUTED_VALUE"""),61.61)</f>
        <v>61.61</v>
      </c>
      <c r="E401" s="2">
        <f>IFERROR(__xludf.DUMMYFUNCTION("""COMPUTED_VALUE"""),62.17)</f>
        <v>62.17</v>
      </c>
      <c r="F401" s="2">
        <f>IFERROR(__xludf.DUMMYFUNCTION("""COMPUTED_VALUE"""),273540.0)</f>
        <v>273540</v>
      </c>
    </row>
    <row r="402">
      <c r="A402" s="3">
        <f>IFERROR(__xludf.DUMMYFUNCTION("""COMPUTED_VALUE"""),44043.6875)</f>
        <v>44043.6875</v>
      </c>
      <c r="B402" s="2">
        <f>IFERROR(__xludf.DUMMYFUNCTION("""COMPUTED_VALUE"""),62.68)</f>
        <v>62.68</v>
      </c>
      <c r="C402" s="2">
        <f>IFERROR(__xludf.DUMMYFUNCTION("""COMPUTED_VALUE"""),62.8)</f>
        <v>62.8</v>
      </c>
      <c r="D402" s="2">
        <f>IFERROR(__xludf.DUMMYFUNCTION("""COMPUTED_VALUE"""),61.98)</f>
        <v>61.98</v>
      </c>
      <c r="E402" s="2">
        <f>IFERROR(__xludf.DUMMYFUNCTION("""COMPUTED_VALUE"""),62.1)</f>
        <v>62.1</v>
      </c>
      <c r="F402" s="2">
        <f>IFERROR(__xludf.DUMMYFUNCTION("""COMPUTED_VALUE"""),409545.0)</f>
        <v>409545</v>
      </c>
    </row>
    <row r="403">
      <c r="A403" s="3">
        <f>IFERROR(__xludf.DUMMYFUNCTION("""COMPUTED_VALUE"""),44046.6875)</f>
        <v>44046.6875</v>
      </c>
      <c r="B403" s="2">
        <f>IFERROR(__xludf.DUMMYFUNCTION("""COMPUTED_VALUE"""),62.44)</f>
        <v>62.44</v>
      </c>
      <c r="C403" s="2">
        <f>IFERROR(__xludf.DUMMYFUNCTION("""COMPUTED_VALUE"""),63.06)</f>
        <v>63.06</v>
      </c>
      <c r="D403" s="2">
        <f>IFERROR(__xludf.DUMMYFUNCTION("""COMPUTED_VALUE"""),62.26)</f>
        <v>62.26</v>
      </c>
      <c r="E403" s="2">
        <f>IFERROR(__xludf.DUMMYFUNCTION("""COMPUTED_VALUE"""),63.05)</f>
        <v>63.05</v>
      </c>
      <c r="F403" s="2">
        <f>IFERROR(__xludf.DUMMYFUNCTION("""COMPUTED_VALUE"""),354028.0)</f>
        <v>354028</v>
      </c>
    </row>
    <row r="404">
      <c r="A404" s="3">
        <f>IFERROR(__xludf.DUMMYFUNCTION("""COMPUTED_VALUE"""),44047.6875)</f>
        <v>44047.6875</v>
      </c>
      <c r="B404" s="2">
        <f>IFERROR(__xludf.DUMMYFUNCTION("""COMPUTED_VALUE"""),63.29)</f>
        <v>63.29</v>
      </c>
      <c r="C404" s="2">
        <f>IFERROR(__xludf.DUMMYFUNCTION("""COMPUTED_VALUE"""),63.44)</f>
        <v>63.44</v>
      </c>
      <c r="D404" s="2">
        <f>IFERROR(__xludf.DUMMYFUNCTION("""COMPUTED_VALUE"""),62.83)</f>
        <v>62.83</v>
      </c>
      <c r="E404" s="2">
        <f>IFERROR(__xludf.DUMMYFUNCTION("""COMPUTED_VALUE"""),63.25)</f>
        <v>63.25</v>
      </c>
      <c r="F404" s="2">
        <f>IFERROR(__xludf.DUMMYFUNCTION("""COMPUTED_VALUE"""),273897.0)</f>
        <v>273897</v>
      </c>
    </row>
    <row r="405">
      <c r="A405" s="3">
        <f>IFERROR(__xludf.DUMMYFUNCTION("""COMPUTED_VALUE"""),44048.6875)</f>
        <v>44048.6875</v>
      </c>
      <c r="B405" s="2">
        <f>IFERROR(__xludf.DUMMYFUNCTION("""COMPUTED_VALUE"""),63.61)</f>
        <v>63.61</v>
      </c>
      <c r="C405" s="2">
        <f>IFERROR(__xludf.DUMMYFUNCTION("""COMPUTED_VALUE"""),63.9)</f>
        <v>63.9</v>
      </c>
      <c r="D405" s="2">
        <f>IFERROR(__xludf.DUMMYFUNCTION("""COMPUTED_VALUE"""),63.08)</f>
        <v>63.08</v>
      </c>
      <c r="E405" s="2">
        <f>IFERROR(__xludf.DUMMYFUNCTION("""COMPUTED_VALUE"""),63.88)</f>
        <v>63.88</v>
      </c>
      <c r="F405" s="2">
        <f>IFERROR(__xludf.DUMMYFUNCTION("""COMPUTED_VALUE"""),215111.0)</f>
        <v>215111</v>
      </c>
    </row>
    <row r="406">
      <c r="A406" s="3">
        <f>IFERROR(__xludf.DUMMYFUNCTION("""COMPUTED_VALUE"""),44049.6875)</f>
        <v>44049.6875</v>
      </c>
      <c r="B406" s="2">
        <f>IFERROR(__xludf.DUMMYFUNCTION("""COMPUTED_VALUE"""),63.79)</f>
        <v>63.79</v>
      </c>
      <c r="C406" s="2">
        <f>IFERROR(__xludf.DUMMYFUNCTION("""COMPUTED_VALUE"""),63.94)</f>
        <v>63.94</v>
      </c>
      <c r="D406" s="2">
        <f>IFERROR(__xludf.DUMMYFUNCTION("""COMPUTED_VALUE"""),63.36)</f>
        <v>63.36</v>
      </c>
      <c r="E406" s="2">
        <f>IFERROR(__xludf.DUMMYFUNCTION("""COMPUTED_VALUE"""),63.59)</f>
        <v>63.59</v>
      </c>
      <c r="F406" s="2">
        <f>IFERROR(__xludf.DUMMYFUNCTION("""COMPUTED_VALUE"""),477106.0)</f>
        <v>477106</v>
      </c>
    </row>
    <row r="407">
      <c r="A407" s="3">
        <f>IFERROR(__xludf.DUMMYFUNCTION("""COMPUTED_VALUE"""),44050.6875)</f>
        <v>44050.6875</v>
      </c>
      <c r="B407" s="2">
        <f>IFERROR(__xludf.DUMMYFUNCTION("""COMPUTED_VALUE"""),63.69)</f>
        <v>63.69</v>
      </c>
      <c r="C407" s="2">
        <f>IFERROR(__xludf.DUMMYFUNCTION("""COMPUTED_VALUE"""),64.0)</f>
        <v>64</v>
      </c>
      <c r="D407" s="2">
        <f>IFERROR(__xludf.DUMMYFUNCTION("""COMPUTED_VALUE"""),63.57)</f>
        <v>63.57</v>
      </c>
      <c r="E407" s="2">
        <f>IFERROR(__xludf.DUMMYFUNCTION("""COMPUTED_VALUE"""),63.85)</f>
        <v>63.85</v>
      </c>
      <c r="F407" s="2">
        <f>IFERROR(__xludf.DUMMYFUNCTION("""COMPUTED_VALUE"""),309742.0)</f>
        <v>309742</v>
      </c>
    </row>
    <row r="408">
      <c r="A408" s="3">
        <f>IFERROR(__xludf.DUMMYFUNCTION("""COMPUTED_VALUE"""),44053.6875)</f>
        <v>44053.6875</v>
      </c>
      <c r="B408" s="2">
        <f>IFERROR(__xludf.DUMMYFUNCTION("""COMPUTED_VALUE"""),63.98)</f>
        <v>63.98</v>
      </c>
      <c r="C408" s="2">
        <f>IFERROR(__xludf.DUMMYFUNCTION("""COMPUTED_VALUE"""),64.13)</f>
        <v>64.13</v>
      </c>
      <c r="D408" s="2">
        <f>IFERROR(__xludf.DUMMYFUNCTION("""COMPUTED_VALUE"""),63.7)</f>
        <v>63.7</v>
      </c>
      <c r="E408" s="2">
        <f>IFERROR(__xludf.DUMMYFUNCTION("""COMPUTED_VALUE"""),63.9)</f>
        <v>63.9</v>
      </c>
      <c r="F408" s="2">
        <f>IFERROR(__xludf.DUMMYFUNCTION("""COMPUTED_VALUE"""),82055.0)</f>
        <v>82055</v>
      </c>
    </row>
    <row r="409">
      <c r="A409" s="3">
        <f>IFERROR(__xludf.DUMMYFUNCTION("""COMPUTED_VALUE"""),44054.6875)</f>
        <v>44054.6875</v>
      </c>
      <c r="B409" s="2">
        <f>IFERROR(__xludf.DUMMYFUNCTION("""COMPUTED_VALUE"""),64.2)</f>
        <v>64.2</v>
      </c>
      <c r="C409" s="2">
        <f>IFERROR(__xludf.DUMMYFUNCTION("""COMPUTED_VALUE"""),64.8)</f>
        <v>64.8</v>
      </c>
      <c r="D409" s="2">
        <f>IFERROR(__xludf.DUMMYFUNCTION("""COMPUTED_VALUE"""),64.19)</f>
        <v>64.19</v>
      </c>
      <c r="E409" s="2">
        <f>IFERROR(__xludf.DUMMYFUNCTION("""COMPUTED_VALUE"""),64.56)</f>
        <v>64.56</v>
      </c>
      <c r="F409" s="2">
        <f>IFERROR(__xludf.DUMMYFUNCTION("""COMPUTED_VALUE"""),150079.0)</f>
        <v>150079</v>
      </c>
    </row>
    <row r="410">
      <c r="A410" s="3">
        <f>IFERROR(__xludf.DUMMYFUNCTION("""COMPUTED_VALUE"""),44055.6875)</f>
        <v>44055.6875</v>
      </c>
      <c r="B410" s="2">
        <f>IFERROR(__xludf.DUMMYFUNCTION("""COMPUTED_VALUE"""),64.2)</f>
        <v>64.2</v>
      </c>
      <c r="C410" s="2">
        <f>IFERROR(__xludf.DUMMYFUNCTION("""COMPUTED_VALUE"""),64.96)</f>
        <v>64.96</v>
      </c>
      <c r="D410" s="2">
        <f>IFERROR(__xludf.DUMMYFUNCTION("""COMPUTED_VALUE"""),64.2)</f>
        <v>64.2</v>
      </c>
      <c r="E410" s="2">
        <f>IFERROR(__xludf.DUMMYFUNCTION("""COMPUTED_VALUE"""),64.85)</f>
        <v>64.85</v>
      </c>
      <c r="F410" s="2">
        <f>IFERROR(__xludf.DUMMYFUNCTION("""COMPUTED_VALUE"""),826032.0)</f>
        <v>826032</v>
      </c>
    </row>
    <row r="411">
      <c r="A411" s="3">
        <f>IFERROR(__xludf.DUMMYFUNCTION("""COMPUTED_VALUE"""),44056.6875)</f>
        <v>44056.6875</v>
      </c>
      <c r="B411" s="2">
        <f>IFERROR(__xludf.DUMMYFUNCTION("""COMPUTED_VALUE"""),64.73)</f>
        <v>64.73</v>
      </c>
      <c r="C411" s="2">
        <f>IFERROR(__xludf.DUMMYFUNCTION("""COMPUTED_VALUE"""),64.98)</f>
        <v>64.98</v>
      </c>
      <c r="D411" s="2">
        <f>IFERROR(__xludf.DUMMYFUNCTION("""COMPUTED_VALUE"""),64.7)</f>
        <v>64.7</v>
      </c>
      <c r="E411" s="2">
        <f>IFERROR(__xludf.DUMMYFUNCTION("""COMPUTED_VALUE"""),64.88)</f>
        <v>64.88</v>
      </c>
      <c r="F411" s="2">
        <f>IFERROR(__xludf.DUMMYFUNCTION("""COMPUTED_VALUE"""),117275.0)</f>
        <v>117275</v>
      </c>
    </row>
    <row r="412">
      <c r="A412" s="3">
        <f>IFERROR(__xludf.DUMMYFUNCTION("""COMPUTED_VALUE"""),44057.6875)</f>
        <v>44057.6875</v>
      </c>
      <c r="B412" s="2">
        <f>IFERROR(__xludf.DUMMYFUNCTION("""COMPUTED_VALUE"""),64.76)</f>
        <v>64.76</v>
      </c>
      <c r="C412" s="2">
        <f>IFERROR(__xludf.DUMMYFUNCTION("""COMPUTED_VALUE"""),64.76)</f>
        <v>64.76</v>
      </c>
      <c r="D412" s="2">
        <f>IFERROR(__xludf.DUMMYFUNCTION("""COMPUTED_VALUE"""),64.23)</f>
        <v>64.23</v>
      </c>
      <c r="E412" s="2">
        <f>IFERROR(__xludf.DUMMYFUNCTION("""COMPUTED_VALUE"""),64.68)</f>
        <v>64.68</v>
      </c>
      <c r="F412" s="2">
        <f>IFERROR(__xludf.DUMMYFUNCTION("""COMPUTED_VALUE"""),209953.0)</f>
        <v>209953</v>
      </c>
    </row>
    <row r="413">
      <c r="A413" s="3">
        <f>IFERROR(__xludf.DUMMYFUNCTION("""COMPUTED_VALUE"""),44060.6875)</f>
        <v>44060.6875</v>
      </c>
      <c r="B413" s="2">
        <f>IFERROR(__xludf.DUMMYFUNCTION("""COMPUTED_VALUE"""),64.71)</f>
        <v>64.71</v>
      </c>
      <c r="C413" s="2">
        <f>IFERROR(__xludf.DUMMYFUNCTION("""COMPUTED_VALUE"""),64.97)</f>
        <v>64.97</v>
      </c>
      <c r="D413" s="2">
        <f>IFERROR(__xludf.DUMMYFUNCTION("""COMPUTED_VALUE"""),64.54)</f>
        <v>64.54</v>
      </c>
      <c r="E413" s="2">
        <f>IFERROR(__xludf.DUMMYFUNCTION("""COMPUTED_VALUE"""),64.9)</f>
        <v>64.9</v>
      </c>
      <c r="F413" s="2">
        <f>IFERROR(__xludf.DUMMYFUNCTION("""COMPUTED_VALUE"""),151761.0)</f>
        <v>151761</v>
      </c>
    </row>
    <row r="414">
      <c r="A414" s="3">
        <f>IFERROR(__xludf.DUMMYFUNCTION("""COMPUTED_VALUE"""),44061.6875)</f>
        <v>44061.6875</v>
      </c>
      <c r="B414" s="2">
        <f>IFERROR(__xludf.DUMMYFUNCTION("""COMPUTED_VALUE"""),64.91)</f>
        <v>64.91</v>
      </c>
      <c r="C414" s="2">
        <f>IFERROR(__xludf.DUMMYFUNCTION("""COMPUTED_VALUE"""),65.23)</f>
        <v>65.23</v>
      </c>
      <c r="D414" s="2">
        <f>IFERROR(__xludf.DUMMYFUNCTION("""COMPUTED_VALUE"""),64.75)</f>
        <v>64.75</v>
      </c>
      <c r="E414" s="2">
        <f>IFERROR(__xludf.DUMMYFUNCTION("""COMPUTED_VALUE"""),65.05)</f>
        <v>65.05</v>
      </c>
      <c r="F414" s="2">
        <f>IFERROR(__xludf.DUMMYFUNCTION("""COMPUTED_VALUE"""),107842.0)</f>
        <v>107842</v>
      </c>
    </row>
    <row r="415">
      <c r="A415" s="3">
        <f>IFERROR(__xludf.DUMMYFUNCTION("""COMPUTED_VALUE"""),44062.6875)</f>
        <v>44062.6875</v>
      </c>
      <c r="B415" s="2">
        <f>IFERROR(__xludf.DUMMYFUNCTION("""COMPUTED_VALUE"""),65.14)</f>
        <v>65.14</v>
      </c>
      <c r="C415" s="2">
        <f>IFERROR(__xludf.DUMMYFUNCTION("""COMPUTED_VALUE"""),65.28)</f>
        <v>65.28</v>
      </c>
      <c r="D415" s="2">
        <f>IFERROR(__xludf.DUMMYFUNCTION("""COMPUTED_VALUE"""),65.0)</f>
        <v>65</v>
      </c>
      <c r="E415" s="2">
        <f>IFERROR(__xludf.DUMMYFUNCTION("""COMPUTED_VALUE"""),65.26)</f>
        <v>65.26</v>
      </c>
      <c r="F415" s="2">
        <f>IFERROR(__xludf.DUMMYFUNCTION("""COMPUTED_VALUE"""),318840.0)</f>
        <v>318840</v>
      </c>
    </row>
    <row r="416">
      <c r="A416" s="3">
        <f>IFERROR(__xludf.DUMMYFUNCTION("""COMPUTED_VALUE"""),44063.6875)</f>
        <v>44063.6875</v>
      </c>
      <c r="B416" s="2">
        <f>IFERROR(__xludf.DUMMYFUNCTION("""COMPUTED_VALUE"""),64.53)</f>
        <v>64.53</v>
      </c>
      <c r="C416" s="2">
        <f>IFERROR(__xludf.DUMMYFUNCTION("""COMPUTED_VALUE"""),64.7)</f>
        <v>64.7</v>
      </c>
      <c r="D416" s="2">
        <f>IFERROR(__xludf.DUMMYFUNCTION("""COMPUTED_VALUE"""),64.23)</f>
        <v>64.23</v>
      </c>
      <c r="E416" s="2">
        <f>IFERROR(__xludf.DUMMYFUNCTION("""COMPUTED_VALUE"""),64.68)</f>
        <v>64.68</v>
      </c>
      <c r="F416" s="2">
        <f>IFERROR(__xludf.DUMMYFUNCTION("""COMPUTED_VALUE"""),89251.0)</f>
        <v>89251</v>
      </c>
    </row>
    <row r="417">
      <c r="A417" s="3">
        <f>IFERROR(__xludf.DUMMYFUNCTION("""COMPUTED_VALUE"""),44064.6875)</f>
        <v>44064.6875</v>
      </c>
      <c r="B417" s="2">
        <f>IFERROR(__xludf.DUMMYFUNCTION("""COMPUTED_VALUE"""),64.98)</f>
        <v>64.98</v>
      </c>
      <c r="C417" s="2">
        <f>IFERROR(__xludf.DUMMYFUNCTION("""COMPUTED_VALUE"""),65.0)</f>
        <v>65</v>
      </c>
      <c r="D417" s="2">
        <f>IFERROR(__xludf.DUMMYFUNCTION("""COMPUTED_VALUE"""),64.25)</f>
        <v>64.25</v>
      </c>
      <c r="E417" s="2">
        <f>IFERROR(__xludf.DUMMYFUNCTION("""COMPUTED_VALUE"""),64.71)</f>
        <v>64.71</v>
      </c>
      <c r="F417" s="2">
        <f>IFERROR(__xludf.DUMMYFUNCTION("""COMPUTED_VALUE"""),152054.0)</f>
        <v>152054</v>
      </c>
    </row>
    <row r="418">
      <c r="A418" s="3">
        <f>IFERROR(__xludf.DUMMYFUNCTION("""COMPUTED_VALUE"""),44067.6875)</f>
        <v>44067.6875</v>
      </c>
      <c r="B418" s="2">
        <f>IFERROR(__xludf.DUMMYFUNCTION("""COMPUTED_VALUE"""),65.22)</f>
        <v>65.22</v>
      </c>
      <c r="C418" s="2">
        <f>IFERROR(__xludf.DUMMYFUNCTION("""COMPUTED_VALUE"""),65.7)</f>
        <v>65.7</v>
      </c>
      <c r="D418" s="2">
        <f>IFERROR(__xludf.DUMMYFUNCTION("""COMPUTED_VALUE"""),64.3)</f>
        <v>64.3</v>
      </c>
      <c r="E418" s="2">
        <f>IFERROR(__xludf.DUMMYFUNCTION("""COMPUTED_VALUE"""),65.43)</f>
        <v>65.43</v>
      </c>
      <c r="F418" s="2">
        <f>IFERROR(__xludf.DUMMYFUNCTION("""COMPUTED_VALUE"""),631703.0)</f>
        <v>631703</v>
      </c>
    </row>
    <row r="419">
      <c r="A419" s="3">
        <f>IFERROR(__xludf.DUMMYFUNCTION("""COMPUTED_VALUE"""),44068.6875)</f>
        <v>44068.6875</v>
      </c>
      <c r="B419" s="2">
        <f>IFERROR(__xludf.DUMMYFUNCTION("""COMPUTED_VALUE"""),65.81)</f>
        <v>65.81</v>
      </c>
      <c r="C419" s="2">
        <f>IFERROR(__xludf.DUMMYFUNCTION("""COMPUTED_VALUE"""),66.02)</f>
        <v>66.02</v>
      </c>
      <c r="D419" s="2">
        <f>IFERROR(__xludf.DUMMYFUNCTION("""COMPUTED_VALUE"""),65.46)</f>
        <v>65.46</v>
      </c>
      <c r="E419" s="2">
        <f>IFERROR(__xludf.DUMMYFUNCTION("""COMPUTED_VALUE"""),65.5)</f>
        <v>65.5</v>
      </c>
      <c r="F419" s="2">
        <f>IFERROR(__xludf.DUMMYFUNCTION("""COMPUTED_VALUE"""),416984.0)</f>
        <v>416984</v>
      </c>
    </row>
    <row r="420">
      <c r="A420" s="3">
        <f>IFERROR(__xludf.DUMMYFUNCTION("""COMPUTED_VALUE"""),44069.6875)</f>
        <v>44069.6875</v>
      </c>
      <c r="B420" s="2">
        <f>IFERROR(__xludf.DUMMYFUNCTION("""COMPUTED_VALUE"""),66.04)</f>
        <v>66.04</v>
      </c>
      <c r="C420" s="2">
        <f>IFERROR(__xludf.DUMMYFUNCTION("""COMPUTED_VALUE"""),66.42)</f>
        <v>66.42</v>
      </c>
      <c r="D420" s="2">
        <f>IFERROR(__xludf.DUMMYFUNCTION("""COMPUTED_VALUE"""),65.57)</f>
        <v>65.57</v>
      </c>
      <c r="E420" s="2">
        <f>IFERROR(__xludf.DUMMYFUNCTION("""COMPUTED_VALUE"""),66.08)</f>
        <v>66.08</v>
      </c>
      <c r="F420" s="2">
        <f>IFERROR(__xludf.DUMMYFUNCTION("""COMPUTED_VALUE"""),238340.0)</f>
        <v>238340</v>
      </c>
    </row>
    <row r="421">
      <c r="A421" s="3">
        <f>IFERROR(__xludf.DUMMYFUNCTION("""COMPUTED_VALUE"""),44070.6875)</f>
        <v>44070.6875</v>
      </c>
      <c r="B421" s="2">
        <f>IFERROR(__xludf.DUMMYFUNCTION("""COMPUTED_VALUE"""),66.31)</f>
        <v>66.31</v>
      </c>
      <c r="C421" s="2">
        <f>IFERROR(__xludf.DUMMYFUNCTION("""COMPUTED_VALUE"""),66.63)</f>
        <v>66.63</v>
      </c>
      <c r="D421" s="2">
        <f>IFERROR(__xludf.DUMMYFUNCTION("""COMPUTED_VALUE"""),66.11)</f>
        <v>66.11</v>
      </c>
      <c r="E421" s="2">
        <f>IFERROR(__xludf.DUMMYFUNCTION("""COMPUTED_VALUE"""),66.4)</f>
        <v>66.4</v>
      </c>
      <c r="F421" s="2">
        <f>IFERROR(__xludf.DUMMYFUNCTION("""COMPUTED_VALUE"""),356150.0)</f>
        <v>356150</v>
      </c>
    </row>
    <row r="422">
      <c r="A422" s="3">
        <f>IFERROR(__xludf.DUMMYFUNCTION("""COMPUTED_VALUE"""),44071.6875)</f>
        <v>44071.6875</v>
      </c>
      <c r="B422" s="2">
        <f>IFERROR(__xludf.DUMMYFUNCTION("""COMPUTED_VALUE"""),66.68)</f>
        <v>66.68</v>
      </c>
      <c r="C422" s="2">
        <f>IFERROR(__xludf.DUMMYFUNCTION("""COMPUTED_VALUE"""),66.68)</f>
        <v>66.68</v>
      </c>
      <c r="D422" s="2">
        <f>IFERROR(__xludf.DUMMYFUNCTION("""COMPUTED_VALUE"""),66.3)</f>
        <v>66.3</v>
      </c>
      <c r="E422" s="2">
        <f>IFERROR(__xludf.DUMMYFUNCTION("""COMPUTED_VALUE"""),66.45)</f>
        <v>66.45</v>
      </c>
      <c r="F422" s="2">
        <f>IFERROR(__xludf.DUMMYFUNCTION("""COMPUTED_VALUE"""),234404.0)</f>
        <v>234404</v>
      </c>
    </row>
    <row r="423">
      <c r="A423" s="3">
        <f>IFERROR(__xludf.DUMMYFUNCTION("""COMPUTED_VALUE"""),44075.6875)</f>
        <v>44075.6875</v>
      </c>
      <c r="B423" s="2">
        <f>IFERROR(__xludf.DUMMYFUNCTION("""COMPUTED_VALUE"""),66.89)</f>
        <v>66.89</v>
      </c>
      <c r="C423" s="2">
        <f>IFERROR(__xludf.DUMMYFUNCTION("""COMPUTED_VALUE"""),67.15)</f>
        <v>67.15</v>
      </c>
      <c r="D423" s="2">
        <f>IFERROR(__xludf.DUMMYFUNCTION("""COMPUTED_VALUE"""),66.38)</f>
        <v>66.38</v>
      </c>
      <c r="E423" s="2">
        <f>IFERROR(__xludf.DUMMYFUNCTION("""COMPUTED_VALUE"""),66.68)</f>
        <v>66.68</v>
      </c>
      <c r="F423" s="2">
        <f>IFERROR(__xludf.DUMMYFUNCTION("""COMPUTED_VALUE"""),204451.0)</f>
        <v>204451</v>
      </c>
    </row>
    <row r="424">
      <c r="A424" s="3">
        <f>IFERROR(__xludf.DUMMYFUNCTION("""COMPUTED_VALUE"""),44076.6875)</f>
        <v>44076.6875</v>
      </c>
      <c r="B424" s="2">
        <f>IFERROR(__xludf.DUMMYFUNCTION("""COMPUTED_VALUE"""),67.18)</f>
        <v>67.18</v>
      </c>
      <c r="C424" s="2">
        <f>IFERROR(__xludf.DUMMYFUNCTION("""COMPUTED_VALUE"""),67.63)</f>
        <v>67.63</v>
      </c>
      <c r="D424" s="2">
        <f>IFERROR(__xludf.DUMMYFUNCTION("""COMPUTED_VALUE"""),67.04)</f>
        <v>67.04</v>
      </c>
      <c r="E424" s="2">
        <f>IFERROR(__xludf.DUMMYFUNCTION("""COMPUTED_VALUE"""),67.25)</f>
        <v>67.25</v>
      </c>
      <c r="F424" s="2">
        <f>IFERROR(__xludf.DUMMYFUNCTION("""COMPUTED_VALUE"""),212797.0)</f>
        <v>212797</v>
      </c>
    </row>
    <row r="425">
      <c r="A425" s="3">
        <f>IFERROR(__xludf.DUMMYFUNCTION("""COMPUTED_VALUE"""),44077.6875)</f>
        <v>44077.6875</v>
      </c>
      <c r="B425" s="2">
        <f>IFERROR(__xludf.DUMMYFUNCTION("""COMPUTED_VALUE"""),67.65)</f>
        <v>67.65</v>
      </c>
      <c r="C425" s="2">
        <f>IFERROR(__xludf.DUMMYFUNCTION("""COMPUTED_VALUE"""),67.95)</f>
        <v>67.95</v>
      </c>
      <c r="D425" s="2">
        <f>IFERROR(__xludf.DUMMYFUNCTION("""COMPUTED_VALUE"""),65.62)</f>
        <v>65.62</v>
      </c>
      <c r="E425" s="2">
        <f>IFERROR(__xludf.DUMMYFUNCTION("""COMPUTED_VALUE"""),65.99)</f>
        <v>65.99</v>
      </c>
      <c r="F425" s="2">
        <f>IFERROR(__xludf.DUMMYFUNCTION("""COMPUTED_VALUE"""),201450.0)</f>
        <v>201450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IFERROR(__xludf.DUMMYFUNCTION("GOOGLEFINANCE(""LON:EIMI"", ""all"", ""2019-01-01"",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IFERROR(__xludf.DUMMYFUNCTION("""COMPUTED_VALUE"""),43467.6875)</f>
        <v>43467.6875</v>
      </c>
      <c r="B2" s="2">
        <f>IFERROR(__xludf.DUMMYFUNCTION("""COMPUTED_VALUE"""),25.26)</f>
        <v>25.26</v>
      </c>
      <c r="C2" s="2">
        <f>IFERROR(__xludf.DUMMYFUNCTION("""COMPUTED_VALUE"""),25.69)</f>
        <v>25.69</v>
      </c>
      <c r="D2" s="2">
        <f>IFERROR(__xludf.DUMMYFUNCTION("""COMPUTED_VALUE"""),25.11)</f>
        <v>25.11</v>
      </c>
      <c r="E2" s="2">
        <f>IFERROR(__xludf.DUMMYFUNCTION("""COMPUTED_VALUE"""),25.68)</f>
        <v>25.68</v>
      </c>
      <c r="F2" s="2">
        <f>IFERROR(__xludf.DUMMYFUNCTION("""COMPUTED_VALUE"""),694598.0)</f>
        <v>694598</v>
      </c>
    </row>
    <row r="3">
      <c r="A3" s="3">
        <f>IFERROR(__xludf.DUMMYFUNCTION("""COMPUTED_VALUE"""),43468.6875)</f>
        <v>43468.6875</v>
      </c>
      <c r="B3" s="2">
        <f>IFERROR(__xludf.DUMMYFUNCTION("""COMPUTED_VALUE"""),25.24)</f>
        <v>25.24</v>
      </c>
      <c r="C3" s="2">
        <f>IFERROR(__xludf.DUMMYFUNCTION("""COMPUTED_VALUE"""),25.41)</f>
        <v>25.41</v>
      </c>
      <c r="D3" s="2">
        <f>IFERROR(__xludf.DUMMYFUNCTION("""COMPUTED_VALUE"""),25.14)</f>
        <v>25.14</v>
      </c>
      <c r="E3" s="2">
        <f>IFERROR(__xludf.DUMMYFUNCTION("""COMPUTED_VALUE"""),25.3)</f>
        <v>25.3</v>
      </c>
      <c r="F3" s="2">
        <f>IFERROR(__xludf.DUMMYFUNCTION("""COMPUTED_VALUE"""),217013.0)</f>
        <v>217013</v>
      </c>
    </row>
    <row r="4">
      <c r="A4" s="3">
        <f>IFERROR(__xludf.DUMMYFUNCTION("""COMPUTED_VALUE"""),43469.6875)</f>
        <v>43469.6875</v>
      </c>
      <c r="B4" s="2">
        <f>IFERROR(__xludf.DUMMYFUNCTION("""COMPUTED_VALUE"""),25.6)</f>
        <v>25.6</v>
      </c>
      <c r="C4" s="2">
        <f>IFERROR(__xludf.DUMMYFUNCTION("""COMPUTED_VALUE"""),26.04)</f>
        <v>26.04</v>
      </c>
      <c r="D4" s="2">
        <f>IFERROR(__xludf.DUMMYFUNCTION("""COMPUTED_VALUE"""),25.54)</f>
        <v>25.54</v>
      </c>
      <c r="E4" s="2">
        <f>IFERROR(__xludf.DUMMYFUNCTION("""COMPUTED_VALUE"""),25.95)</f>
        <v>25.95</v>
      </c>
      <c r="F4" s="2">
        <f>IFERROR(__xludf.DUMMYFUNCTION("""COMPUTED_VALUE"""),993909.0)</f>
        <v>993909</v>
      </c>
    </row>
    <row r="5">
      <c r="A5" s="3">
        <f>IFERROR(__xludf.DUMMYFUNCTION("""COMPUTED_VALUE"""),43472.6875)</f>
        <v>43472.6875</v>
      </c>
      <c r="B5" s="2">
        <f>IFERROR(__xludf.DUMMYFUNCTION("""COMPUTED_VALUE"""),26.09)</f>
        <v>26.09</v>
      </c>
      <c r="C5" s="2">
        <f>IFERROR(__xludf.DUMMYFUNCTION("""COMPUTED_VALUE"""),26.1)</f>
        <v>26.1</v>
      </c>
      <c r="D5" s="2">
        <f>IFERROR(__xludf.DUMMYFUNCTION("""COMPUTED_VALUE"""),25.92)</f>
        <v>25.92</v>
      </c>
      <c r="E5" s="2">
        <f>IFERROR(__xludf.DUMMYFUNCTION("""COMPUTED_VALUE"""),26.02)</f>
        <v>26.02</v>
      </c>
      <c r="F5" s="2">
        <f>IFERROR(__xludf.DUMMYFUNCTION("""COMPUTED_VALUE"""),947421.0)</f>
        <v>947421</v>
      </c>
    </row>
    <row r="6">
      <c r="A6" s="3">
        <f>IFERROR(__xludf.DUMMYFUNCTION("""COMPUTED_VALUE"""),43473.6875)</f>
        <v>43473.6875</v>
      </c>
      <c r="B6" s="2">
        <f>IFERROR(__xludf.DUMMYFUNCTION("""COMPUTED_VALUE"""),25.9)</f>
        <v>25.9</v>
      </c>
      <c r="C6" s="2">
        <f>IFERROR(__xludf.DUMMYFUNCTION("""COMPUTED_VALUE"""),26.15)</f>
        <v>26.15</v>
      </c>
      <c r="D6" s="2">
        <f>IFERROR(__xludf.DUMMYFUNCTION("""COMPUTED_VALUE"""),25.89)</f>
        <v>25.89</v>
      </c>
      <c r="E6" s="2">
        <f>IFERROR(__xludf.DUMMYFUNCTION("""COMPUTED_VALUE"""),26.02)</f>
        <v>26.02</v>
      </c>
      <c r="F6" s="2">
        <f>IFERROR(__xludf.DUMMYFUNCTION("""COMPUTED_VALUE"""),396575.0)</f>
        <v>396575</v>
      </c>
    </row>
    <row r="7">
      <c r="A7" s="3">
        <f>IFERROR(__xludf.DUMMYFUNCTION("""COMPUTED_VALUE"""),43474.6875)</f>
        <v>43474.6875</v>
      </c>
      <c r="B7" s="2">
        <f>IFERROR(__xludf.DUMMYFUNCTION("""COMPUTED_VALUE"""),26.34)</f>
        <v>26.34</v>
      </c>
      <c r="C7" s="2">
        <f>IFERROR(__xludf.DUMMYFUNCTION("""COMPUTED_VALUE"""),26.62)</f>
        <v>26.62</v>
      </c>
      <c r="D7" s="2">
        <f>IFERROR(__xludf.DUMMYFUNCTION("""COMPUTED_VALUE"""),26.31)</f>
        <v>26.31</v>
      </c>
      <c r="E7" s="2">
        <f>IFERROR(__xludf.DUMMYFUNCTION("""COMPUTED_VALUE"""),26.62)</f>
        <v>26.62</v>
      </c>
      <c r="F7" s="2">
        <f>IFERROR(__xludf.DUMMYFUNCTION("""COMPUTED_VALUE"""),3951619.0)</f>
        <v>3951619</v>
      </c>
    </row>
    <row r="8">
      <c r="A8" s="3">
        <f>IFERROR(__xludf.DUMMYFUNCTION("""COMPUTED_VALUE"""),43475.6875)</f>
        <v>43475.6875</v>
      </c>
      <c r="B8" s="2">
        <f>IFERROR(__xludf.DUMMYFUNCTION("""COMPUTED_VALUE"""),26.47)</f>
        <v>26.47</v>
      </c>
      <c r="C8" s="2">
        <f>IFERROR(__xludf.DUMMYFUNCTION("""COMPUTED_VALUE"""),26.67)</f>
        <v>26.67</v>
      </c>
      <c r="D8" s="2">
        <f>IFERROR(__xludf.DUMMYFUNCTION("""COMPUTED_VALUE"""),26.43)</f>
        <v>26.43</v>
      </c>
      <c r="E8" s="2">
        <f>IFERROR(__xludf.DUMMYFUNCTION("""COMPUTED_VALUE"""),26.67)</f>
        <v>26.67</v>
      </c>
      <c r="F8" s="2">
        <f>IFERROR(__xludf.DUMMYFUNCTION("""COMPUTED_VALUE"""),293367.0)</f>
        <v>293367</v>
      </c>
    </row>
    <row r="9">
      <c r="A9" s="3">
        <f>IFERROR(__xludf.DUMMYFUNCTION("""COMPUTED_VALUE"""),43476.6875)</f>
        <v>43476.6875</v>
      </c>
      <c r="B9" s="2">
        <f>IFERROR(__xludf.DUMMYFUNCTION("""COMPUTED_VALUE"""),26.68)</f>
        <v>26.68</v>
      </c>
      <c r="C9" s="2">
        <f>IFERROR(__xludf.DUMMYFUNCTION("""COMPUTED_VALUE"""),26.76)</f>
        <v>26.76</v>
      </c>
      <c r="D9" s="2">
        <f>IFERROR(__xludf.DUMMYFUNCTION("""COMPUTED_VALUE"""),26.56)</f>
        <v>26.56</v>
      </c>
      <c r="E9" s="2">
        <f>IFERROR(__xludf.DUMMYFUNCTION("""COMPUTED_VALUE"""),26.66)</f>
        <v>26.66</v>
      </c>
      <c r="F9" s="2">
        <f>IFERROR(__xludf.DUMMYFUNCTION("""COMPUTED_VALUE"""),402432.0)</f>
        <v>402432</v>
      </c>
    </row>
    <row r="10">
      <c r="A10" s="3">
        <f>IFERROR(__xludf.DUMMYFUNCTION("""COMPUTED_VALUE"""),43479.6875)</f>
        <v>43479.6875</v>
      </c>
      <c r="B10" s="2">
        <f>IFERROR(__xludf.DUMMYFUNCTION("""COMPUTED_VALUE"""),26.31)</f>
        <v>26.31</v>
      </c>
      <c r="C10" s="2">
        <f>IFERROR(__xludf.DUMMYFUNCTION("""COMPUTED_VALUE"""),26.49)</f>
        <v>26.49</v>
      </c>
      <c r="D10" s="2">
        <f>IFERROR(__xludf.DUMMYFUNCTION("""COMPUTED_VALUE"""),26.31)</f>
        <v>26.31</v>
      </c>
      <c r="E10" s="2">
        <f>IFERROR(__xludf.DUMMYFUNCTION("""COMPUTED_VALUE"""),26.45)</f>
        <v>26.45</v>
      </c>
      <c r="F10" s="2">
        <f>IFERROR(__xludf.DUMMYFUNCTION("""COMPUTED_VALUE"""),287653.0)</f>
        <v>287653</v>
      </c>
    </row>
    <row r="11">
      <c r="A11" s="3">
        <f>IFERROR(__xludf.DUMMYFUNCTION("""COMPUTED_VALUE"""),43480.6875)</f>
        <v>43480.6875</v>
      </c>
      <c r="B11" s="2">
        <f>IFERROR(__xludf.DUMMYFUNCTION("""COMPUTED_VALUE"""),26.78)</f>
        <v>26.78</v>
      </c>
      <c r="C11" s="2">
        <f>IFERROR(__xludf.DUMMYFUNCTION("""COMPUTED_VALUE"""),26.78)</f>
        <v>26.78</v>
      </c>
      <c r="D11" s="2">
        <f>IFERROR(__xludf.DUMMYFUNCTION("""COMPUTED_VALUE"""),26.58)</f>
        <v>26.58</v>
      </c>
      <c r="E11" s="2">
        <f>IFERROR(__xludf.DUMMYFUNCTION("""COMPUTED_VALUE"""),26.66)</f>
        <v>26.66</v>
      </c>
      <c r="F11" s="2">
        <f>IFERROR(__xludf.DUMMYFUNCTION("""COMPUTED_VALUE"""),264593.0)</f>
        <v>264593</v>
      </c>
    </row>
    <row r="12">
      <c r="A12" s="3">
        <f>IFERROR(__xludf.DUMMYFUNCTION("""COMPUTED_VALUE"""),43481.6875)</f>
        <v>43481.6875</v>
      </c>
      <c r="B12" s="2">
        <f>IFERROR(__xludf.DUMMYFUNCTION("""COMPUTED_VALUE"""),26.83)</f>
        <v>26.83</v>
      </c>
      <c r="C12" s="2">
        <f>IFERROR(__xludf.DUMMYFUNCTION("""COMPUTED_VALUE"""),27.02)</f>
        <v>27.02</v>
      </c>
      <c r="D12" s="2">
        <f>IFERROR(__xludf.DUMMYFUNCTION("""COMPUTED_VALUE"""),26.75)</f>
        <v>26.75</v>
      </c>
      <c r="E12" s="2">
        <f>IFERROR(__xludf.DUMMYFUNCTION("""COMPUTED_VALUE"""),27.02)</f>
        <v>27.02</v>
      </c>
      <c r="F12" s="2">
        <f>IFERROR(__xludf.DUMMYFUNCTION("""COMPUTED_VALUE"""),275671.0)</f>
        <v>275671</v>
      </c>
    </row>
    <row r="13">
      <c r="A13" s="3">
        <f>IFERROR(__xludf.DUMMYFUNCTION("""COMPUTED_VALUE"""),43482.6875)</f>
        <v>43482.6875</v>
      </c>
      <c r="B13" s="2">
        <f>IFERROR(__xludf.DUMMYFUNCTION("""COMPUTED_VALUE"""),26.75)</f>
        <v>26.75</v>
      </c>
      <c r="C13" s="2">
        <f>IFERROR(__xludf.DUMMYFUNCTION("""COMPUTED_VALUE"""),26.91)</f>
        <v>26.91</v>
      </c>
      <c r="D13" s="2">
        <f>IFERROR(__xludf.DUMMYFUNCTION("""COMPUTED_VALUE"""),26.71)</f>
        <v>26.71</v>
      </c>
      <c r="E13" s="2">
        <f>IFERROR(__xludf.DUMMYFUNCTION("""COMPUTED_VALUE"""),26.91)</f>
        <v>26.91</v>
      </c>
      <c r="F13" s="2">
        <f>IFERROR(__xludf.DUMMYFUNCTION("""COMPUTED_VALUE"""),344672.0)</f>
        <v>344672</v>
      </c>
    </row>
    <row r="14">
      <c r="A14" s="3">
        <f>IFERROR(__xludf.DUMMYFUNCTION("""COMPUTED_VALUE"""),43483.6875)</f>
        <v>43483.6875</v>
      </c>
      <c r="B14" s="2">
        <f>IFERROR(__xludf.DUMMYFUNCTION("""COMPUTED_VALUE"""),26.98)</f>
        <v>26.98</v>
      </c>
      <c r="C14" s="2">
        <f>IFERROR(__xludf.DUMMYFUNCTION("""COMPUTED_VALUE"""),27.26)</f>
        <v>27.26</v>
      </c>
      <c r="D14" s="2">
        <f>IFERROR(__xludf.DUMMYFUNCTION("""COMPUTED_VALUE"""),26.98)</f>
        <v>26.98</v>
      </c>
      <c r="E14" s="2">
        <f>IFERROR(__xludf.DUMMYFUNCTION("""COMPUTED_VALUE"""),27.19)</f>
        <v>27.19</v>
      </c>
      <c r="F14" s="2">
        <f>IFERROR(__xludf.DUMMYFUNCTION("""COMPUTED_VALUE"""),1206076.0)</f>
        <v>1206076</v>
      </c>
    </row>
    <row r="15">
      <c r="A15" s="3">
        <f>IFERROR(__xludf.DUMMYFUNCTION("""COMPUTED_VALUE"""),43486.6875)</f>
        <v>43486.6875</v>
      </c>
      <c r="B15" s="2">
        <f>IFERROR(__xludf.DUMMYFUNCTION("""COMPUTED_VALUE"""),27.09)</f>
        <v>27.09</v>
      </c>
      <c r="C15" s="2">
        <f>IFERROR(__xludf.DUMMYFUNCTION("""COMPUTED_VALUE"""),27.09)</f>
        <v>27.09</v>
      </c>
      <c r="D15" s="2">
        <f>IFERROR(__xludf.DUMMYFUNCTION("""COMPUTED_VALUE"""),26.99)</f>
        <v>26.99</v>
      </c>
      <c r="E15" s="2">
        <f>IFERROR(__xludf.DUMMYFUNCTION("""COMPUTED_VALUE"""),27.06)</f>
        <v>27.06</v>
      </c>
      <c r="F15" s="2">
        <f>IFERROR(__xludf.DUMMYFUNCTION("""COMPUTED_VALUE"""),402615.0)</f>
        <v>402615</v>
      </c>
    </row>
    <row r="16">
      <c r="A16" s="3">
        <f>IFERROR(__xludf.DUMMYFUNCTION("""COMPUTED_VALUE"""),43487.6875)</f>
        <v>43487.6875</v>
      </c>
      <c r="B16" s="2">
        <f>IFERROR(__xludf.DUMMYFUNCTION("""COMPUTED_VALUE"""),26.83)</f>
        <v>26.83</v>
      </c>
      <c r="C16" s="2">
        <f>IFERROR(__xludf.DUMMYFUNCTION("""COMPUTED_VALUE"""),26.9)</f>
        <v>26.9</v>
      </c>
      <c r="D16" s="2">
        <f>IFERROR(__xludf.DUMMYFUNCTION("""COMPUTED_VALUE"""),26.79)</f>
        <v>26.79</v>
      </c>
      <c r="E16" s="2">
        <f>IFERROR(__xludf.DUMMYFUNCTION("""COMPUTED_VALUE"""),26.84)</f>
        <v>26.84</v>
      </c>
      <c r="F16" s="2">
        <f>IFERROR(__xludf.DUMMYFUNCTION("""COMPUTED_VALUE"""),427031.0)</f>
        <v>427031</v>
      </c>
    </row>
    <row r="17">
      <c r="A17" s="3">
        <f>IFERROR(__xludf.DUMMYFUNCTION("""COMPUTED_VALUE"""),43488.6875)</f>
        <v>43488.6875</v>
      </c>
      <c r="B17" s="2">
        <f>IFERROR(__xludf.DUMMYFUNCTION("""COMPUTED_VALUE"""),26.86)</f>
        <v>26.86</v>
      </c>
      <c r="C17" s="2">
        <f>IFERROR(__xludf.DUMMYFUNCTION("""COMPUTED_VALUE"""),27.0)</f>
        <v>27</v>
      </c>
      <c r="D17" s="2">
        <f>IFERROR(__xludf.DUMMYFUNCTION("""COMPUTED_VALUE"""),26.81)</f>
        <v>26.81</v>
      </c>
      <c r="E17" s="2">
        <f>IFERROR(__xludf.DUMMYFUNCTION("""COMPUTED_VALUE"""),26.9)</f>
        <v>26.9</v>
      </c>
      <c r="F17" s="2">
        <f>IFERROR(__xludf.DUMMYFUNCTION("""COMPUTED_VALUE"""),578519.0)</f>
        <v>578519</v>
      </c>
    </row>
    <row r="18">
      <c r="A18" s="3">
        <f>IFERROR(__xludf.DUMMYFUNCTION("""COMPUTED_VALUE"""),43489.6875)</f>
        <v>43489.6875</v>
      </c>
      <c r="B18" s="2">
        <f>IFERROR(__xludf.DUMMYFUNCTION("""COMPUTED_VALUE"""),26.99)</f>
        <v>26.99</v>
      </c>
      <c r="C18" s="2">
        <f>IFERROR(__xludf.DUMMYFUNCTION("""COMPUTED_VALUE"""),27.21)</f>
        <v>27.21</v>
      </c>
      <c r="D18" s="2">
        <f>IFERROR(__xludf.DUMMYFUNCTION("""COMPUTED_VALUE"""),26.95)</f>
        <v>26.95</v>
      </c>
      <c r="E18" s="2">
        <f>IFERROR(__xludf.DUMMYFUNCTION("""COMPUTED_VALUE"""),27.2)</f>
        <v>27.2</v>
      </c>
      <c r="F18" s="2">
        <f>IFERROR(__xludf.DUMMYFUNCTION("""COMPUTED_VALUE"""),511994.0)</f>
        <v>511994</v>
      </c>
    </row>
    <row r="19">
      <c r="A19" s="3">
        <f>IFERROR(__xludf.DUMMYFUNCTION("""COMPUTED_VALUE"""),43490.6875)</f>
        <v>43490.6875</v>
      </c>
      <c r="B19" s="2">
        <f>IFERROR(__xludf.DUMMYFUNCTION("""COMPUTED_VALUE"""),27.46)</f>
        <v>27.46</v>
      </c>
      <c r="C19" s="2">
        <f>IFERROR(__xludf.DUMMYFUNCTION("""COMPUTED_VALUE"""),27.65)</f>
        <v>27.65</v>
      </c>
      <c r="D19" s="2">
        <f>IFERROR(__xludf.DUMMYFUNCTION("""COMPUTED_VALUE"""),27.38)</f>
        <v>27.38</v>
      </c>
      <c r="E19" s="2">
        <f>IFERROR(__xludf.DUMMYFUNCTION("""COMPUTED_VALUE"""),27.6)</f>
        <v>27.6</v>
      </c>
      <c r="F19" s="2">
        <f>IFERROR(__xludf.DUMMYFUNCTION("""COMPUTED_VALUE"""),960859.0)</f>
        <v>960859</v>
      </c>
    </row>
    <row r="20">
      <c r="A20" s="3">
        <f>IFERROR(__xludf.DUMMYFUNCTION("""COMPUTED_VALUE"""),43493.6875)</f>
        <v>43493.6875</v>
      </c>
      <c r="B20" s="2">
        <f>IFERROR(__xludf.DUMMYFUNCTION("""COMPUTED_VALUE"""),27.38)</f>
        <v>27.38</v>
      </c>
      <c r="C20" s="2">
        <f>IFERROR(__xludf.DUMMYFUNCTION("""COMPUTED_VALUE"""),27.39)</f>
        <v>27.39</v>
      </c>
      <c r="D20" s="2">
        <f>IFERROR(__xludf.DUMMYFUNCTION("""COMPUTED_VALUE"""),27.11)</f>
        <v>27.11</v>
      </c>
      <c r="E20" s="2">
        <f>IFERROR(__xludf.DUMMYFUNCTION("""COMPUTED_VALUE"""),27.26)</f>
        <v>27.26</v>
      </c>
      <c r="F20" s="2">
        <f>IFERROR(__xludf.DUMMYFUNCTION("""COMPUTED_VALUE"""),217630.0)</f>
        <v>217630</v>
      </c>
    </row>
    <row r="21">
      <c r="A21" s="3">
        <f>IFERROR(__xludf.DUMMYFUNCTION("""COMPUTED_VALUE"""),43494.6875)</f>
        <v>43494.6875</v>
      </c>
      <c r="B21" s="2">
        <f>IFERROR(__xludf.DUMMYFUNCTION("""COMPUTED_VALUE"""),27.25)</f>
        <v>27.25</v>
      </c>
      <c r="C21" s="2">
        <f>IFERROR(__xludf.DUMMYFUNCTION("""COMPUTED_VALUE"""),27.46)</f>
        <v>27.46</v>
      </c>
      <c r="D21" s="2">
        <f>IFERROR(__xludf.DUMMYFUNCTION("""COMPUTED_VALUE"""),27.24)</f>
        <v>27.24</v>
      </c>
      <c r="E21" s="2">
        <f>IFERROR(__xludf.DUMMYFUNCTION("""COMPUTED_VALUE"""),27.38)</f>
        <v>27.38</v>
      </c>
      <c r="F21" s="2">
        <f>IFERROR(__xludf.DUMMYFUNCTION("""COMPUTED_VALUE"""),668955.0)</f>
        <v>668955</v>
      </c>
    </row>
    <row r="22">
      <c r="A22" s="3">
        <f>IFERROR(__xludf.DUMMYFUNCTION("""COMPUTED_VALUE"""),43495.6875)</f>
        <v>43495.6875</v>
      </c>
      <c r="B22" s="2">
        <f>IFERROR(__xludf.DUMMYFUNCTION("""COMPUTED_VALUE"""),27.45)</f>
        <v>27.45</v>
      </c>
      <c r="C22" s="2">
        <f>IFERROR(__xludf.DUMMYFUNCTION("""COMPUTED_VALUE"""),27.59)</f>
        <v>27.59</v>
      </c>
      <c r="D22" s="2">
        <f>IFERROR(__xludf.DUMMYFUNCTION("""COMPUTED_VALUE"""),27.4)</f>
        <v>27.4</v>
      </c>
      <c r="E22" s="2">
        <f>IFERROR(__xludf.DUMMYFUNCTION("""COMPUTED_VALUE"""),27.49)</f>
        <v>27.49</v>
      </c>
      <c r="F22" s="2">
        <f>IFERROR(__xludf.DUMMYFUNCTION("""COMPUTED_VALUE"""),213808.0)</f>
        <v>213808</v>
      </c>
    </row>
    <row r="23">
      <c r="A23" s="3">
        <f>IFERROR(__xludf.DUMMYFUNCTION("""COMPUTED_VALUE"""),43496.6875)</f>
        <v>43496.6875</v>
      </c>
      <c r="B23" s="2">
        <f>IFERROR(__xludf.DUMMYFUNCTION("""COMPUTED_VALUE"""),27.92)</f>
        <v>27.92</v>
      </c>
      <c r="C23" s="2">
        <f>IFERROR(__xludf.DUMMYFUNCTION("""COMPUTED_VALUE"""),28.12)</f>
        <v>28.12</v>
      </c>
      <c r="D23" s="2">
        <f>IFERROR(__xludf.DUMMYFUNCTION("""COMPUTED_VALUE"""),27.9)</f>
        <v>27.9</v>
      </c>
      <c r="E23" s="2">
        <f>IFERROR(__xludf.DUMMYFUNCTION("""COMPUTED_VALUE"""),28.06)</f>
        <v>28.06</v>
      </c>
      <c r="F23" s="2">
        <f>IFERROR(__xludf.DUMMYFUNCTION("""COMPUTED_VALUE"""),392844.0)</f>
        <v>392844</v>
      </c>
    </row>
    <row r="24">
      <c r="A24" s="3">
        <f>IFERROR(__xludf.DUMMYFUNCTION("""COMPUTED_VALUE"""),43497.6875)</f>
        <v>43497.6875</v>
      </c>
      <c r="B24" s="2">
        <f>IFERROR(__xludf.DUMMYFUNCTION("""COMPUTED_VALUE"""),27.96)</f>
        <v>27.96</v>
      </c>
      <c r="C24" s="2">
        <f>IFERROR(__xludf.DUMMYFUNCTION("""COMPUTED_VALUE"""),28.03)</f>
        <v>28.03</v>
      </c>
      <c r="D24" s="2">
        <f>IFERROR(__xludf.DUMMYFUNCTION("""COMPUTED_VALUE"""),27.9)</f>
        <v>27.9</v>
      </c>
      <c r="E24" s="2">
        <f>IFERROR(__xludf.DUMMYFUNCTION("""COMPUTED_VALUE"""),27.98)</f>
        <v>27.98</v>
      </c>
      <c r="F24" s="2">
        <f>IFERROR(__xludf.DUMMYFUNCTION("""COMPUTED_VALUE"""),528063.0)</f>
        <v>528063</v>
      </c>
    </row>
    <row r="25">
      <c r="A25" s="3">
        <f>IFERROR(__xludf.DUMMYFUNCTION("""COMPUTED_VALUE"""),43500.6875)</f>
        <v>43500.6875</v>
      </c>
      <c r="B25" s="2">
        <f>IFERROR(__xludf.DUMMYFUNCTION("""COMPUTED_VALUE"""),27.89)</f>
        <v>27.89</v>
      </c>
      <c r="C25" s="2">
        <f>IFERROR(__xludf.DUMMYFUNCTION("""COMPUTED_VALUE"""),28.05)</f>
        <v>28.05</v>
      </c>
      <c r="D25" s="2">
        <f>IFERROR(__xludf.DUMMYFUNCTION("""COMPUTED_VALUE"""),27.85)</f>
        <v>27.85</v>
      </c>
      <c r="E25" s="2">
        <f>IFERROR(__xludf.DUMMYFUNCTION("""COMPUTED_VALUE"""),28.03)</f>
        <v>28.03</v>
      </c>
      <c r="F25" s="2">
        <f>IFERROR(__xludf.DUMMYFUNCTION("""COMPUTED_VALUE"""),284195.0)</f>
        <v>284195</v>
      </c>
    </row>
    <row r="26">
      <c r="A26" s="3">
        <f>IFERROR(__xludf.DUMMYFUNCTION("""COMPUTED_VALUE"""),43501.6875)</f>
        <v>43501.6875</v>
      </c>
      <c r="B26" s="2">
        <f>IFERROR(__xludf.DUMMYFUNCTION("""COMPUTED_VALUE"""),28.01)</f>
        <v>28.01</v>
      </c>
      <c r="C26" s="2">
        <f>IFERROR(__xludf.DUMMYFUNCTION("""COMPUTED_VALUE"""),28.3)</f>
        <v>28.3</v>
      </c>
      <c r="D26" s="2">
        <f>IFERROR(__xludf.DUMMYFUNCTION("""COMPUTED_VALUE"""),28.0)</f>
        <v>28</v>
      </c>
      <c r="E26" s="2">
        <f>IFERROR(__xludf.DUMMYFUNCTION("""COMPUTED_VALUE"""),28.27)</f>
        <v>28.27</v>
      </c>
      <c r="F26" s="2">
        <f>IFERROR(__xludf.DUMMYFUNCTION("""COMPUTED_VALUE"""),203564.0)</f>
        <v>203564</v>
      </c>
    </row>
    <row r="27">
      <c r="A27" s="3">
        <f>IFERROR(__xludf.DUMMYFUNCTION("""COMPUTED_VALUE"""),43502.6875)</f>
        <v>43502.6875</v>
      </c>
      <c r="B27" s="2">
        <f>IFERROR(__xludf.DUMMYFUNCTION("""COMPUTED_VALUE"""),28.24)</f>
        <v>28.24</v>
      </c>
      <c r="C27" s="2">
        <f>IFERROR(__xludf.DUMMYFUNCTION("""COMPUTED_VALUE"""),28.31)</f>
        <v>28.31</v>
      </c>
      <c r="D27" s="2">
        <f>IFERROR(__xludf.DUMMYFUNCTION("""COMPUTED_VALUE"""),28.09)</f>
        <v>28.09</v>
      </c>
      <c r="E27" s="2">
        <f>IFERROR(__xludf.DUMMYFUNCTION("""COMPUTED_VALUE"""),28.1)</f>
        <v>28.1</v>
      </c>
      <c r="F27" s="2">
        <f>IFERROR(__xludf.DUMMYFUNCTION("""COMPUTED_VALUE"""),392381.0)</f>
        <v>392381</v>
      </c>
    </row>
    <row r="28">
      <c r="A28" s="3">
        <f>IFERROR(__xludf.DUMMYFUNCTION("""COMPUTED_VALUE"""),43503.6875)</f>
        <v>43503.6875</v>
      </c>
      <c r="B28" s="2">
        <f>IFERROR(__xludf.DUMMYFUNCTION("""COMPUTED_VALUE"""),27.92)</f>
        <v>27.92</v>
      </c>
      <c r="C28" s="2">
        <f>IFERROR(__xludf.DUMMYFUNCTION("""COMPUTED_VALUE"""),27.94)</f>
        <v>27.94</v>
      </c>
      <c r="D28" s="2">
        <f>IFERROR(__xludf.DUMMYFUNCTION("""COMPUTED_VALUE"""),27.51)</f>
        <v>27.51</v>
      </c>
      <c r="E28" s="2">
        <f>IFERROR(__xludf.DUMMYFUNCTION("""COMPUTED_VALUE"""),27.51)</f>
        <v>27.51</v>
      </c>
      <c r="F28" s="2">
        <f>IFERROR(__xludf.DUMMYFUNCTION("""COMPUTED_VALUE"""),189948.0)</f>
        <v>189948</v>
      </c>
    </row>
    <row r="29">
      <c r="A29" s="3">
        <f>IFERROR(__xludf.DUMMYFUNCTION("""COMPUTED_VALUE"""),43504.6875)</f>
        <v>43504.6875</v>
      </c>
      <c r="B29" s="2">
        <f>IFERROR(__xludf.DUMMYFUNCTION("""COMPUTED_VALUE"""),27.6)</f>
        <v>27.6</v>
      </c>
      <c r="C29" s="2">
        <f>IFERROR(__xludf.DUMMYFUNCTION("""COMPUTED_VALUE"""),27.68)</f>
        <v>27.68</v>
      </c>
      <c r="D29" s="2">
        <f>IFERROR(__xludf.DUMMYFUNCTION("""COMPUTED_VALUE"""),27.39)</f>
        <v>27.39</v>
      </c>
      <c r="E29" s="2">
        <f>IFERROR(__xludf.DUMMYFUNCTION("""COMPUTED_VALUE"""),27.42)</f>
        <v>27.42</v>
      </c>
      <c r="F29" s="2">
        <f>IFERROR(__xludf.DUMMYFUNCTION("""COMPUTED_VALUE"""),249420.0)</f>
        <v>249420</v>
      </c>
    </row>
    <row r="30">
      <c r="A30" s="3">
        <f>IFERROR(__xludf.DUMMYFUNCTION("""COMPUTED_VALUE"""),43507.6875)</f>
        <v>43507.6875</v>
      </c>
      <c r="B30" s="2">
        <f>IFERROR(__xludf.DUMMYFUNCTION("""COMPUTED_VALUE"""),27.59)</f>
        <v>27.59</v>
      </c>
      <c r="C30" s="2">
        <f>IFERROR(__xludf.DUMMYFUNCTION("""COMPUTED_VALUE"""),27.72)</f>
        <v>27.72</v>
      </c>
      <c r="D30" s="2">
        <f>IFERROR(__xludf.DUMMYFUNCTION("""COMPUTED_VALUE"""),27.51)</f>
        <v>27.51</v>
      </c>
      <c r="E30" s="2">
        <f>IFERROR(__xludf.DUMMYFUNCTION("""COMPUTED_VALUE"""),27.56)</f>
        <v>27.56</v>
      </c>
      <c r="F30" s="2">
        <f>IFERROR(__xludf.DUMMYFUNCTION("""COMPUTED_VALUE"""),348680.0)</f>
        <v>348680</v>
      </c>
    </row>
    <row r="31">
      <c r="A31" s="3">
        <f>IFERROR(__xludf.DUMMYFUNCTION("""COMPUTED_VALUE"""),43508.6875)</f>
        <v>43508.6875</v>
      </c>
      <c r="B31" s="2">
        <f>IFERROR(__xludf.DUMMYFUNCTION("""COMPUTED_VALUE"""),27.62)</f>
        <v>27.62</v>
      </c>
      <c r="C31" s="2">
        <f>IFERROR(__xludf.DUMMYFUNCTION("""COMPUTED_VALUE"""),27.73)</f>
        <v>27.73</v>
      </c>
      <c r="D31" s="2">
        <f>IFERROR(__xludf.DUMMYFUNCTION("""COMPUTED_VALUE"""),27.58)</f>
        <v>27.58</v>
      </c>
      <c r="E31" s="2">
        <f>IFERROR(__xludf.DUMMYFUNCTION("""COMPUTED_VALUE"""),27.7)</f>
        <v>27.7</v>
      </c>
      <c r="F31" s="2">
        <f>IFERROR(__xludf.DUMMYFUNCTION("""COMPUTED_VALUE"""),460328.0)</f>
        <v>460328</v>
      </c>
    </row>
    <row r="32">
      <c r="A32" s="3">
        <f>IFERROR(__xludf.DUMMYFUNCTION("""COMPUTED_VALUE"""),43509.6875)</f>
        <v>43509.6875</v>
      </c>
      <c r="B32" s="2">
        <f>IFERROR(__xludf.DUMMYFUNCTION("""COMPUTED_VALUE"""),27.79)</f>
        <v>27.79</v>
      </c>
      <c r="C32" s="2">
        <f>IFERROR(__xludf.DUMMYFUNCTION("""COMPUTED_VALUE"""),27.79)</f>
        <v>27.79</v>
      </c>
      <c r="D32" s="2">
        <f>IFERROR(__xludf.DUMMYFUNCTION("""COMPUTED_VALUE"""),27.54)</f>
        <v>27.54</v>
      </c>
      <c r="E32" s="2">
        <f>IFERROR(__xludf.DUMMYFUNCTION("""COMPUTED_VALUE"""),27.54)</f>
        <v>27.54</v>
      </c>
      <c r="F32" s="2">
        <f>IFERROR(__xludf.DUMMYFUNCTION("""COMPUTED_VALUE"""),996540.0)</f>
        <v>996540</v>
      </c>
    </row>
    <row r="33">
      <c r="A33" s="3">
        <f>IFERROR(__xludf.DUMMYFUNCTION("""COMPUTED_VALUE"""),43510.6875)</f>
        <v>43510.6875</v>
      </c>
      <c r="B33" s="2">
        <f>IFERROR(__xludf.DUMMYFUNCTION("""COMPUTED_VALUE"""),27.64)</f>
        <v>27.64</v>
      </c>
      <c r="C33" s="2">
        <f>IFERROR(__xludf.DUMMYFUNCTION("""COMPUTED_VALUE"""),27.64)</f>
        <v>27.64</v>
      </c>
      <c r="D33" s="2">
        <f>IFERROR(__xludf.DUMMYFUNCTION("""COMPUTED_VALUE"""),27.34)</f>
        <v>27.34</v>
      </c>
      <c r="E33" s="2">
        <f>IFERROR(__xludf.DUMMYFUNCTION("""COMPUTED_VALUE"""),27.36)</f>
        <v>27.36</v>
      </c>
      <c r="F33" s="2">
        <f>IFERROR(__xludf.DUMMYFUNCTION("""COMPUTED_VALUE"""),834175.0)</f>
        <v>834175</v>
      </c>
    </row>
    <row r="34">
      <c r="A34" s="3">
        <f>IFERROR(__xludf.DUMMYFUNCTION("""COMPUTED_VALUE"""),43511.6875)</f>
        <v>43511.6875</v>
      </c>
      <c r="B34" s="2">
        <f>IFERROR(__xludf.DUMMYFUNCTION("""COMPUTED_VALUE"""),27.25)</f>
        <v>27.25</v>
      </c>
      <c r="C34" s="2">
        <f>IFERROR(__xludf.DUMMYFUNCTION("""COMPUTED_VALUE"""),27.58)</f>
        <v>27.58</v>
      </c>
      <c r="D34" s="2">
        <f>IFERROR(__xludf.DUMMYFUNCTION("""COMPUTED_VALUE"""),27.25)</f>
        <v>27.25</v>
      </c>
      <c r="E34" s="2">
        <f>IFERROR(__xludf.DUMMYFUNCTION("""COMPUTED_VALUE"""),27.53)</f>
        <v>27.53</v>
      </c>
      <c r="F34" s="2">
        <f>IFERROR(__xludf.DUMMYFUNCTION("""COMPUTED_VALUE"""),672009.0)</f>
        <v>672009</v>
      </c>
    </row>
    <row r="35">
      <c r="A35" s="3">
        <f>IFERROR(__xludf.DUMMYFUNCTION("""COMPUTED_VALUE"""),43514.6875)</f>
        <v>43514.6875</v>
      </c>
      <c r="B35" s="2">
        <f>IFERROR(__xludf.DUMMYFUNCTION("""COMPUTED_VALUE"""),27.63)</f>
        <v>27.63</v>
      </c>
      <c r="C35" s="2">
        <f>IFERROR(__xludf.DUMMYFUNCTION("""COMPUTED_VALUE"""),27.66)</f>
        <v>27.66</v>
      </c>
      <c r="D35" s="2">
        <f>IFERROR(__xludf.DUMMYFUNCTION("""COMPUTED_VALUE"""),27.58)</f>
        <v>27.58</v>
      </c>
      <c r="E35" s="2">
        <f>IFERROR(__xludf.DUMMYFUNCTION("""COMPUTED_VALUE"""),27.61)</f>
        <v>27.61</v>
      </c>
      <c r="F35" s="2">
        <f>IFERROR(__xludf.DUMMYFUNCTION("""COMPUTED_VALUE"""),114989.0)</f>
        <v>114989</v>
      </c>
    </row>
    <row r="36">
      <c r="A36" s="3">
        <f>IFERROR(__xludf.DUMMYFUNCTION("""COMPUTED_VALUE"""),43515.6875)</f>
        <v>43515.6875</v>
      </c>
      <c r="B36" s="2">
        <f>IFERROR(__xludf.DUMMYFUNCTION("""COMPUTED_VALUE"""),27.53)</f>
        <v>27.53</v>
      </c>
      <c r="C36" s="2">
        <f>IFERROR(__xludf.DUMMYFUNCTION("""COMPUTED_VALUE"""),27.7)</f>
        <v>27.7</v>
      </c>
      <c r="D36" s="2">
        <f>IFERROR(__xludf.DUMMYFUNCTION("""COMPUTED_VALUE"""),27.35)</f>
        <v>27.35</v>
      </c>
      <c r="E36" s="2">
        <f>IFERROR(__xludf.DUMMYFUNCTION("""COMPUTED_VALUE"""),27.7)</f>
        <v>27.7</v>
      </c>
      <c r="F36" s="2">
        <f>IFERROR(__xludf.DUMMYFUNCTION("""COMPUTED_VALUE"""),929721.0)</f>
        <v>929721</v>
      </c>
    </row>
    <row r="37">
      <c r="A37" s="3">
        <f>IFERROR(__xludf.DUMMYFUNCTION("""COMPUTED_VALUE"""),43516.6875)</f>
        <v>43516.6875</v>
      </c>
      <c r="B37" s="2">
        <f>IFERROR(__xludf.DUMMYFUNCTION("""COMPUTED_VALUE"""),27.84)</f>
        <v>27.84</v>
      </c>
      <c r="C37" s="2">
        <f>IFERROR(__xludf.DUMMYFUNCTION("""COMPUTED_VALUE"""),28.08)</f>
        <v>28.08</v>
      </c>
      <c r="D37" s="2">
        <f>IFERROR(__xludf.DUMMYFUNCTION("""COMPUTED_VALUE"""),27.8)</f>
        <v>27.8</v>
      </c>
      <c r="E37" s="2">
        <f>IFERROR(__xludf.DUMMYFUNCTION("""COMPUTED_VALUE"""),28.08)</f>
        <v>28.08</v>
      </c>
      <c r="F37" s="2">
        <f>IFERROR(__xludf.DUMMYFUNCTION("""COMPUTED_VALUE"""),232791.0)</f>
        <v>232791</v>
      </c>
    </row>
    <row r="38">
      <c r="A38" s="3">
        <f>IFERROR(__xludf.DUMMYFUNCTION("""COMPUTED_VALUE"""),43517.6875)</f>
        <v>43517.6875</v>
      </c>
      <c r="B38" s="2">
        <f>IFERROR(__xludf.DUMMYFUNCTION("""COMPUTED_VALUE"""),27.99)</f>
        <v>27.99</v>
      </c>
      <c r="C38" s="2">
        <f>IFERROR(__xludf.DUMMYFUNCTION("""COMPUTED_VALUE"""),28.03)</f>
        <v>28.03</v>
      </c>
      <c r="D38" s="2">
        <f>IFERROR(__xludf.DUMMYFUNCTION("""COMPUTED_VALUE"""),27.74)</f>
        <v>27.74</v>
      </c>
      <c r="E38" s="2">
        <f>IFERROR(__xludf.DUMMYFUNCTION("""COMPUTED_VALUE"""),27.77)</f>
        <v>27.77</v>
      </c>
      <c r="F38" s="2">
        <f>IFERROR(__xludf.DUMMYFUNCTION("""COMPUTED_VALUE"""),350060.0)</f>
        <v>350060</v>
      </c>
    </row>
    <row r="39">
      <c r="A39" s="3">
        <f>IFERROR(__xludf.DUMMYFUNCTION("""COMPUTED_VALUE"""),43518.6875)</f>
        <v>43518.6875</v>
      </c>
      <c r="B39" s="2">
        <f>IFERROR(__xludf.DUMMYFUNCTION("""COMPUTED_VALUE"""),28.04)</f>
        <v>28.04</v>
      </c>
      <c r="C39" s="2">
        <f>IFERROR(__xludf.DUMMYFUNCTION("""COMPUTED_VALUE"""),28.23)</f>
        <v>28.23</v>
      </c>
      <c r="D39" s="2">
        <f>IFERROR(__xludf.DUMMYFUNCTION("""COMPUTED_VALUE"""),28.02)</f>
        <v>28.02</v>
      </c>
      <c r="E39" s="2">
        <f>IFERROR(__xludf.DUMMYFUNCTION("""COMPUTED_VALUE"""),28.19)</f>
        <v>28.19</v>
      </c>
      <c r="F39" s="2">
        <f>IFERROR(__xludf.DUMMYFUNCTION("""COMPUTED_VALUE"""),324620.0)</f>
        <v>324620</v>
      </c>
    </row>
    <row r="40">
      <c r="A40" s="3">
        <f>IFERROR(__xludf.DUMMYFUNCTION("""COMPUTED_VALUE"""),43521.6875)</f>
        <v>43521.6875</v>
      </c>
      <c r="B40" s="2">
        <f>IFERROR(__xludf.DUMMYFUNCTION("""COMPUTED_VALUE"""),28.35)</f>
        <v>28.35</v>
      </c>
      <c r="C40" s="2">
        <f>IFERROR(__xludf.DUMMYFUNCTION("""COMPUTED_VALUE"""),28.59)</f>
        <v>28.59</v>
      </c>
      <c r="D40" s="2">
        <f>IFERROR(__xludf.DUMMYFUNCTION("""COMPUTED_VALUE"""),28.34)</f>
        <v>28.34</v>
      </c>
      <c r="E40" s="2">
        <f>IFERROR(__xludf.DUMMYFUNCTION("""COMPUTED_VALUE"""),28.55)</f>
        <v>28.55</v>
      </c>
      <c r="F40" s="2">
        <f>IFERROR(__xludf.DUMMYFUNCTION("""COMPUTED_VALUE"""),1503361.0)</f>
        <v>1503361</v>
      </c>
    </row>
    <row r="41">
      <c r="A41" s="3">
        <f>IFERROR(__xludf.DUMMYFUNCTION("""COMPUTED_VALUE"""),43522.6875)</f>
        <v>43522.6875</v>
      </c>
      <c r="B41" s="2">
        <f>IFERROR(__xludf.DUMMYFUNCTION("""COMPUTED_VALUE"""),28.31)</f>
        <v>28.31</v>
      </c>
      <c r="C41" s="2">
        <f>IFERROR(__xludf.DUMMYFUNCTION("""COMPUTED_VALUE"""),28.4)</f>
        <v>28.4</v>
      </c>
      <c r="D41" s="2">
        <f>IFERROR(__xludf.DUMMYFUNCTION("""COMPUTED_VALUE"""),28.23)</f>
        <v>28.23</v>
      </c>
      <c r="E41" s="2">
        <f>IFERROR(__xludf.DUMMYFUNCTION("""COMPUTED_VALUE"""),28.37)</f>
        <v>28.37</v>
      </c>
      <c r="F41" s="2">
        <f>IFERROR(__xludf.DUMMYFUNCTION("""COMPUTED_VALUE"""),483730.0)</f>
        <v>483730</v>
      </c>
    </row>
    <row r="42">
      <c r="A42" s="3">
        <f>IFERROR(__xludf.DUMMYFUNCTION("""COMPUTED_VALUE"""),43523.6875)</f>
        <v>43523.6875</v>
      </c>
      <c r="B42" s="2">
        <f>IFERROR(__xludf.DUMMYFUNCTION("""COMPUTED_VALUE"""),28.18)</f>
        <v>28.18</v>
      </c>
      <c r="C42" s="2">
        <f>IFERROR(__xludf.DUMMYFUNCTION("""COMPUTED_VALUE"""),28.24)</f>
        <v>28.24</v>
      </c>
      <c r="D42" s="2">
        <f>IFERROR(__xludf.DUMMYFUNCTION("""COMPUTED_VALUE"""),28.08)</f>
        <v>28.08</v>
      </c>
      <c r="E42" s="2">
        <f>IFERROR(__xludf.DUMMYFUNCTION("""COMPUTED_VALUE"""),28.15)</f>
        <v>28.15</v>
      </c>
      <c r="F42" s="2">
        <f>IFERROR(__xludf.DUMMYFUNCTION("""COMPUTED_VALUE"""),765377.0)</f>
        <v>765377</v>
      </c>
    </row>
    <row r="43">
      <c r="A43" s="3">
        <f>IFERROR(__xludf.DUMMYFUNCTION("""COMPUTED_VALUE"""),43524.6875)</f>
        <v>43524.6875</v>
      </c>
      <c r="B43" s="2">
        <f>IFERROR(__xludf.DUMMYFUNCTION("""COMPUTED_VALUE"""),27.97)</f>
        <v>27.97</v>
      </c>
      <c r="C43" s="2">
        <f>IFERROR(__xludf.DUMMYFUNCTION("""COMPUTED_VALUE"""),28.09)</f>
        <v>28.09</v>
      </c>
      <c r="D43" s="2">
        <f>IFERROR(__xludf.DUMMYFUNCTION("""COMPUTED_VALUE"""),27.83)</f>
        <v>27.83</v>
      </c>
      <c r="E43" s="2">
        <f>IFERROR(__xludf.DUMMYFUNCTION("""COMPUTED_VALUE"""),27.87)</f>
        <v>27.87</v>
      </c>
      <c r="F43" s="2">
        <f>IFERROR(__xludf.DUMMYFUNCTION("""COMPUTED_VALUE"""),740493.0)</f>
        <v>740493</v>
      </c>
    </row>
    <row r="44">
      <c r="A44" s="3">
        <f>IFERROR(__xludf.DUMMYFUNCTION("""COMPUTED_VALUE"""),43525.6875)</f>
        <v>43525.6875</v>
      </c>
      <c r="B44" s="2">
        <f>IFERROR(__xludf.DUMMYFUNCTION("""COMPUTED_VALUE"""),28.03)</f>
        <v>28.03</v>
      </c>
      <c r="C44" s="2">
        <f>IFERROR(__xludf.DUMMYFUNCTION("""COMPUTED_VALUE"""),28.09)</f>
        <v>28.09</v>
      </c>
      <c r="D44" s="2">
        <f>IFERROR(__xludf.DUMMYFUNCTION("""COMPUTED_VALUE"""),27.86)</f>
        <v>27.86</v>
      </c>
      <c r="E44" s="2">
        <f>IFERROR(__xludf.DUMMYFUNCTION("""COMPUTED_VALUE"""),27.88)</f>
        <v>27.88</v>
      </c>
      <c r="F44" s="2">
        <f>IFERROR(__xludf.DUMMYFUNCTION("""COMPUTED_VALUE"""),305668.0)</f>
        <v>305668</v>
      </c>
    </row>
    <row r="45">
      <c r="A45" s="3">
        <f>IFERROR(__xludf.DUMMYFUNCTION("""COMPUTED_VALUE"""),43528.6875)</f>
        <v>43528.6875</v>
      </c>
      <c r="B45" s="2">
        <f>IFERROR(__xludf.DUMMYFUNCTION("""COMPUTED_VALUE"""),28.02)</f>
        <v>28.02</v>
      </c>
      <c r="C45" s="2">
        <f>IFERROR(__xludf.DUMMYFUNCTION("""COMPUTED_VALUE"""),28.07)</f>
        <v>28.07</v>
      </c>
      <c r="D45" s="2">
        <f>IFERROR(__xludf.DUMMYFUNCTION("""COMPUTED_VALUE"""),27.83)</f>
        <v>27.83</v>
      </c>
      <c r="E45" s="2">
        <f>IFERROR(__xludf.DUMMYFUNCTION("""COMPUTED_VALUE"""),27.83)</f>
        <v>27.83</v>
      </c>
      <c r="F45" s="2">
        <f>IFERROR(__xludf.DUMMYFUNCTION("""COMPUTED_VALUE"""),499055.0)</f>
        <v>499055</v>
      </c>
    </row>
    <row r="46">
      <c r="A46" s="3">
        <f>IFERROR(__xludf.DUMMYFUNCTION("""COMPUTED_VALUE"""),43529.6875)</f>
        <v>43529.6875</v>
      </c>
      <c r="B46" s="2">
        <f>IFERROR(__xludf.DUMMYFUNCTION("""COMPUTED_VALUE"""),28.11)</f>
        <v>28.11</v>
      </c>
      <c r="C46" s="2">
        <f>IFERROR(__xludf.DUMMYFUNCTION("""COMPUTED_VALUE"""),28.22)</f>
        <v>28.22</v>
      </c>
      <c r="D46" s="2">
        <f>IFERROR(__xludf.DUMMYFUNCTION("""COMPUTED_VALUE"""),28.04)</f>
        <v>28.04</v>
      </c>
      <c r="E46" s="2">
        <f>IFERROR(__xludf.DUMMYFUNCTION("""COMPUTED_VALUE"""),28.2)</f>
        <v>28.2</v>
      </c>
      <c r="F46" s="2">
        <f>IFERROR(__xludf.DUMMYFUNCTION("""COMPUTED_VALUE"""),265736.0)</f>
        <v>265736</v>
      </c>
    </row>
    <row r="47">
      <c r="A47" s="3">
        <f>IFERROR(__xludf.DUMMYFUNCTION("""COMPUTED_VALUE"""),43530.6875)</f>
        <v>43530.6875</v>
      </c>
      <c r="B47" s="2">
        <f>IFERROR(__xludf.DUMMYFUNCTION("""COMPUTED_VALUE"""),28.15)</f>
        <v>28.15</v>
      </c>
      <c r="C47" s="2">
        <f>IFERROR(__xludf.DUMMYFUNCTION("""COMPUTED_VALUE"""),28.24)</f>
        <v>28.24</v>
      </c>
      <c r="D47" s="2">
        <f>IFERROR(__xludf.DUMMYFUNCTION("""COMPUTED_VALUE"""),28.14)</f>
        <v>28.14</v>
      </c>
      <c r="E47" s="2">
        <f>IFERROR(__xludf.DUMMYFUNCTION("""COMPUTED_VALUE"""),28.19)</f>
        <v>28.19</v>
      </c>
      <c r="F47" s="2">
        <f>IFERROR(__xludf.DUMMYFUNCTION("""COMPUTED_VALUE"""),353908.0)</f>
        <v>353908</v>
      </c>
    </row>
    <row r="48">
      <c r="A48" s="3">
        <f>IFERROR(__xludf.DUMMYFUNCTION("""COMPUTED_VALUE"""),43531.6875)</f>
        <v>43531.6875</v>
      </c>
      <c r="B48" s="2">
        <f>IFERROR(__xludf.DUMMYFUNCTION("""COMPUTED_VALUE"""),27.91)</f>
        <v>27.91</v>
      </c>
      <c r="C48" s="2">
        <f>IFERROR(__xludf.DUMMYFUNCTION("""COMPUTED_VALUE"""),27.96)</f>
        <v>27.96</v>
      </c>
      <c r="D48" s="2">
        <f>IFERROR(__xludf.DUMMYFUNCTION("""COMPUTED_VALUE"""),27.61)</f>
        <v>27.61</v>
      </c>
      <c r="E48" s="2">
        <f>IFERROR(__xludf.DUMMYFUNCTION("""COMPUTED_VALUE"""),27.7)</f>
        <v>27.7</v>
      </c>
      <c r="F48" s="2">
        <f>IFERROR(__xludf.DUMMYFUNCTION("""COMPUTED_VALUE"""),1035111.0)</f>
        <v>1035111</v>
      </c>
    </row>
    <row r="49">
      <c r="A49" s="3">
        <f>IFERROR(__xludf.DUMMYFUNCTION("""COMPUTED_VALUE"""),43532.6875)</f>
        <v>43532.6875</v>
      </c>
      <c r="B49" s="2">
        <f>IFERROR(__xludf.DUMMYFUNCTION("""COMPUTED_VALUE"""),27.31)</f>
        <v>27.31</v>
      </c>
      <c r="C49" s="2">
        <f>IFERROR(__xludf.DUMMYFUNCTION("""COMPUTED_VALUE"""),27.41)</f>
        <v>27.41</v>
      </c>
      <c r="D49" s="2">
        <f>IFERROR(__xludf.DUMMYFUNCTION("""COMPUTED_VALUE"""),27.19)</f>
        <v>27.19</v>
      </c>
      <c r="E49" s="2">
        <f>IFERROR(__xludf.DUMMYFUNCTION("""COMPUTED_VALUE"""),27.33)</f>
        <v>27.33</v>
      </c>
      <c r="F49" s="2">
        <f>IFERROR(__xludf.DUMMYFUNCTION("""COMPUTED_VALUE"""),1250301.0)</f>
        <v>1250301</v>
      </c>
    </row>
    <row r="50">
      <c r="A50" s="3">
        <f>IFERROR(__xludf.DUMMYFUNCTION("""COMPUTED_VALUE"""),43535.6875)</f>
        <v>43535.6875</v>
      </c>
      <c r="B50" s="2">
        <f>IFERROR(__xludf.DUMMYFUNCTION("""COMPUTED_VALUE"""),27.71)</f>
        <v>27.71</v>
      </c>
      <c r="C50" s="2">
        <f>IFERROR(__xludf.DUMMYFUNCTION("""COMPUTED_VALUE"""),27.86)</f>
        <v>27.86</v>
      </c>
      <c r="D50" s="2">
        <f>IFERROR(__xludf.DUMMYFUNCTION("""COMPUTED_VALUE"""),27.61)</f>
        <v>27.61</v>
      </c>
      <c r="E50" s="2">
        <f>IFERROR(__xludf.DUMMYFUNCTION("""COMPUTED_VALUE"""),27.83)</f>
        <v>27.83</v>
      </c>
      <c r="F50" s="2">
        <f>IFERROR(__xludf.DUMMYFUNCTION("""COMPUTED_VALUE"""),429273.0)</f>
        <v>429273</v>
      </c>
    </row>
    <row r="51">
      <c r="A51" s="3">
        <f>IFERROR(__xludf.DUMMYFUNCTION("""COMPUTED_VALUE"""),43536.6875)</f>
        <v>43536.6875</v>
      </c>
      <c r="B51" s="2">
        <f>IFERROR(__xludf.DUMMYFUNCTION("""COMPUTED_VALUE"""),28.09)</f>
        <v>28.09</v>
      </c>
      <c r="C51" s="2">
        <f>IFERROR(__xludf.DUMMYFUNCTION("""COMPUTED_VALUE"""),28.09)</f>
        <v>28.09</v>
      </c>
      <c r="D51" s="2">
        <f>IFERROR(__xludf.DUMMYFUNCTION("""COMPUTED_VALUE"""),27.92)</f>
        <v>27.92</v>
      </c>
      <c r="E51" s="2">
        <f>IFERROR(__xludf.DUMMYFUNCTION("""COMPUTED_VALUE"""),28.04)</f>
        <v>28.04</v>
      </c>
      <c r="F51" s="2">
        <f>IFERROR(__xludf.DUMMYFUNCTION("""COMPUTED_VALUE"""),965660.0)</f>
        <v>965660</v>
      </c>
    </row>
    <row r="52">
      <c r="A52" s="3">
        <f>IFERROR(__xludf.DUMMYFUNCTION("""COMPUTED_VALUE"""),43537.6875)</f>
        <v>43537.6875</v>
      </c>
      <c r="B52" s="2">
        <f>IFERROR(__xludf.DUMMYFUNCTION("""COMPUTED_VALUE"""),27.95)</f>
        <v>27.95</v>
      </c>
      <c r="C52" s="2">
        <f>IFERROR(__xludf.DUMMYFUNCTION("""COMPUTED_VALUE"""),28.05)</f>
        <v>28.05</v>
      </c>
      <c r="D52" s="2">
        <f>IFERROR(__xludf.DUMMYFUNCTION("""COMPUTED_VALUE"""),27.95)</f>
        <v>27.95</v>
      </c>
      <c r="E52" s="2">
        <f>IFERROR(__xludf.DUMMYFUNCTION("""COMPUTED_VALUE"""),27.97)</f>
        <v>27.97</v>
      </c>
      <c r="F52" s="2">
        <f>IFERROR(__xludf.DUMMYFUNCTION("""COMPUTED_VALUE"""),316653.0)</f>
        <v>316653</v>
      </c>
    </row>
    <row r="53">
      <c r="A53" s="3">
        <f>IFERROR(__xludf.DUMMYFUNCTION("""COMPUTED_VALUE"""),43538.6875)</f>
        <v>43538.6875</v>
      </c>
      <c r="B53" s="2">
        <f>IFERROR(__xludf.DUMMYFUNCTION("""COMPUTED_VALUE"""),27.97)</f>
        <v>27.97</v>
      </c>
      <c r="C53" s="2">
        <f>IFERROR(__xludf.DUMMYFUNCTION("""COMPUTED_VALUE"""),28.05)</f>
        <v>28.05</v>
      </c>
      <c r="D53" s="2">
        <f>IFERROR(__xludf.DUMMYFUNCTION("""COMPUTED_VALUE"""),27.8)</f>
        <v>27.8</v>
      </c>
      <c r="E53" s="2">
        <f>IFERROR(__xludf.DUMMYFUNCTION("""COMPUTED_VALUE"""),27.87)</f>
        <v>27.87</v>
      </c>
      <c r="F53" s="2">
        <f>IFERROR(__xludf.DUMMYFUNCTION("""COMPUTED_VALUE"""),149151.0)</f>
        <v>149151</v>
      </c>
    </row>
    <row r="54">
      <c r="A54" s="3">
        <f>IFERROR(__xludf.DUMMYFUNCTION("""COMPUTED_VALUE"""),43539.6875)</f>
        <v>43539.6875</v>
      </c>
      <c r="B54" s="2">
        <f>IFERROR(__xludf.DUMMYFUNCTION("""COMPUTED_VALUE"""),28.09)</f>
        <v>28.09</v>
      </c>
      <c r="C54" s="2">
        <f>IFERROR(__xludf.DUMMYFUNCTION("""COMPUTED_VALUE"""),28.3)</f>
        <v>28.3</v>
      </c>
      <c r="D54" s="2">
        <f>IFERROR(__xludf.DUMMYFUNCTION("""COMPUTED_VALUE"""),28.09)</f>
        <v>28.09</v>
      </c>
      <c r="E54" s="2">
        <f>IFERROR(__xludf.DUMMYFUNCTION("""COMPUTED_VALUE"""),28.25)</f>
        <v>28.25</v>
      </c>
      <c r="F54" s="2">
        <f>IFERROR(__xludf.DUMMYFUNCTION("""COMPUTED_VALUE"""),748958.0)</f>
        <v>748958</v>
      </c>
    </row>
    <row r="55">
      <c r="A55" s="3">
        <f>IFERROR(__xludf.DUMMYFUNCTION("""COMPUTED_VALUE"""),43542.6875)</f>
        <v>43542.6875</v>
      </c>
      <c r="B55" s="2">
        <f>IFERROR(__xludf.DUMMYFUNCTION("""COMPUTED_VALUE"""),28.42)</f>
        <v>28.42</v>
      </c>
      <c r="C55" s="2">
        <f>IFERROR(__xludf.DUMMYFUNCTION("""COMPUTED_VALUE"""),28.56)</f>
        <v>28.56</v>
      </c>
      <c r="D55" s="2">
        <f>IFERROR(__xludf.DUMMYFUNCTION("""COMPUTED_VALUE"""),28.42)</f>
        <v>28.42</v>
      </c>
      <c r="E55" s="2">
        <f>IFERROR(__xludf.DUMMYFUNCTION("""COMPUTED_VALUE"""),28.49)</f>
        <v>28.49</v>
      </c>
      <c r="F55" s="2">
        <f>IFERROR(__xludf.DUMMYFUNCTION("""COMPUTED_VALUE"""),1018141.0)</f>
        <v>1018141</v>
      </c>
    </row>
    <row r="56">
      <c r="A56" s="3">
        <f>IFERROR(__xludf.DUMMYFUNCTION("""COMPUTED_VALUE"""),43543.6875)</f>
        <v>43543.6875</v>
      </c>
      <c r="B56" s="2">
        <f>IFERROR(__xludf.DUMMYFUNCTION("""COMPUTED_VALUE"""),28.55)</f>
        <v>28.55</v>
      </c>
      <c r="C56" s="2">
        <f>IFERROR(__xludf.DUMMYFUNCTION("""COMPUTED_VALUE"""),28.67)</f>
        <v>28.67</v>
      </c>
      <c r="D56" s="2">
        <f>IFERROR(__xludf.DUMMYFUNCTION("""COMPUTED_VALUE"""),28.53)</f>
        <v>28.53</v>
      </c>
      <c r="E56" s="2">
        <f>IFERROR(__xludf.DUMMYFUNCTION("""COMPUTED_VALUE"""),28.67)</f>
        <v>28.67</v>
      </c>
      <c r="F56" s="2">
        <f>IFERROR(__xludf.DUMMYFUNCTION("""COMPUTED_VALUE"""),553375.0)</f>
        <v>553375</v>
      </c>
    </row>
    <row r="57">
      <c r="A57" s="3">
        <f>IFERROR(__xludf.DUMMYFUNCTION("""COMPUTED_VALUE"""),43544.6875)</f>
        <v>43544.6875</v>
      </c>
      <c r="B57" s="2">
        <f>IFERROR(__xludf.DUMMYFUNCTION("""COMPUTED_VALUE"""),28.52)</f>
        <v>28.52</v>
      </c>
      <c r="C57" s="2">
        <f>IFERROR(__xludf.DUMMYFUNCTION("""COMPUTED_VALUE"""),28.52)</f>
        <v>28.52</v>
      </c>
      <c r="D57" s="2">
        <f>IFERROR(__xludf.DUMMYFUNCTION("""COMPUTED_VALUE"""),28.32)</f>
        <v>28.32</v>
      </c>
      <c r="E57" s="2">
        <f>IFERROR(__xludf.DUMMYFUNCTION("""COMPUTED_VALUE"""),28.32)</f>
        <v>28.32</v>
      </c>
      <c r="F57" s="2">
        <f>IFERROR(__xludf.DUMMYFUNCTION("""COMPUTED_VALUE"""),252899.0)</f>
        <v>252899</v>
      </c>
    </row>
    <row r="58">
      <c r="A58" s="3">
        <f>IFERROR(__xludf.DUMMYFUNCTION("""COMPUTED_VALUE"""),43545.6875)</f>
        <v>43545.6875</v>
      </c>
      <c r="B58" s="2">
        <f>IFERROR(__xludf.DUMMYFUNCTION("""COMPUTED_VALUE"""),28.53)</f>
        <v>28.53</v>
      </c>
      <c r="C58" s="2">
        <f>IFERROR(__xludf.DUMMYFUNCTION("""COMPUTED_VALUE"""),28.58)</f>
        <v>28.58</v>
      </c>
      <c r="D58" s="2">
        <f>IFERROR(__xludf.DUMMYFUNCTION("""COMPUTED_VALUE"""),28.42)</f>
        <v>28.42</v>
      </c>
      <c r="E58" s="2">
        <f>IFERROR(__xludf.DUMMYFUNCTION("""COMPUTED_VALUE"""),28.45)</f>
        <v>28.45</v>
      </c>
      <c r="F58" s="2">
        <f>IFERROR(__xludf.DUMMYFUNCTION("""COMPUTED_VALUE"""),2039104.0)</f>
        <v>2039104</v>
      </c>
    </row>
    <row r="59">
      <c r="A59" s="3">
        <f>IFERROR(__xludf.DUMMYFUNCTION("""COMPUTED_VALUE"""),43546.6875)</f>
        <v>43546.6875</v>
      </c>
      <c r="B59" s="2">
        <f>IFERROR(__xludf.DUMMYFUNCTION("""COMPUTED_VALUE"""),28.52)</f>
        <v>28.52</v>
      </c>
      <c r="C59" s="2">
        <f>IFERROR(__xludf.DUMMYFUNCTION("""COMPUTED_VALUE"""),28.52)</f>
        <v>28.52</v>
      </c>
      <c r="D59" s="2">
        <f>IFERROR(__xludf.DUMMYFUNCTION("""COMPUTED_VALUE"""),27.87)</f>
        <v>27.87</v>
      </c>
      <c r="E59" s="2">
        <f>IFERROR(__xludf.DUMMYFUNCTION("""COMPUTED_VALUE"""),27.94)</f>
        <v>27.94</v>
      </c>
      <c r="F59" s="2">
        <f>IFERROR(__xludf.DUMMYFUNCTION("""COMPUTED_VALUE"""),1067538.0)</f>
        <v>1067538</v>
      </c>
    </row>
    <row r="60">
      <c r="A60" s="3">
        <f>IFERROR(__xludf.DUMMYFUNCTION("""COMPUTED_VALUE"""),43549.6875)</f>
        <v>43549.6875</v>
      </c>
      <c r="B60" s="2">
        <f>IFERROR(__xludf.DUMMYFUNCTION("""COMPUTED_VALUE"""),27.8)</f>
        <v>27.8</v>
      </c>
      <c r="C60" s="2">
        <f>IFERROR(__xludf.DUMMYFUNCTION("""COMPUTED_VALUE"""),27.98)</f>
        <v>27.98</v>
      </c>
      <c r="D60" s="2">
        <f>IFERROR(__xludf.DUMMYFUNCTION("""COMPUTED_VALUE"""),27.74)</f>
        <v>27.74</v>
      </c>
      <c r="E60" s="2">
        <f>IFERROR(__xludf.DUMMYFUNCTION("""COMPUTED_VALUE"""),27.92)</f>
        <v>27.92</v>
      </c>
      <c r="F60" s="2">
        <f>IFERROR(__xludf.DUMMYFUNCTION("""COMPUTED_VALUE"""),484535.0)</f>
        <v>484535</v>
      </c>
    </row>
    <row r="61">
      <c r="A61" s="3">
        <f>IFERROR(__xludf.DUMMYFUNCTION("""COMPUTED_VALUE"""),43550.6875)</f>
        <v>43550.6875</v>
      </c>
      <c r="B61" s="2">
        <f>IFERROR(__xludf.DUMMYFUNCTION("""COMPUTED_VALUE"""),27.94)</f>
        <v>27.94</v>
      </c>
      <c r="C61" s="2">
        <f>IFERROR(__xludf.DUMMYFUNCTION("""COMPUTED_VALUE"""),28.08)</f>
        <v>28.08</v>
      </c>
      <c r="D61" s="2">
        <f>IFERROR(__xludf.DUMMYFUNCTION("""COMPUTED_VALUE"""),27.87)</f>
        <v>27.87</v>
      </c>
      <c r="E61" s="2">
        <f>IFERROR(__xludf.DUMMYFUNCTION("""COMPUTED_VALUE"""),27.97)</f>
        <v>27.97</v>
      </c>
      <c r="F61" s="2">
        <f>IFERROR(__xludf.DUMMYFUNCTION("""COMPUTED_VALUE"""),356692.0)</f>
        <v>356692</v>
      </c>
    </row>
    <row r="62">
      <c r="A62" s="3">
        <f>IFERROR(__xludf.DUMMYFUNCTION("""COMPUTED_VALUE"""),43551.6875)</f>
        <v>43551.6875</v>
      </c>
      <c r="B62" s="2">
        <f>IFERROR(__xludf.DUMMYFUNCTION("""COMPUTED_VALUE"""),28.04)</f>
        <v>28.04</v>
      </c>
      <c r="C62" s="2">
        <f>IFERROR(__xludf.DUMMYFUNCTION("""COMPUTED_VALUE"""),28.04)</f>
        <v>28.04</v>
      </c>
      <c r="D62" s="2">
        <f>IFERROR(__xludf.DUMMYFUNCTION("""COMPUTED_VALUE"""),27.64)</f>
        <v>27.64</v>
      </c>
      <c r="E62" s="2">
        <f>IFERROR(__xludf.DUMMYFUNCTION("""COMPUTED_VALUE"""),27.77)</f>
        <v>27.77</v>
      </c>
      <c r="F62" s="2">
        <f>IFERROR(__xludf.DUMMYFUNCTION("""COMPUTED_VALUE"""),361334.0)</f>
        <v>361334</v>
      </c>
    </row>
    <row r="63">
      <c r="A63" s="3">
        <f>IFERROR(__xludf.DUMMYFUNCTION("""COMPUTED_VALUE"""),43552.6875)</f>
        <v>43552.6875</v>
      </c>
      <c r="B63" s="2">
        <f>IFERROR(__xludf.DUMMYFUNCTION("""COMPUTED_VALUE"""),27.7)</f>
        <v>27.7</v>
      </c>
      <c r="C63" s="2">
        <f>IFERROR(__xludf.DUMMYFUNCTION("""COMPUTED_VALUE"""),27.84)</f>
        <v>27.84</v>
      </c>
      <c r="D63" s="2">
        <f>IFERROR(__xludf.DUMMYFUNCTION("""COMPUTED_VALUE"""),27.69)</f>
        <v>27.69</v>
      </c>
      <c r="E63" s="2">
        <f>IFERROR(__xludf.DUMMYFUNCTION("""COMPUTED_VALUE"""),27.75)</f>
        <v>27.75</v>
      </c>
      <c r="F63" s="2">
        <f>IFERROR(__xludf.DUMMYFUNCTION("""COMPUTED_VALUE"""),582548.0)</f>
        <v>582548</v>
      </c>
    </row>
    <row r="64">
      <c r="A64" s="3">
        <f>IFERROR(__xludf.DUMMYFUNCTION("""COMPUTED_VALUE"""),43553.6875)</f>
        <v>43553.6875</v>
      </c>
      <c r="B64" s="2">
        <f>IFERROR(__xludf.DUMMYFUNCTION("""COMPUTED_VALUE"""),28.1)</f>
        <v>28.1</v>
      </c>
      <c r="C64" s="2">
        <f>IFERROR(__xludf.DUMMYFUNCTION("""COMPUTED_VALUE"""),28.22)</f>
        <v>28.22</v>
      </c>
      <c r="D64" s="2">
        <f>IFERROR(__xludf.DUMMYFUNCTION("""COMPUTED_VALUE"""),28.06)</f>
        <v>28.06</v>
      </c>
      <c r="E64" s="2">
        <f>IFERROR(__xludf.DUMMYFUNCTION("""COMPUTED_VALUE"""),28.21)</f>
        <v>28.21</v>
      </c>
      <c r="F64" s="2">
        <f>IFERROR(__xludf.DUMMYFUNCTION("""COMPUTED_VALUE"""),516559.0)</f>
        <v>516559</v>
      </c>
    </row>
    <row r="65">
      <c r="A65" s="3">
        <f>IFERROR(__xludf.DUMMYFUNCTION("""COMPUTED_VALUE"""),43556.6875)</f>
        <v>43556.6875</v>
      </c>
      <c r="B65" s="2">
        <f>IFERROR(__xludf.DUMMYFUNCTION("""COMPUTED_VALUE"""),28.43)</f>
        <v>28.43</v>
      </c>
      <c r="C65" s="2">
        <f>IFERROR(__xludf.DUMMYFUNCTION("""COMPUTED_VALUE"""),28.6)</f>
        <v>28.6</v>
      </c>
      <c r="D65" s="2">
        <f>IFERROR(__xludf.DUMMYFUNCTION("""COMPUTED_VALUE"""),28.43)</f>
        <v>28.43</v>
      </c>
      <c r="E65" s="2">
        <f>IFERROR(__xludf.DUMMYFUNCTION("""COMPUTED_VALUE"""),28.59)</f>
        <v>28.59</v>
      </c>
      <c r="F65" s="2">
        <f>IFERROR(__xludf.DUMMYFUNCTION("""COMPUTED_VALUE"""),478478.0)</f>
        <v>478478</v>
      </c>
    </row>
    <row r="66">
      <c r="A66" s="3">
        <f>IFERROR(__xludf.DUMMYFUNCTION("""COMPUTED_VALUE"""),43557.6875)</f>
        <v>43557.6875</v>
      </c>
      <c r="B66" s="2">
        <f>IFERROR(__xludf.DUMMYFUNCTION("""COMPUTED_VALUE"""),28.56)</f>
        <v>28.56</v>
      </c>
      <c r="C66" s="2">
        <f>IFERROR(__xludf.DUMMYFUNCTION("""COMPUTED_VALUE"""),28.68)</f>
        <v>28.68</v>
      </c>
      <c r="D66" s="2">
        <f>IFERROR(__xludf.DUMMYFUNCTION("""COMPUTED_VALUE"""),28.47)</f>
        <v>28.47</v>
      </c>
      <c r="E66" s="2">
        <f>IFERROR(__xludf.DUMMYFUNCTION("""COMPUTED_VALUE"""),28.51)</f>
        <v>28.51</v>
      </c>
      <c r="F66" s="2">
        <f>IFERROR(__xludf.DUMMYFUNCTION("""COMPUTED_VALUE"""),441060.0)</f>
        <v>441060</v>
      </c>
    </row>
    <row r="67">
      <c r="A67" s="3">
        <f>IFERROR(__xludf.DUMMYFUNCTION("""COMPUTED_VALUE"""),43558.6875)</f>
        <v>43558.6875</v>
      </c>
      <c r="B67" s="2">
        <f>IFERROR(__xludf.DUMMYFUNCTION("""COMPUTED_VALUE"""),28.8)</f>
        <v>28.8</v>
      </c>
      <c r="C67" s="2">
        <f>IFERROR(__xludf.DUMMYFUNCTION("""COMPUTED_VALUE"""),28.92)</f>
        <v>28.92</v>
      </c>
      <c r="D67" s="2">
        <f>IFERROR(__xludf.DUMMYFUNCTION("""COMPUTED_VALUE"""),28.79)</f>
        <v>28.79</v>
      </c>
      <c r="E67" s="2">
        <f>IFERROR(__xludf.DUMMYFUNCTION("""COMPUTED_VALUE"""),28.87)</f>
        <v>28.87</v>
      </c>
      <c r="F67" s="2">
        <f>IFERROR(__xludf.DUMMYFUNCTION("""COMPUTED_VALUE"""),795130.0)</f>
        <v>795130</v>
      </c>
    </row>
    <row r="68">
      <c r="A68" s="3">
        <f>IFERROR(__xludf.DUMMYFUNCTION("""COMPUTED_VALUE"""),43559.6875)</f>
        <v>43559.6875</v>
      </c>
      <c r="B68" s="2">
        <f>IFERROR(__xludf.DUMMYFUNCTION("""COMPUTED_VALUE"""),28.71)</f>
        <v>28.71</v>
      </c>
      <c r="C68" s="2">
        <f>IFERROR(__xludf.DUMMYFUNCTION("""COMPUTED_VALUE"""),28.89)</f>
        <v>28.89</v>
      </c>
      <c r="D68" s="2">
        <f>IFERROR(__xludf.DUMMYFUNCTION("""COMPUTED_VALUE"""),28.69)</f>
        <v>28.69</v>
      </c>
      <c r="E68" s="2">
        <f>IFERROR(__xludf.DUMMYFUNCTION("""COMPUTED_VALUE"""),28.84)</f>
        <v>28.84</v>
      </c>
      <c r="F68" s="2">
        <f>IFERROR(__xludf.DUMMYFUNCTION("""COMPUTED_VALUE"""),955862.0)</f>
        <v>955862</v>
      </c>
    </row>
    <row r="69">
      <c r="A69" s="3">
        <f>IFERROR(__xludf.DUMMYFUNCTION("""COMPUTED_VALUE"""),43560.6875)</f>
        <v>43560.6875</v>
      </c>
      <c r="B69" s="2">
        <f>IFERROR(__xludf.DUMMYFUNCTION("""COMPUTED_VALUE"""),28.96)</f>
        <v>28.96</v>
      </c>
      <c r="C69" s="2">
        <f>IFERROR(__xludf.DUMMYFUNCTION("""COMPUTED_VALUE"""),29.12)</f>
        <v>29.12</v>
      </c>
      <c r="D69" s="2">
        <f>IFERROR(__xludf.DUMMYFUNCTION("""COMPUTED_VALUE"""),28.93)</f>
        <v>28.93</v>
      </c>
      <c r="E69" s="2">
        <f>IFERROR(__xludf.DUMMYFUNCTION("""COMPUTED_VALUE"""),29.05)</f>
        <v>29.05</v>
      </c>
      <c r="F69" s="2">
        <f>IFERROR(__xludf.DUMMYFUNCTION("""COMPUTED_VALUE"""),368243.0)</f>
        <v>368243</v>
      </c>
    </row>
    <row r="70">
      <c r="A70" s="3">
        <f>IFERROR(__xludf.DUMMYFUNCTION("""COMPUTED_VALUE"""),43563.6875)</f>
        <v>43563.6875</v>
      </c>
      <c r="B70" s="2">
        <f>IFERROR(__xludf.DUMMYFUNCTION("""COMPUTED_VALUE"""),28.92)</f>
        <v>28.92</v>
      </c>
      <c r="C70" s="2">
        <f>IFERROR(__xludf.DUMMYFUNCTION("""COMPUTED_VALUE"""),29.05)</f>
        <v>29.05</v>
      </c>
      <c r="D70" s="2">
        <f>IFERROR(__xludf.DUMMYFUNCTION("""COMPUTED_VALUE"""),28.87)</f>
        <v>28.87</v>
      </c>
      <c r="E70" s="2">
        <f>IFERROR(__xludf.DUMMYFUNCTION("""COMPUTED_VALUE"""),29.05)</f>
        <v>29.05</v>
      </c>
      <c r="F70" s="2">
        <f>IFERROR(__xludf.DUMMYFUNCTION("""COMPUTED_VALUE"""),293910.0)</f>
        <v>293910</v>
      </c>
    </row>
    <row r="71">
      <c r="A71" s="3">
        <f>IFERROR(__xludf.DUMMYFUNCTION("""COMPUTED_VALUE"""),43564.6875)</f>
        <v>43564.6875</v>
      </c>
      <c r="B71" s="2">
        <f>IFERROR(__xludf.DUMMYFUNCTION("""COMPUTED_VALUE"""),29.1)</f>
        <v>29.1</v>
      </c>
      <c r="C71" s="2">
        <f>IFERROR(__xludf.DUMMYFUNCTION("""COMPUTED_VALUE"""),29.23)</f>
        <v>29.23</v>
      </c>
      <c r="D71" s="2">
        <f>IFERROR(__xludf.DUMMYFUNCTION("""COMPUTED_VALUE"""),29.03)</f>
        <v>29.03</v>
      </c>
      <c r="E71" s="2">
        <f>IFERROR(__xludf.DUMMYFUNCTION("""COMPUTED_VALUE"""),29.04)</f>
        <v>29.04</v>
      </c>
      <c r="F71" s="2">
        <f>IFERROR(__xludf.DUMMYFUNCTION("""COMPUTED_VALUE"""),456718.0)</f>
        <v>456718</v>
      </c>
    </row>
    <row r="72">
      <c r="A72" s="3">
        <f>IFERROR(__xludf.DUMMYFUNCTION("""COMPUTED_VALUE"""),43565.6875)</f>
        <v>43565.6875</v>
      </c>
      <c r="B72" s="2">
        <f>IFERROR(__xludf.DUMMYFUNCTION("""COMPUTED_VALUE"""),29.17)</f>
        <v>29.17</v>
      </c>
      <c r="C72" s="2">
        <f>IFERROR(__xludf.DUMMYFUNCTION("""COMPUTED_VALUE"""),29.24)</f>
        <v>29.24</v>
      </c>
      <c r="D72" s="2">
        <f>IFERROR(__xludf.DUMMYFUNCTION("""COMPUTED_VALUE"""),29.11)</f>
        <v>29.11</v>
      </c>
      <c r="E72" s="2">
        <f>IFERROR(__xludf.DUMMYFUNCTION("""COMPUTED_VALUE"""),29.21)</f>
        <v>29.21</v>
      </c>
      <c r="F72" s="2">
        <f>IFERROR(__xludf.DUMMYFUNCTION("""COMPUTED_VALUE"""),498511.0)</f>
        <v>498511</v>
      </c>
    </row>
    <row r="73">
      <c r="A73" s="3">
        <f>IFERROR(__xludf.DUMMYFUNCTION("""COMPUTED_VALUE"""),43566.6875)</f>
        <v>43566.6875</v>
      </c>
      <c r="B73" s="2">
        <f>IFERROR(__xludf.DUMMYFUNCTION("""COMPUTED_VALUE"""),29.08)</f>
        <v>29.08</v>
      </c>
      <c r="C73" s="2">
        <f>IFERROR(__xludf.DUMMYFUNCTION("""COMPUTED_VALUE"""),29.08)</f>
        <v>29.08</v>
      </c>
      <c r="D73" s="2">
        <f>IFERROR(__xludf.DUMMYFUNCTION("""COMPUTED_VALUE"""),28.86)</f>
        <v>28.86</v>
      </c>
      <c r="E73" s="2">
        <f>IFERROR(__xludf.DUMMYFUNCTION("""COMPUTED_VALUE"""),28.86)</f>
        <v>28.86</v>
      </c>
      <c r="F73" s="2">
        <f>IFERROR(__xludf.DUMMYFUNCTION("""COMPUTED_VALUE"""),497615.0)</f>
        <v>497615</v>
      </c>
    </row>
    <row r="74">
      <c r="A74" s="3">
        <f>IFERROR(__xludf.DUMMYFUNCTION("""COMPUTED_VALUE"""),43567.6875)</f>
        <v>43567.6875</v>
      </c>
      <c r="B74" s="2">
        <f>IFERROR(__xludf.DUMMYFUNCTION("""COMPUTED_VALUE"""),28.89)</f>
        <v>28.89</v>
      </c>
      <c r="C74" s="2">
        <f>IFERROR(__xludf.DUMMYFUNCTION("""COMPUTED_VALUE"""),29.17)</f>
        <v>29.17</v>
      </c>
      <c r="D74" s="2">
        <f>IFERROR(__xludf.DUMMYFUNCTION("""COMPUTED_VALUE"""),28.88)</f>
        <v>28.88</v>
      </c>
      <c r="E74" s="2">
        <f>IFERROR(__xludf.DUMMYFUNCTION("""COMPUTED_VALUE"""),29.12)</f>
        <v>29.12</v>
      </c>
      <c r="F74" s="2">
        <f>IFERROR(__xludf.DUMMYFUNCTION("""COMPUTED_VALUE"""),216665.0)</f>
        <v>216665</v>
      </c>
    </row>
    <row r="75">
      <c r="A75" s="3">
        <f>IFERROR(__xludf.DUMMYFUNCTION("""COMPUTED_VALUE"""),43570.6875)</f>
        <v>43570.6875</v>
      </c>
      <c r="B75" s="2">
        <f>IFERROR(__xludf.DUMMYFUNCTION("""COMPUTED_VALUE"""),29.04)</f>
        <v>29.04</v>
      </c>
      <c r="C75" s="2">
        <f>IFERROR(__xludf.DUMMYFUNCTION("""COMPUTED_VALUE"""),29.07)</f>
        <v>29.07</v>
      </c>
      <c r="D75" s="2">
        <f>IFERROR(__xludf.DUMMYFUNCTION("""COMPUTED_VALUE"""),28.85)</f>
        <v>28.85</v>
      </c>
      <c r="E75" s="2">
        <f>IFERROR(__xludf.DUMMYFUNCTION("""COMPUTED_VALUE"""),28.89)</f>
        <v>28.89</v>
      </c>
      <c r="F75" s="2">
        <f>IFERROR(__xludf.DUMMYFUNCTION("""COMPUTED_VALUE"""),449571.0)</f>
        <v>449571</v>
      </c>
    </row>
    <row r="76">
      <c r="A76" s="3">
        <f>IFERROR(__xludf.DUMMYFUNCTION("""COMPUTED_VALUE"""),43571.6875)</f>
        <v>43571.6875</v>
      </c>
      <c r="B76" s="2">
        <f>IFERROR(__xludf.DUMMYFUNCTION("""COMPUTED_VALUE"""),29.1)</f>
        <v>29.1</v>
      </c>
      <c r="C76" s="2">
        <f>IFERROR(__xludf.DUMMYFUNCTION("""COMPUTED_VALUE"""),29.15)</f>
        <v>29.15</v>
      </c>
      <c r="D76" s="2">
        <f>IFERROR(__xludf.DUMMYFUNCTION("""COMPUTED_VALUE"""),29.06)</f>
        <v>29.06</v>
      </c>
      <c r="E76" s="2">
        <f>IFERROR(__xludf.DUMMYFUNCTION("""COMPUTED_VALUE"""),29.11)</f>
        <v>29.11</v>
      </c>
      <c r="F76" s="2">
        <f>IFERROR(__xludf.DUMMYFUNCTION("""COMPUTED_VALUE"""),425006.0)</f>
        <v>425006</v>
      </c>
    </row>
    <row r="77">
      <c r="A77" s="3">
        <f>IFERROR(__xludf.DUMMYFUNCTION("""COMPUTED_VALUE"""),43572.6875)</f>
        <v>43572.6875</v>
      </c>
      <c r="B77" s="2">
        <f>IFERROR(__xludf.DUMMYFUNCTION("""COMPUTED_VALUE"""),29.21)</f>
        <v>29.21</v>
      </c>
      <c r="C77" s="2">
        <f>IFERROR(__xludf.DUMMYFUNCTION("""COMPUTED_VALUE"""),29.37)</f>
        <v>29.37</v>
      </c>
      <c r="D77" s="2">
        <f>IFERROR(__xludf.DUMMYFUNCTION("""COMPUTED_VALUE"""),29.16)</f>
        <v>29.16</v>
      </c>
      <c r="E77" s="2">
        <f>IFERROR(__xludf.DUMMYFUNCTION("""COMPUTED_VALUE"""),29.16)</f>
        <v>29.16</v>
      </c>
      <c r="F77" s="2">
        <f>IFERROR(__xludf.DUMMYFUNCTION("""COMPUTED_VALUE"""),619992.0)</f>
        <v>619992</v>
      </c>
    </row>
    <row r="78">
      <c r="A78" s="3">
        <f>IFERROR(__xludf.DUMMYFUNCTION("""COMPUTED_VALUE"""),43573.6875)</f>
        <v>43573.6875</v>
      </c>
      <c r="B78" s="2">
        <f>IFERROR(__xludf.DUMMYFUNCTION("""COMPUTED_VALUE"""),29.0)</f>
        <v>29</v>
      </c>
      <c r="C78" s="2">
        <f>IFERROR(__xludf.DUMMYFUNCTION("""COMPUTED_VALUE"""),29.18)</f>
        <v>29.18</v>
      </c>
      <c r="D78" s="2">
        <f>IFERROR(__xludf.DUMMYFUNCTION("""COMPUTED_VALUE"""),28.96)</f>
        <v>28.96</v>
      </c>
      <c r="E78" s="2">
        <f>IFERROR(__xludf.DUMMYFUNCTION("""COMPUTED_VALUE"""),29.17)</f>
        <v>29.17</v>
      </c>
      <c r="F78" s="2">
        <f>IFERROR(__xludf.DUMMYFUNCTION("""COMPUTED_VALUE"""),418635.0)</f>
        <v>418635</v>
      </c>
    </row>
    <row r="79">
      <c r="A79" s="3">
        <f>IFERROR(__xludf.DUMMYFUNCTION("""COMPUTED_VALUE"""),43578.6875)</f>
        <v>43578.6875</v>
      </c>
      <c r="B79" s="2">
        <f>IFERROR(__xludf.DUMMYFUNCTION("""COMPUTED_VALUE"""),28.97)</f>
        <v>28.97</v>
      </c>
      <c r="C79" s="2">
        <f>IFERROR(__xludf.DUMMYFUNCTION("""COMPUTED_VALUE"""),29.04)</f>
        <v>29.04</v>
      </c>
      <c r="D79" s="2">
        <f>IFERROR(__xludf.DUMMYFUNCTION("""COMPUTED_VALUE"""),28.91)</f>
        <v>28.91</v>
      </c>
      <c r="E79" s="2">
        <f>IFERROR(__xludf.DUMMYFUNCTION("""COMPUTED_VALUE"""),29.04)</f>
        <v>29.04</v>
      </c>
      <c r="F79" s="2">
        <f>IFERROR(__xludf.DUMMYFUNCTION("""COMPUTED_VALUE"""),671873.0)</f>
        <v>671873</v>
      </c>
    </row>
    <row r="80">
      <c r="A80" s="3">
        <f>IFERROR(__xludf.DUMMYFUNCTION("""COMPUTED_VALUE"""),43579.6875)</f>
        <v>43579.6875</v>
      </c>
      <c r="B80" s="2">
        <f>IFERROR(__xludf.DUMMYFUNCTION("""COMPUTED_VALUE"""),28.94)</f>
        <v>28.94</v>
      </c>
      <c r="C80" s="2">
        <f>IFERROR(__xludf.DUMMYFUNCTION("""COMPUTED_VALUE"""),29.02)</f>
        <v>29.02</v>
      </c>
      <c r="D80" s="2">
        <f>IFERROR(__xludf.DUMMYFUNCTION("""COMPUTED_VALUE"""),28.69)</f>
        <v>28.69</v>
      </c>
      <c r="E80" s="2">
        <f>IFERROR(__xludf.DUMMYFUNCTION("""COMPUTED_VALUE"""),28.8)</f>
        <v>28.8</v>
      </c>
      <c r="F80" s="2">
        <f>IFERROR(__xludf.DUMMYFUNCTION("""COMPUTED_VALUE"""),1062962.0)</f>
        <v>1062962</v>
      </c>
    </row>
    <row r="81">
      <c r="A81" s="3">
        <f>IFERROR(__xludf.DUMMYFUNCTION("""COMPUTED_VALUE"""),43580.6875)</f>
        <v>43580.6875</v>
      </c>
      <c r="B81" s="2">
        <f>IFERROR(__xludf.DUMMYFUNCTION("""COMPUTED_VALUE"""),28.67)</f>
        <v>28.67</v>
      </c>
      <c r="C81" s="2">
        <f>IFERROR(__xludf.DUMMYFUNCTION("""COMPUTED_VALUE"""),28.67)</f>
        <v>28.67</v>
      </c>
      <c r="D81" s="2">
        <f>IFERROR(__xludf.DUMMYFUNCTION("""COMPUTED_VALUE"""),28.46)</f>
        <v>28.46</v>
      </c>
      <c r="E81" s="2">
        <f>IFERROR(__xludf.DUMMYFUNCTION("""COMPUTED_VALUE"""),28.59)</f>
        <v>28.59</v>
      </c>
      <c r="F81" s="2">
        <f>IFERROR(__xludf.DUMMYFUNCTION("""COMPUTED_VALUE"""),916009.0)</f>
        <v>916009</v>
      </c>
    </row>
    <row r="82">
      <c r="A82" s="3">
        <f>IFERROR(__xludf.DUMMYFUNCTION("""COMPUTED_VALUE"""),43581.6875)</f>
        <v>43581.6875</v>
      </c>
      <c r="B82" s="2">
        <f>IFERROR(__xludf.DUMMYFUNCTION("""COMPUTED_VALUE"""),28.61)</f>
        <v>28.61</v>
      </c>
      <c r="C82" s="2">
        <f>IFERROR(__xludf.DUMMYFUNCTION("""COMPUTED_VALUE"""),28.8)</f>
        <v>28.8</v>
      </c>
      <c r="D82" s="2">
        <f>IFERROR(__xludf.DUMMYFUNCTION("""COMPUTED_VALUE"""),28.57)</f>
        <v>28.57</v>
      </c>
      <c r="E82" s="2">
        <f>IFERROR(__xludf.DUMMYFUNCTION("""COMPUTED_VALUE"""),28.81)</f>
        <v>28.81</v>
      </c>
      <c r="F82" s="2">
        <f>IFERROR(__xludf.DUMMYFUNCTION("""COMPUTED_VALUE"""),144536.0)</f>
        <v>144536</v>
      </c>
    </row>
    <row r="83">
      <c r="A83" s="3">
        <f>IFERROR(__xludf.DUMMYFUNCTION("""COMPUTED_VALUE"""),43584.6875)</f>
        <v>43584.6875</v>
      </c>
      <c r="B83" s="2">
        <f>IFERROR(__xludf.DUMMYFUNCTION("""COMPUTED_VALUE"""),28.87)</f>
        <v>28.87</v>
      </c>
      <c r="C83" s="2">
        <f>IFERROR(__xludf.DUMMYFUNCTION("""COMPUTED_VALUE"""),28.91)</f>
        <v>28.91</v>
      </c>
      <c r="D83" s="2">
        <f>IFERROR(__xludf.DUMMYFUNCTION("""COMPUTED_VALUE"""),28.76)</f>
        <v>28.76</v>
      </c>
      <c r="E83" s="2">
        <f>IFERROR(__xludf.DUMMYFUNCTION("""COMPUTED_VALUE"""),28.78)</f>
        <v>28.78</v>
      </c>
      <c r="F83" s="2">
        <f>IFERROR(__xludf.DUMMYFUNCTION("""COMPUTED_VALUE"""),218349.0)</f>
        <v>218349</v>
      </c>
    </row>
    <row r="84">
      <c r="A84" s="3">
        <f>IFERROR(__xludf.DUMMYFUNCTION("""COMPUTED_VALUE"""),43585.6875)</f>
        <v>43585.6875</v>
      </c>
      <c r="B84" s="2">
        <f>IFERROR(__xludf.DUMMYFUNCTION("""COMPUTED_VALUE"""),28.66)</f>
        <v>28.66</v>
      </c>
      <c r="C84" s="2">
        <f>IFERROR(__xludf.DUMMYFUNCTION("""COMPUTED_VALUE"""),28.79)</f>
        <v>28.79</v>
      </c>
      <c r="D84" s="2">
        <f>IFERROR(__xludf.DUMMYFUNCTION("""COMPUTED_VALUE"""),28.57)</f>
        <v>28.57</v>
      </c>
      <c r="E84" s="2">
        <f>IFERROR(__xludf.DUMMYFUNCTION("""COMPUTED_VALUE"""),28.69)</f>
        <v>28.69</v>
      </c>
      <c r="F84" s="2">
        <f>IFERROR(__xludf.DUMMYFUNCTION("""COMPUTED_VALUE"""),4186244.0)</f>
        <v>4186244</v>
      </c>
    </row>
    <row r="85">
      <c r="A85" s="3">
        <f>IFERROR(__xludf.DUMMYFUNCTION("""COMPUTED_VALUE"""),43586.6875)</f>
        <v>43586.6875</v>
      </c>
      <c r="B85" s="2">
        <f>IFERROR(__xludf.DUMMYFUNCTION("""COMPUTED_VALUE"""),28.9)</f>
        <v>28.9</v>
      </c>
      <c r="C85" s="2">
        <f>IFERROR(__xludf.DUMMYFUNCTION("""COMPUTED_VALUE"""),28.93)</f>
        <v>28.93</v>
      </c>
      <c r="D85" s="2">
        <f>IFERROR(__xludf.DUMMYFUNCTION("""COMPUTED_VALUE"""),28.73)</f>
        <v>28.73</v>
      </c>
      <c r="E85" s="2">
        <f>IFERROR(__xludf.DUMMYFUNCTION("""COMPUTED_VALUE"""),28.85)</f>
        <v>28.85</v>
      </c>
      <c r="F85" s="2">
        <f>IFERROR(__xludf.DUMMYFUNCTION("""COMPUTED_VALUE"""),164088.0)</f>
        <v>164088</v>
      </c>
    </row>
    <row r="86">
      <c r="A86" s="3">
        <f>IFERROR(__xludf.DUMMYFUNCTION("""COMPUTED_VALUE"""),43587.6875)</f>
        <v>43587.6875</v>
      </c>
      <c r="B86" s="2">
        <f>IFERROR(__xludf.DUMMYFUNCTION("""COMPUTED_VALUE"""),28.75)</f>
        <v>28.75</v>
      </c>
      <c r="C86" s="2">
        <f>IFERROR(__xludf.DUMMYFUNCTION("""COMPUTED_VALUE"""),28.78)</f>
        <v>28.78</v>
      </c>
      <c r="D86" s="2">
        <f>IFERROR(__xludf.DUMMYFUNCTION("""COMPUTED_VALUE"""),28.59)</f>
        <v>28.59</v>
      </c>
      <c r="E86" s="2">
        <f>IFERROR(__xludf.DUMMYFUNCTION("""COMPUTED_VALUE"""),28.61)</f>
        <v>28.61</v>
      </c>
      <c r="F86" s="2">
        <f>IFERROR(__xludf.DUMMYFUNCTION("""COMPUTED_VALUE"""),424128.0)</f>
        <v>424128</v>
      </c>
    </row>
    <row r="87">
      <c r="A87" s="3">
        <f>IFERROR(__xludf.DUMMYFUNCTION("""COMPUTED_VALUE"""),43588.6875)</f>
        <v>43588.6875</v>
      </c>
      <c r="B87" s="2">
        <f>IFERROR(__xludf.DUMMYFUNCTION("""COMPUTED_VALUE"""),28.72)</f>
        <v>28.72</v>
      </c>
      <c r="C87" s="2">
        <f>IFERROR(__xludf.DUMMYFUNCTION("""COMPUTED_VALUE"""),29.02)</f>
        <v>29.02</v>
      </c>
      <c r="D87" s="2">
        <f>IFERROR(__xludf.DUMMYFUNCTION("""COMPUTED_VALUE"""),28.7)</f>
        <v>28.7</v>
      </c>
      <c r="E87" s="2">
        <f>IFERROR(__xludf.DUMMYFUNCTION("""COMPUTED_VALUE"""),28.97)</f>
        <v>28.97</v>
      </c>
      <c r="F87" s="2">
        <f>IFERROR(__xludf.DUMMYFUNCTION("""COMPUTED_VALUE"""),2770943.0)</f>
        <v>2770943</v>
      </c>
    </row>
    <row r="88">
      <c r="A88" s="3">
        <f>IFERROR(__xludf.DUMMYFUNCTION("""COMPUTED_VALUE"""),43592.6875)</f>
        <v>43592.6875</v>
      </c>
      <c r="B88" s="2">
        <f>IFERROR(__xludf.DUMMYFUNCTION("""COMPUTED_VALUE"""),28.29)</f>
        <v>28.29</v>
      </c>
      <c r="C88" s="2">
        <f>IFERROR(__xludf.DUMMYFUNCTION("""COMPUTED_VALUE"""),28.33)</f>
        <v>28.33</v>
      </c>
      <c r="D88" s="2">
        <f>IFERROR(__xludf.DUMMYFUNCTION("""COMPUTED_VALUE"""),27.86)</f>
        <v>27.86</v>
      </c>
      <c r="E88" s="2">
        <f>IFERROR(__xludf.DUMMYFUNCTION("""COMPUTED_VALUE"""),27.89)</f>
        <v>27.89</v>
      </c>
      <c r="F88" s="2">
        <f>IFERROR(__xludf.DUMMYFUNCTION("""COMPUTED_VALUE"""),724014.0)</f>
        <v>724014</v>
      </c>
    </row>
    <row r="89">
      <c r="A89" s="3">
        <f>IFERROR(__xludf.DUMMYFUNCTION("""COMPUTED_VALUE"""),43593.6875)</f>
        <v>43593.6875</v>
      </c>
      <c r="B89" s="2">
        <f>IFERROR(__xludf.DUMMYFUNCTION("""COMPUTED_VALUE"""),28.0)</f>
        <v>28</v>
      </c>
      <c r="C89" s="2">
        <f>IFERROR(__xludf.DUMMYFUNCTION("""COMPUTED_VALUE"""),28.08)</f>
        <v>28.08</v>
      </c>
      <c r="D89" s="2">
        <f>IFERROR(__xludf.DUMMYFUNCTION("""COMPUTED_VALUE"""),27.79)</f>
        <v>27.79</v>
      </c>
      <c r="E89" s="2">
        <f>IFERROR(__xludf.DUMMYFUNCTION("""COMPUTED_VALUE"""),27.92)</f>
        <v>27.92</v>
      </c>
      <c r="F89" s="2">
        <f>IFERROR(__xludf.DUMMYFUNCTION("""COMPUTED_VALUE"""),1570131.0)</f>
        <v>1570131</v>
      </c>
    </row>
    <row r="90">
      <c r="A90" s="3">
        <f>IFERROR(__xludf.DUMMYFUNCTION("""COMPUTED_VALUE"""),43594.6875)</f>
        <v>43594.6875</v>
      </c>
      <c r="B90" s="2">
        <f>IFERROR(__xludf.DUMMYFUNCTION("""COMPUTED_VALUE"""),27.44)</f>
        <v>27.44</v>
      </c>
      <c r="C90" s="2">
        <f>IFERROR(__xludf.DUMMYFUNCTION("""COMPUTED_VALUE"""),27.45)</f>
        <v>27.45</v>
      </c>
      <c r="D90" s="2">
        <f>IFERROR(__xludf.DUMMYFUNCTION("""COMPUTED_VALUE"""),26.97)</f>
        <v>26.97</v>
      </c>
      <c r="E90" s="2">
        <f>IFERROR(__xludf.DUMMYFUNCTION("""COMPUTED_VALUE"""),27.03)</f>
        <v>27.03</v>
      </c>
      <c r="F90" s="2">
        <f>IFERROR(__xludf.DUMMYFUNCTION("""COMPUTED_VALUE"""),560614.0)</f>
        <v>560614</v>
      </c>
    </row>
    <row r="91">
      <c r="A91" s="3">
        <f>IFERROR(__xludf.DUMMYFUNCTION("""COMPUTED_VALUE"""),43595.6875)</f>
        <v>43595.6875</v>
      </c>
      <c r="B91" s="2">
        <f>IFERROR(__xludf.DUMMYFUNCTION("""COMPUTED_VALUE"""),27.56)</f>
        <v>27.56</v>
      </c>
      <c r="C91" s="2">
        <f>IFERROR(__xludf.DUMMYFUNCTION("""COMPUTED_VALUE"""),27.62)</f>
        <v>27.62</v>
      </c>
      <c r="D91" s="2">
        <f>IFERROR(__xludf.DUMMYFUNCTION("""COMPUTED_VALUE"""),27.12)</f>
        <v>27.12</v>
      </c>
      <c r="E91" s="2">
        <f>IFERROR(__xludf.DUMMYFUNCTION("""COMPUTED_VALUE"""),27.17)</f>
        <v>27.17</v>
      </c>
      <c r="F91" s="2">
        <f>IFERROR(__xludf.DUMMYFUNCTION("""COMPUTED_VALUE"""),476554.0)</f>
        <v>476554</v>
      </c>
    </row>
    <row r="92">
      <c r="A92" s="3">
        <f>IFERROR(__xludf.DUMMYFUNCTION("""COMPUTED_VALUE"""),43598.6875)</f>
        <v>43598.6875</v>
      </c>
      <c r="B92" s="2">
        <f>IFERROR(__xludf.DUMMYFUNCTION("""COMPUTED_VALUE"""),27.08)</f>
        <v>27.08</v>
      </c>
      <c r="C92" s="2">
        <f>IFERROR(__xludf.DUMMYFUNCTION("""COMPUTED_VALUE"""),27.08)</f>
        <v>27.08</v>
      </c>
      <c r="D92" s="2">
        <f>IFERROR(__xludf.DUMMYFUNCTION("""COMPUTED_VALUE"""),26.55)</f>
        <v>26.55</v>
      </c>
      <c r="E92" s="2">
        <f>IFERROR(__xludf.DUMMYFUNCTION("""COMPUTED_VALUE"""),26.56)</f>
        <v>26.56</v>
      </c>
      <c r="F92" s="2">
        <f>IFERROR(__xludf.DUMMYFUNCTION("""COMPUTED_VALUE"""),338621.0)</f>
        <v>338621</v>
      </c>
    </row>
    <row r="93">
      <c r="A93" s="3">
        <f>IFERROR(__xludf.DUMMYFUNCTION("""COMPUTED_VALUE"""),43599.6875)</f>
        <v>43599.6875</v>
      </c>
      <c r="B93" s="2">
        <f>IFERROR(__xludf.DUMMYFUNCTION("""COMPUTED_VALUE"""),26.84)</f>
        <v>26.84</v>
      </c>
      <c r="C93" s="2">
        <f>IFERROR(__xludf.DUMMYFUNCTION("""COMPUTED_VALUE"""),27.01)</f>
        <v>27.01</v>
      </c>
      <c r="D93" s="2">
        <f>IFERROR(__xludf.DUMMYFUNCTION("""COMPUTED_VALUE"""),26.82)</f>
        <v>26.82</v>
      </c>
      <c r="E93" s="2">
        <f>IFERROR(__xludf.DUMMYFUNCTION("""COMPUTED_VALUE"""),26.98)</f>
        <v>26.98</v>
      </c>
      <c r="F93" s="2">
        <f>IFERROR(__xludf.DUMMYFUNCTION("""COMPUTED_VALUE"""),500538.0)</f>
        <v>500538</v>
      </c>
    </row>
    <row r="94">
      <c r="A94" s="3">
        <f>IFERROR(__xludf.DUMMYFUNCTION("""COMPUTED_VALUE"""),43600.6875)</f>
        <v>43600.6875</v>
      </c>
      <c r="B94" s="2">
        <f>IFERROR(__xludf.DUMMYFUNCTION("""COMPUTED_VALUE"""),27.15)</f>
        <v>27.15</v>
      </c>
      <c r="C94" s="2">
        <f>IFERROR(__xludf.DUMMYFUNCTION("""COMPUTED_VALUE"""),27.17)</f>
        <v>27.17</v>
      </c>
      <c r="D94" s="2">
        <f>IFERROR(__xludf.DUMMYFUNCTION("""COMPUTED_VALUE"""),26.76)</f>
        <v>26.76</v>
      </c>
      <c r="E94" s="2">
        <f>IFERROR(__xludf.DUMMYFUNCTION("""COMPUTED_VALUE"""),26.95)</f>
        <v>26.95</v>
      </c>
      <c r="F94" s="2">
        <f>IFERROR(__xludf.DUMMYFUNCTION("""COMPUTED_VALUE"""),1929610.0)</f>
        <v>1929610</v>
      </c>
    </row>
    <row r="95">
      <c r="A95" s="3">
        <f>IFERROR(__xludf.DUMMYFUNCTION("""COMPUTED_VALUE"""),43601.6875)</f>
        <v>43601.6875</v>
      </c>
      <c r="B95" s="2">
        <f>IFERROR(__xludf.DUMMYFUNCTION("""COMPUTED_VALUE"""),26.9)</f>
        <v>26.9</v>
      </c>
      <c r="C95" s="2">
        <f>IFERROR(__xludf.DUMMYFUNCTION("""COMPUTED_VALUE"""),27.07)</f>
        <v>27.07</v>
      </c>
      <c r="D95" s="2">
        <f>IFERROR(__xludf.DUMMYFUNCTION("""COMPUTED_VALUE"""),26.82)</f>
        <v>26.82</v>
      </c>
      <c r="E95" s="2">
        <f>IFERROR(__xludf.DUMMYFUNCTION("""COMPUTED_VALUE"""),27.07)</f>
        <v>27.07</v>
      </c>
      <c r="F95" s="2">
        <f>IFERROR(__xludf.DUMMYFUNCTION("""COMPUTED_VALUE"""),197869.0)</f>
        <v>197869</v>
      </c>
    </row>
    <row r="96">
      <c r="A96" s="3">
        <f>IFERROR(__xludf.DUMMYFUNCTION("""COMPUTED_VALUE"""),43602.6875)</f>
        <v>43602.6875</v>
      </c>
      <c r="B96" s="2">
        <f>IFERROR(__xludf.DUMMYFUNCTION("""COMPUTED_VALUE"""),26.58)</f>
        <v>26.58</v>
      </c>
      <c r="C96" s="2">
        <f>IFERROR(__xludf.DUMMYFUNCTION("""COMPUTED_VALUE"""),26.58)</f>
        <v>26.58</v>
      </c>
      <c r="D96" s="2">
        <f>IFERROR(__xludf.DUMMYFUNCTION("""COMPUTED_VALUE"""),26.39)</f>
        <v>26.39</v>
      </c>
      <c r="E96" s="2">
        <f>IFERROR(__xludf.DUMMYFUNCTION("""COMPUTED_VALUE"""),26.46)</f>
        <v>26.46</v>
      </c>
      <c r="F96" s="2">
        <f>IFERROR(__xludf.DUMMYFUNCTION("""COMPUTED_VALUE"""),1139988.0)</f>
        <v>1139988</v>
      </c>
    </row>
    <row r="97">
      <c r="A97" s="3">
        <f>IFERROR(__xludf.DUMMYFUNCTION("""COMPUTED_VALUE"""),43605.6875)</f>
        <v>43605.6875</v>
      </c>
      <c r="B97" s="2">
        <f>IFERROR(__xludf.DUMMYFUNCTION("""COMPUTED_VALUE"""),26.36)</f>
        <v>26.36</v>
      </c>
      <c r="C97" s="2">
        <f>IFERROR(__xludf.DUMMYFUNCTION("""COMPUTED_VALUE"""),26.47)</f>
        <v>26.47</v>
      </c>
      <c r="D97" s="2">
        <f>IFERROR(__xludf.DUMMYFUNCTION("""COMPUTED_VALUE"""),26.2)</f>
        <v>26.2</v>
      </c>
      <c r="E97" s="2">
        <f>IFERROR(__xludf.DUMMYFUNCTION("""COMPUTED_VALUE"""),26.28)</f>
        <v>26.28</v>
      </c>
      <c r="F97" s="2">
        <f>IFERROR(__xludf.DUMMYFUNCTION("""COMPUTED_VALUE"""),491374.0)</f>
        <v>491374</v>
      </c>
    </row>
    <row r="98">
      <c r="A98" s="3">
        <f>IFERROR(__xludf.DUMMYFUNCTION("""COMPUTED_VALUE"""),43606.6875)</f>
        <v>43606.6875</v>
      </c>
      <c r="B98" s="2">
        <f>IFERROR(__xludf.DUMMYFUNCTION("""COMPUTED_VALUE"""),26.51)</f>
        <v>26.51</v>
      </c>
      <c r="C98" s="2">
        <f>IFERROR(__xludf.DUMMYFUNCTION("""COMPUTED_VALUE"""),26.54)</f>
        <v>26.54</v>
      </c>
      <c r="D98" s="2">
        <f>IFERROR(__xludf.DUMMYFUNCTION("""COMPUTED_VALUE"""),26.35)</f>
        <v>26.35</v>
      </c>
      <c r="E98" s="2">
        <f>IFERROR(__xludf.DUMMYFUNCTION("""COMPUTED_VALUE"""),26.5)</f>
        <v>26.5</v>
      </c>
      <c r="F98" s="2">
        <f>IFERROR(__xludf.DUMMYFUNCTION("""COMPUTED_VALUE"""),180972.0)</f>
        <v>180972</v>
      </c>
    </row>
    <row r="99">
      <c r="A99" s="3">
        <f>IFERROR(__xludf.DUMMYFUNCTION("""COMPUTED_VALUE"""),43607.6875)</f>
        <v>43607.6875</v>
      </c>
      <c r="B99" s="2">
        <f>IFERROR(__xludf.DUMMYFUNCTION("""COMPUTED_VALUE"""),26.51)</f>
        <v>26.51</v>
      </c>
      <c r="C99" s="2">
        <f>IFERROR(__xludf.DUMMYFUNCTION("""COMPUTED_VALUE"""),26.65)</f>
        <v>26.65</v>
      </c>
      <c r="D99" s="2">
        <f>IFERROR(__xludf.DUMMYFUNCTION("""COMPUTED_VALUE"""),26.48)</f>
        <v>26.48</v>
      </c>
      <c r="E99" s="2">
        <f>IFERROR(__xludf.DUMMYFUNCTION("""COMPUTED_VALUE"""),26.5)</f>
        <v>26.5</v>
      </c>
      <c r="F99" s="2">
        <f>IFERROR(__xludf.DUMMYFUNCTION("""COMPUTED_VALUE"""),180093.0)</f>
        <v>180093</v>
      </c>
    </row>
    <row r="100">
      <c r="A100" s="3">
        <f>IFERROR(__xludf.DUMMYFUNCTION("""COMPUTED_VALUE"""),43608.6875)</f>
        <v>43608.6875</v>
      </c>
      <c r="B100" s="2">
        <f>IFERROR(__xludf.DUMMYFUNCTION("""COMPUTED_VALUE"""),26.22)</f>
        <v>26.22</v>
      </c>
      <c r="C100" s="2">
        <f>IFERROR(__xludf.DUMMYFUNCTION("""COMPUTED_VALUE"""),26.27)</f>
        <v>26.27</v>
      </c>
      <c r="D100" s="2">
        <f>IFERROR(__xludf.DUMMYFUNCTION("""COMPUTED_VALUE"""),26.04)</f>
        <v>26.04</v>
      </c>
      <c r="E100" s="2">
        <f>IFERROR(__xludf.DUMMYFUNCTION("""COMPUTED_VALUE"""),26.2)</f>
        <v>26.2</v>
      </c>
      <c r="F100" s="2">
        <f>IFERROR(__xludf.DUMMYFUNCTION("""COMPUTED_VALUE"""),204961.0)</f>
        <v>204961</v>
      </c>
    </row>
    <row r="101">
      <c r="A101" s="3">
        <f>IFERROR(__xludf.DUMMYFUNCTION("""COMPUTED_VALUE"""),43609.58333333333)</f>
        <v>43609.58333</v>
      </c>
      <c r="B101" s="2">
        <f>IFERROR(__xludf.DUMMYFUNCTION("""COMPUTED_VALUE"""),26.31)</f>
        <v>26.31</v>
      </c>
      <c r="C101" s="2">
        <f>IFERROR(__xludf.DUMMYFUNCTION("""COMPUTED_VALUE"""),26.36)</f>
        <v>26.36</v>
      </c>
      <c r="D101" s="2">
        <f>IFERROR(__xludf.DUMMYFUNCTION("""COMPUTED_VALUE"""),26.15)</f>
        <v>26.15</v>
      </c>
      <c r="E101" s="2">
        <f>IFERROR(__xludf.DUMMYFUNCTION("""COMPUTED_VALUE"""),26.19)</f>
        <v>26.19</v>
      </c>
      <c r="F101" s="2">
        <f>IFERROR(__xludf.DUMMYFUNCTION("""COMPUTED_VALUE"""),413583.0)</f>
        <v>413583</v>
      </c>
    </row>
    <row r="102">
      <c r="A102" s="3">
        <f>IFERROR(__xludf.DUMMYFUNCTION("""COMPUTED_VALUE"""),43613.6875)</f>
        <v>43613.6875</v>
      </c>
      <c r="B102" s="2">
        <f>IFERROR(__xludf.DUMMYFUNCTION("""COMPUTED_VALUE"""),26.38)</f>
        <v>26.38</v>
      </c>
      <c r="C102" s="2">
        <f>IFERROR(__xludf.DUMMYFUNCTION("""COMPUTED_VALUE"""),26.45)</f>
        <v>26.45</v>
      </c>
      <c r="D102" s="2">
        <f>IFERROR(__xludf.DUMMYFUNCTION("""COMPUTED_VALUE"""),26.25)</f>
        <v>26.25</v>
      </c>
      <c r="E102" s="2">
        <f>IFERROR(__xludf.DUMMYFUNCTION("""COMPUTED_VALUE"""),26.28)</f>
        <v>26.28</v>
      </c>
      <c r="F102" s="2">
        <f>IFERROR(__xludf.DUMMYFUNCTION("""COMPUTED_VALUE"""),756374.0)</f>
        <v>756374</v>
      </c>
    </row>
    <row r="103">
      <c r="A103" s="3">
        <f>IFERROR(__xludf.DUMMYFUNCTION("""COMPUTED_VALUE"""),43614.6875)</f>
        <v>43614.6875</v>
      </c>
      <c r="B103" s="2">
        <f>IFERROR(__xludf.DUMMYFUNCTION("""COMPUTED_VALUE"""),26.11)</f>
        <v>26.11</v>
      </c>
      <c r="C103" s="2">
        <f>IFERROR(__xludf.DUMMYFUNCTION("""COMPUTED_VALUE"""),26.27)</f>
        <v>26.27</v>
      </c>
      <c r="D103" s="2">
        <f>IFERROR(__xludf.DUMMYFUNCTION("""COMPUTED_VALUE"""),26.08)</f>
        <v>26.08</v>
      </c>
      <c r="E103" s="2">
        <f>IFERROR(__xludf.DUMMYFUNCTION("""COMPUTED_VALUE"""),26.22)</f>
        <v>26.22</v>
      </c>
      <c r="F103" s="2">
        <f>IFERROR(__xludf.DUMMYFUNCTION("""COMPUTED_VALUE"""),398941.0)</f>
        <v>398941</v>
      </c>
    </row>
    <row r="104">
      <c r="A104" s="3">
        <f>IFERROR(__xludf.DUMMYFUNCTION("""COMPUTED_VALUE"""),43615.6875)</f>
        <v>43615.6875</v>
      </c>
      <c r="B104" s="2">
        <f>IFERROR(__xludf.DUMMYFUNCTION("""COMPUTED_VALUE"""),26.47)</f>
        <v>26.47</v>
      </c>
      <c r="C104" s="2">
        <f>IFERROR(__xludf.DUMMYFUNCTION("""COMPUTED_VALUE"""),26.62)</f>
        <v>26.62</v>
      </c>
      <c r="D104" s="2">
        <f>IFERROR(__xludf.DUMMYFUNCTION("""COMPUTED_VALUE"""),26.41)</f>
        <v>26.41</v>
      </c>
      <c r="E104" s="2">
        <f>IFERROR(__xludf.DUMMYFUNCTION("""COMPUTED_VALUE"""),26.58)</f>
        <v>26.58</v>
      </c>
      <c r="F104" s="2">
        <f>IFERROR(__xludf.DUMMYFUNCTION("""COMPUTED_VALUE"""),340100.0)</f>
        <v>340100</v>
      </c>
    </row>
    <row r="105">
      <c r="A105" s="3">
        <f>IFERROR(__xludf.DUMMYFUNCTION("""COMPUTED_VALUE"""),43616.6875)</f>
        <v>43616.6875</v>
      </c>
      <c r="B105" s="2">
        <f>IFERROR(__xludf.DUMMYFUNCTION("""COMPUTED_VALUE"""),26.39)</f>
        <v>26.39</v>
      </c>
      <c r="C105" s="2">
        <f>IFERROR(__xludf.DUMMYFUNCTION("""COMPUTED_VALUE"""),26.7)</f>
        <v>26.7</v>
      </c>
      <c r="D105" s="2">
        <f>IFERROR(__xludf.DUMMYFUNCTION("""COMPUTED_VALUE"""),26.3)</f>
        <v>26.3</v>
      </c>
      <c r="E105" s="2">
        <f>IFERROR(__xludf.DUMMYFUNCTION("""COMPUTED_VALUE"""),26.7)</f>
        <v>26.7</v>
      </c>
      <c r="F105" s="2">
        <f>IFERROR(__xludf.DUMMYFUNCTION("""COMPUTED_VALUE"""),1106550.0)</f>
        <v>1106550</v>
      </c>
    </row>
    <row r="106">
      <c r="A106" s="3">
        <f>IFERROR(__xludf.DUMMYFUNCTION("""COMPUTED_VALUE"""),43619.6875)</f>
        <v>43619.6875</v>
      </c>
      <c r="B106" s="2">
        <f>IFERROR(__xludf.DUMMYFUNCTION("""COMPUTED_VALUE"""),26.77)</f>
        <v>26.77</v>
      </c>
      <c r="C106" s="2">
        <f>IFERROR(__xludf.DUMMYFUNCTION("""COMPUTED_VALUE"""),27.01)</f>
        <v>27.01</v>
      </c>
      <c r="D106" s="2">
        <f>IFERROR(__xludf.DUMMYFUNCTION("""COMPUTED_VALUE"""),26.73)</f>
        <v>26.73</v>
      </c>
      <c r="E106" s="2">
        <f>IFERROR(__xludf.DUMMYFUNCTION("""COMPUTED_VALUE"""),26.96)</f>
        <v>26.96</v>
      </c>
      <c r="F106" s="2">
        <f>IFERROR(__xludf.DUMMYFUNCTION("""COMPUTED_VALUE"""),2097311.0)</f>
        <v>2097311</v>
      </c>
    </row>
    <row r="107">
      <c r="A107" s="3">
        <f>IFERROR(__xludf.DUMMYFUNCTION("""COMPUTED_VALUE"""),43620.6875)</f>
        <v>43620.6875</v>
      </c>
      <c r="B107" s="2">
        <f>IFERROR(__xludf.DUMMYFUNCTION("""COMPUTED_VALUE"""),26.75)</f>
        <v>26.75</v>
      </c>
      <c r="C107" s="2">
        <f>IFERROR(__xludf.DUMMYFUNCTION("""COMPUTED_VALUE"""),26.9)</f>
        <v>26.9</v>
      </c>
      <c r="D107" s="2">
        <f>IFERROR(__xludf.DUMMYFUNCTION("""COMPUTED_VALUE"""),26.71)</f>
        <v>26.71</v>
      </c>
      <c r="E107" s="2">
        <f>IFERROR(__xludf.DUMMYFUNCTION("""COMPUTED_VALUE"""),26.9)</f>
        <v>26.9</v>
      </c>
      <c r="F107" s="2">
        <f>IFERROR(__xludf.DUMMYFUNCTION("""COMPUTED_VALUE"""),253798.0)</f>
        <v>253798</v>
      </c>
    </row>
    <row r="108">
      <c r="A108" s="3">
        <f>IFERROR(__xludf.DUMMYFUNCTION("""COMPUTED_VALUE"""),43621.6875)</f>
        <v>43621.6875</v>
      </c>
      <c r="B108" s="2">
        <f>IFERROR(__xludf.DUMMYFUNCTION("""COMPUTED_VALUE"""),26.86)</f>
        <v>26.86</v>
      </c>
      <c r="C108" s="2">
        <f>IFERROR(__xludf.DUMMYFUNCTION("""COMPUTED_VALUE"""),27.07)</f>
        <v>27.07</v>
      </c>
      <c r="D108" s="2">
        <f>IFERROR(__xludf.DUMMYFUNCTION("""COMPUTED_VALUE"""),26.72)</f>
        <v>26.72</v>
      </c>
      <c r="E108" s="2">
        <f>IFERROR(__xludf.DUMMYFUNCTION("""COMPUTED_VALUE"""),26.75)</f>
        <v>26.75</v>
      </c>
      <c r="F108" s="2">
        <f>IFERROR(__xludf.DUMMYFUNCTION("""COMPUTED_VALUE"""),406463.0)</f>
        <v>406463</v>
      </c>
    </row>
    <row r="109">
      <c r="A109" s="3">
        <f>IFERROR(__xludf.DUMMYFUNCTION("""COMPUTED_VALUE"""),43622.6875)</f>
        <v>43622.6875</v>
      </c>
      <c r="B109" s="2">
        <f>IFERROR(__xludf.DUMMYFUNCTION("""COMPUTED_VALUE"""),26.74)</f>
        <v>26.74</v>
      </c>
      <c r="C109" s="2">
        <f>IFERROR(__xludf.DUMMYFUNCTION("""COMPUTED_VALUE"""),26.83)</f>
        <v>26.83</v>
      </c>
      <c r="D109" s="2">
        <f>IFERROR(__xludf.DUMMYFUNCTION("""COMPUTED_VALUE"""),26.65)</f>
        <v>26.65</v>
      </c>
      <c r="E109" s="2">
        <f>IFERROR(__xludf.DUMMYFUNCTION("""COMPUTED_VALUE"""),26.74)</f>
        <v>26.74</v>
      </c>
      <c r="F109" s="2">
        <f>IFERROR(__xludf.DUMMYFUNCTION("""COMPUTED_VALUE"""),2063131.0)</f>
        <v>2063131</v>
      </c>
    </row>
    <row r="110">
      <c r="A110" s="3">
        <f>IFERROR(__xludf.DUMMYFUNCTION("""COMPUTED_VALUE"""),43623.6875)</f>
        <v>43623.6875</v>
      </c>
      <c r="B110" s="2">
        <f>IFERROR(__xludf.DUMMYFUNCTION("""COMPUTED_VALUE"""),26.78)</f>
        <v>26.78</v>
      </c>
      <c r="C110" s="2">
        <f>IFERROR(__xludf.DUMMYFUNCTION("""COMPUTED_VALUE"""),27.16)</f>
        <v>27.16</v>
      </c>
      <c r="D110" s="2">
        <f>IFERROR(__xludf.DUMMYFUNCTION("""COMPUTED_VALUE"""),26.75)</f>
        <v>26.75</v>
      </c>
      <c r="E110" s="2">
        <f>IFERROR(__xludf.DUMMYFUNCTION("""COMPUTED_VALUE"""),27.02)</f>
        <v>27.02</v>
      </c>
      <c r="F110" s="2">
        <f>IFERROR(__xludf.DUMMYFUNCTION("""COMPUTED_VALUE"""),2112977.0)</f>
        <v>2112977</v>
      </c>
    </row>
    <row r="111">
      <c r="A111" s="3">
        <f>IFERROR(__xludf.DUMMYFUNCTION("""COMPUTED_VALUE"""),43626.6875)</f>
        <v>43626.6875</v>
      </c>
      <c r="B111" s="2">
        <f>IFERROR(__xludf.DUMMYFUNCTION("""COMPUTED_VALUE"""),27.14)</f>
        <v>27.14</v>
      </c>
      <c r="C111" s="2">
        <f>IFERROR(__xludf.DUMMYFUNCTION("""COMPUTED_VALUE"""),27.29)</f>
        <v>27.29</v>
      </c>
      <c r="D111" s="2">
        <f>IFERROR(__xludf.DUMMYFUNCTION("""COMPUTED_VALUE"""),27.12)</f>
        <v>27.12</v>
      </c>
      <c r="E111" s="2">
        <f>IFERROR(__xludf.DUMMYFUNCTION("""COMPUTED_VALUE"""),27.29)</f>
        <v>27.29</v>
      </c>
      <c r="F111" s="2">
        <f>IFERROR(__xludf.DUMMYFUNCTION("""COMPUTED_VALUE"""),269805.0)</f>
        <v>269805</v>
      </c>
    </row>
    <row r="112">
      <c r="A112" s="3">
        <f>IFERROR(__xludf.DUMMYFUNCTION("""COMPUTED_VALUE"""),43627.6875)</f>
        <v>43627.6875</v>
      </c>
      <c r="B112" s="2">
        <f>IFERROR(__xludf.DUMMYFUNCTION("""COMPUTED_VALUE"""),27.4)</f>
        <v>27.4</v>
      </c>
      <c r="C112" s="2">
        <f>IFERROR(__xludf.DUMMYFUNCTION("""COMPUTED_VALUE"""),27.58)</f>
        <v>27.58</v>
      </c>
      <c r="D112" s="2">
        <f>IFERROR(__xludf.DUMMYFUNCTION("""COMPUTED_VALUE"""),27.39)</f>
        <v>27.39</v>
      </c>
      <c r="E112" s="2">
        <f>IFERROR(__xludf.DUMMYFUNCTION("""COMPUTED_VALUE"""),27.47)</f>
        <v>27.47</v>
      </c>
      <c r="F112" s="2">
        <f>IFERROR(__xludf.DUMMYFUNCTION("""COMPUTED_VALUE"""),1145813.0)</f>
        <v>1145813</v>
      </c>
    </row>
    <row r="113">
      <c r="A113" s="3">
        <f>IFERROR(__xludf.DUMMYFUNCTION("""COMPUTED_VALUE"""),43628.6875)</f>
        <v>43628.6875</v>
      </c>
      <c r="B113" s="2">
        <f>IFERROR(__xludf.DUMMYFUNCTION("""COMPUTED_VALUE"""),27.32)</f>
        <v>27.32</v>
      </c>
      <c r="C113" s="2">
        <f>IFERROR(__xludf.DUMMYFUNCTION("""COMPUTED_VALUE"""),27.38)</f>
        <v>27.38</v>
      </c>
      <c r="D113" s="2">
        <f>IFERROR(__xludf.DUMMYFUNCTION("""COMPUTED_VALUE"""),27.24)</f>
        <v>27.24</v>
      </c>
      <c r="E113" s="2">
        <f>IFERROR(__xludf.DUMMYFUNCTION("""COMPUTED_VALUE"""),27.24)</f>
        <v>27.24</v>
      </c>
      <c r="F113" s="2">
        <f>IFERROR(__xludf.DUMMYFUNCTION("""COMPUTED_VALUE"""),627777.0)</f>
        <v>627777</v>
      </c>
    </row>
    <row r="114">
      <c r="A114" s="3">
        <f>IFERROR(__xludf.DUMMYFUNCTION("""COMPUTED_VALUE"""),43629.6875)</f>
        <v>43629.6875</v>
      </c>
      <c r="B114" s="2">
        <f>IFERROR(__xludf.DUMMYFUNCTION("""COMPUTED_VALUE"""),27.14)</f>
        <v>27.14</v>
      </c>
      <c r="C114" s="2">
        <f>IFERROR(__xludf.DUMMYFUNCTION("""COMPUTED_VALUE"""),27.31)</f>
        <v>27.31</v>
      </c>
      <c r="D114" s="2">
        <f>IFERROR(__xludf.DUMMYFUNCTION("""COMPUTED_VALUE"""),27.13)</f>
        <v>27.13</v>
      </c>
      <c r="E114" s="2">
        <f>IFERROR(__xludf.DUMMYFUNCTION("""COMPUTED_VALUE"""),27.16)</f>
        <v>27.16</v>
      </c>
      <c r="F114" s="2">
        <f>IFERROR(__xludf.DUMMYFUNCTION("""COMPUTED_VALUE"""),236820.0)</f>
        <v>236820</v>
      </c>
    </row>
    <row r="115">
      <c r="A115" s="3">
        <f>IFERROR(__xludf.DUMMYFUNCTION("""COMPUTED_VALUE"""),43630.6875)</f>
        <v>43630.6875</v>
      </c>
      <c r="B115" s="2">
        <f>IFERROR(__xludf.DUMMYFUNCTION("""COMPUTED_VALUE"""),27.09)</f>
        <v>27.09</v>
      </c>
      <c r="C115" s="2">
        <f>IFERROR(__xludf.DUMMYFUNCTION("""COMPUTED_VALUE"""),27.13)</f>
        <v>27.13</v>
      </c>
      <c r="D115" s="2">
        <f>IFERROR(__xludf.DUMMYFUNCTION("""COMPUTED_VALUE"""),26.99)</f>
        <v>26.99</v>
      </c>
      <c r="E115" s="2">
        <f>IFERROR(__xludf.DUMMYFUNCTION("""COMPUTED_VALUE"""),27.01)</f>
        <v>27.01</v>
      </c>
      <c r="F115" s="2">
        <f>IFERROR(__xludf.DUMMYFUNCTION("""COMPUTED_VALUE"""),990358.0)</f>
        <v>990358</v>
      </c>
    </row>
    <row r="116">
      <c r="A116" s="3">
        <f>IFERROR(__xludf.DUMMYFUNCTION("""COMPUTED_VALUE"""),43633.6875)</f>
        <v>43633.6875</v>
      </c>
      <c r="B116" s="2">
        <f>IFERROR(__xludf.DUMMYFUNCTION("""COMPUTED_VALUE"""),27.0)</f>
        <v>27</v>
      </c>
      <c r="C116" s="2">
        <f>IFERROR(__xludf.DUMMYFUNCTION("""COMPUTED_VALUE"""),27.03)</f>
        <v>27.03</v>
      </c>
      <c r="D116" s="2">
        <f>IFERROR(__xludf.DUMMYFUNCTION("""COMPUTED_VALUE"""),26.92)</f>
        <v>26.92</v>
      </c>
      <c r="E116" s="2">
        <f>IFERROR(__xludf.DUMMYFUNCTION("""COMPUTED_VALUE"""),26.99)</f>
        <v>26.99</v>
      </c>
      <c r="F116" s="2">
        <f>IFERROR(__xludf.DUMMYFUNCTION("""COMPUTED_VALUE"""),149466.0)</f>
        <v>149466</v>
      </c>
    </row>
    <row r="117">
      <c r="A117" s="3">
        <f>IFERROR(__xludf.DUMMYFUNCTION("""COMPUTED_VALUE"""),43634.6875)</f>
        <v>43634.6875</v>
      </c>
      <c r="B117" s="2">
        <f>IFERROR(__xludf.DUMMYFUNCTION("""COMPUTED_VALUE"""),27.09)</f>
        <v>27.09</v>
      </c>
      <c r="C117" s="2">
        <f>IFERROR(__xludf.DUMMYFUNCTION("""COMPUTED_VALUE"""),27.66)</f>
        <v>27.66</v>
      </c>
      <c r="D117" s="2">
        <f>IFERROR(__xludf.DUMMYFUNCTION("""COMPUTED_VALUE"""),27.04)</f>
        <v>27.04</v>
      </c>
      <c r="E117" s="2">
        <f>IFERROR(__xludf.DUMMYFUNCTION("""COMPUTED_VALUE"""),27.61)</f>
        <v>27.61</v>
      </c>
      <c r="F117" s="2">
        <f>IFERROR(__xludf.DUMMYFUNCTION("""COMPUTED_VALUE"""),347012.0)</f>
        <v>347012</v>
      </c>
    </row>
    <row r="118">
      <c r="A118" s="3">
        <f>IFERROR(__xludf.DUMMYFUNCTION("""COMPUTED_VALUE"""),43635.6875)</f>
        <v>43635.6875</v>
      </c>
      <c r="B118" s="2">
        <f>IFERROR(__xludf.DUMMYFUNCTION("""COMPUTED_VALUE"""),27.64)</f>
        <v>27.64</v>
      </c>
      <c r="C118" s="2">
        <f>IFERROR(__xludf.DUMMYFUNCTION("""COMPUTED_VALUE"""),27.7)</f>
        <v>27.7</v>
      </c>
      <c r="D118" s="2">
        <f>IFERROR(__xludf.DUMMYFUNCTION("""COMPUTED_VALUE"""),27.6)</f>
        <v>27.6</v>
      </c>
      <c r="E118" s="2">
        <f>IFERROR(__xludf.DUMMYFUNCTION("""COMPUTED_VALUE"""),27.65)</f>
        <v>27.65</v>
      </c>
      <c r="F118" s="2">
        <f>IFERROR(__xludf.DUMMYFUNCTION("""COMPUTED_VALUE"""),1087774.0)</f>
        <v>1087774</v>
      </c>
    </row>
    <row r="119">
      <c r="A119" s="3">
        <f>IFERROR(__xludf.DUMMYFUNCTION("""COMPUTED_VALUE"""),43636.6875)</f>
        <v>43636.6875</v>
      </c>
      <c r="B119" s="2">
        <f>IFERROR(__xludf.DUMMYFUNCTION("""COMPUTED_VALUE"""),28.08)</f>
        <v>28.08</v>
      </c>
      <c r="C119" s="2">
        <f>IFERROR(__xludf.DUMMYFUNCTION("""COMPUTED_VALUE"""),28.45)</f>
        <v>28.45</v>
      </c>
      <c r="D119" s="2">
        <f>IFERROR(__xludf.DUMMYFUNCTION("""COMPUTED_VALUE"""),28.07)</f>
        <v>28.07</v>
      </c>
      <c r="E119" s="2">
        <f>IFERROR(__xludf.DUMMYFUNCTION("""COMPUTED_VALUE"""),28.25)</f>
        <v>28.25</v>
      </c>
      <c r="F119" s="2">
        <f>IFERROR(__xludf.DUMMYFUNCTION("""COMPUTED_VALUE"""),4818401.0)</f>
        <v>4818401</v>
      </c>
    </row>
    <row r="120">
      <c r="A120" s="3">
        <f>IFERROR(__xludf.DUMMYFUNCTION("""COMPUTED_VALUE"""),43637.6875)</f>
        <v>43637.6875</v>
      </c>
      <c r="B120" s="2">
        <f>IFERROR(__xludf.DUMMYFUNCTION("""COMPUTED_VALUE"""),28.13)</f>
        <v>28.13</v>
      </c>
      <c r="C120" s="2">
        <f>IFERROR(__xludf.DUMMYFUNCTION("""COMPUTED_VALUE"""),28.25)</f>
        <v>28.25</v>
      </c>
      <c r="D120" s="2">
        <f>IFERROR(__xludf.DUMMYFUNCTION("""COMPUTED_VALUE"""),28.11)</f>
        <v>28.11</v>
      </c>
      <c r="E120" s="2">
        <f>IFERROR(__xludf.DUMMYFUNCTION("""COMPUTED_VALUE"""),28.19)</f>
        <v>28.19</v>
      </c>
      <c r="F120" s="2">
        <f>IFERROR(__xludf.DUMMYFUNCTION("""COMPUTED_VALUE"""),1827723.0)</f>
        <v>1827723</v>
      </c>
    </row>
    <row r="121">
      <c r="A121" s="3">
        <f>IFERROR(__xludf.DUMMYFUNCTION("""COMPUTED_VALUE"""),43640.6875)</f>
        <v>43640.6875</v>
      </c>
      <c r="B121" s="2">
        <f>IFERROR(__xludf.DUMMYFUNCTION("""COMPUTED_VALUE"""),28.22)</f>
        <v>28.22</v>
      </c>
      <c r="C121" s="2">
        <f>IFERROR(__xludf.DUMMYFUNCTION("""COMPUTED_VALUE"""),28.25)</f>
        <v>28.25</v>
      </c>
      <c r="D121" s="2">
        <f>IFERROR(__xludf.DUMMYFUNCTION("""COMPUTED_VALUE"""),28.14)</f>
        <v>28.14</v>
      </c>
      <c r="E121" s="2">
        <f>IFERROR(__xludf.DUMMYFUNCTION("""COMPUTED_VALUE"""),28.2)</f>
        <v>28.2</v>
      </c>
      <c r="F121" s="2">
        <f>IFERROR(__xludf.DUMMYFUNCTION("""COMPUTED_VALUE"""),2850261.0)</f>
        <v>2850261</v>
      </c>
    </row>
    <row r="122">
      <c r="A122" s="3">
        <f>IFERROR(__xludf.DUMMYFUNCTION("""COMPUTED_VALUE"""),43641.6875)</f>
        <v>43641.6875</v>
      </c>
      <c r="B122" s="2">
        <f>IFERROR(__xludf.DUMMYFUNCTION("""COMPUTED_VALUE"""),28.03)</f>
        <v>28.03</v>
      </c>
      <c r="C122" s="2">
        <f>IFERROR(__xludf.DUMMYFUNCTION("""COMPUTED_VALUE"""),28.1)</f>
        <v>28.1</v>
      </c>
      <c r="D122" s="2">
        <f>IFERROR(__xludf.DUMMYFUNCTION("""COMPUTED_VALUE"""),28.0)</f>
        <v>28</v>
      </c>
      <c r="E122" s="2">
        <f>IFERROR(__xludf.DUMMYFUNCTION("""COMPUTED_VALUE"""),28.04)</f>
        <v>28.04</v>
      </c>
      <c r="F122" s="2">
        <f>IFERROR(__xludf.DUMMYFUNCTION("""COMPUTED_VALUE"""),2457831.0)</f>
        <v>2457831</v>
      </c>
    </row>
    <row r="123">
      <c r="A123" s="3">
        <f>IFERROR(__xludf.DUMMYFUNCTION("""COMPUTED_VALUE"""),43642.6875)</f>
        <v>43642.6875</v>
      </c>
      <c r="B123" s="2">
        <f>IFERROR(__xludf.DUMMYFUNCTION("""COMPUTED_VALUE"""),27.99)</f>
        <v>27.99</v>
      </c>
      <c r="C123" s="2">
        <f>IFERROR(__xludf.DUMMYFUNCTION("""COMPUTED_VALUE"""),28.21)</f>
        <v>28.21</v>
      </c>
      <c r="D123" s="2">
        <f>IFERROR(__xludf.DUMMYFUNCTION("""COMPUTED_VALUE"""),27.98)</f>
        <v>27.98</v>
      </c>
      <c r="E123" s="2">
        <f>IFERROR(__xludf.DUMMYFUNCTION("""COMPUTED_VALUE"""),28.19)</f>
        <v>28.19</v>
      </c>
      <c r="F123" s="2">
        <f>IFERROR(__xludf.DUMMYFUNCTION("""COMPUTED_VALUE"""),1432527.0)</f>
        <v>1432527</v>
      </c>
    </row>
    <row r="124">
      <c r="A124" s="3">
        <f>IFERROR(__xludf.DUMMYFUNCTION("""COMPUTED_VALUE"""),43643.6875)</f>
        <v>43643.6875</v>
      </c>
      <c r="B124" s="2">
        <f>IFERROR(__xludf.DUMMYFUNCTION("""COMPUTED_VALUE"""),28.34)</f>
        <v>28.34</v>
      </c>
      <c r="C124" s="2">
        <f>IFERROR(__xludf.DUMMYFUNCTION("""COMPUTED_VALUE"""),28.39)</f>
        <v>28.39</v>
      </c>
      <c r="D124" s="2">
        <f>IFERROR(__xludf.DUMMYFUNCTION("""COMPUTED_VALUE"""),28.24)</f>
        <v>28.24</v>
      </c>
      <c r="E124" s="2">
        <f>IFERROR(__xludf.DUMMYFUNCTION("""COMPUTED_VALUE"""),28.26)</f>
        <v>28.26</v>
      </c>
      <c r="F124" s="2">
        <f>IFERROR(__xludf.DUMMYFUNCTION("""COMPUTED_VALUE"""),537776.0)</f>
        <v>537776</v>
      </c>
    </row>
    <row r="125">
      <c r="A125" s="3">
        <f>IFERROR(__xludf.DUMMYFUNCTION("""COMPUTED_VALUE"""),43644.6875)</f>
        <v>43644.6875</v>
      </c>
      <c r="B125" s="2">
        <f>IFERROR(__xludf.DUMMYFUNCTION("""COMPUTED_VALUE"""),28.3)</f>
        <v>28.3</v>
      </c>
      <c r="C125" s="2">
        <f>IFERROR(__xludf.DUMMYFUNCTION("""COMPUTED_VALUE"""),28.39)</f>
        <v>28.39</v>
      </c>
      <c r="D125" s="2">
        <f>IFERROR(__xludf.DUMMYFUNCTION("""COMPUTED_VALUE"""),28.25)</f>
        <v>28.25</v>
      </c>
      <c r="E125" s="2">
        <f>IFERROR(__xludf.DUMMYFUNCTION("""COMPUTED_VALUE"""),28.3)</f>
        <v>28.3</v>
      </c>
      <c r="F125" s="2">
        <f>IFERROR(__xludf.DUMMYFUNCTION("""COMPUTED_VALUE"""),397479.0)</f>
        <v>397479</v>
      </c>
    </row>
    <row r="126">
      <c r="A126" s="3">
        <f>IFERROR(__xludf.DUMMYFUNCTION("""COMPUTED_VALUE"""),43647.6875)</f>
        <v>43647.6875</v>
      </c>
      <c r="B126" s="2">
        <f>IFERROR(__xludf.DUMMYFUNCTION("""COMPUTED_VALUE"""),28.68)</f>
        <v>28.68</v>
      </c>
      <c r="C126" s="2">
        <f>IFERROR(__xludf.DUMMYFUNCTION("""COMPUTED_VALUE"""),28.81)</f>
        <v>28.81</v>
      </c>
      <c r="D126" s="2">
        <f>IFERROR(__xludf.DUMMYFUNCTION("""COMPUTED_VALUE"""),28.61)</f>
        <v>28.61</v>
      </c>
      <c r="E126" s="2">
        <f>IFERROR(__xludf.DUMMYFUNCTION("""COMPUTED_VALUE"""),28.63)</f>
        <v>28.63</v>
      </c>
      <c r="F126" s="2">
        <f>IFERROR(__xludf.DUMMYFUNCTION("""COMPUTED_VALUE"""),437426.0)</f>
        <v>437426</v>
      </c>
    </row>
    <row r="127">
      <c r="A127" s="3">
        <f>IFERROR(__xludf.DUMMYFUNCTION("""COMPUTED_VALUE"""),43648.6875)</f>
        <v>43648.6875</v>
      </c>
      <c r="B127" s="2">
        <f>IFERROR(__xludf.DUMMYFUNCTION("""COMPUTED_VALUE"""),28.6)</f>
        <v>28.6</v>
      </c>
      <c r="C127" s="2">
        <f>IFERROR(__xludf.DUMMYFUNCTION("""COMPUTED_VALUE"""),28.63)</f>
        <v>28.63</v>
      </c>
      <c r="D127" s="2">
        <f>IFERROR(__xludf.DUMMYFUNCTION("""COMPUTED_VALUE"""),28.51)</f>
        <v>28.51</v>
      </c>
      <c r="E127" s="2">
        <f>IFERROR(__xludf.DUMMYFUNCTION("""COMPUTED_VALUE"""),28.56)</f>
        <v>28.56</v>
      </c>
      <c r="F127" s="2">
        <f>IFERROR(__xludf.DUMMYFUNCTION("""COMPUTED_VALUE"""),651480.0)</f>
        <v>651480</v>
      </c>
    </row>
    <row r="128">
      <c r="A128" s="3">
        <f>IFERROR(__xludf.DUMMYFUNCTION("""COMPUTED_VALUE"""),43649.6875)</f>
        <v>43649.6875</v>
      </c>
      <c r="B128" s="2">
        <f>IFERROR(__xludf.DUMMYFUNCTION("""COMPUTED_VALUE"""),28.39)</f>
        <v>28.39</v>
      </c>
      <c r="C128" s="2">
        <f>IFERROR(__xludf.DUMMYFUNCTION("""COMPUTED_VALUE"""),28.49)</f>
        <v>28.49</v>
      </c>
      <c r="D128" s="2">
        <f>IFERROR(__xludf.DUMMYFUNCTION("""COMPUTED_VALUE"""),28.36)</f>
        <v>28.36</v>
      </c>
      <c r="E128" s="2">
        <f>IFERROR(__xludf.DUMMYFUNCTION("""COMPUTED_VALUE"""),28.45)</f>
        <v>28.45</v>
      </c>
      <c r="F128" s="2">
        <f>IFERROR(__xludf.DUMMYFUNCTION("""COMPUTED_VALUE"""),331875.0)</f>
        <v>331875</v>
      </c>
    </row>
    <row r="129">
      <c r="A129" s="3">
        <f>IFERROR(__xludf.DUMMYFUNCTION("""COMPUTED_VALUE"""),43650.6875)</f>
        <v>43650.6875</v>
      </c>
      <c r="B129" s="2">
        <f>IFERROR(__xludf.DUMMYFUNCTION("""COMPUTED_VALUE"""),28.55)</f>
        <v>28.55</v>
      </c>
      <c r="C129" s="2">
        <f>IFERROR(__xludf.DUMMYFUNCTION("""COMPUTED_VALUE"""),28.67)</f>
        <v>28.67</v>
      </c>
      <c r="D129" s="2">
        <f>IFERROR(__xludf.DUMMYFUNCTION("""COMPUTED_VALUE"""),28.53)</f>
        <v>28.53</v>
      </c>
      <c r="E129" s="2">
        <f>IFERROR(__xludf.DUMMYFUNCTION("""COMPUTED_VALUE"""),28.67)</f>
        <v>28.67</v>
      </c>
      <c r="F129" s="2">
        <f>IFERROR(__xludf.DUMMYFUNCTION("""COMPUTED_VALUE"""),123651.0)</f>
        <v>123651</v>
      </c>
    </row>
    <row r="130">
      <c r="A130" s="3">
        <f>IFERROR(__xludf.DUMMYFUNCTION("""COMPUTED_VALUE"""),43651.6875)</f>
        <v>43651.6875</v>
      </c>
      <c r="B130" s="2">
        <f>IFERROR(__xludf.DUMMYFUNCTION("""COMPUTED_VALUE"""),28.57)</f>
        <v>28.57</v>
      </c>
      <c r="C130" s="2">
        <f>IFERROR(__xludf.DUMMYFUNCTION("""COMPUTED_VALUE"""),28.58)</f>
        <v>28.58</v>
      </c>
      <c r="D130" s="2">
        <f>IFERROR(__xludf.DUMMYFUNCTION("""COMPUTED_VALUE"""),28.24)</f>
        <v>28.24</v>
      </c>
      <c r="E130" s="2">
        <f>IFERROR(__xludf.DUMMYFUNCTION("""COMPUTED_VALUE"""),28.34)</f>
        <v>28.34</v>
      </c>
      <c r="F130" s="2">
        <f>IFERROR(__xludf.DUMMYFUNCTION("""COMPUTED_VALUE"""),718333.0)</f>
        <v>718333</v>
      </c>
    </row>
    <row r="131">
      <c r="A131" s="3">
        <f>IFERROR(__xludf.DUMMYFUNCTION("""COMPUTED_VALUE"""),43654.6875)</f>
        <v>43654.6875</v>
      </c>
      <c r="B131" s="2">
        <f>IFERROR(__xludf.DUMMYFUNCTION("""COMPUTED_VALUE"""),28.09)</f>
        <v>28.09</v>
      </c>
      <c r="C131" s="2">
        <f>IFERROR(__xludf.DUMMYFUNCTION("""COMPUTED_VALUE"""),28.2)</f>
        <v>28.2</v>
      </c>
      <c r="D131" s="2">
        <f>IFERROR(__xludf.DUMMYFUNCTION("""COMPUTED_VALUE"""),28.06)</f>
        <v>28.06</v>
      </c>
      <c r="E131" s="2">
        <f>IFERROR(__xludf.DUMMYFUNCTION("""COMPUTED_VALUE"""),28.17)</f>
        <v>28.17</v>
      </c>
      <c r="F131" s="2">
        <f>IFERROR(__xludf.DUMMYFUNCTION("""COMPUTED_VALUE"""),3080257.0)</f>
        <v>3080257</v>
      </c>
    </row>
    <row r="132">
      <c r="A132" s="3">
        <f>IFERROR(__xludf.DUMMYFUNCTION("""COMPUTED_VALUE"""),43655.6875)</f>
        <v>43655.6875</v>
      </c>
      <c r="B132" s="2">
        <f>IFERROR(__xludf.DUMMYFUNCTION("""COMPUTED_VALUE"""),28.01)</f>
        <v>28.01</v>
      </c>
      <c r="C132" s="2">
        <f>IFERROR(__xludf.DUMMYFUNCTION("""COMPUTED_VALUE"""),28.09)</f>
        <v>28.09</v>
      </c>
      <c r="D132" s="2">
        <f>IFERROR(__xludf.DUMMYFUNCTION("""COMPUTED_VALUE"""),27.92)</f>
        <v>27.92</v>
      </c>
      <c r="E132" s="2">
        <f>IFERROR(__xludf.DUMMYFUNCTION("""COMPUTED_VALUE"""),28.09)</f>
        <v>28.09</v>
      </c>
      <c r="F132" s="2">
        <f>IFERROR(__xludf.DUMMYFUNCTION("""COMPUTED_VALUE"""),123270.0)</f>
        <v>123270</v>
      </c>
    </row>
    <row r="133">
      <c r="A133" s="3">
        <f>IFERROR(__xludf.DUMMYFUNCTION("""COMPUTED_VALUE"""),43656.6875)</f>
        <v>43656.6875</v>
      </c>
      <c r="B133" s="2">
        <f>IFERROR(__xludf.DUMMYFUNCTION("""COMPUTED_VALUE"""),28.09)</f>
        <v>28.09</v>
      </c>
      <c r="C133" s="2">
        <f>IFERROR(__xludf.DUMMYFUNCTION("""COMPUTED_VALUE"""),28.44)</f>
        <v>28.44</v>
      </c>
      <c r="D133" s="2">
        <f>IFERROR(__xludf.DUMMYFUNCTION("""COMPUTED_VALUE"""),28.07)</f>
        <v>28.07</v>
      </c>
      <c r="E133" s="2">
        <f>IFERROR(__xludf.DUMMYFUNCTION("""COMPUTED_VALUE"""),28.32)</f>
        <v>28.32</v>
      </c>
      <c r="F133" s="2">
        <f>IFERROR(__xludf.DUMMYFUNCTION("""COMPUTED_VALUE"""),571120.0)</f>
        <v>571120</v>
      </c>
    </row>
    <row r="134">
      <c r="A134" s="3">
        <f>IFERROR(__xludf.DUMMYFUNCTION("""COMPUTED_VALUE"""),43657.6875)</f>
        <v>43657.6875</v>
      </c>
      <c r="B134" s="2">
        <f>IFERROR(__xludf.DUMMYFUNCTION("""COMPUTED_VALUE"""),28.48)</f>
        <v>28.48</v>
      </c>
      <c r="C134" s="2">
        <f>IFERROR(__xludf.DUMMYFUNCTION("""COMPUTED_VALUE"""),28.52)</f>
        <v>28.52</v>
      </c>
      <c r="D134" s="2">
        <f>IFERROR(__xludf.DUMMYFUNCTION("""COMPUTED_VALUE"""),28.25)</f>
        <v>28.25</v>
      </c>
      <c r="E134" s="2">
        <f>IFERROR(__xludf.DUMMYFUNCTION("""COMPUTED_VALUE"""),28.28)</f>
        <v>28.28</v>
      </c>
      <c r="F134" s="2">
        <f>IFERROR(__xludf.DUMMYFUNCTION("""COMPUTED_VALUE"""),268817.0)</f>
        <v>268817</v>
      </c>
    </row>
    <row r="135">
      <c r="A135" s="3">
        <f>IFERROR(__xludf.DUMMYFUNCTION("""COMPUTED_VALUE"""),43658.6875)</f>
        <v>43658.6875</v>
      </c>
      <c r="B135" s="2">
        <f>IFERROR(__xludf.DUMMYFUNCTION("""COMPUTED_VALUE"""),28.35)</f>
        <v>28.35</v>
      </c>
      <c r="C135" s="2">
        <f>IFERROR(__xludf.DUMMYFUNCTION("""COMPUTED_VALUE"""),28.38)</f>
        <v>28.38</v>
      </c>
      <c r="D135" s="2">
        <f>IFERROR(__xludf.DUMMYFUNCTION("""COMPUTED_VALUE"""),28.2)</f>
        <v>28.2</v>
      </c>
      <c r="E135" s="2">
        <f>IFERROR(__xludf.DUMMYFUNCTION("""COMPUTED_VALUE"""),28.25)</f>
        <v>28.25</v>
      </c>
      <c r="F135" s="2">
        <f>IFERROR(__xludf.DUMMYFUNCTION("""COMPUTED_VALUE"""),124655.0)</f>
        <v>124655</v>
      </c>
    </row>
    <row r="136">
      <c r="A136" s="3">
        <f>IFERROR(__xludf.DUMMYFUNCTION("""COMPUTED_VALUE"""),43661.6875)</f>
        <v>43661.6875</v>
      </c>
      <c r="B136" s="2">
        <f>IFERROR(__xludf.DUMMYFUNCTION("""COMPUTED_VALUE"""),28.38)</f>
        <v>28.38</v>
      </c>
      <c r="C136" s="2">
        <f>IFERROR(__xludf.DUMMYFUNCTION("""COMPUTED_VALUE"""),28.43)</f>
        <v>28.43</v>
      </c>
      <c r="D136" s="2">
        <f>IFERROR(__xludf.DUMMYFUNCTION("""COMPUTED_VALUE"""),28.35)</f>
        <v>28.35</v>
      </c>
      <c r="E136" s="2">
        <f>IFERROR(__xludf.DUMMYFUNCTION("""COMPUTED_VALUE"""),28.39)</f>
        <v>28.39</v>
      </c>
      <c r="F136" s="2">
        <f>IFERROR(__xludf.DUMMYFUNCTION("""COMPUTED_VALUE"""),387854.0)</f>
        <v>387854</v>
      </c>
    </row>
    <row r="137">
      <c r="A137" s="3">
        <f>IFERROR(__xludf.DUMMYFUNCTION("""COMPUTED_VALUE"""),43662.6875)</f>
        <v>43662.6875</v>
      </c>
      <c r="B137" s="2">
        <f>IFERROR(__xludf.DUMMYFUNCTION("""COMPUTED_VALUE"""),28.48)</f>
        <v>28.48</v>
      </c>
      <c r="C137" s="2">
        <f>IFERROR(__xludf.DUMMYFUNCTION("""COMPUTED_VALUE"""),28.52)</f>
        <v>28.52</v>
      </c>
      <c r="D137" s="2">
        <f>IFERROR(__xludf.DUMMYFUNCTION("""COMPUTED_VALUE"""),28.42)</f>
        <v>28.42</v>
      </c>
      <c r="E137" s="2">
        <f>IFERROR(__xludf.DUMMYFUNCTION("""COMPUTED_VALUE"""),28.46)</f>
        <v>28.46</v>
      </c>
      <c r="F137" s="2">
        <f>IFERROR(__xludf.DUMMYFUNCTION("""COMPUTED_VALUE"""),408324.0)</f>
        <v>408324</v>
      </c>
    </row>
    <row r="138">
      <c r="A138" s="3">
        <f>IFERROR(__xludf.DUMMYFUNCTION("""COMPUTED_VALUE"""),43663.6875)</f>
        <v>43663.6875</v>
      </c>
      <c r="B138" s="2">
        <f>IFERROR(__xludf.DUMMYFUNCTION("""COMPUTED_VALUE"""),28.36)</f>
        <v>28.36</v>
      </c>
      <c r="C138" s="2">
        <f>IFERROR(__xludf.DUMMYFUNCTION("""COMPUTED_VALUE"""),28.39)</f>
        <v>28.39</v>
      </c>
      <c r="D138" s="2">
        <f>IFERROR(__xludf.DUMMYFUNCTION("""COMPUTED_VALUE"""),28.22)</f>
        <v>28.22</v>
      </c>
      <c r="E138" s="2">
        <f>IFERROR(__xludf.DUMMYFUNCTION("""COMPUTED_VALUE"""),28.29)</f>
        <v>28.29</v>
      </c>
      <c r="F138" s="2">
        <f>IFERROR(__xludf.DUMMYFUNCTION("""COMPUTED_VALUE"""),179357.0)</f>
        <v>179357</v>
      </c>
    </row>
    <row r="139">
      <c r="A139" s="3">
        <f>IFERROR(__xludf.DUMMYFUNCTION("""COMPUTED_VALUE"""),43664.6875)</f>
        <v>43664.6875</v>
      </c>
      <c r="B139" s="2">
        <f>IFERROR(__xludf.DUMMYFUNCTION("""COMPUTED_VALUE"""),28.25)</f>
        <v>28.25</v>
      </c>
      <c r="C139" s="2">
        <f>IFERROR(__xludf.DUMMYFUNCTION("""COMPUTED_VALUE"""),28.34)</f>
        <v>28.34</v>
      </c>
      <c r="D139" s="2">
        <f>IFERROR(__xludf.DUMMYFUNCTION("""COMPUTED_VALUE"""),28.19)</f>
        <v>28.19</v>
      </c>
      <c r="E139" s="2">
        <f>IFERROR(__xludf.DUMMYFUNCTION("""COMPUTED_VALUE"""),28.3)</f>
        <v>28.3</v>
      </c>
      <c r="F139" s="2">
        <f>IFERROR(__xludf.DUMMYFUNCTION("""COMPUTED_VALUE"""),327152.0)</f>
        <v>327152</v>
      </c>
    </row>
    <row r="140">
      <c r="A140" s="3">
        <f>IFERROR(__xludf.DUMMYFUNCTION("""COMPUTED_VALUE"""),43665.6875)</f>
        <v>43665.6875</v>
      </c>
      <c r="B140" s="2">
        <f>IFERROR(__xludf.DUMMYFUNCTION("""COMPUTED_VALUE"""),28.54)</f>
        <v>28.54</v>
      </c>
      <c r="C140" s="2">
        <f>IFERROR(__xludf.DUMMYFUNCTION("""COMPUTED_VALUE"""),28.61)</f>
        <v>28.61</v>
      </c>
      <c r="D140" s="2">
        <f>IFERROR(__xludf.DUMMYFUNCTION("""COMPUTED_VALUE"""),28.41)</f>
        <v>28.41</v>
      </c>
      <c r="E140" s="2">
        <f>IFERROR(__xludf.DUMMYFUNCTION("""COMPUTED_VALUE"""),28.41)</f>
        <v>28.41</v>
      </c>
      <c r="F140" s="2">
        <f>IFERROR(__xludf.DUMMYFUNCTION("""COMPUTED_VALUE"""),416698.0)</f>
        <v>416698</v>
      </c>
    </row>
    <row r="141">
      <c r="A141" s="3">
        <f>IFERROR(__xludf.DUMMYFUNCTION("""COMPUTED_VALUE"""),43668.6875)</f>
        <v>43668.6875</v>
      </c>
      <c r="B141" s="2">
        <f>IFERROR(__xludf.DUMMYFUNCTION("""COMPUTED_VALUE"""),28.3)</f>
        <v>28.3</v>
      </c>
      <c r="C141" s="2">
        <f>IFERROR(__xludf.DUMMYFUNCTION("""COMPUTED_VALUE"""),28.37)</f>
        <v>28.37</v>
      </c>
      <c r="D141" s="2">
        <f>IFERROR(__xludf.DUMMYFUNCTION("""COMPUTED_VALUE"""),28.24)</f>
        <v>28.24</v>
      </c>
      <c r="E141" s="2">
        <f>IFERROR(__xludf.DUMMYFUNCTION("""COMPUTED_VALUE"""),28.35)</f>
        <v>28.35</v>
      </c>
      <c r="F141" s="2">
        <f>IFERROR(__xludf.DUMMYFUNCTION("""COMPUTED_VALUE"""),191758.0)</f>
        <v>191758</v>
      </c>
    </row>
    <row r="142">
      <c r="A142" s="3">
        <f>IFERROR(__xludf.DUMMYFUNCTION("""COMPUTED_VALUE"""),43669.6875)</f>
        <v>43669.6875</v>
      </c>
      <c r="B142" s="2">
        <f>IFERROR(__xludf.DUMMYFUNCTION("""COMPUTED_VALUE"""),28.35)</f>
        <v>28.35</v>
      </c>
      <c r="C142" s="2">
        <f>IFERROR(__xludf.DUMMYFUNCTION("""COMPUTED_VALUE"""),28.38)</f>
        <v>28.38</v>
      </c>
      <c r="D142" s="2">
        <f>IFERROR(__xludf.DUMMYFUNCTION("""COMPUTED_VALUE"""),28.23)</f>
        <v>28.23</v>
      </c>
      <c r="E142" s="2">
        <f>IFERROR(__xludf.DUMMYFUNCTION("""COMPUTED_VALUE"""),28.27)</f>
        <v>28.27</v>
      </c>
      <c r="F142" s="2">
        <f>IFERROR(__xludf.DUMMYFUNCTION("""COMPUTED_VALUE"""),3602100.0)</f>
        <v>3602100</v>
      </c>
    </row>
    <row r="143">
      <c r="A143" s="3">
        <f>IFERROR(__xludf.DUMMYFUNCTION("""COMPUTED_VALUE"""),43670.6875)</f>
        <v>43670.6875</v>
      </c>
      <c r="B143" s="2">
        <f>IFERROR(__xludf.DUMMYFUNCTION("""COMPUTED_VALUE"""),28.3)</f>
        <v>28.3</v>
      </c>
      <c r="C143" s="2">
        <f>IFERROR(__xludf.DUMMYFUNCTION("""COMPUTED_VALUE"""),28.34)</f>
        <v>28.34</v>
      </c>
      <c r="D143" s="2">
        <f>IFERROR(__xludf.DUMMYFUNCTION("""COMPUTED_VALUE"""),28.24)</f>
        <v>28.24</v>
      </c>
      <c r="E143" s="2">
        <f>IFERROR(__xludf.DUMMYFUNCTION("""COMPUTED_VALUE"""),28.32)</f>
        <v>28.32</v>
      </c>
      <c r="F143" s="2">
        <f>IFERROR(__xludf.DUMMYFUNCTION("""COMPUTED_VALUE"""),198145.0)</f>
        <v>198145</v>
      </c>
    </row>
    <row r="144">
      <c r="A144" s="3">
        <f>IFERROR(__xludf.DUMMYFUNCTION("""COMPUTED_VALUE"""),43671.6875)</f>
        <v>43671.6875</v>
      </c>
      <c r="B144" s="2">
        <f>IFERROR(__xludf.DUMMYFUNCTION("""COMPUTED_VALUE"""),28.35)</f>
        <v>28.35</v>
      </c>
      <c r="C144" s="2">
        <f>IFERROR(__xludf.DUMMYFUNCTION("""COMPUTED_VALUE"""),28.41)</f>
        <v>28.41</v>
      </c>
      <c r="D144" s="2">
        <f>IFERROR(__xludf.DUMMYFUNCTION("""COMPUTED_VALUE"""),28.05)</f>
        <v>28.05</v>
      </c>
      <c r="E144" s="2">
        <f>IFERROR(__xludf.DUMMYFUNCTION("""COMPUTED_VALUE"""),28.15)</f>
        <v>28.15</v>
      </c>
      <c r="F144" s="2">
        <f>IFERROR(__xludf.DUMMYFUNCTION("""COMPUTED_VALUE"""),184495.0)</f>
        <v>184495</v>
      </c>
    </row>
    <row r="145">
      <c r="A145" s="3">
        <f>IFERROR(__xludf.DUMMYFUNCTION("""COMPUTED_VALUE"""),43672.6875)</f>
        <v>43672.6875</v>
      </c>
      <c r="B145" s="2">
        <f>IFERROR(__xludf.DUMMYFUNCTION("""COMPUTED_VALUE"""),28.15)</f>
        <v>28.15</v>
      </c>
      <c r="C145" s="2">
        <f>IFERROR(__xludf.DUMMYFUNCTION("""COMPUTED_VALUE"""),28.19)</f>
        <v>28.19</v>
      </c>
      <c r="D145" s="2">
        <f>IFERROR(__xludf.DUMMYFUNCTION("""COMPUTED_VALUE"""),28.06)</f>
        <v>28.06</v>
      </c>
      <c r="E145" s="2">
        <f>IFERROR(__xludf.DUMMYFUNCTION("""COMPUTED_VALUE"""),28.1)</f>
        <v>28.1</v>
      </c>
      <c r="F145" s="2">
        <f>IFERROR(__xludf.DUMMYFUNCTION("""COMPUTED_VALUE"""),1689793.0)</f>
        <v>1689793</v>
      </c>
    </row>
    <row r="146">
      <c r="A146" s="3">
        <f>IFERROR(__xludf.DUMMYFUNCTION("""COMPUTED_VALUE"""),43675.6875)</f>
        <v>43675.6875</v>
      </c>
      <c r="B146" s="2">
        <f>IFERROR(__xludf.DUMMYFUNCTION("""COMPUTED_VALUE"""),27.95)</f>
        <v>27.95</v>
      </c>
      <c r="C146" s="2">
        <f>IFERROR(__xludf.DUMMYFUNCTION("""COMPUTED_VALUE"""),28.06)</f>
        <v>28.06</v>
      </c>
      <c r="D146" s="2">
        <f>IFERROR(__xludf.DUMMYFUNCTION("""COMPUTED_VALUE"""),27.94)</f>
        <v>27.94</v>
      </c>
      <c r="E146" s="2">
        <f>IFERROR(__xludf.DUMMYFUNCTION("""COMPUTED_VALUE"""),28.01)</f>
        <v>28.01</v>
      </c>
      <c r="F146" s="2">
        <f>IFERROR(__xludf.DUMMYFUNCTION("""COMPUTED_VALUE"""),1748126.0)</f>
        <v>1748126</v>
      </c>
    </row>
    <row r="147">
      <c r="A147" s="3">
        <f>IFERROR(__xludf.DUMMYFUNCTION("""COMPUTED_VALUE"""),43676.6875)</f>
        <v>43676.6875</v>
      </c>
      <c r="B147" s="2">
        <f>IFERROR(__xludf.DUMMYFUNCTION("""COMPUTED_VALUE"""),28.11)</f>
        <v>28.11</v>
      </c>
      <c r="C147" s="2">
        <f>IFERROR(__xludf.DUMMYFUNCTION("""COMPUTED_VALUE"""),28.11)</f>
        <v>28.11</v>
      </c>
      <c r="D147" s="2">
        <f>IFERROR(__xludf.DUMMYFUNCTION("""COMPUTED_VALUE"""),27.8)</f>
        <v>27.8</v>
      </c>
      <c r="E147" s="2">
        <f>IFERROR(__xludf.DUMMYFUNCTION("""COMPUTED_VALUE"""),27.88)</f>
        <v>27.88</v>
      </c>
      <c r="F147" s="2">
        <f>IFERROR(__xludf.DUMMYFUNCTION("""COMPUTED_VALUE"""),1022482.0)</f>
        <v>1022482</v>
      </c>
    </row>
    <row r="148">
      <c r="A148" s="3">
        <f>IFERROR(__xludf.DUMMYFUNCTION("""COMPUTED_VALUE"""),43677.6875)</f>
        <v>43677.6875</v>
      </c>
      <c r="B148" s="2">
        <f>IFERROR(__xludf.DUMMYFUNCTION("""COMPUTED_VALUE"""),27.84)</f>
        <v>27.84</v>
      </c>
      <c r="C148" s="2">
        <f>IFERROR(__xludf.DUMMYFUNCTION("""COMPUTED_VALUE"""),27.9)</f>
        <v>27.9</v>
      </c>
      <c r="D148" s="2">
        <f>IFERROR(__xludf.DUMMYFUNCTION("""COMPUTED_VALUE"""),27.81)</f>
        <v>27.81</v>
      </c>
      <c r="E148" s="2">
        <f>IFERROR(__xludf.DUMMYFUNCTION("""COMPUTED_VALUE"""),27.81)</f>
        <v>27.81</v>
      </c>
      <c r="F148" s="2">
        <f>IFERROR(__xludf.DUMMYFUNCTION("""COMPUTED_VALUE"""),1440821.0)</f>
        <v>1440821</v>
      </c>
    </row>
    <row r="149">
      <c r="A149" s="3">
        <f>IFERROR(__xludf.DUMMYFUNCTION("""COMPUTED_VALUE"""),43678.6875)</f>
        <v>43678.6875</v>
      </c>
      <c r="B149" s="2">
        <f>IFERROR(__xludf.DUMMYFUNCTION("""COMPUTED_VALUE"""),27.6)</f>
        <v>27.6</v>
      </c>
      <c r="C149" s="2">
        <f>IFERROR(__xludf.DUMMYFUNCTION("""COMPUTED_VALUE"""),27.75)</f>
        <v>27.75</v>
      </c>
      <c r="D149" s="2">
        <f>IFERROR(__xludf.DUMMYFUNCTION("""COMPUTED_VALUE"""),27.55)</f>
        <v>27.55</v>
      </c>
      <c r="E149" s="2">
        <f>IFERROR(__xludf.DUMMYFUNCTION("""COMPUTED_VALUE"""),27.75)</f>
        <v>27.75</v>
      </c>
      <c r="F149" s="2">
        <f>IFERROR(__xludf.DUMMYFUNCTION("""COMPUTED_VALUE"""),1164907.0)</f>
        <v>1164907</v>
      </c>
    </row>
    <row r="150">
      <c r="A150" s="3">
        <f>IFERROR(__xludf.DUMMYFUNCTION("""COMPUTED_VALUE"""),43679.6875)</f>
        <v>43679.6875</v>
      </c>
      <c r="B150" s="2">
        <f>IFERROR(__xludf.DUMMYFUNCTION("""COMPUTED_VALUE"""),27.08)</f>
        <v>27.08</v>
      </c>
      <c r="C150" s="2">
        <f>IFERROR(__xludf.DUMMYFUNCTION("""COMPUTED_VALUE"""),27.08)</f>
        <v>27.08</v>
      </c>
      <c r="D150" s="2">
        <f>IFERROR(__xludf.DUMMYFUNCTION("""COMPUTED_VALUE"""),26.67)</f>
        <v>26.67</v>
      </c>
      <c r="E150" s="2">
        <f>IFERROR(__xludf.DUMMYFUNCTION("""COMPUTED_VALUE"""),26.72)</f>
        <v>26.72</v>
      </c>
      <c r="F150" s="2">
        <f>IFERROR(__xludf.DUMMYFUNCTION("""COMPUTED_VALUE"""),566129.0)</f>
        <v>566129</v>
      </c>
    </row>
    <row r="151">
      <c r="A151" s="3">
        <f>IFERROR(__xludf.DUMMYFUNCTION("""COMPUTED_VALUE"""),43682.6875)</f>
        <v>43682.6875</v>
      </c>
      <c r="B151" s="2">
        <f>IFERROR(__xludf.DUMMYFUNCTION("""COMPUTED_VALUE"""),26.29)</f>
        <v>26.29</v>
      </c>
      <c r="C151" s="2">
        <f>IFERROR(__xludf.DUMMYFUNCTION("""COMPUTED_VALUE"""),26.47)</f>
        <v>26.47</v>
      </c>
      <c r="D151" s="2">
        <f>IFERROR(__xludf.DUMMYFUNCTION("""COMPUTED_VALUE"""),25.85)</f>
        <v>25.85</v>
      </c>
      <c r="E151" s="2">
        <f>IFERROR(__xludf.DUMMYFUNCTION("""COMPUTED_VALUE"""),25.85)</f>
        <v>25.85</v>
      </c>
      <c r="F151" s="2">
        <f>IFERROR(__xludf.DUMMYFUNCTION("""COMPUTED_VALUE"""),1020761.0)</f>
        <v>1020761</v>
      </c>
    </row>
    <row r="152">
      <c r="A152" s="3">
        <f>IFERROR(__xludf.DUMMYFUNCTION("""COMPUTED_VALUE"""),43683.6875)</f>
        <v>43683.6875</v>
      </c>
      <c r="B152" s="2">
        <f>IFERROR(__xludf.DUMMYFUNCTION("""COMPUTED_VALUE"""),26.02)</f>
        <v>26.02</v>
      </c>
      <c r="C152" s="2">
        <f>IFERROR(__xludf.DUMMYFUNCTION("""COMPUTED_VALUE"""),26.22)</f>
        <v>26.22</v>
      </c>
      <c r="D152" s="2">
        <f>IFERROR(__xludf.DUMMYFUNCTION("""COMPUTED_VALUE"""),25.96)</f>
        <v>25.96</v>
      </c>
      <c r="E152" s="2">
        <f>IFERROR(__xludf.DUMMYFUNCTION("""COMPUTED_VALUE"""),25.97)</f>
        <v>25.97</v>
      </c>
      <c r="F152" s="2">
        <f>IFERROR(__xludf.DUMMYFUNCTION("""COMPUTED_VALUE"""),1397938.0)</f>
        <v>1397938</v>
      </c>
    </row>
    <row r="153">
      <c r="A153" s="3">
        <f>IFERROR(__xludf.DUMMYFUNCTION("""COMPUTED_VALUE"""),43684.6875)</f>
        <v>43684.6875</v>
      </c>
      <c r="B153" s="2">
        <f>IFERROR(__xludf.DUMMYFUNCTION("""COMPUTED_VALUE"""),26.14)</f>
        <v>26.14</v>
      </c>
      <c r="C153" s="2">
        <f>IFERROR(__xludf.DUMMYFUNCTION("""COMPUTED_VALUE"""),26.23)</f>
        <v>26.23</v>
      </c>
      <c r="D153" s="2">
        <f>IFERROR(__xludf.DUMMYFUNCTION("""COMPUTED_VALUE"""),25.76)</f>
        <v>25.76</v>
      </c>
      <c r="E153" s="2">
        <f>IFERROR(__xludf.DUMMYFUNCTION("""COMPUTED_VALUE"""),25.99)</f>
        <v>25.99</v>
      </c>
      <c r="F153" s="2">
        <f>IFERROR(__xludf.DUMMYFUNCTION("""COMPUTED_VALUE"""),2028664.0)</f>
        <v>2028664</v>
      </c>
    </row>
    <row r="154">
      <c r="A154" s="3">
        <f>IFERROR(__xludf.DUMMYFUNCTION("""COMPUTED_VALUE"""),43685.6875)</f>
        <v>43685.6875</v>
      </c>
      <c r="B154" s="2">
        <f>IFERROR(__xludf.DUMMYFUNCTION("""COMPUTED_VALUE"""),26.41)</f>
        <v>26.41</v>
      </c>
      <c r="C154" s="2">
        <f>IFERROR(__xludf.DUMMYFUNCTION("""COMPUTED_VALUE"""),26.48)</f>
        <v>26.48</v>
      </c>
      <c r="D154" s="2">
        <f>IFERROR(__xludf.DUMMYFUNCTION("""COMPUTED_VALUE"""),26.3)</f>
        <v>26.3</v>
      </c>
      <c r="E154" s="2">
        <f>IFERROR(__xludf.DUMMYFUNCTION("""COMPUTED_VALUE"""),26.47)</f>
        <v>26.47</v>
      </c>
      <c r="F154" s="2">
        <f>IFERROR(__xludf.DUMMYFUNCTION("""COMPUTED_VALUE"""),858243.0)</f>
        <v>858243</v>
      </c>
    </row>
    <row r="155">
      <c r="A155" s="3">
        <f>IFERROR(__xludf.DUMMYFUNCTION("""COMPUTED_VALUE"""),43686.6875)</f>
        <v>43686.6875</v>
      </c>
      <c r="B155" s="2">
        <f>IFERROR(__xludf.DUMMYFUNCTION("""COMPUTED_VALUE"""),26.51)</f>
        <v>26.51</v>
      </c>
      <c r="C155" s="2">
        <f>IFERROR(__xludf.DUMMYFUNCTION("""COMPUTED_VALUE"""),26.52)</f>
        <v>26.52</v>
      </c>
      <c r="D155" s="2">
        <f>IFERROR(__xludf.DUMMYFUNCTION("""COMPUTED_VALUE"""),26.17)</f>
        <v>26.17</v>
      </c>
      <c r="E155" s="2">
        <f>IFERROR(__xludf.DUMMYFUNCTION("""COMPUTED_VALUE"""),26.37)</f>
        <v>26.37</v>
      </c>
      <c r="F155" s="2">
        <f>IFERROR(__xludf.DUMMYFUNCTION("""COMPUTED_VALUE"""),774543.0)</f>
        <v>774543</v>
      </c>
    </row>
    <row r="156">
      <c r="A156" s="3">
        <f>IFERROR(__xludf.DUMMYFUNCTION("""COMPUTED_VALUE"""),43689.6875)</f>
        <v>43689.6875</v>
      </c>
      <c r="B156" s="2">
        <f>IFERROR(__xludf.DUMMYFUNCTION("""COMPUTED_VALUE"""),26.43)</f>
        <v>26.43</v>
      </c>
      <c r="C156" s="2">
        <f>IFERROR(__xludf.DUMMYFUNCTION("""COMPUTED_VALUE"""),26.43)</f>
        <v>26.43</v>
      </c>
      <c r="D156" s="2">
        <f>IFERROR(__xludf.DUMMYFUNCTION("""COMPUTED_VALUE"""),25.91)</f>
        <v>25.91</v>
      </c>
      <c r="E156" s="2">
        <f>IFERROR(__xludf.DUMMYFUNCTION("""COMPUTED_VALUE"""),25.97)</f>
        <v>25.97</v>
      </c>
      <c r="F156" s="2">
        <f>IFERROR(__xludf.DUMMYFUNCTION("""COMPUTED_VALUE"""),211961.0)</f>
        <v>211961</v>
      </c>
    </row>
    <row r="157">
      <c r="A157" s="3">
        <f>IFERROR(__xludf.DUMMYFUNCTION("""COMPUTED_VALUE"""),43690.6875)</f>
        <v>43690.6875</v>
      </c>
      <c r="B157" s="2">
        <f>IFERROR(__xludf.DUMMYFUNCTION("""COMPUTED_VALUE"""),25.83)</f>
        <v>25.83</v>
      </c>
      <c r="C157" s="2">
        <f>IFERROR(__xludf.DUMMYFUNCTION("""COMPUTED_VALUE"""),26.42)</f>
        <v>26.42</v>
      </c>
      <c r="D157" s="2">
        <f>IFERROR(__xludf.DUMMYFUNCTION("""COMPUTED_VALUE"""),25.7)</f>
        <v>25.7</v>
      </c>
      <c r="E157" s="2">
        <f>IFERROR(__xludf.DUMMYFUNCTION("""COMPUTED_VALUE"""),26.26)</f>
        <v>26.26</v>
      </c>
      <c r="F157" s="2">
        <f>IFERROR(__xludf.DUMMYFUNCTION("""COMPUTED_VALUE"""),442266.0)</f>
        <v>442266</v>
      </c>
    </row>
    <row r="158">
      <c r="A158" s="3">
        <f>IFERROR(__xludf.DUMMYFUNCTION("""COMPUTED_VALUE"""),43691.6875)</f>
        <v>43691.6875</v>
      </c>
      <c r="B158" s="2">
        <f>IFERROR(__xludf.DUMMYFUNCTION("""COMPUTED_VALUE"""),26.18)</f>
        <v>26.18</v>
      </c>
      <c r="C158" s="2">
        <f>IFERROR(__xludf.DUMMYFUNCTION("""COMPUTED_VALUE"""),26.19)</f>
        <v>26.19</v>
      </c>
      <c r="D158" s="2">
        <f>IFERROR(__xludf.DUMMYFUNCTION("""COMPUTED_VALUE"""),25.63)</f>
        <v>25.63</v>
      </c>
      <c r="E158" s="2">
        <f>IFERROR(__xludf.DUMMYFUNCTION("""COMPUTED_VALUE"""),25.7)</f>
        <v>25.7</v>
      </c>
      <c r="F158" s="2">
        <f>IFERROR(__xludf.DUMMYFUNCTION("""COMPUTED_VALUE"""),1033314.0)</f>
        <v>1033314</v>
      </c>
    </row>
    <row r="159">
      <c r="A159" s="3">
        <f>IFERROR(__xludf.DUMMYFUNCTION("""COMPUTED_VALUE"""),43692.6875)</f>
        <v>43692.6875</v>
      </c>
      <c r="B159" s="2">
        <f>IFERROR(__xludf.DUMMYFUNCTION("""COMPUTED_VALUE"""),25.88)</f>
        <v>25.88</v>
      </c>
      <c r="C159" s="2">
        <f>IFERROR(__xludf.DUMMYFUNCTION("""COMPUTED_VALUE"""),25.88)</f>
        <v>25.88</v>
      </c>
      <c r="D159" s="2">
        <f>IFERROR(__xludf.DUMMYFUNCTION("""COMPUTED_VALUE"""),25.48)</f>
        <v>25.48</v>
      </c>
      <c r="E159" s="2">
        <f>IFERROR(__xludf.DUMMYFUNCTION("""COMPUTED_VALUE"""),25.67)</f>
        <v>25.67</v>
      </c>
      <c r="F159" s="2">
        <f>IFERROR(__xludf.DUMMYFUNCTION("""COMPUTED_VALUE"""),458808.0)</f>
        <v>458808</v>
      </c>
    </row>
    <row r="160">
      <c r="A160" s="3">
        <f>IFERROR(__xludf.DUMMYFUNCTION("""COMPUTED_VALUE"""),43693.6875)</f>
        <v>43693.6875</v>
      </c>
      <c r="B160" s="2">
        <f>IFERROR(__xludf.DUMMYFUNCTION("""COMPUTED_VALUE"""),25.96)</f>
        <v>25.96</v>
      </c>
      <c r="C160" s="2">
        <f>IFERROR(__xludf.DUMMYFUNCTION("""COMPUTED_VALUE"""),26.09)</f>
        <v>26.09</v>
      </c>
      <c r="D160" s="2">
        <f>IFERROR(__xludf.DUMMYFUNCTION("""COMPUTED_VALUE"""),25.91)</f>
        <v>25.91</v>
      </c>
      <c r="E160" s="2">
        <f>IFERROR(__xludf.DUMMYFUNCTION("""COMPUTED_VALUE"""),26.04)</f>
        <v>26.04</v>
      </c>
      <c r="F160" s="2">
        <f>IFERROR(__xludf.DUMMYFUNCTION("""COMPUTED_VALUE"""),320664.0)</f>
        <v>320664</v>
      </c>
    </row>
    <row r="161">
      <c r="A161" s="3">
        <f>IFERROR(__xludf.DUMMYFUNCTION("""COMPUTED_VALUE"""),43696.6875)</f>
        <v>43696.6875</v>
      </c>
      <c r="B161" s="2">
        <f>IFERROR(__xludf.DUMMYFUNCTION("""COMPUTED_VALUE"""),26.41)</f>
        <v>26.41</v>
      </c>
      <c r="C161" s="2">
        <f>IFERROR(__xludf.DUMMYFUNCTION("""COMPUTED_VALUE"""),26.41)</f>
        <v>26.41</v>
      </c>
      <c r="D161" s="2">
        <f>IFERROR(__xludf.DUMMYFUNCTION("""COMPUTED_VALUE"""),26.21)</f>
        <v>26.21</v>
      </c>
      <c r="E161" s="2">
        <f>IFERROR(__xludf.DUMMYFUNCTION("""COMPUTED_VALUE"""),26.23)</f>
        <v>26.23</v>
      </c>
      <c r="F161" s="2">
        <f>IFERROR(__xludf.DUMMYFUNCTION("""COMPUTED_VALUE"""),413298.0)</f>
        <v>413298</v>
      </c>
    </row>
    <row r="162">
      <c r="A162" s="3">
        <f>IFERROR(__xludf.DUMMYFUNCTION("""COMPUTED_VALUE"""),43697.6875)</f>
        <v>43697.6875</v>
      </c>
      <c r="B162" s="2">
        <f>IFERROR(__xludf.DUMMYFUNCTION("""COMPUTED_VALUE"""),26.3)</f>
        <v>26.3</v>
      </c>
      <c r="C162" s="2">
        <f>IFERROR(__xludf.DUMMYFUNCTION("""COMPUTED_VALUE"""),26.37)</f>
        <v>26.37</v>
      </c>
      <c r="D162" s="2">
        <f>IFERROR(__xludf.DUMMYFUNCTION("""COMPUTED_VALUE"""),26.19)</f>
        <v>26.19</v>
      </c>
      <c r="E162" s="2">
        <f>IFERROR(__xludf.DUMMYFUNCTION("""COMPUTED_VALUE"""),26.26)</f>
        <v>26.26</v>
      </c>
      <c r="F162" s="2">
        <f>IFERROR(__xludf.DUMMYFUNCTION("""COMPUTED_VALUE"""),253664.0)</f>
        <v>253664</v>
      </c>
    </row>
    <row r="163">
      <c r="A163" s="3">
        <f>IFERROR(__xludf.DUMMYFUNCTION("""COMPUTED_VALUE"""),43698.6875)</f>
        <v>43698.6875</v>
      </c>
      <c r="B163" s="2">
        <f>IFERROR(__xludf.DUMMYFUNCTION("""COMPUTED_VALUE"""),26.36)</f>
        <v>26.36</v>
      </c>
      <c r="C163" s="2">
        <f>IFERROR(__xludf.DUMMYFUNCTION("""COMPUTED_VALUE"""),26.49)</f>
        <v>26.49</v>
      </c>
      <c r="D163" s="2">
        <f>IFERROR(__xludf.DUMMYFUNCTION("""COMPUTED_VALUE"""),26.36)</f>
        <v>26.36</v>
      </c>
      <c r="E163" s="2">
        <f>IFERROR(__xludf.DUMMYFUNCTION("""COMPUTED_VALUE"""),26.42)</f>
        <v>26.42</v>
      </c>
      <c r="F163" s="2">
        <f>IFERROR(__xludf.DUMMYFUNCTION("""COMPUTED_VALUE"""),208213.0)</f>
        <v>208213</v>
      </c>
    </row>
    <row r="164">
      <c r="A164" s="3">
        <f>IFERROR(__xludf.DUMMYFUNCTION("""COMPUTED_VALUE"""),43699.6875)</f>
        <v>43699.6875</v>
      </c>
      <c r="B164" s="2">
        <f>IFERROR(__xludf.DUMMYFUNCTION("""COMPUTED_VALUE"""),26.26)</f>
        <v>26.26</v>
      </c>
      <c r="C164" s="2">
        <f>IFERROR(__xludf.DUMMYFUNCTION("""COMPUTED_VALUE"""),26.33)</f>
        <v>26.33</v>
      </c>
      <c r="D164" s="2">
        <f>IFERROR(__xludf.DUMMYFUNCTION("""COMPUTED_VALUE"""),26.07)</f>
        <v>26.07</v>
      </c>
      <c r="E164" s="2">
        <f>IFERROR(__xludf.DUMMYFUNCTION("""COMPUTED_VALUE"""),26.14)</f>
        <v>26.14</v>
      </c>
      <c r="F164" s="2">
        <f>IFERROR(__xludf.DUMMYFUNCTION("""COMPUTED_VALUE"""),71846.0)</f>
        <v>71846</v>
      </c>
    </row>
    <row r="165">
      <c r="A165" s="3">
        <f>IFERROR(__xludf.DUMMYFUNCTION("""COMPUTED_VALUE"""),43700.6875)</f>
        <v>43700.6875</v>
      </c>
      <c r="B165" s="2">
        <f>IFERROR(__xludf.DUMMYFUNCTION("""COMPUTED_VALUE"""),26.28)</f>
        <v>26.28</v>
      </c>
      <c r="C165" s="2">
        <f>IFERROR(__xludf.DUMMYFUNCTION("""COMPUTED_VALUE"""),26.32)</f>
        <v>26.32</v>
      </c>
      <c r="D165" s="2">
        <f>IFERROR(__xludf.DUMMYFUNCTION("""COMPUTED_VALUE"""),25.89)</f>
        <v>25.89</v>
      </c>
      <c r="E165" s="2">
        <f>IFERROR(__xludf.DUMMYFUNCTION("""COMPUTED_VALUE"""),25.89)</f>
        <v>25.89</v>
      </c>
      <c r="F165" s="2">
        <f>IFERROR(__xludf.DUMMYFUNCTION("""COMPUTED_VALUE"""),370346.0)</f>
        <v>370346</v>
      </c>
    </row>
    <row r="166">
      <c r="A166" s="3">
        <f>IFERROR(__xludf.DUMMYFUNCTION("""COMPUTED_VALUE"""),43704.6875)</f>
        <v>43704.6875</v>
      </c>
      <c r="B166" s="2">
        <f>IFERROR(__xludf.DUMMYFUNCTION("""COMPUTED_VALUE"""),25.85)</f>
        <v>25.85</v>
      </c>
      <c r="C166" s="2">
        <f>IFERROR(__xludf.DUMMYFUNCTION("""COMPUTED_VALUE"""),26.1)</f>
        <v>26.1</v>
      </c>
      <c r="D166" s="2">
        <f>IFERROR(__xludf.DUMMYFUNCTION("""COMPUTED_VALUE"""),25.76)</f>
        <v>25.76</v>
      </c>
      <c r="E166" s="2">
        <f>IFERROR(__xludf.DUMMYFUNCTION("""COMPUTED_VALUE"""),25.98)</f>
        <v>25.98</v>
      </c>
      <c r="F166" s="2">
        <f>IFERROR(__xludf.DUMMYFUNCTION("""COMPUTED_VALUE"""),527127.0)</f>
        <v>527127</v>
      </c>
    </row>
    <row r="167">
      <c r="A167" s="3">
        <f>IFERROR(__xludf.DUMMYFUNCTION("""COMPUTED_VALUE"""),43705.6875)</f>
        <v>43705.6875</v>
      </c>
      <c r="B167" s="2">
        <f>IFERROR(__xludf.DUMMYFUNCTION("""COMPUTED_VALUE"""),25.92)</f>
        <v>25.92</v>
      </c>
      <c r="C167" s="2">
        <f>IFERROR(__xludf.DUMMYFUNCTION("""COMPUTED_VALUE"""),25.98)</f>
        <v>25.98</v>
      </c>
      <c r="D167" s="2">
        <f>IFERROR(__xludf.DUMMYFUNCTION("""COMPUTED_VALUE"""),25.81)</f>
        <v>25.81</v>
      </c>
      <c r="E167" s="2">
        <f>IFERROR(__xludf.DUMMYFUNCTION("""COMPUTED_VALUE"""),25.97)</f>
        <v>25.97</v>
      </c>
      <c r="F167" s="2">
        <f>IFERROR(__xludf.DUMMYFUNCTION("""COMPUTED_VALUE"""),356887.0)</f>
        <v>356887</v>
      </c>
    </row>
    <row r="168">
      <c r="A168" s="3">
        <f>IFERROR(__xludf.DUMMYFUNCTION("""COMPUTED_VALUE"""),43706.6875)</f>
        <v>43706.6875</v>
      </c>
      <c r="B168" s="2">
        <f>IFERROR(__xludf.DUMMYFUNCTION("""COMPUTED_VALUE"""),25.82)</f>
        <v>25.82</v>
      </c>
      <c r="C168" s="2">
        <f>IFERROR(__xludf.DUMMYFUNCTION("""COMPUTED_VALUE"""),26.21)</f>
        <v>26.21</v>
      </c>
      <c r="D168" s="2">
        <f>IFERROR(__xludf.DUMMYFUNCTION("""COMPUTED_VALUE"""),25.82)</f>
        <v>25.82</v>
      </c>
      <c r="E168" s="2">
        <f>IFERROR(__xludf.DUMMYFUNCTION("""COMPUTED_VALUE"""),26.21)</f>
        <v>26.21</v>
      </c>
      <c r="F168" s="2">
        <f>IFERROR(__xludf.DUMMYFUNCTION("""COMPUTED_VALUE"""),464546.0)</f>
        <v>464546</v>
      </c>
    </row>
    <row r="169">
      <c r="A169" s="3">
        <f>IFERROR(__xludf.DUMMYFUNCTION("""COMPUTED_VALUE"""),43707.6875)</f>
        <v>43707.6875</v>
      </c>
      <c r="B169" s="2">
        <f>IFERROR(__xludf.DUMMYFUNCTION("""COMPUTED_VALUE"""),26.27)</f>
        <v>26.27</v>
      </c>
      <c r="C169" s="2">
        <f>IFERROR(__xludf.DUMMYFUNCTION("""COMPUTED_VALUE"""),26.47)</f>
        <v>26.47</v>
      </c>
      <c r="D169" s="2">
        <f>IFERROR(__xludf.DUMMYFUNCTION("""COMPUTED_VALUE"""),26.25)</f>
        <v>26.25</v>
      </c>
      <c r="E169" s="2">
        <f>IFERROR(__xludf.DUMMYFUNCTION("""COMPUTED_VALUE"""),26.37)</f>
        <v>26.37</v>
      </c>
      <c r="F169" s="2">
        <f>IFERROR(__xludf.DUMMYFUNCTION("""COMPUTED_VALUE"""),359720.0)</f>
        <v>359720</v>
      </c>
    </row>
    <row r="170">
      <c r="A170" s="3">
        <f>IFERROR(__xludf.DUMMYFUNCTION("""COMPUTED_VALUE"""),43710.6875)</f>
        <v>43710.6875</v>
      </c>
      <c r="B170" s="2">
        <f>IFERROR(__xludf.DUMMYFUNCTION("""COMPUTED_VALUE"""),26.35)</f>
        <v>26.35</v>
      </c>
      <c r="C170" s="2">
        <f>IFERROR(__xludf.DUMMYFUNCTION("""COMPUTED_VALUE"""),26.47)</f>
        <v>26.47</v>
      </c>
      <c r="D170" s="2">
        <f>IFERROR(__xludf.DUMMYFUNCTION("""COMPUTED_VALUE"""),26.34)</f>
        <v>26.34</v>
      </c>
      <c r="E170" s="2">
        <f>IFERROR(__xludf.DUMMYFUNCTION("""COMPUTED_VALUE"""),26.35)</f>
        <v>26.35</v>
      </c>
      <c r="F170" s="2">
        <f>IFERROR(__xludf.DUMMYFUNCTION("""COMPUTED_VALUE"""),196509.0)</f>
        <v>196509</v>
      </c>
    </row>
    <row r="171">
      <c r="A171" s="3">
        <f>IFERROR(__xludf.DUMMYFUNCTION("""COMPUTED_VALUE"""),43711.6875)</f>
        <v>43711.6875</v>
      </c>
      <c r="B171" s="2">
        <f>IFERROR(__xludf.DUMMYFUNCTION("""COMPUTED_VALUE"""),26.2)</f>
        <v>26.2</v>
      </c>
      <c r="C171" s="2">
        <f>IFERROR(__xludf.DUMMYFUNCTION("""COMPUTED_VALUE"""),26.3)</f>
        <v>26.3</v>
      </c>
      <c r="D171" s="2">
        <f>IFERROR(__xludf.DUMMYFUNCTION("""COMPUTED_VALUE"""),26.12)</f>
        <v>26.12</v>
      </c>
      <c r="E171" s="2">
        <f>IFERROR(__xludf.DUMMYFUNCTION("""COMPUTED_VALUE"""),26.27)</f>
        <v>26.27</v>
      </c>
      <c r="F171" s="2">
        <f>IFERROR(__xludf.DUMMYFUNCTION("""COMPUTED_VALUE"""),577029.0)</f>
        <v>577029</v>
      </c>
    </row>
    <row r="172">
      <c r="A172" s="3">
        <f>IFERROR(__xludf.DUMMYFUNCTION("""COMPUTED_VALUE"""),43712.6875)</f>
        <v>43712.6875</v>
      </c>
      <c r="B172" s="2">
        <f>IFERROR(__xludf.DUMMYFUNCTION("""COMPUTED_VALUE"""),26.61)</f>
        <v>26.61</v>
      </c>
      <c r="C172" s="2">
        <f>IFERROR(__xludf.DUMMYFUNCTION("""COMPUTED_VALUE"""),26.72)</f>
        <v>26.72</v>
      </c>
      <c r="D172" s="2">
        <f>IFERROR(__xludf.DUMMYFUNCTION("""COMPUTED_VALUE"""),26.58)</f>
        <v>26.58</v>
      </c>
      <c r="E172" s="2">
        <f>IFERROR(__xludf.DUMMYFUNCTION("""COMPUTED_VALUE"""),26.71)</f>
        <v>26.71</v>
      </c>
      <c r="F172" s="2">
        <f>IFERROR(__xludf.DUMMYFUNCTION("""COMPUTED_VALUE"""),780950.0)</f>
        <v>780950</v>
      </c>
    </row>
    <row r="173">
      <c r="A173" s="3">
        <f>IFERROR(__xludf.DUMMYFUNCTION("""COMPUTED_VALUE"""),43713.6875)</f>
        <v>43713.6875</v>
      </c>
      <c r="B173" s="2">
        <f>IFERROR(__xludf.DUMMYFUNCTION("""COMPUTED_VALUE"""),26.88)</f>
        <v>26.88</v>
      </c>
      <c r="C173" s="2">
        <f>IFERROR(__xludf.DUMMYFUNCTION("""COMPUTED_VALUE"""),27.12)</f>
        <v>27.12</v>
      </c>
      <c r="D173" s="2">
        <f>IFERROR(__xludf.DUMMYFUNCTION("""COMPUTED_VALUE"""),26.88)</f>
        <v>26.88</v>
      </c>
      <c r="E173" s="2">
        <f>IFERROR(__xludf.DUMMYFUNCTION("""COMPUTED_VALUE"""),27.06)</f>
        <v>27.06</v>
      </c>
      <c r="F173" s="2">
        <f>IFERROR(__xludf.DUMMYFUNCTION("""COMPUTED_VALUE"""),879636.0)</f>
        <v>879636</v>
      </c>
    </row>
    <row r="174">
      <c r="A174" s="3">
        <f>IFERROR(__xludf.DUMMYFUNCTION("""COMPUTED_VALUE"""),43714.6875)</f>
        <v>43714.6875</v>
      </c>
      <c r="B174" s="2">
        <f>IFERROR(__xludf.DUMMYFUNCTION("""COMPUTED_VALUE"""),27.11)</f>
        <v>27.11</v>
      </c>
      <c r="C174" s="2">
        <f>IFERROR(__xludf.DUMMYFUNCTION("""COMPUTED_VALUE"""),27.22)</f>
        <v>27.22</v>
      </c>
      <c r="D174" s="2">
        <f>IFERROR(__xludf.DUMMYFUNCTION("""COMPUTED_VALUE"""),27.08)</f>
        <v>27.08</v>
      </c>
      <c r="E174" s="2">
        <f>IFERROR(__xludf.DUMMYFUNCTION("""COMPUTED_VALUE"""),27.18)</f>
        <v>27.18</v>
      </c>
      <c r="F174" s="2">
        <f>IFERROR(__xludf.DUMMYFUNCTION("""COMPUTED_VALUE"""),2645060.0)</f>
        <v>2645060</v>
      </c>
    </row>
    <row r="175">
      <c r="A175" s="3">
        <f>IFERROR(__xludf.DUMMYFUNCTION("""COMPUTED_VALUE"""),43717.6875)</f>
        <v>43717.6875</v>
      </c>
      <c r="B175" s="2">
        <f>IFERROR(__xludf.DUMMYFUNCTION("""COMPUTED_VALUE"""),27.21)</f>
        <v>27.21</v>
      </c>
      <c r="C175" s="2">
        <f>IFERROR(__xludf.DUMMYFUNCTION("""COMPUTED_VALUE"""),27.26)</f>
        <v>27.26</v>
      </c>
      <c r="D175" s="2">
        <f>IFERROR(__xludf.DUMMYFUNCTION("""COMPUTED_VALUE"""),27.15)</f>
        <v>27.15</v>
      </c>
      <c r="E175" s="2">
        <f>IFERROR(__xludf.DUMMYFUNCTION("""COMPUTED_VALUE"""),27.27)</f>
        <v>27.27</v>
      </c>
      <c r="F175" s="2">
        <f>IFERROR(__xludf.DUMMYFUNCTION("""COMPUTED_VALUE"""),298762.0)</f>
        <v>298762</v>
      </c>
    </row>
    <row r="176">
      <c r="A176" s="3">
        <f>IFERROR(__xludf.DUMMYFUNCTION("""COMPUTED_VALUE"""),43718.6875)</f>
        <v>43718.6875</v>
      </c>
      <c r="B176" s="2">
        <f>IFERROR(__xludf.DUMMYFUNCTION("""COMPUTED_VALUE"""),27.15)</f>
        <v>27.15</v>
      </c>
      <c r="C176" s="2">
        <f>IFERROR(__xludf.DUMMYFUNCTION("""COMPUTED_VALUE"""),27.2)</f>
        <v>27.2</v>
      </c>
      <c r="D176" s="2">
        <f>IFERROR(__xludf.DUMMYFUNCTION("""COMPUTED_VALUE"""),27.04)</f>
        <v>27.04</v>
      </c>
      <c r="E176" s="2">
        <f>IFERROR(__xludf.DUMMYFUNCTION("""COMPUTED_VALUE"""),27.12)</f>
        <v>27.12</v>
      </c>
      <c r="F176" s="2">
        <f>IFERROR(__xludf.DUMMYFUNCTION("""COMPUTED_VALUE"""),239538.0)</f>
        <v>239538</v>
      </c>
    </row>
    <row r="177">
      <c r="A177" s="3">
        <f>IFERROR(__xludf.DUMMYFUNCTION("""COMPUTED_VALUE"""),43719.6875)</f>
        <v>43719.6875</v>
      </c>
      <c r="B177" s="2">
        <f>IFERROR(__xludf.DUMMYFUNCTION("""COMPUTED_VALUE"""),27.25)</f>
        <v>27.25</v>
      </c>
      <c r="C177" s="2">
        <f>IFERROR(__xludf.DUMMYFUNCTION("""COMPUTED_VALUE"""),27.4)</f>
        <v>27.4</v>
      </c>
      <c r="D177" s="2">
        <f>IFERROR(__xludf.DUMMYFUNCTION("""COMPUTED_VALUE"""),27.05)</f>
        <v>27.05</v>
      </c>
      <c r="E177" s="2">
        <f>IFERROR(__xludf.DUMMYFUNCTION("""COMPUTED_VALUE"""),27.38)</f>
        <v>27.38</v>
      </c>
      <c r="F177" s="2">
        <f>IFERROR(__xludf.DUMMYFUNCTION("""COMPUTED_VALUE"""),875771.0)</f>
        <v>875771</v>
      </c>
    </row>
    <row r="178">
      <c r="A178" s="3">
        <f>IFERROR(__xludf.DUMMYFUNCTION("""COMPUTED_VALUE"""),43720.6875)</f>
        <v>43720.6875</v>
      </c>
      <c r="B178" s="2">
        <f>IFERROR(__xludf.DUMMYFUNCTION("""COMPUTED_VALUE"""),27.5)</f>
        <v>27.5</v>
      </c>
      <c r="C178" s="2">
        <f>IFERROR(__xludf.DUMMYFUNCTION("""COMPUTED_VALUE"""),27.76)</f>
        <v>27.76</v>
      </c>
      <c r="D178" s="2">
        <f>IFERROR(__xludf.DUMMYFUNCTION("""COMPUTED_VALUE"""),27.49)</f>
        <v>27.49</v>
      </c>
      <c r="E178" s="2">
        <f>IFERROR(__xludf.DUMMYFUNCTION("""COMPUTED_VALUE"""),27.62)</f>
        <v>27.62</v>
      </c>
      <c r="F178" s="2">
        <f>IFERROR(__xludf.DUMMYFUNCTION("""COMPUTED_VALUE"""),2060833.0)</f>
        <v>2060833</v>
      </c>
    </row>
    <row r="179">
      <c r="A179" s="3">
        <f>IFERROR(__xludf.DUMMYFUNCTION("""COMPUTED_VALUE"""),43721.6875)</f>
        <v>43721.6875</v>
      </c>
      <c r="B179" s="2">
        <f>IFERROR(__xludf.DUMMYFUNCTION("""COMPUTED_VALUE"""),27.7)</f>
        <v>27.7</v>
      </c>
      <c r="C179" s="2">
        <f>IFERROR(__xludf.DUMMYFUNCTION("""COMPUTED_VALUE"""),27.84)</f>
        <v>27.84</v>
      </c>
      <c r="D179" s="2">
        <f>IFERROR(__xludf.DUMMYFUNCTION("""COMPUTED_VALUE"""),27.7)</f>
        <v>27.7</v>
      </c>
      <c r="E179" s="2">
        <f>IFERROR(__xludf.DUMMYFUNCTION("""COMPUTED_VALUE"""),27.8)</f>
        <v>27.8</v>
      </c>
      <c r="F179" s="2">
        <f>IFERROR(__xludf.DUMMYFUNCTION("""COMPUTED_VALUE"""),585026.0)</f>
        <v>585026</v>
      </c>
    </row>
    <row r="180">
      <c r="A180" s="3">
        <f>IFERROR(__xludf.DUMMYFUNCTION("""COMPUTED_VALUE"""),43724.6875)</f>
        <v>43724.6875</v>
      </c>
      <c r="B180" s="2">
        <f>IFERROR(__xludf.DUMMYFUNCTION("""COMPUTED_VALUE"""),27.52)</f>
        <v>27.52</v>
      </c>
      <c r="C180" s="2">
        <f>IFERROR(__xludf.DUMMYFUNCTION("""COMPUTED_VALUE"""),27.68)</f>
        <v>27.68</v>
      </c>
      <c r="D180" s="2">
        <f>IFERROR(__xludf.DUMMYFUNCTION("""COMPUTED_VALUE"""),27.48)</f>
        <v>27.48</v>
      </c>
      <c r="E180" s="2">
        <f>IFERROR(__xludf.DUMMYFUNCTION("""COMPUTED_VALUE"""),27.65)</f>
        <v>27.65</v>
      </c>
      <c r="F180" s="2">
        <f>IFERROR(__xludf.DUMMYFUNCTION("""COMPUTED_VALUE"""),347847.0)</f>
        <v>347847</v>
      </c>
    </row>
    <row r="181">
      <c r="A181" s="3">
        <f>IFERROR(__xludf.DUMMYFUNCTION("""COMPUTED_VALUE"""),43725.6875)</f>
        <v>43725.6875</v>
      </c>
      <c r="B181" s="2">
        <f>IFERROR(__xludf.DUMMYFUNCTION("""COMPUTED_VALUE"""),27.4)</f>
        <v>27.4</v>
      </c>
      <c r="C181" s="2">
        <f>IFERROR(__xludf.DUMMYFUNCTION("""COMPUTED_VALUE"""),27.51)</f>
        <v>27.51</v>
      </c>
      <c r="D181" s="2">
        <f>IFERROR(__xludf.DUMMYFUNCTION("""COMPUTED_VALUE"""),27.29)</f>
        <v>27.29</v>
      </c>
      <c r="E181" s="2">
        <f>IFERROR(__xludf.DUMMYFUNCTION("""COMPUTED_VALUE"""),27.5)</f>
        <v>27.5</v>
      </c>
      <c r="F181" s="2">
        <f>IFERROR(__xludf.DUMMYFUNCTION("""COMPUTED_VALUE"""),277704.0)</f>
        <v>277704</v>
      </c>
    </row>
    <row r="182">
      <c r="A182" s="3">
        <f>IFERROR(__xludf.DUMMYFUNCTION("""COMPUTED_VALUE"""),43726.6875)</f>
        <v>43726.6875</v>
      </c>
      <c r="B182" s="2">
        <f>IFERROR(__xludf.DUMMYFUNCTION("""COMPUTED_VALUE"""),27.52)</f>
        <v>27.52</v>
      </c>
      <c r="C182" s="2">
        <f>IFERROR(__xludf.DUMMYFUNCTION("""COMPUTED_VALUE"""),27.55)</f>
        <v>27.55</v>
      </c>
      <c r="D182" s="2">
        <f>IFERROR(__xludf.DUMMYFUNCTION("""COMPUTED_VALUE"""),27.45)</f>
        <v>27.45</v>
      </c>
      <c r="E182" s="2">
        <f>IFERROR(__xludf.DUMMYFUNCTION("""COMPUTED_VALUE"""),27.45)</f>
        <v>27.45</v>
      </c>
      <c r="F182" s="2">
        <f>IFERROR(__xludf.DUMMYFUNCTION("""COMPUTED_VALUE"""),275615.0)</f>
        <v>275615</v>
      </c>
    </row>
    <row r="183">
      <c r="A183" s="3">
        <f>IFERROR(__xludf.DUMMYFUNCTION("""COMPUTED_VALUE"""),43727.6875)</f>
        <v>43727.6875</v>
      </c>
      <c r="B183" s="2">
        <f>IFERROR(__xludf.DUMMYFUNCTION("""COMPUTED_VALUE"""),27.33)</f>
        <v>27.33</v>
      </c>
      <c r="C183" s="2">
        <f>IFERROR(__xludf.DUMMYFUNCTION("""COMPUTED_VALUE"""),27.55)</f>
        <v>27.55</v>
      </c>
      <c r="D183" s="2">
        <f>IFERROR(__xludf.DUMMYFUNCTION("""COMPUTED_VALUE"""),27.32)</f>
        <v>27.32</v>
      </c>
      <c r="E183" s="2">
        <f>IFERROR(__xludf.DUMMYFUNCTION("""COMPUTED_VALUE"""),27.52)</f>
        <v>27.52</v>
      </c>
      <c r="F183" s="2">
        <f>IFERROR(__xludf.DUMMYFUNCTION("""COMPUTED_VALUE"""),425822.0)</f>
        <v>425822</v>
      </c>
    </row>
    <row r="184">
      <c r="A184" s="3">
        <f>IFERROR(__xludf.DUMMYFUNCTION("""COMPUTED_VALUE"""),43728.6875)</f>
        <v>43728.6875</v>
      </c>
      <c r="B184" s="2">
        <f>IFERROR(__xludf.DUMMYFUNCTION("""COMPUTED_VALUE"""),27.55)</f>
        <v>27.55</v>
      </c>
      <c r="C184" s="2">
        <f>IFERROR(__xludf.DUMMYFUNCTION("""COMPUTED_VALUE"""),27.61)</f>
        <v>27.61</v>
      </c>
      <c r="D184" s="2">
        <f>IFERROR(__xludf.DUMMYFUNCTION("""COMPUTED_VALUE"""),27.5)</f>
        <v>27.5</v>
      </c>
      <c r="E184" s="2">
        <f>IFERROR(__xludf.DUMMYFUNCTION("""COMPUTED_VALUE"""),27.53)</f>
        <v>27.53</v>
      </c>
      <c r="F184" s="2">
        <f>IFERROR(__xludf.DUMMYFUNCTION("""COMPUTED_VALUE"""),415030.0)</f>
        <v>415030</v>
      </c>
    </row>
    <row r="185">
      <c r="A185" s="3">
        <f>IFERROR(__xludf.DUMMYFUNCTION("""COMPUTED_VALUE"""),43731.6875)</f>
        <v>43731.6875</v>
      </c>
      <c r="B185" s="2">
        <f>IFERROR(__xludf.DUMMYFUNCTION("""COMPUTED_VALUE"""),27.49)</f>
        <v>27.49</v>
      </c>
      <c r="C185" s="2">
        <f>IFERROR(__xludf.DUMMYFUNCTION("""COMPUTED_VALUE"""),27.5)</f>
        <v>27.5</v>
      </c>
      <c r="D185" s="2">
        <f>IFERROR(__xludf.DUMMYFUNCTION("""COMPUTED_VALUE"""),27.29)</f>
        <v>27.29</v>
      </c>
      <c r="E185" s="2">
        <f>IFERROR(__xludf.DUMMYFUNCTION("""COMPUTED_VALUE"""),27.41)</f>
        <v>27.41</v>
      </c>
      <c r="F185" s="2">
        <f>IFERROR(__xludf.DUMMYFUNCTION("""COMPUTED_VALUE"""),131354.0)</f>
        <v>131354</v>
      </c>
    </row>
    <row r="186">
      <c r="A186" s="3">
        <f>IFERROR(__xludf.DUMMYFUNCTION("""COMPUTED_VALUE"""),43732.6875)</f>
        <v>43732.6875</v>
      </c>
      <c r="B186" s="2">
        <f>IFERROR(__xludf.DUMMYFUNCTION("""COMPUTED_VALUE"""),27.39)</f>
        <v>27.39</v>
      </c>
      <c r="C186" s="2">
        <f>IFERROR(__xludf.DUMMYFUNCTION("""COMPUTED_VALUE"""),27.45)</f>
        <v>27.45</v>
      </c>
      <c r="D186" s="2">
        <f>IFERROR(__xludf.DUMMYFUNCTION("""COMPUTED_VALUE"""),27.22)</f>
        <v>27.22</v>
      </c>
      <c r="E186" s="2">
        <f>IFERROR(__xludf.DUMMYFUNCTION("""COMPUTED_VALUE"""),27.22)</f>
        <v>27.22</v>
      </c>
      <c r="F186" s="2">
        <f>IFERROR(__xludf.DUMMYFUNCTION("""COMPUTED_VALUE"""),406177.0)</f>
        <v>406177</v>
      </c>
    </row>
    <row r="187">
      <c r="A187" s="3">
        <f>IFERROR(__xludf.DUMMYFUNCTION("""COMPUTED_VALUE"""),43733.6875)</f>
        <v>43733.6875</v>
      </c>
      <c r="B187" s="2">
        <f>IFERROR(__xludf.DUMMYFUNCTION("""COMPUTED_VALUE"""),27.08)</f>
        <v>27.08</v>
      </c>
      <c r="C187" s="2">
        <f>IFERROR(__xludf.DUMMYFUNCTION("""COMPUTED_VALUE"""),27.08)</f>
        <v>27.08</v>
      </c>
      <c r="D187" s="2">
        <f>IFERROR(__xludf.DUMMYFUNCTION("""COMPUTED_VALUE"""),26.89)</f>
        <v>26.89</v>
      </c>
      <c r="E187" s="2">
        <f>IFERROR(__xludf.DUMMYFUNCTION("""COMPUTED_VALUE"""),27.05)</f>
        <v>27.05</v>
      </c>
      <c r="F187" s="2">
        <f>IFERROR(__xludf.DUMMYFUNCTION("""COMPUTED_VALUE"""),520756.0)</f>
        <v>520756</v>
      </c>
    </row>
    <row r="188">
      <c r="A188" s="3">
        <f>IFERROR(__xludf.DUMMYFUNCTION("""COMPUTED_VALUE"""),43734.6875)</f>
        <v>43734.6875</v>
      </c>
      <c r="B188" s="2">
        <f>IFERROR(__xludf.DUMMYFUNCTION("""COMPUTED_VALUE"""),27.07)</f>
        <v>27.07</v>
      </c>
      <c r="C188" s="2">
        <f>IFERROR(__xludf.DUMMYFUNCTION("""COMPUTED_VALUE"""),27.22)</f>
        <v>27.22</v>
      </c>
      <c r="D188" s="2">
        <f>IFERROR(__xludf.DUMMYFUNCTION("""COMPUTED_VALUE"""),27.05)</f>
        <v>27.05</v>
      </c>
      <c r="E188" s="2">
        <f>IFERROR(__xludf.DUMMYFUNCTION("""COMPUTED_VALUE"""),27.09)</f>
        <v>27.09</v>
      </c>
      <c r="F188" s="2">
        <f>IFERROR(__xludf.DUMMYFUNCTION("""COMPUTED_VALUE"""),129487.0)</f>
        <v>129487</v>
      </c>
    </row>
    <row r="189">
      <c r="A189" s="3">
        <f>IFERROR(__xludf.DUMMYFUNCTION("""COMPUTED_VALUE"""),43735.6875)</f>
        <v>43735.6875</v>
      </c>
      <c r="B189" s="2">
        <f>IFERROR(__xludf.DUMMYFUNCTION("""COMPUTED_VALUE"""),27.05)</f>
        <v>27.05</v>
      </c>
      <c r="C189" s="2">
        <f>IFERROR(__xludf.DUMMYFUNCTION("""COMPUTED_VALUE"""),27.17)</f>
        <v>27.17</v>
      </c>
      <c r="D189" s="2">
        <f>IFERROR(__xludf.DUMMYFUNCTION("""COMPUTED_VALUE"""),27.04)</f>
        <v>27.04</v>
      </c>
      <c r="E189" s="2">
        <f>IFERROR(__xludf.DUMMYFUNCTION("""COMPUTED_VALUE"""),27.16)</f>
        <v>27.16</v>
      </c>
      <c r="F189" s="2">
        <f>IFERROR(__xludf.DUMMYFUNCTION("""COMPUTED_VALUE"""),185582.0)</f>
        <v>185582</v>
      </c>
    </row>
    <row r="190">
      <c r="A190" s="3">
        <f>IFERROR(__xludf.DUMMYFUNCTION("""COMPUTED_VALUE"""),43738.6875)</f>
        <v>43738.6875</v>
      </c>
      <c r="B190" s="2">
        <f>IFERROR(__xludf.DUMMYFUNCTION("""COMPUTED_VALUE"""),27.05)</f>
        <v>27.05</v>
      </c>
      <c r="C190" s="2">
        <f>IFERROR(__xludf.DUMMYFUNCTION("""COMPUTED_VALUE"""),27.07)</f>
        <v>27.07</v>
      </c>
      <c r="D190" s="2">
        <f>IFERROR(__xludf.DUMMYFUNCTION("""COMPUTED_VALUE"""),26.94)</f>
        <v>26.94</v>
      </c>
      <c r="E190" s="2">
        <f>IFERROR(__xludf.DUMMYFUNCTION("""COMPUTED_VALUE"""),27.01)</f>
        <v>27.01</v>
      </c>
      <c r="F190" s="2">
        <f>IFERROR(__xludf.DUMMYFUNCTION("""COMPUTED_VALUE"""),468527.0)</f>
        <v>468527</v>
      </c>
    </row>
    <row r="191">
      <c r="A191" s="3">
        <f>IFERROR(__xludf.DUMMYFUNCTION("""COMPUTED_VALUE"""),43739.6875)</f>
        <v>43739.6875</v>
      </c>
      <c r="B191" s="2">
        <f>IFERROR(__xludf.DUMMYFUNCTION("""COMPUTED_VALUE"""),27.02)</f>
        <v>27.02</v>
      </c>
      <c r="C191" s="2">
        <f>IFERROR(__xludf.DUMMYFUNCTION("""COMPUTED_VALUE"""),27.04)</f>
        <v>27.04</v>
      </c>
      <c r="D191" s="2">
        <f>IFERROR(__xludf.DUMMYFUNCTION("""COMPUTED_VALUE"""),26.73)</f>
        <v>26.73</v>
      </c>
      <c r="E191" s="2">
        <f>IFERROR(__xludf.DUMMYFUNCTION("""COMPUTED_VALUE"""),26.83)</f>
        <v>26.83</v>
      </c>
      <c r="F191" s="2">
        <f>IFERROR(__xludf.DUMMYFUNCTION("""COMPUTED_VALUE"""),430472.0)</f>
        <v>430472</v>
      </c>
    </row>
    <row r="192">
      <c r="A192" s="3">
        <f>IFERROR(__xludf.DUMMYFUNCTION("""COMPUTED_VALUE"""),43740.6875)</f>
        <v>43740.6875</v>
      </c>
      <c r="B192" s="2">
        <f>IFERROR(__xludf.DUMMYFUNCTION("""COMPUTED_VALUE"""),26.73)</f>
        <v>26.73</v>
      </c>
      <c r="C192" s="2">
        <f>IFERROR(__xludf.DUMMYFUNCTION("""COMPUTED_VALUE"""),26.75)</f>
        <v>26.75</v>
      </c>
      <c r="D192" s="2">
        <f>IFERROR(__xludf.DUMMYFUNCTION("""COMPUTED_VALUE"""),26.48)</f>
        <v>26.48</v>
      </c>
      <c r="E192" s="2">
        <f>IFERROR(__xludf.DUMMYFUNCTION("""COMPUTED_VALUE"""),26.5)</f>
        <v>26.5</v>
      </c>
      <c r="F192" s="2">
        <f>IFERROR(__xludf.DUMMYFUNCTION("""COMPUTED_VALUE"""),581046.0)</f>
        <v>581046</v>
      </c>
    </row>
    <row r="193">
      <c r="A193" s="3">
        <f>IFERROR(__xludf.DUMMYFUNCTION("""COMPUTED_VALUE"""),43741.6875)</f>
        <v>43741.6875</v>
      </c>
      <c r="B193" s="2">
        <f>IFERROR(__xludf.DUMMYFUNCTION("""COMPUTED_VALUE"""),26.7)</f>
        <v>26.7</v>
      </c>
      <c r="C193" s="2">
        <f>IFERROR(__xludf.DUMMYFUNCTION("""COMPUTED_VALUE"""),26.83)</f>
        <v>26.83</v>
      </c>
      <c r="D193" s="2">
        <f>IFERROR(__xludf.DUMMYFUNCTION("""COMPUTED_VALUE"""),26.56)</f>
        <v>26.56</v>
      </c>
      <c r="E193" s="2">
        <f>IFERROR(__xludf.DUMMYFUNCTION("""COMPUTED_VALUE"""),26.77)</f>
        <v>26.77</v>
      </c>
      <c r="F193" s="2">
        <f>IFERROR(__xludf.DUMMYFUNCTION("""COMPUTED_VALUE"""),422211.0)</f>
        <v>422211</v>
      </c>
    </row>
    <row r="194">
      <c r="A194" s="3">
        <f>IFERROR(__xludf.DUMMYFUNCTION("""COMPUTED_VALUE"""),43742.6875)</f>
        <v>43742.6875</v>
      </c>
      <c r="B194" s="2">
        <f>IFERROR(__xludf.DUMMYFUNCTION("""COMPUTED_VALUE"""),26.74)</f>
        <v>26.74</v>
      </c>
      <c r="C194" s="2">
        <f>IFERROR(__xludf.DUMMYFUNCTION("""COMPUTED_VALUE"""),26.87)</f>
        <v>26.87</v>
      </c>
      <c r="D194" s="2">
        <f>IFERROR(__xludf.DUMMYFUNCTION("""COMPUTED_VALUE"""),26.67)</f>
        <v>26.67</v>
      </c>
      <c r="E194" s="2">
        <f>IFERROR(__xludf.DUMMYFUNCTION("""COMPUTED_VALUE"""),26.86)</f>
        <v>26.86</v>
      </c>
      <c r="F194" s="2">
        <f>IFERROR(__xludf.DUMMYFUNCTION("""COMPUTED_VALUE"""),755939.0)</f>
        <v>755939</v>
      </c>
    </row>
    <row r="195">
      <c r="A195" s="3">
        <f>IFERROR(__xludf.DUMMYFUNCTION("""COMPUTED_VALUE"""),43745.6875)</f>
        <v>43745.6875</v>
      </c>
      <c r="B195" s="2">
        <f>IFERROR(__xludf.DUMMYFUNCTION("""COMPUTED_VALUE"""),26.85)</f>
        <v>26.85</v>
      </c>
      <c r="C195" s="2">
        <f>IFERROR(__xludf.DUMMYFUNCTION("""COMPUTED_VALUE"""),26.93)</f>
        <v>26.93</v>
      </c>
      <c r="D195" s="2">
        <f>IFERROR(__xludf.DUMMYFUNCTION("""COMPUTED_VALUE"""),26.78)</f>
        <v>26.78</v>
      </c>
      <c r="E195" s="2">
        <f>IFERROR(__xludf.DUMMYFUNCTION("""COMPUTED_VALUE"""),26.87)</f>
        <v>26.87</v>
      </c>
      <c r="F195" s="2">
        <f>IFERROR(__xludf.DUMMYFUNCTION("""COMPUTED_VALUE"""),281904.0)</f>
        <v>281904</v>
      </c>
    </row>
    <row r="196">
      <c r="A196" s="3">
        <f>IFERROR(__xludf.DUMMYFUNCTION("""COMPUTED_VALUE"""),43746.6875)</f>
        <v>43746.6875</v>
      </c>
      <c r="B196" s="2">
        <f>IFERROR(__xludf.DUMMYFUNCTION("""COMPUTED_VALUE"""),26.99)</f>
        <v>26.99</v>
      </c>
      <c r="C196" s="2">
        <f>IFERROR(__xludf.DUMMYFUNCTION("""COMPUTED_VALUE"""),26.99)</f>
        <v>26.99</v>
      </c>
      <c r="D196" s="2">
        <f>IFERROR(__xludf.DUMMYFUNCTION("""COMPUTED_VALUE"""),26.6)</f>
        <v>26.6</v>
      </c>
      <c r="E196" s="2">
        <f>IFERROR(__xludf.DUMMYFUNCTION("""COMPUTED_VALUE"""),26.6)</f>
        <v>26.6</v>
      </c>
      <c r="F196" s="2">
        <f>IFERROR(__xludf.DUMMYFUNCTION("""COMPUTED_VALUE"""),249121.0)</f>
        <v>249121</v>
      </c>
    </row>
    <row r="197">
      <c r="A197" s="3">
        <f>IFERROR(__xludf.DUMMYFUNCTION("""COMPUTED_VALUE"""),43747.6875)</f>
        <v>43747.6875</v>
      </c>
      <c r="B197" s="2">
        <f>IFERROR(__xludf.DUMMYFUNCTION("""COMPUTED_VALUE"""),26.62)</f>
        <v>26.62</v>
      </c>
      <c r="C197" s="2">
        <f>IFERROR(__xludf.DUMMYFUNCTION("""COMPUTED_VALUE"""),26.85)</f>
        <v>26.85</v>
      </c>
      <c r="D197" s="2">
        <f>IFERROR(__xludf.DUMMYFUNCTION("""COMPUTED_VALUE"""),26.62)</f>
        <v>26.62</v>
      </c>
      <c r="E197" s="2">
        <f>IFERROR(__xludf.DUMMYFUNCTION("""COMPUTED_VALUE"""),26.77)</f>
        <v>26.77</v>
      </c>
      <c r="F197" s="2">
        <f>IFERROR(__xludf.DUMMYFUNCTION("""COMPUTED_VALUE"""),238990.0)</f>
        <v>238990</v>
      </c>
    </row>
    <row r="198">
      <c r="A198" s="3">
        <f>IFERROR(__xludf.DUMMYFUNCTION("""COMPUTED_VALUE"""),43748.6875)</f>
        <v>43748.6875</v>
      </c>
      <c r="B198" s="2">
        <f>IFERROR(__xludf.DUMMYFUNCTION("""COMPUTED_VALUE"""),26.82)</f>
        <v>26.82</v>
      </c>
      <c r="C198" s="2">
        <f>IFERROR(__xludf.DUMMYFUNCTION("""COMPUTED_VALUE"""),27.09)</f>
        <v>27.09</v>
      </c>
      <c r="D198" s="2">
        <f>IFERROR(__xludf.DUMMYFUNCTION("""COMPUTED_VALUE"""),26.76)</f>
        <v>26.76</v>
      </c>
      <c r="E198" s="2">
        <f>IFERROR(__xludf.DUMMYFUNCTION("""COMPUTED_VALUE"""),27.07)</f>
        <v>27.07</v>
      </c>
      <c r="F198" s="2">
        <f>IFERROR(__xludf.DUMMYFUNCTION("""COMPUTED_VALUE"""),333095.0)</f>
        <v>333095</v>
      </c>
    </row>
    <row r="199">
      <c r="A199" s="3">
        <f>IFERROR(__xludf.DUMMYFUNCTION("""COMPUTED_VALUE"""),43749.6875)</f>
        <v>43749.6875</v>
      </c>
      <c r="B199" s="2">
        <f>IFERROR(__xludf.DUMMYFUNCTION("""COMPUTED_VALUE"""),27.2)</f>
        <v>27.2</v>
      </c>
      <c r="C199" s="2">
        <f>IFERROR(__xludf.DUMMYFUNCTION("""COMPUTED_VALUE"""),27.63)</f>
        <v>27.63</v>
      </c>
      <c r="D199" s="2">
        <f>IFERROR(__xludf.DUMMYFUNCTION("""COMPUTED_VALUE"""),27.2)</f>
        <v>27.2</v>
      </c>
      <c r="E199" s="2">
        <f>IFERROR(__xludf.DUMMYFUNCTION("""COMPUTED_VALUE"""),27.63)</f>
        <v>27.63</v>
      </c>
      <c r="F199" s="2">
        <f>IFERROR(__xludf.DUMMYFUNCTION("""COMPUTED_VALUE"""),322317.0)</f>
        <v>322317</v>
      </c>
    </row>
    <row r="200">
      <c r="A200" s="3">
        <f>IFERROR(__xludf.DUMMYFUNCTION("""COMPUTED_VALUE"""),43752.6875)</f>
        <v>43752.6875</v>
      </c>
      <c r="B200" s="2">
        <f>IFERROR(__xludf.DUMMYFUNCTION("""COMPUTED_VALUE"""),27.45)</f>
        <v>27.45</v>
      </c>
      <c r="C200" s="2">
        <f>IFERROR(__xludf.DUMMYFUNCTION("""COMPUTED_VALUE"""),27.51)</f>
        <v>27.51</v>
      </c>
      <c r="D200" s="2">
        <f>IFERROR(__xludf.DUMMYFUNCTION("""COMPUTED_VALUE"""),27.2)</f>
        <v>27.2</v>
      </c>
      <c r="E200" s="2">
        <f>IFERROR(__xludf.DUMMYFUNCTION("""COMPUTED_VALUE"""),27.37)</f>
        <v>27.37</v>
      </c>
      <c r="F200" s="2">
        <f>IFERROR(__xludf.DUMMYFUNCTION("""COMPUTED_VALUE"""),697264.0)</f>
        <v>697264</v>
      </c>
    </row>
    <row r="201">
      <c r="A201" s="3">
        <f>IFERROR(__xludf.DUMMYFUNCTION("""COMPUTED_VALUE"""),43753.6875)</f>
        <v>43753.6875</v>
      </c>
      <c r="B201" s="2">
        <f>IFERROR(__xludf.DUMMYFUNCTION("""COMPUTED_VALUE"""),27.46)</f>
        <v>27.46</v>
      </c>
      <c r="C201" s="2">
        <f>IFERROR(__xludf.DUMMYFUNCTION("""COMPUTED_VALUE"""),27.59)</f>
        <v>27.59</v>
      </c>
      <c r="D201" s="2">
        <f>IFERROR(__xludf.DUMMYFUNCTION("""COMPUTED_VALUE"""),27.39)</f>
        <v>27.39</v>
      </c>
      <c r="E201" s="2">
        <f>IFERROR(__xludf.DUMMYFUNCTION("""COMPUTED_VALUE"""),27.56)</f>
        <v>27.56</v>
      </c>
      <c r="F201" s="2">
        <f>IFERROR(__xludf.DUMMYFUNCTION("""COMPUTED_VALUE"""),130856.0)</f>
        <v>130856</v>
      </c>
    </row>
    <row r="202">
      <c r="A202" s="3">
        <f>IFERROR(__xludf.DUMMYFUNCTION("""COMPUTED_VALUE"""),43754.6875)</f>
        <v>43754.6875</v>
      </c>
      <c r="B202" s="2">
        <f>IFERROR(__xludf.DUMMYFUNCTION("""COMPUTED_VALUE"""),27.48)</f>
        <v>27.48</v>
      </c>
      <c r="C202" s="2">
        <f>IFERROR(__xludf.DUMMYFUNCTION("""COMPUTED_VALUE"""),27.63)</f>
        <v>27.63</v>
      </c>
      <c r="D202" s="2">
        <f>IFERROR(__xludf.DUMMYFUNCTION("""COMPUTED_VALUE"""),27.44)</f>
        <v>27.44</v>
      </c>
      <c r="E202" s="2">
        <f>IFERROR(__xludf.DUMMYFUNCTION("""COMPUTED_VALUE"""),27.63)</f>
        <v>27.63</v>
      </c>
      <c r="F202" s="2">
        <f>IFERROR(__xludf.DUMMYFUNCTION("""COMPUTED_VALUE"""),990812.0)</f>
        <v>990812</v>
      </c>
    </row>
    <row r="203">
      <c r="A203" s="3">
        <f>IFERROR(__xludf.DUMMYFUNCTION("""COMPUTED_VALUE"""),43755.6875)</f>
        <v>43755.6875</v>
      </c>
      <c r="B203" s="2">
        <f>IFERROR(__xludf.DUMMYFUNCTION("""COMPUTED_VALUE"""),27.64)</f>
        <v>27.64</v>
      </c>
      <c r="C203" s="2">
        <f>IFERROR(__xludf.DUMMYFUNCTION("""COMPUTED_VALUE"""),27.91)</f>
        <v>27.91</v>
      </c>
      <c r="D203" s="2">
        <f>IFERROR(__xludf.DUMMYFUNCTION("""COMPUTED_VALUE"""),27.63)</f>
        <v>27.63</v>
      </c>
      <c r="E203" s="2">
        <f>IFERROR(__xludf.DUMMYFUNCTION("""COMPUTED_VALUE"""),27.79)</f>
        <v>27.79</v>
      </c>
      <c r="F203" s="2">
        <f>IFERROR(__xludf.DUMMYFUNCTION("""COMPUTED_VALUE"""),639981.0)</f>
        <v>639981</v>
      </c>
    </row>
    <row r="204">
      <c r="A204" s="3">
        <f>IFERROR(__xludf.DUMMYFUNCTION("""COMPUTED_VALUE"""),43756.6875)</f>
        <v>43756.6875</v>
      </c>
      <c r="B204" s="2">
        <f>IFERROR(__xludf.DUMMYFUNCTION("""COMPUTED_VALUE"""),27.7)</f>
        <v>27.7</v>
      </c>
      <c r="C204" s="2">
        <f>IFERROR(__xludf.DUMMYFUNCTION("""COMPUTED_VALUE"""),27.8)</f>
        <v>27.8</v>
      </c>
      <c r="D204" s="2">
        <f>IFERROR(__xludf.DUMMYFUNCTION("""COMPUTED_VALUE"""),27.66)</f>
        <v>27.66</v>
      </c>
      <c r="E204" s="2">
        <f>IFERROR(__xludf.DUMMYFUNCTION("""COMPUTED_VALUE"""),27.74)</f>
        <v>27.74</v>
      </c>
      <c r="F204" s="2">
        <f>IFERROR(__xludf.DUMMYFUNCTION("""COMPUTED_VALUE"""),170618.0)</f>
        <v>170618</v>
      </c>
    </row>
    <row r="205">
      <c r="A205" s="3">
        <f>IFERROR(__xludf.DUMMYFUNCTION("""COMPUTED_VALUE"""),43759.6875)</f>
        <v>43759.6875</v>
      </c>
      <c r="B205" s="2">
        <f>IFERROR(__xludf.DUMMYFUNCTION("""COMPUTED_VALUE"""),27.75)</f>
        <v>27.75</v>
      </c>
      <c r="C205" s="2">
        <f>IFERROR(__xludf.DUMMYFUNCTION("""COMPUTED_VALUE"""),27.84)</f>
        <v>27.84</v>
      </c>
      <c r="D205" s="2">
        <f>IFERROR(__xludf.DUMMYFUNCTION("""COMPUTED_VALUE"""),27.72)</f>
        <v>27.72</v>
      </c>
      <c r="E205" s="2">
        <f>IFERROR(__xludf.DUMMYFUNCTION("""COMPUTED_VALUE"""),27.76)</f>
        <v>27.76</v>
      </c>
      <c r="F205" s="2">
        <f>IFERROR(__xludf.DUMMYFUNCTION("""COMPUTED_VALUE"""),396566.0)</f>
        <v>396566</v>
      </c>
    </row>
    <row r="206">
      <c r="A206" s="3">
        <f>IFERROR(__xludf.DUMMYFUNCTION("""COMPUTED_VALUE"""),43760.6875)</f>
        <v>43760.6875</v>
      </c>
      <c r="B206" s="2">
        <f>IFERROR(__xludf.DUMMYFUNCTION("""COMPUTED_VALUE"""),27.91)</f>
        <v>27.91</v>
      </c>
      <c r="C206" s="2">
        <f>IFERROR(__xludf.DUMMYFUNCTION("""COMPUTED_VALUE"""),28.0)</f>
        <v>28</v>
      </c>
      <c r="D206" s="2">
        <f>IFERROR(__xludf.DUMMYFUNCTION("""COMPUTED_VALUE"""),27.83)</f>
        <v>27.83</v>
      </c>
      <c r="E206" s="2">
        <f>IFERROR(__xludf.DUMMYFUNCTION("""COMPUTED_VALUE"""),27.96)</f>
        <v>27.96</v>
      </c>
      <c r="F206" s="2">
        <f>IFERROR(__xludf.DUMMYFUNCTION("""COMPUTED_VALUE"""),162793.0)</f>
        <v>162793</v>
      </c>
    </row>
    <row r="207">
      <c r="A207" s="3">
        <f>IFERROR(__xludf.DUMMYFUNCTION("""COMPUTED_VALUE"""),43761.6875)</f>
        <v>43761.6875</v>
      </c>
      <c r="B207" s="2">
        <f>IFERROR(__xludf.DUMMYFUNCTION("""COMPUTED_VALUE"""),27.81)</f>
        <v>27.81</v>
      </c>
      <c r="C207" s="2">
        <f>IFERROR(__xludf.DUMMYFUNCTION("""COMPUTED_VALUE"""),27.89)</f>
        <v>27.89</v>
      </c>
      <c r="D207" s="2">
        <f>IFERROR(__xludf.DUMMYFUNCTION("""COMPUTED_VALUE"""),27.71)</f>
        <v>27.71</v>
      </c>
      <c r="E207" s="2">
        <f>IFERROR(__xludf.DUMMYFUNCTION("""COMPUTED_VALUE"""),27.86)</f>
        <v>27.86</v>
      </c>
      <c r="F207" s="2">
        <f>IFERROR(__xludf.DUMMYFUNCTION("""COMPUTED_VALUE"""),286408.0)</f>
        <v>286408</v>
      </c>
    </row>
    <row r="208">
      <c r="A208" s="3">
        <f>IFERROR(__xludf.DUMMYFUNCTION("""COMPUTED_VALUE"""),43762.6875)</f>
        <v>43762.6875</v>
      </c>
      <c r="B208" s="2">
        <f>IFERROR(__xludf.DUMMYFUNCTION("""COMPUTED_VALUE"""),27.94)</f>
        <v>27.94</v>
      </c>
      <c r="C208" s="2">
        <f>IFERROR(__xludf.DUMMYFUNCTION("""COMPUTED_VALUE"""),28.04)</f>
        <v>28.04</v>
      </c>
      <c r="D208" s="2">
        <f>IFERROR(__xludf.DUMMYFUNCTION("""COMPUTED_VALUE"""),27.94)</f>
        <v>27.94</v>
      </c>
      <c r="E208" s="2">
        <f>IFERROR(__xludf.DUMMYFUNCTION("""COMPUTED_VALUE"""),28.01)</f>
        <v>28.01</v>
      </c>
      <c r="F208" s="2">
        <f>IFERROR(__xludf.DUMMYFUNCTION("""COMPUTED_VALUE"""),580262.0)</f>
        <v>580262</v>
      </c>
    </row>
    <row r="209">
      <c r="A209" s="3">
        <f>IFERROR(__xludf.DUMMYFUNCTION("""COMPUTED_VALUE"""),43763.6875)</f>
        <v>43763.6875</v>
      </c>
      <c r="B209" s="2">
        <f>IFERROR(__xludf.DUMMYFUNCTION("""COMPUTED_VALUE"""),28.0)</f>
        <v>28</v>
      </c>
      <c r="C209" s="2">
        <f>IFERROR(__xludf.DUMMYFUNCTION("""COMPUTED_VALUE"""),28.12)</f>
        <v>28.12</v>
      </c>
      <c r="D209" s="2">
        <f>IFERROR(__xludf.DUMMYFUNCTION("""COMPUTED_VALUE"""),27.91)</f>
        <v>27.91</v>
      </c>
      <c r="E209" s="2">
        <f>IFERROR(__xludf.DUMMYFUNCTION("""COMPUTED_VALUE"""),28.1)</f>
        <v>28.1</v>
      </c>
      <c r="F209" s="2">
        <f>IFERROR(__xludf.DUMMYFUNCTION("""COMPUTED_VALUE"""),426747.0)</f>
        <v>426747</v>
      </c>
    </row>
    <row r="210">
      <c r="A210" s="3">
        <f>IFERROR(__xludf.DUMMYFUNCTION("""COMPUTED_VALUE"""),43766.6875)</f>
        <v>43766.6875</v>
      </c>
      <c r="B210" s="2">
        <f>IFERROR(__xludf.DUMMYFUNCTION("""COMPUTED_VALUE"""),28.14)</f>
        <v>28.14</v>
      </c>
      <c r="C210" s="2">
        <f>IFERROR(__xludf.DUMMYFUNCTION("""COMPUTED_VALUE"""),28.34)</f>
        <v>28.34</v>
      </c>
      <c r="D210" s="2">
        <f>IFERROR(__xludf.DUMMYFUNCTION("""COMPUTED_VALUE"""),27.91)</f>
        <v>27.91</v>
      </c>
      <c r="E210" s="2">
        <f>IFERROR(__xludf.DUMMYFUNCTION("""COMPUTED_VALUE"""),28.33)</f>
        <v>28.33</v>
      </c>
      <c r="F210" s="2">
        <f>IFERROR(__xludf.DUMMYFUNCTION("""COMPUTED_VALUE"""),293550.0)</f>
        <v>293550</v>
      </c>
    </row>
    <row r="211">
      <c r="A211" s="3">
        <f>IFERROR(__xludf.DUMMYFUNCTION("""COMPUTED_VALUE"""),43767.6875)</f>
        <v>43767.6875</v>
      </c>
      <c r="B211" s="2">
        <f>IFERROR(__xludf.DUMMYFUNCTION("""COMPUTED_VALUE"""),28.22)</f>
        <v>28.22</v>
      </c>
      <c r="C211" s="2">
        <f>IFERROR(__xludf.DUMMYFUNCTION("""COMPUTED_VALUE"""),28.24)</f>
        <v>28.24</v>
      </c>
      <c r="D211" s="2">
        <f>IFERROR(__xludf.DUMMYFUNCTION("""COMPUTED_VALUE"""),28.13)</f>
        <v>28.13</v>
      </c>
      <c r="E211" s="2">
        <f>IFERROR(__xludf.DUMMYFUNCTION("""COMPUTED_VALUE"""),28.2)</f>
        <v>28.2</v>
      </c>
      <c r="F211" s="2">
        <f>IFERROR(__xludf.DUMMYFUNCTION("""COMPUTED_VALUE"""),258829.0)</f>
        <v>258829</v>
      </c>
    </row>
    <row r="212">
      <c r="A212" s="3">
        <f>IFERROR(__xludf.DUMMYFUNCTION("""COMPUTED_VALUE"""),43768.6875)</f>
        <v>43768.6875</v>
      </c>
      <c r="B212" s="2">
        <f>IFERROR(__xludf.DUMMYFUNCTION("""COMPUTED_VALUE"""),28.14)</f>
        <v>28.14</v>
      </c>
      <c r="C212" s="2">
        <f>IFERROR(__xludf.DUMMYFUNCTION("""COMPUTED_VALUE"""),28.2)</f>
        <v>28.2</v>
      </c>
      <c r="D212" s="2">
        <f>IFERROR(__xludf.DUMMYFUNCTION("""COMPUTED_VALUE"""),28.04)</f>
        <v>28.04</v>
      </c>
      <c r="E212" s="2">
        <f>IFERROR(__xludf.DUMMYFUNCTION("""COMPUTED_VALUE"""),28.12)</f>
        <v>28.12</v>
      </c>
      <c r="F212" s="2">
        <f>IFERROR(__xludf.DUMMYFUNCTION("""COMPUTED_VALUE"""),377465.0)</f>
        <v>377465</v>
      </c>
    </row>
    <row r="213">
      <c r="A213" s="3">
        <f>IFERROR(__xludf.DUMMYFUNCTION("""COMPUTED_VALUE"""),43769.6875)</f>
        <v>43769.6875</v>
      </c>
      <c r="B213" s="2">
        <f>IFERROR(__xludf.DUMMYFUNCTION("""COMPUTED_VALUE"""),28.29)</f>
        <v>28.29</v>
      </c>
      <c r="C213" s="2">
        <f>IFERROR(__xludf.DUMMYFUNCTION("""COMPUTED_VALUE"""),28.33)</f>
        <v>28.33</v>
      </c>
      <c r="D213" s="2">
        <f>IFERROR(__xludf.DUMMYFUNCTION("""COMPUTED_VALUE"""),27.99)</f>
        <v>27.99</v>
      </c>
      <c r="E213" s="2">
        <f>IFERROR(__xludf.DUMMYFUNCTION("""COMPUTED_VALUE"""),28.0)</f>
        <v>28</v>
      </c>
      <c r="F213" s="2">
        <f>IFERROR(__xludf.DUMMYFUNCTION("""COMPUTED_VALUE"""),804963.0)</f>
        <v>804963</v>
      </c>
    </row>
    <row r="214">
      <c r="A214" s="3">
        <f>IFERROR(__xludf.DUMMYFUNCTION("""COMPUTED_VALUE"""),43770.6875)</f>
        <v>43770.6875</v>
      </c>
      <c r="B214" s="2">
        <f>IFERROR(__xludf.DUMMYFUNCTION("""COMPUTED_VALUE"""),28.27)</f>
        <v>28.27</v>
      </c>
      <c r="C214" s="2">
        <f>IFERROR(__xludf.DUMMYFUNCTION("""COMPUTED_VALUE"""),28.5)</f>
        <v>28.5</v>
      </c>
      <c r="D214" s="2">
        <f>IFERROR(__xludf.DUMMYFUNCTION("""COMPUTED_VALUE"""),28.27)</f>
        <v>28.27</v>
      </c>
      <c r="E214" s="2">
        <f>IFERROR(__xludf.DUMMYFUNCTION("""COMPUTED_VALUE"""),28.45)</f>
        <v>28.45</v>
      </c>
      <c r="F214" s="2">
        <f>IFERROR(__xludf.DUMMYFUNCTION("""COMPUTED_VALUE"""),977300.0)</f>
        <v>977300</v>
      </c>
    </row>
    <row r="215">
      <c r="A215" s="3">
        <f>IFERROR(__xludf.DUMMYFUNCTION("""COMPUTED_VALUE"""),43773.6875)</f>
        <v>43773.6875</v>
      </c>
      <c r="B215" s="2">
        <f>IFERROR(__xludf.DUMMYFUNCTION("""COMPUTED_VALUE"""),28.74)</f>
        <v>28.74</v>
      </c>
      <c r="C215" s="2">
        <f>IFERROR(__xludf.DUMMYFUNCTION("""COMPUTED_VALUE"""),28.89)</f>
        <v>28.89</v>
      </c>
      <c r="D215" s="2">
        <f>IFERROR(__xludf.DUMMYFUNCTION("""COMPUTED_VALUE"""),28.74)</f>
        <v>28.74</v>
      </c>
      <c r="E215" s="2">
        <f>IFERROR(__xludf.DUMMYFUNCTION("""COMPUTED_VALUE"""),28.78)</f>
        <v>28.78</v>
      </c>
      <c r="F215" s="2">
        <f>IFERROR(__xludf.DUMMYFUNCTION("""COMPUTED_VALUE"""),637165.0)</f>
        <v>637165</v>
      </c>
    </row>
    <row r="216">
      <c r="A216" s="3">
        <f>IFERROR(__xludf.DUMMYFUNCTION("""COMPUTED_VALUE"""),43774.6875)</f>
        <v>43774.6875</v>
      </c>
      <c r="B216" s="2">
        <f>IFERROR(__xludf.DUMMYFUNCTION("""COMPUTED_VALUE"""),28.91)</f>
        <v>28.91</v>
      </c>
      <c r="C216" s="2">
        <f>IFERROR(__xludf.DUMMYFUNCTION("""COMPUTED_VALUE"""),29.06)</f>
        <v>29.06</v>
      </c>
      <c r="D216" s="2">
        <f>IFERROR(__xludf.DUMMYFUNCTION("""COMPUTED_VALUE"""),28.84)</f>
        <v>28.84</v>
      </c>
      <c r="E216" s="2">
        <f>IFERROR(__xludf.DUMMYFUNCTION("""COMPUTED_VALUE"""),28.88)</f>
        <v>28.88</v>
      </c>
      <c r="F216" s="2">
        <f>IFERROR(__xludf.DUMMYFUNCTION("""COMPUTED_VALUE"""),511940.0)</f>
        <v>511940</v>
      </c>
    </row>
    <row r="217">
      <c r="A217" s="3">
        <f>IFERROR(__xludf.DUMMYFUNCTION("""COMPUTED_VALUE"""),43775.6875)</f>
        <v>43775.6875</v>
      </c>
      <c r="B217" s="2">
        <f>IFERROR(__xludf.DUMMYFUNCTION("""COMPUTED_VALUE"""),28.89)</f>
        <v>28.89</v>
      </c>
      <c r="C217" s="2">
        <f>IFERROR(__xludf.DUMMYFUNCTION("""COMPUTED_VALUE"""),29.02)</f>
        <v>29.02</v>
      </c>
      <c r="D217" s="2">
        <f>IFERROR(__xludf.DUMMYFUNCTION("""COMPUTED_VALUE"""),28.84)</f>
        <v>28.84</v>
      </c>
      <c r="E217" s="2">
        <f>IFERROR(__xludf.DUMMYFUNCTION("""COMPUTED_VALUE"""),28.94)</f>
        <v>28.94</v>
      </c>
      <c r="F217" s="2">
        <f>IFERROR(__xludf.DUMMYFUNCTION("""COMPUTED_VALUE"""),519793.0)</f>
        <v>519793</v>
      </c>
    </row>
    <row r="218">
      <c r="A218" s="3">
        <f>IFERROR(__xludf.DUMMYFUNCTION("""COMPUTED_VALUE"""),43776.6875)</f>
        <v>43776.6875</v>
      </c>
      <c r="B218" s="2">
        <f>IFERROR(__xludf.DUMMYFUNCTION("""COMPUTED_VALUE"""),29.0)</f>
        <v>29</v>
      </c>
      <c r="C218" s="2">
        <f>IFERROR(__xludf.DUMMYFUNCTION("""COMPUTED_VALUE"""),29.11)</f>
        <v>29.11</v>
      </c>
      <c r="D218" s="2">
        <f>IFERROR(__xludf.DUMMYFUNCTION("""COMPUTED_VALUE"""),28.87)</f>
        <v>28.87</v>
      </c>
      <c r="E218" s="2">
        <f>IFERROR(__xludf.DUMMYFUNCTION("""COMPUTED_VALUE"""),29.06)</f>
        <v>29.06</v>
      </c>
      <c r="F218" s="2">
        <f>IFERROR(__xludf.DUMMYFUNCTION("""COMPUTED_VALUE"""),991633.0)</f>
        <v>991633</v>
      </c>
    </row>
    <row r="219">
      <c r="A219" s="3">
        <f>IFERROR(__xludf.DUMMYFUNCTION("""COMPUTED_VALUE"""),43777.6875)</f>
        <v>43777.6875</v>
      </c>
      <c r="B219" s="2">
        <f>IFERROR(__xludf.DUMMYFUNCTION("""COMPUTED_VALUE"""),28.9)</f>
        <v>28.9</v>
      </c>
      <c r="C219" s="2">
        <f>IFERROR(__xludf.DUMMYFUNCTION("""COMPUTED_VALUE"""),28.92)</f>
        <v>28.92</v>
      </c>
      <c r="D219" s="2">
        <f>IFERROR(__xludf.DUMMYFUNCTION("""COMPUTED_VALUE"""),28.79)</f>
        <v>28.79</v>
      </c>
      <c r="E219" s="2">
        <f>IFERROR(__xludf.DUMMYFUNCTION("""COMPUTED_VALUE"""),28.83)</f>
        <v>28.83</v>
      </c>
      <c r="F219" s="2">
        <f>IFERROR(__xludf.DUMMYFUNCTION("""COMPUTED_VALUE"""),752711.0)</f>
        <v>752711</v>
      </c>
    </row>
    <row r="220">
      <c r="A220" s="3">
        <f>IFERROR(__xludf.DUMMYFUNCTION("""COMPUTED_VALUE"""),43780.6875)</f>
        <v>43780.6875</v>
      </c>
      <c r="B220" s="2">
        <f>IFERROR(__xludf.DUMMYFUNCTION("""COMPUTED_VALUE"""),28.38)</f>
        <v>28.38</v>
      </c>
      <c r="C220" s="2">
        <f>IFERROR(__xludf.DUMMYFUNCTION("""COMPUTED_VALUE"""),28.58)</f>
        <v>28.58</v>
      </c>
      <c r="D220" s="2">
        <f>IFERROR(__xludf.DUMMYFUNCTION("""COMPUTED_VALUE"""),28.37)</f>
        <v>28.37</v>
      </c>
      <c r="E220" s="2">
        <f>IFERROR(__xludf.DUMMYFUNCTION("""COMPUTED_VALUE"""),28.55)</f>
        <v>28.55</v>
      </c>
      <c r="F220" s="2">
        <f>IFERROR(__xludf.DUMMYFUNCTION("""COMPUTED_VALUE"""),601396.0)</f>
        <v>601396</v>
      </c>
    </row>
    <row r="221">
      <c r="A221" s="3">
        <f>IFERROR(__xludf.DUMMYFUNCTION("""COMPUTED_VALUE"""),43781.6875)</f>
        <v>43781.6875</v>
      </c>
      <c r="B221" s="2">
        <f>IFERROR(__xludf.DUMMYFUNCTION("""COMPUTED_VALUE"""),28.64)</f>
        <v>28.64</v>
      </c>
      <c r="C221" s="2">
        <f>IFERROR(__xludf.DUMMYFUNCTION("""COMPUTED_VALUE"""),28.65)</f>
        <v>28.65</v>
      </c>
      <c r="D221" s="2">
        <f>IFERROR(__xludf.DUMMYFUNCTION("""COMPUTED_VALUE"""),28.48)</f>
        <v>28.48</v>
      </c>
      <c r="E221" s="2">
        <f>IFERROR(__xludf.DUMMYFUNCTION("""COMPUTED_VALUE"""),28.5)</f>
        <v>28.5</v>
      </c>
      <c r="F221" s="2">
        <f>IFERROR(__xludf.DUMMYFUNCTION("""COMPUTED_VALUE"""),637956.0)</f>
        <v>637956</v>
      </c>
    </row>
    <row r="222">
      <c r="A222" s="3">
        <f>IFERROR(__xludf.DUMMYFUNCTION("""COMPUTED_VALUE"""),43782.6875)</f>
        <v>43782.6875</v>
      </c>
      <c r="B222" s="2">
        <f>IFERROR(__xludf.DUMMYFUNCTION("""COMPUTED_VALUE"""),28.29)</f>
        <v>28.29</v>
      </c>
      <c r="C222" s="2">
        <f>IFERROR(__xludf.DUMMYFUNCTION("""COMPUTED_VALUE"""),28.29)</f>
        <v>28.29</v>
      </c>
      <c r="D222" s="2">
        <f>IFERROR(__xludf.DUMMYFUNCTION("""COMPUTED_VALUE"""),28.1)</f>
        <v>28.1</v>
      </c>
      <c r="E222" s="2">
        <f>IFERROR(__xludf.DUMMYFUNCTION("""COMPUTED_VALUE"""),28.2)</f>
        <v>28.2</v>
      </c>
      <c r="F222" s="2">
        <f>IFERROR(__xludf.DUMMYFUNCTION("""COMPUTED_VALUE"""),655203.0)</f>
        <v>655203</v>
      </c>
    </row>
    <row r="223">
      <c r="A223" s="3">
        <f>IFERROR(__xludf.DUMMYFUNCTION("""COMPUTED_VALUE"""),43783.6875)</f>
        <v>43783.6875</v>
      </c>
      <c r="B223" s="2">
        <f>IFERROR(__xludf.DUMMYFUNCTION("""COMPUTED_VALUE"""),28.2)</f>
        <v>28.2</v>
      </c>
      <c r="C223" s="2">
        <f>IFERROR(__xludf.DUMMYFUNCTION("""COMPUTED_VALUE"""),28.28)</f>
        <v>28.28</v>
      </c>
      <c r="D223" s="2">
        <f>IFERROR(__xludf.DUMMYFUNCTION("""COMPUTED_VALUE"""),28.17)</f>
        <v>28.17</v>
      </c>
      <c r="E223" s="2">
        <f>IFERROR(__xludf.DUMMYFUNCTION("""COMPUTED_VALUE"""),28.2)</f>
        <v>28.2</v>
      </c>
      <c r="F223" s="2">
        <f>IFERROR(__xludf.DUMMYFUNCTION("""COMPUTED_VALUE"""),346267.0)</f>
        <v>346267</v>
      </c>
    </row>
    <row r="224">
      <c r="A224" s="3">
        <f>IFERROR(__xludf.DUMMYFUNCTION("""COMPUTED_VALUE"""),43784.6875)</f>
        <v>43784.6875</v>
      </c>
      <c r="B224" s="2">
        <f>IFERROR(__xludf.DUMMYFUNCTION("""COMPUTED_VALUE"""),28.33)</f>
        <v>28.33</v>
      </c>
      <c r="C224" s="2">
        <f>IFERROR(__xludf.DUMMYFUNCTION("""COMPUTED_VALUE"""),28.51)</f>
        <v>28.51</v>
      </c>
      <c r="D224" s="2">
        <f>IFERROR(__xludf.DUMMYFUNCTION("""COMPUTED_VALUE"""),28.3)</f>
        <v>28.3</v>
      </c>
      <c r="E224" s="2">
        <f>IFERROR(__xludf.DUMMYFUNCTION("""COMPUTED_VALUE"""),28.5)</f>
        <v>28.5</v>
      </c>
      <c r="F224" s="2">
        <f>IFERROR(__xludf.DUMMYFUNCTION("""COMPUTED_VALUE"""),386271.0)</f>
        <v>386271</v>
      </c>
    </row>
    <row r="225">
      <c r="A225" s="3">
        <f>IFERROR(__xludf.DUMMYFUNCTION("""COMPUTED_VALUE"""),43787.6875)</f>
        <v>43787.6875</v>
      </c>
      <c r="B225" s="2">
        <f>IFERROR(__xludf.DUMMYFUNCTION("""COMPUTED_VALUE"""),28.56)</f>
        <v>28.56</v>
      </c>
      <c r="C225" s="2">
        <f>IFERROR(__xludf.DUMMYFUNCTION("""COMPUTED_VALUE"""),28.6)</f>
        <v>28.6</v>
      </c>
      <c r="D225" s="2">
        <f>IFERROR(__xludf.DUMMYFUNCTION("""COMPUTED_VALUE"""),28.39)</f>
        <v>28.39</v>
      </c>
      <c r="E225" s="2">
        <f>IFERROR(__xludf.DUMMYFUNCTION("""COMPUTED_VALUE"""),28.5)</f>
        <v>28.5</v>
      </c>
      <c r="F225" s="2">
        <f>IFERROR(__xludf.DUMMYFUNCTION("""COMPUTED_VALUE"""),304663.0)</f>
        <v>304663</v>
      </c>
    </row>
    <row r="226">
      <c r="A226" s="3">
        <f>IFERROR(__xludf.DUMMYFUNCTION("""COMPUTED_VALUE"""),43788.6875)</f>
        <v>43788.6875</v>
      </c>
      <c r="B226" s="2">
        <f>IFERROR(__xludf.DUMMYFUNCTION("""COMPUTED_VALUE"""),28.6)</f>
        <v>28.6</v>
      </c>
      <c r="C226" s="2">
        <f>IFERROR(__xludf.DUMMYFUNCTION("""COMPUTED_VALUE"""),28.7)</f>
        <v>28.7</v>
      </c>
      <c r="D226" s="2">
        <f>IFERROR(__xludf.DUMMYFUNCTION("""COMPUTED_VALUE"""),28.41)</f>
        <v>28.41</v>
      </c>
      <c r="E226" s="2">
        <f>IFERROR(__xludf.DUMMYFUNCTION("""COMPUTED_VALUE"""),28.45)</f>
        <v>28.45</v>
      </c>
      <c r="F226" s="2">
        <f>IFERROR(__xludf.DUMMYFUNCTION("""COMPUTED_VALUE"""),527273.0)</f>
        <v>527273</v>
      </c>
    </row>
    <row r="227">
      <c r="A227" s="3">
        <f>IFERROR(__xludf.DUMMYFUNCTION("""COMPUTED_VALUE"""),43789.6875)</f>
        <v>43789.6875</v>
      </c>
      <c r="B227" s="2">
        <f>IFERROR(__xludf.DUMMYFUNCTION("""COMPUTED_VALUE"""),28.41)</f>
        <v>28.41</v>
      </c>
      <c r="C227" s="2">
        <f>IFERROR(__xludf.DUMMYFUNCTION("""COMPUTED_VALUE"""),28.46)</f>
        <v>28.46</v>
      </c>
      <c r="D227" s="2">
        <f>IFERROR(__xludf.DUMMYFUNCTION("""COMPUTED_VALUE"""),28.33)</f>
        <v>28.33</v>
      </c>
      <c r="E227" s="2">
        <f>IFERROR(__xludf.DUMMYFUNCTION("""COMPUTED_VALUE"""),28.43)</f>
        <v>28.43</v>
      </c>
      <c r="F227" s="2">
        <f>IFERROR(__xludf.DUMMYFUNCTION("""COMPUTED_VALUE"""),240682.0)</f>
        <v>240682</v>
      </c>
    </row>
    <row r="228">
      <c r="A228" s="3">
        <f>IFERROR(__xludf.DUMMYFUNCTION("""COMPUTED_VALUE"""),43790.6875)</f>
        <v>43790.6875</v>
      </c>
      <c r="B228" s="2">
        <f>IFERROR(__xludf.DUMMYFUNCTION("""COMPUTED_VALUE"""),28.15)</f>
        <v>28.15</v>
      </c>
      <c r="C228" s="2">
        <f>IFERROR(__xludf.DUMMYFUNCTION("""COMPUTED_VALUE"""),28.29)</f>
        <v>28.29</v>
      </c>
      <c r="D228" s="2">
        <f>IFERROR(__xludf.DUMMYFUNCTION("""COMPUTED_VALUE"""),28.09)</f>
        <v>28.09</v>
      </c>
      <c r="E228" s="2">
        <f>IFERROR(__xludf.DUMMYFUNCTION("""COMPUTED_VALUE"""),28.2)</f>
        <v>28.2</v>
      </c>
      <c r="F228" s="2">
        <f>IFERROR(__xludf.DUMMYFUNCTION("""COMPUTED_VALUE"""),367747.0)</f>
        <v>367747</v>
      </c>
    </row>
    <row r="229">
      <c r="A229" s="3">
        <f>IFERROR(__xludf.DUMMYFUNCTION("""COMPUTED_VALUE"""),43791.6875)</f>
        <v>43791.6875</v>
      </c>
      <c r="B229" s="2">
        <f>IFERROR(__xludf.DUMMYFUNCTION("""COMPUTED_VALUE"""),28.26)</f>
        <v>28.26</v>
      </c>
      <c r="C229" s="2">
        <f>IFERROR(__xludf.DUMMYFUNCTION("""COMPUTED_VALUE"""),28.4)</f>
        <v>28.4</v>
      </c>
      <c r="D229" s="2">
        <f>IFERROR(__xludf.DUMMYFUNCTION("""COMPUTED_VALUE"""),28.22)</f>
        <v>28.22</v>
      </c>
      <c r="E229" s="2">
        <f>IFERROR(__xludf.DUMMYFUNCTION("""COMPUTED_VALUE"""),28.23)</f>
        <v>28.23</v>
      </c>
      <c r="F229" s="2">
        <f>IFERROR(__xludf.DUMMYFUNCTION("""COMPUTED_VALUE"""),814520.0)</f>
        <v>814520</v>
      </c>
    </row>
    <row r="230">
      <c r="A230" s="3">
        <f>IFERROR(__xludf.DUMMYFUNCTION("""COMPUTED_VALUE"""),43794.6875)</f>
        <v>43794.6875</v>
      </c>
      <c r="B230" s="2">
        <f>IFERROR(__xludf.DUMMYFUNCTION("""COMPUTED_VALUE"""),28.49)</f>
        <v>28.49</v>
      </c>
      <c r="C230" s="2">
        <f>IFERROR(__xludf.DUMMYFUNCTION("""COMPUTED_VALUE"""),28.58)</f>
        <v>28.58</v>
      </c>
      <c r="D230" s="2">
        <f>IFERROR(__xludf.DUMMYFUNCTION("""COMPUTED_VALUE"""),28.46)</f>
        <v>28.46</v>
      </c>
      <c r="E230" s="2">
        <f>IFERROR(__xludf.DUMMYFUNCTION("""COMPUTED_VALUE"""),28.52)</f>
        <v>28.52</v>
      </c>
      <c r="F230" s="2">
        <f>IFERROR(__xludf.DUMMYFUNCTION("""COMPUTED_VALUE"""),674787.0)</f>
        <v>674787</v>
      </c>
    </row>
    <row r="231">
      <c r="A231" s="3">
        <f>IFERROR(__xludf.DUMMYFUNCTION("""COMPUTED_VALUE"""),43795.6875)</f>
        <v>43795.6875</v>
      </c>
      <c r="B231" s="2">
        <f>IFERROR(__xludf.DUMMYFUNCTION("""COMPUTED_VALUE"""),28.51)</f>
        <v>28.51</v>
      </c>
      <c r="C231" s="2">
        <f>IFERROR(__xludf.DUMMYFUNCTION("""COMPUTED_VALUE"""),28.51)</f>
        <v>28.51</v>
      </c>
      <c r="D231" s="2">
        <f>IFERROR(__xludf.DUMMYFUNCTION("""COMPUTED_VALUE"""),28.31)</f>
        <v>28.31</v>
      </c>
      <c r="E231" s="2">
        <f>IFERROR(__xludf.DUMMYFUNCTION("""COMPUTED_VALUE"""),28.34)</f>
        <v>28.34</v>
      </c>
      <c r="F231" s="2">
        <f>IFERROR(__xludf.DUMMYFUNCTION("""COMPUTED_VALUE"""),934061.0)</f>
        <v>934061</v>
      </c>
    </row>
    <row r="232">
      <c r="A232" s="3">
        <f>IFERROR(__xludf.DUMMYFUNCTION("""COMPUTED_VALUE"""),43796.6875)</f>
        <v>43796.6875</v>
      </c>
      <c r="B232" s="2">
        <f>IFERROR(__xludf.DUMMYFUNCTION("""COMPUTED_VALUE"""),28.51)</f>
        <v>28.51</v>
      </c>
      <c r="C232" s="2">
        <f>IFERROR(__xludf.DUMMYFUNCTION("""COMPUTED_VALUE"""),28.53)</f>
        <v>28.53</v>
      </c>
      <c r="D232" s="2">
        <f>IFERROR(__xludf.DUMMYFUNCTION("""COMPUTED_VALUE"""),28.39)</f>
        <v>28.39</v>
      </c>
      <c r="E232" s="2">
        <f>IFERROR(__xludf.DUMMYFUNCTION("""COMPUTED_VALUE"""),28.42)</f>
        <v>28.42</v>
      </c>
      <c r="F232" s="2">
        <f>IFERROR(__xludf.DUMMYFUNCTION("""COMPUTED_VALUE"""),481479.0)</f>
        <v>481479</v>
      </c>
    </row>
    <row r="233">
      <c r="A233" s="3">
        <f>IFERROR(__xludf.DUMMYFUNCTION("""COMPUTED_VALUE"""),43797.6875)</f>
        <v>43797.6875</v>
      </c>
      <c r="B233" s="2">
        <f>IFERROR(__xludf.DUMMYFUNCTION("""COMPUTED_VALUE"""),28.67)</f>
        <v>28.67</v>
      </c>
      <c r="C233" s="2">
        <f>IFERROR(__xludf.DUMMYFUNCTION("""COMPUTED_VALUE"""),28.67)</f>
        <v>28.67</v>
      </c>
      <c r="D233" s="2">
        <f>IFERROR(__xludf.DUMMYFUNCTION("""COMPUTED_VALUE"""),28.38)</f>
        <v>28.38</v>
      </c>
      <c r="E233" s="2">
        <f>IFERROR(__xludf.DUMMYFUNCTION("""COMPUTED_VALUE"""),28.41)</f>
        <v>28.41</v>
      </c>
      <c r="F233" s="2">
        <f>IFERROR(__xludf.DUMMYFUNCTION("""COMPUTED_VALUE"""),218737.0)</f>
        <v>218737</v>
      </c>
    </row>
    <row r="234">
      <c r="A234" s="3">
        <f>IFERROR(__xludf.DUMMYFUNCTION("""COMPUTED_VALUE"""),43798.6875)</f>
        <v>43798.6875</v>
      </c>
      <c r="B234" s="2">
        <f>IFERROR(__xludf.DUMMYFUNCTION("""COMPUTED_VALUE"""),28.14)</f>
        <v>28.14</v>
      </c>
      <c r="C234" s="2">
        <f>IFERROR(__xludf.DUMMYFUNCTION("""COMPUTED_VALUE"""),28.25)</f>
        <v>28.25</v>
      </c>
      <c r="D234" s="2">
        <f>IFERROR(__xludf.DUMMYFUNCTION("""COMPUTED_VALUE"""),28.11)</f>
        <v>28.11</v>
      </c>
      <c r="E234" s="2">
        <f>IFERROR(__xludf.DUMMYFUNCTION("""COMPUTED_VALUE"""),28.14)</f>
        <v>28.14</v>
      </c>
      <c r="F234" s="2">
        <f>IFERROR(__xludf.DUMMYFUNCTION("""COMPUTED_VALUE"""),1468846.0)</f>
        <v>1468846</v>
      </c>
    </row>
    <row r="235">
      <c r="A235" s="3">
        <f>IFERROR(__xludf.DUMMYFUNCTION("""COMPUTED_VALUE"""),43801.6875)</f>
        <v>43801.6875</v>
      </c>
      <c r="B235" s="2">
        <f>IFERROR(__xludf.DUMMYFUNCTION("""COMPUTED_VALUE"""),28.16)</f>
        <v>28.16</v>
      </c>
      <c r="C235" s="2">
        <f>IFERROR(__xludf.DUMMYFUNCTION("""COMPUTED_VALUE"""),28.22)</f>
        <v>28.22</v>
      </c>
      <c r="D235" s="2">
        <f>IFERROR(__xludf.DUMMYFUNCTION("""COMPUTED_VALUE"""),28.04)</f>
        <v>28.04</v>
      </c>
      <c r="E235" s="2">
        <f>IFERROR(__xludf.DUMMYFUNCTION("""COMPUTED_VALUE"""),28.04)</f>
        <v>28.04</v>
      </c>
      <c r="F235" s="2">
        <f>IFERROR(__xludf.DUMMYFUNCTION("""COMPUTED_VALUE"""),484963.0)</f>
        <v>484963</v>
      </c>
    </row>
    <row r="236">
      <c r="A236" s="3">
        <f>IFERROR(__xludf.DUMMYFUNCTION("""COMPUTED_VALUE"""),43802.6875)</f>
        <v>43802.6875</v>
      </c>
      <c r="B236" s="2">
        <f>IFERROR(__xludf.DUMMYFUNCTION("""COMPUTED_VALUE"""),28.13)</f>
        <v>28.13</v>
      </c>
      <c r="C236" s="2">
        <f>IFERROR(__xludf.DUMMYFUNCTION("""COMPUTED_VALUE"""),28.18)</f>
        <v>28.18</v>
      </c>
      <c r="D236" s="2">
        <f>IFERROR(__xludf.DUMMYFUNCTION("""COMPUTED_VALUE"""),27.75)</f>
        <v>27.75</v>
      </c>
      <c r="E236" s="2">
        <f>IFERROR(__xludf.DUMMYFUNCTION("""COMPUTED_VALUE"""),27.81)</f>
        <v>27.81</v>
      </c>
      <c r="F236" s="2">
        <f>IFERROR(__xludf.DUMMYFUNCTION("""COMPUTED_VALUE"""),899518.0)</f>
        <v>899518</v>
      </c>
    </row>
    <row r="237">
      <c r="A237" s="3">
        <f>IFERROR(__xludf.DUMMYFUNCTION("""COMPUTED_VALUE"""),43803.6875)</f>
        <v>43803.6875</v>
      </c>
      <c r="B237" s="2">
        <f>IFERROR(__xludf.DUMMYFUNCTION("""COMPUTED_VALUE"""),27.88)</f>
        <v>27.88</v>
      </c>
      <c r="C237" s="2">
        <f>IFERROR(__xludf.DUMMYFUNCTION("""COMPUTED_VALUE"""),28.2)</f>
        <v>28.2</v>
      </c>
      <c r="D237" s="2">
        <f>IFERROR(__xludf.DUMMYFUNCTION("""COMPUTED_VALUE"""),27.87)</f>
        <v>27.87</v>
      </c>
      <c r="E237" s="2">
        <f>IFERROR(__xludf.DUMMYFUNCTION("""COMPUTED_VALUE"""),28.17)</f>
        <v>28.17</v>
      </c>
      <c r="F237" s="2">
        <f>IFERROR(__xludf.DUMMYFUNCTION("""COMPUTED_VALUE"""),473878.0)</f>
        <v>473878</v>
      </c>
    </row>
    <row r="238">
      <c r="A238" s="3">
        <f>IFERROR(__xludf.DUMMYFUNCTION("""COMPUTED_VALUE"""),43804.6875)</f>
        <v>43804.6875</v>
      </c>
      <c r="B238" s="2">
        <f>IFERROR(__xludf.DUMMYFUNCTION("""COMPUTED_VALUE"""),28.22)</f>
        <v>28.22</v>
      </c>
      <c r="C238" s="2">
        <f>IFERROR(__xludf.DUMMYFUNCTION("""COMPUTED_VALUE"""),28.28)</f>
        <v>28.28</v>
      </c>
      <c r="D238" s="2">
        <f>IFERROR(__xludf.DUMMYFUNCTION("""COMPUTED_VALUE"""),28.13)</f>
        <v>28.13</v>
      </c>
      <c r="E238" s="2">
        <f>IFERROR(__xludf.DUMMYFUNCTION("""COMPUTED_VALUE"""),28.24)</f>
        <v>28.24</v>
      </c>
      <c r="F238" s="2">
        <f>IFERROR(__xludf.DUMMYFUNCTION("""COMPUTED_VALUE"""),335978.0)</f>
        <v>335978</v>
      </c>
    </row>
    <row r="239">
      <c r="A239" s="3">
        <f>IFERROR(__xludf.DUMMYFUNCTION("""COMPUTED_VALUE"""),43805.6875)</f>
        <v>43805.6875</v>
      </c>
      <c r="B239" s="2">
        <f>IFERROR(__xludf.DUMMYFUNCTION("""COMPUTED_VALUE"""),28.42)</f>
        <v>28.42</v>
      </c>
      <c r="C239" s="2">
        <f>IFERROR(__xludf.DUMMYFUNCTION("""COMPUTED_VALUE"""),28.46)</f>
        <v>28.46</v>
      </c>
      <c r="D239" s="2">
        <f>IFERROR(__xludf.DUMMYFUNCTION("""COMPUTED_VALUE"""),28.35)</f>
        <v>28.35</v>
      </c>
      <c r="E239" s="2">
        <f>IFERROR(__xludf.DUMMYFUNCTION("""COMPUTED_VALUE"""),28.4)</f>
        <v>28.4</v>
      </c>
      <c r="F239" s="2">
        <f>IFERROR(__xludf.DUMMYFUNCTION("""COMPUTED_VALUE"""),301101.0)</f>
        <v>301101</v>
      </c>
    </row>
    <row r="240">
      <c r="A240" s="3">
        <f>IFERROR(__xludf.DUMMYFUNCTION("""COMPUTED_VALUE"""),43808.6875)</f>
        <v>43808.6875</v>
      </c>
      <c r="B240" s="2">
        <f>IFERROR(__xludf.DUMMYFUNCTION("""COMPUTED_VALUE"""),28.49)</f>
        <v>28.49</v>
      </c>
      <c r="C240" s="2">
        <f>IFERROR(__xludf.DUMMYFUNCTION("""COMPUTED_VALUE"""),28.5)</f>
        <v>28.5</v>
      </c>
      <c r="D240" s="2">
        <f>IFERROR(__xludf.DUMMYFUNCTION("""COMPUTED_VALUE"""),28.4)</f>
        <v>28.4</v>
      </c>
      <c r="E240" s="2">
        <f>IFERROR(__xludf.DUMMYFUNCTION("""COMPUTED_VALUE"""),28.42)</f>
        <v>28.42</v>
      </c>
      <c r="F240" s="2">
        <f>IFERROR(__xludf.DUMMYFUNCTION("""COMPUTED_VALUE"""),271473.0)</f>
        <v>271473</v>
      </c>
    </row>
    <row r="241">
      <c r="A241" s="3">
        <f>IFERROR(__xludf.DUMMYFUNCTION("""COMPUTED_VALUE"""),43809.6875)</f>
        <v>43809.6875</v>
      </c>
      <c r="B241" s="2">
        <f>IFERROR(__xludf.DUMMYFUNCTION("""COMPUTED_VALUE"""),28.45)</f>
        <v>28.45</v>
      </c>
      <c r="C241" s="2">
        <f>IFERROR(__xludf.DUMMYFUNCTION("""COMPUTED_VALUE"""),28.45)</f>
        <v>28.45</v>
      </c>
      <c r="D241" s="2">
        <f>IFERROR(__xludf.DUMMYFUNCTION("""COMPUTED_VALUE"""),28.27)</f>
        <v>28.27</v>
      </c>
      <c r="E241" s="2">
        <f>IFERROR(__xludf.DUMMYFUNCTION("""COMPUTED_VALUE"""),28.44)</f>
        <v>28.44</v>
      </c>
      <c r="F241" s="2">
        <f>IFERROR(__xludf.DUMMYFUNCTION("""COMPUTED_VALUE"""),245258.0)</f>
        <v>245258</v>
      </c>
    </row>
    <row r="242">
      <c r="A242" s="3">
        <f>IFERROR(__xludf.DUMMYFUNCTION("""COMPUTED_VALUE"""),43810.6875)</f>
        <v>43810.6875</v>
      </c>
      <c r="B242" s="2">
        <f>IFERROR(__xludf.DUMMYFUNCTION("""COMPUTED_VALUE"""),28.54)</f>
        <v>28.54</v>
      </c>
      <c r="C242" s="2">
        <f>IFERROR(__xludf.DUMMYFUNCTION("""COMPUTED_VALUE"""),28.67)</f>
        <v>28.67</v>
      </c>
      <c r="D242" s="2">
        <f>IFERROR(__xludf.DUMMYFUNCTION("""COMPUTED_VALUE"""),28.53)</f>
        <v>28.53</v>
      </c>
      <c r="E242" s="2">
        <f>IFERROR(__xludf.DUMMYFUNCTION("""COMPUTED_VALUE"""),28.67)</f>
        <v>28.67</v>
      </c>
      <c r="F242" s="2">
        <f>IFERROR(__xludf.DUMMYFUNCTION("""COMPUTED_VALUE"""),576948.0)</f>
        <v>576948</v>
      </c>
    </row>
    <row r="243">
      <c r="A243" s="3">
        <f>IFERROR(__xludf.DUMMYFUNCTION("""COMPUTED_VALUE"""),43811.6875)</f>
        <v>43811.6875</v>
      </c>
      <c r="B243" s="2">
        <f>IFERROR(__xludf.DUMMYFUNCTION("""COMPUTED_VALUE"""),28.78)</f>
        <v>28.78</v>
      </c>
      <c r="C243" s="2">
        <f>IFERROR(__xludf.DUMMYFUNCTION("""COMPUTED_VALUE"""),29.31)</f>
        <v>29.31</v>
      </c>
      <c r="D243" s="2">
        <f>IFERROR(__xludf.DUMMYFUNCTION("""COMPUTED_VALUE"""),28.77)</f>
        <v>28.77</v>
      </c>
      <c r="E243" s="2">
        <f>IFERROR(__xludf.DUMMYFUNCTION("""COMPUTED_VALUE"""),29.16)</f>
        <v>29.16</v>
      </c>
      <c r="F243" s="2">
        <f>IFERROR(__xludf.DUMMYFUNCTION("""COMPUTED_VALUE"""),3967945.0)</f>
        <v>3967945</v>
      </c>
    </row>
    <row r="244">
      <c r="A244" s="3">
        <f>IFERROR(__xludf.DUMMYFUNCTION("""COMPUTED_VALUE"""),43812.6875)</f>
        <v>43812.6875</v>
      </c>
      <c r="B244" s="2">
        <f>IFERROR(__xludf.DUMMYFUNCTION("""COMPUTED_VALUE"""),29.49)</f>
        <v>29.49</v>
      </c>
      <c r="C244" s="2">
        <f>IFERROR(__xludf.DUMMYFUNCTION("""COMPUTED_VALUE"""),29.64)</f>
        <v>29.64</v>
      </c>
      <c r="D244" s="2">
        <f>IFERROR(__xludf.DUMMYFUNCTION("""COMPUTED_VALUE"""),29.23)</f>
        <v>29.23</v>
      </c>
      <c r="E244" s="2">
        <f>IFERROR(__xludf.DUMMYFUNCTION("""COMPUTED_VALUE"""),29.25)</f>
        <v>29.25</v>
      </c>
      <c r="F244" s="2">
        <f>IFERROR(__xludf.DUMMYFUNCTION("""COMPUTED_VALUE"""),1423002.0)</f>
        <v>1423002</v>
      </c>
    </row>
    <row r="245">
      <c r="A245" s="3">
        <f>IFERROR(__xludf.DUMMYFUNCTION("""COMPUTED_VALUE"""),43815.6875)</f>
        <v>43815.6875</v>
      </c>
      <c r="B245" s="2">
        <f>IFERROR(__xludf.DUMMYFUNCTION("""COMPUTED_VALUE"""),29.41)</f>
        <v>29.41</v>
      </c>
      <c r="C245" s="2">
        <f>IFERROR(__xludf.DUMMYFUNCTION("""COMPUTED_VALUE"""),29.62)</f>
        <v>29.62</v>
      </c>
      <c r="D245" s="2">
        <f>IFERROR(__xludf.DUMMYFUNCTION("""COMPUTED_VALUE"""),29.41)</f>
        <v>29.41</v>
      </c>
      <c r="E245" s="2">
        <f>IFERROR(__xludf.DUMMYFUNCTION("""COMPUTED_VALUE"""),29.59)</f>
        <v>29.59</v>
      </c>
      <c r="F245" s="2">
        <f>IFERROR(__xludf.DUMMYFUNCTION("""COMPUTED_VALUE"""),2037982.0)</f>
        <v>2037982</v>
      </c>
    </row>
    <row r="246">
      <c r="A246" s="3">
        <f>IFERROR(__xludf.DUMMYFUNCTION("""COMPUTED_VALUE"""),43816.6875)</f>
        <v>43816.6875</v>
      </c>
      <c r="B246" s="2">
        <f>IFERROR(__xludf.DUMMYFUNCTION("""COMPUTED_VALUE"""),29.79)</f>
        <v>29.79</v>
      </c>
      <c r="C246" s="2">
        <f>IFERROR(__xludf.DUMMYFUNCTION("""COMPUTED_VALUE"""),29.82)</f>
        <v>29.82</v>
      </c>
      <c r="D246" s="2">
        <f>IFERROR(__xludf.DUMMYFUNCTION("""COMPUTED_VALUE"""),29.71)</f>
        <v>29.71</v>
      </c>
      <c r="E246" s="2">
        <f>IFERROR(__xludf.DUMMYFUNCTION("""COMPUTED_VALUE"""),29.75)</f>
        <v>29.75</v>
      </c>
      <c r="F246" s="2">
        <f>IFERROR(__xludf.DUMMYFUNCTION("""COMPUTED_VALUE"""),619862.0)</f>
        <v>619862</v>
      </c>
    </row>
    <row r="247">
      <c r="A247" s="3">
        <f>IFERROR(__xludf.DUMMYFUNCTION("""COMPUTED_VALUE"""),43817.6875)</f>
        <v>43817.6875</v>
      </c>
      <c r="B247" s="2">
        <f>IFERROR(__xludf.DUMMYFUNCTION("""COMPUTED_VALUE"""),29.8)</f>
        <v>29.8</v>
      </c>
      <c r="C247" s="2">
        <f>IFERROR(__xludf.DUMMYFUNCTION("""COMPUTED_VALUE"""),29.93)</f>
        <v>29.93</v>
      </c>
      <c r="D247" s="2">
        <f>IFERROR(__xludf.DUMMYFUNCTION("""COMPUTED_VALUE"""),29.79)</f>
        <v>29.79</v>
      </c>
      <c r="E247" s="2">
        <f>IFERROR(__xludf.DUMMYFUNCTION("""COMPUTED_VALUE"""),29.85)</f>
        <v>29.85</v>
      </c>
      <c r="F247" s="2">
        <f>IFERROR(__xludf.DUMMYFUNCTION("""COMPUTED_VALUE"""),1019074.0)</f>
        <v>1019074</v>
      </c>
    </row>
    <row r="248">
      <c r="A248" s="3">
        <f>IFERROR(__xludf.DUMMYFUNCTION("""COMPUTED_VALUE"""),43818.6875)</f>
        <v>43818.6875</v>
      </c>
      <c r="B248" s="2">
        <f>IFERROR(__xludf.DUMMYFUNCTION("""COMPUTED_VALUE"""),29.89)</f>
        <v>29.89</v>
      </c>
      <c r="C248" s="2">
        <f>IFERROR(__xludf.DUMMYFUNCTION("""COMPUTED_VALUE"""),29.93)</f>
        <v>29.93</v>
      </c>
      <c r="D248" s="2">
        <f>IFERROR(__xludf.DUMMYFUNCTION("""COMPUTED_VALUE"""),29.83)</f>
        <v>29.83</v>
      </c>
      <c r="E248" s="2">
        <f>IFERROR(__xludf.DUMMYFUNCTION("""COMPUTED_VALUE"""),29.93)</f>
        <v>29.93</v>
      </c>
      <c r="F248" s="2">
        <f>IFERROR(__xludf.DUMMYFUNCTION("""COMPUTED_VALUE"""),530696.0)</f>
        <v>530696</v>
      </c>
    </row>
    <row r="249">
      <c r="A249" s="3">
        <f>IFERROR(__xludf.DUMMYFUNCTION("""COMPUTED_VALUE"""),43819.6875)</f>
        <v>43819.6875</v>
      </c>
      <c r="B249" s="2">
        <f>IFERROR(__xludf.DUMMYFUNCTION("""COMPUTED_VALUE"""),29.93)</f>
        <v>29.93</v>
      </c>
      <c r="C249" s="2">
        <f>IFERROR(__xludf.DUMMYFUNCTION("""COMPUTED_VALUE"""),30.01)</f>
        <v>30.01</v>
      </c>
      <c r="D249" s="2">
        <f>IFERROR(__xludf.DUMMYFUNCTION("""COMPUTED_VALUE"""),29.92)</f>
        <v>29.92</v>
      </c>
      <c r="E249" s="2">
        <f>IFERROR(__xludf.DUMMYFUNCTION("""COMPUTED_VALUE"""),30.01)</f>
        <v>30.01</v>
      </c>
      <c r="F249" s="2">
        <f>IFERROR(__xludf.DUMMYFUNCTION("""COMPUTED_VALUE"""),476197.0)</f>
        <v>476197</v>
      </c>
    </row>
    <row r="250">
      <c r="A250" s="3">
        <f>IFERROR(__xludf.DUMMYFUNCTION("""COMPUTED_VALUE"""),43822.6875)</f>
        <v>43822.6875</v>
      </c>
      <c r="B250" s="2">
        <f>IFERROR(__xludf.DUMMYFUNCTION("""COMPUTED_VALUE"""),29.95)</f>
        <v>29.95</v>
      </c>
      <c r="C250" s="2">
        <f>IFERROR(__xludf.DUMMYFUNCTION("""COMPUTED_VALUE"""),30.02)</f>
        <v>30.02</v>
      </c>
      <c r="D250" s="2">
        <f>IFERROR(__xludf.DUMMYFUNCTION("""COMPUTED_VALUE"""),29.92)</f>
        <v>29.92</v>
      </c>
      <c r="E250" s="2">
        <f>IFERROR(__xludf.DUMMYFUNCTION("""COMPUTED_VALUE"""),30.02)</f>
        <v>30.02</v>
      </c>
      <c r="F250" s="2">
        <f>IFERROR(__xludf.DUMMYFUNCTION("""COMPUTED_VALUE"""),574278.0)</f>
        <v>574278</v>
      </c>
    </row>
    <row r="251">
      <c r="A251" s="3">
        <f>IFERROR(__xludf.DUMMYFUNCTION("""COMPUTED_VALUE"""),43823.52083333333)</f>
        <v>43823.52083</v>
      </c>
      <c r="B251" s="2">
        <f>IFERROR(__xludf.DUMMYFUNCTION("""COMPUTED_VALUE"""),30.15)</f>
        <v>30.15</v>
      </c>
      <c r="C251" s="2">
        <f>IFERROR(__xludf.DUMMYFUNCTION("""COMPUTED_VALUE"""),30.15)</f>
        <v>30.15</v>
      </c>
      <c r="D251" s="2">
        <f>IFERROR(__xludf.DUMMYFUNCTION("""COMPUTED_VALUE"""),29.99)</f>
        <v>29.99</v>
      </c>
      <c r="E251" s="2">
        <f>IFERROR(__xludf.DUMMYFUNCTION("""COMPUTED_VALUE"""),30.03)</f>
        <v>30.03</v>
      </c>
      <c r="F251" s="2">
        <f>IFERROR(__xludf.DUMMYFUNCTION("""COMPUTED_VALUE"""),405600.0)</f>
        <v>405600</v>
      </c>
    </row>
    <row r="252">
      <c r="A252" s="3">
        <f>IFERROR(__xludf.DUMMYFUNCTION("""COMPUTED_VALUE"""),43826.6875)</f>
        <v>43826.6875</v>
      </c>
      <c r="B252" s="2">
        <f>IFERROR(__xludf.DUMMYFUNCTION("""COMPUTED_VALUE"""),30.38)</f>
        <v>30.38</v>
      </c>
      <c r="C252" s="2">
        <f>IFERROR(__xludf.DUMMYFUNCTION("""COMPUTED_VALUE"""),30.46)</f>
        <v>30.46</v>
      </c>
      <c r="D252" s="2">
        <f>IFERROR(__xludf.DUMMYFUNCTION("""COMPUTED_VALUE"""),30.31)</f>
        <v>30.31</v>
      </c>
      <c r="E252" s="2">
        <f>IFERROR(__xludf.DUMMYFUNCTION("""COMPUTED_VALUE"""),30.36)</f>
        <v>30.36</v>
      </c>
      <c r="F252" s="2">
        <f>IFERROR(__xludf.DUMMYFUNCTION("""COMPUTED_VALUE"""),413275.0)</f>
        <v>413275</v>
      </c>
    </row>
    <row r="253">
      <c r="A253" s="3">
        <f>IFERROR(__xludf.DUMMYFUNCTION("""COMPUTED_VALUE"""),43829.6875)</f>
        <v>43829.6875</v>
      </c>
      <c r="B253" s="2">
        <f>IFERROR(__xludf.DUMMYFUNCTION("""COMPUTED_VALUE"""),30.36)</f>
        <v>30.36</v>
      </c>
      <c r="C253" s="2">
        <f>IFERROR(__xludf.DUMMYFUNCTION("""COMPUTED_VALUE"""),30.43)</f>
        <v>30.43</v>
      </c>
      <c r="D253" s="2">
        <f>IFERROR(__xludf.DUMMYFUNCTION("""COMPUTED_VALUE"""),30.25)</f>
        <v>30.25</v>
      </c>
      <c r="E253" s="2">
        <f>IFERROR(__xludf.DUMMYFUNCTION("""COMPUTED_VALUE"""),30.28)</f>
        <v>30.28</v>
      </c>
      <c r="F253" s="2">
        <f>IFERROR(__xludf.DUMMYFUNCTION("""COMPUTED_VALUE"""),867129.0)</f>
        <v>867129</v>
      </c>
    </row>
    <row r="254">
      <c r="A254" s="3">
        <f>IFERROR(__xludf.DUMMYFUNCTION("""COMPUTED_VALUE"""),43830.52083333333)</f>
        <v>43830.52083</v>
      </c>
      <c r="B254" s="2">
        <f>IFERROR(__xludf.DUMMYFUNCTION("""COMPUTED_VALUE"""),30.24)</f>
        <v>30.24</v>
      </c>
      <c r="C254" s="2">
        <f>IFERROR(__xludf.DUMMYFUNCTION("""COMPUTED_VALUE"""),30.26)</f>
        <v>30.26</v>
      </c>
      <c r="D254" s="2">
        <f>IFERROR(__xludf.DUMMYFUNCTION("""COMPUTED_VALUE"""),30.2)</f>
        <v>30.2</v>
      </c>
      <c r="E254" s="2">
        <f>IFERROR(__xludf.DUMMYFUNCTION("""COMPUTED_VALUE"""),30.21)</f>
        <v>30.21</v>
      </c>
      <c r="F254" s="2">
        <f>IFERROR(__xludf.DUMMYFUNCTION("""COMPUTED_VALUE"""),248107.0)</f>
        <v>248107</v>
      </c>
    </row>
    <row r="255">
      <c r="A255" s="3">
        <f>IFERROR(__xludf.DUMMYFUNCTION("""COMPUTED_VALUE"""),43832.6875)</f>
        <v>43832.6875</v>
      </c>
      <c r="B255" s="2">
        <f>IFERROR(__xludf.DUMMYFUNCTION("""COMPUTED_VALUE"""),30.21)</f>
        <v>30.21</v>
      </c>
      <c r="C255" s="2">
        <f>IFERROR(__xludf.DUMMYFUNCTION("""COMPUTED_VALUE"""),30.71)</f>
        <v>30.71</v>
      </c>
      <c r="D255" s="2">
        <f>IFERROR(__xludf.DUMMYFUNCTION("""COMPUTED_VALUE"""),30.21)</f>
        <v>30.21</v>
      </c>
      <c r="E255" s="2">
        <f>IFERROR(__xludf.DUMMYFUNCTION("""COMPUTED_VALUE"""),30.65)</f>
        <v>30.65</v>
      </c>
      <c r="F255" s="2">
        <f>IFERROR(__xludf.DUMMYFUNCTION("""COMPUTED_VALUE"""),245963.0)</f>
        <v>245963</v>
      </c>
    </row>
    <row r="256">
      <c r="A256" s="3">
        <f>IFERROR(__xludf.DUMMYFUNCTION("""COMPUTED_VALUE"""),43833.6875)</f>
        <v>43833.6875</v>
      </c>
      <c r="B256" s="2">
        <f>IFERROR(__xludf.DUMMYFUNCTION("""COMPUTED_VALUE"""),30.34)</f>
        <v>30.34</v>
      </c>
      <c r="C256" s="2">
        <f>IFERROR(__xludf.DUMMYFUNCTION("""COMPUTED_VALUE"""),30.46)</f>
        <v>30.46</v>
      </c>
      <c r="D256" s="2">
        <f>IFERROR(__xludf.DUMMYFUNCTION("""COMPUTED_VALUE"""),30.19)</f>
        <v>30.19</v>
      </c>
      <c r="E256" s="2">
        <f>IFERROR(__xludf.DUMMYFUNCTION("""COMPUTED_VALUE"""),30.43)</f>
        <v>30.43</v>
      </c>
      <c r="F256" s="2">
        <f>IFERROR(__xludf.DUMMYFUNCTION("""COMPUTED_VALUE"""),325150.0)</f>
        <v>325150</v>
      </c>
    </row>
    <row r="257">
      <c r="A257" s="3">
        <f>IFERROR(__xludf.DUMMYFUNCTION("""COMPUTED_VALUE"""),43836.6875)</f>
        <v>43836.6875</v>
      </c>
      <c r="B257" s="2">
        <f>IFERROR(__xludf.DUMMYFUNCTION("""COMPUTED_VALUE"""),30.11)</f>
        <v>30.11</v>
      </c>
      <c r="C257" s="2">
        <f>IFERROR(__xludf.DUMMYFUNCTION("""COMPUTED_VALUE"""),30.93)</f>
        <v>30.93</v>
      </c>
      <c r="D257" s="2">
        <f>IFERROR(__xludf.DUMMYFUNCTION("""COMPUTED_VALUE"""),29.98)</f>
        <v>29.98</v>
      </c>
      <c r="E257" s="2">
        <f>IFERROR(__xludf.DUMMYFUNCTION("""COMPUTED_VALUE"""),30.16)</f>
        <v>30.16</v>
      </c>
      <c r="F257" s="2">
        <f>IFERROR(__xludf.DUMMYFUNCTION("""COMPUTED_VALUE"""),436595.0)</f>
        <v>436595</v>
      </c>
    </row>
    <row r="258">
      <c r="A258" s="3">
        <f>IFERROR(__xludf.DUMMYFUNCTION("""COMPUTED_VALUE"""),43837.6875)</f>
        <v>43837.6875</v>
      </c>
      <c r="B258" s="2">
        <f>IFERROR(__xludf.DUMMYFUNCTION("""COMPUTED_VALUE"""),30.25)</f>
        <v>30.25</v>
      </c>
      <c r="C258" s="2">
        <f>IFERROR(__xludf.DUMMYFUNCTION("""COMPUTED_VALUE"""),30.33)</f>
        <v>30.33</v>
      </c>
      <c r="D258" s="2">
        <f>IFERROR(__xludf.DUMMYFUNCTION("""COMPUTED_VALUE"""),30.08)</f>
        <v>30.08</v>
      </c>
      <c r="E258" s="2">
        <f>IFERROR(__xludf.DUMMYFUNCTION("""COMPUTED_VALUE"""),30.16)</f>
        <v>30.16</v>
      </c>
      <c r="F258" s="2">
        <f>IFERROR(__xludf.DUMMYFUNCTION("""COMPUTED_VALUE"""),1347358.0)</f>
        <v>1347358</v>
      </c>
    </row>
    <row r="259">
      <c r="A259" s="3">
        <f>IFERROR(__xludf.DUMMYFUNCTION("""COMPUTED_VALUE"""),43838.6875)</f>
        <v>43838.6875</v>
      </c>
      <c r="B259" s="2">
        <f>IFERROR(__xludf.DUMMYFUNCTION("""COMPUTED_VALUE"""),30.02)</f>
        <v>30.02</v>
      </c>
      <c r="C259" s="2">
        <f>IFERROR(__xludf.DUMMYFUNCTION("""COMPUTED_VALUE"""),30.23)</f>
        <v>30.23</v>
      </c>
      <c r="D259" s="2">
        <f>IFERROR(__xludf.DUMMYFUNCTION("""COMPUTED_VALUE"""),29.98)</f>
        <v>29.98</v>
      </c>
      <c r="E259" s="2">
        <f>IFERROR(__xludf.DUMMYFUNCTION("""COMPUTED_VALUE"""),30.18)</f>
        <v>30.18</v>
      </c>
      <c r="F259" s="2">
        <f>IFERROR(__xludf.DUMMYFUNCTION("""COMPUTED_VALUE"""),488433.0)</f>
        <v>488433</v>
      </c>
    </row>
    <row r="260">
      <c r="A260" s="3">
        <f>IFERROR(__xludf.DUMMYFUNCTION("""COMPUTED_VALUE"""),43839.6875)</f>
        <v>43839.6875</v>
      </c>
      <c r="B260" s="2">
        <f>IFERROR(__xludf.DUMMYFUNCTION("""COMPUTED_VALUE"""),30.61)</f>
        <v>30.61</v>
      </c>
      <c r="C260" s="2">
        <f>IFERROR(__xludf.DUMMYFUNCTION("""COMPUTED_VALUE"""),30.64)</f>
        <v>30.64</v>
      </c>
      <c r="D260" s="2">
        <f>IFERROR(__xludf.DUMMYFUNCTION("""COMPUTED_VALUE"""),30.47)</f>
        <v>30.47</v>
      </c>
      <c r="E260" s="2">
        <f>IFERROR(__xludf.DUMMYFUNCTION("""COMPUTED_VALUE"""),30.53)</f>
        <v>30.53</v>
      </c>
      <c r="F260" s="2">
        <f>IFERROR(__xludf.DUMMYFUNCTION("""COMPUTED_VALUE"""),701575.0)</f>
        <v>701575</v>
      </c>
    </row>
    <row r="261">
      <c r="A261" s="3">
        <f>IFERROR(__xludf.DUMMYFUNCTION("""COMPUTED_VALUE"""),43840.6875)</f>
        <v>43840.6875</v>
      </c>
      <c r="B261" s="2">
        <f>IFERROR(__xludf.DUMMYFUNCTION("""COMPUTED_VALUE"""),30.63)</f>
        <v>30.63</v>
      </c>
      <c r="C261" s="2">
        <f>IFERROR(__xludf.DUMMYFUNCTION("""COMPUTED_VALUE"""),30.77)</f>
        <v>30.77</v>
      </c>
      <c r="D261" s="2">
        <f>IFERROR(__xludf.DUMMYFUNCTION("""COMPUTED_VALUE"""),30.61)</f>
        <v>30.61</v>
      </c>
      <c r="E261" s="2">
        <f>IFERROR(__xludf.DUMMYFUNCTION("""COMPUTED_VALUE"""),30.69)</f>
        <v>30.69</v>
      </c>
      <c r="F261" s="2">
        <f>IFERROR(__xludf.DUMMYFUNCTION("""COMPUTED_VALUE"""),587013.0)</f>
        <v>587013</v>
      </c>
    </row>
    <row r="262">
      <c r="A262" s="3">
        <f>IFERROR(__xludf.DUMMYFUNCTION("""COMPUTED_VALUE"""),43843.6875)</f>
        <v>43843.6875</v>
      </c>
      <c r="B262" s="2">
        <f>IFERROR(__xludf.DUMMYFUNCTION("""COMPUTED_VALUE"""),30.92)</f>
        <v>30.92</v>
      </c>
      <c r="C262" s="2">
        <f>IFERROR(__xludf.DUMMYFUNCTION("""COMPUTED_VALUE"""),30.98)</f>
        <v>30.98</v>
      </c>
      <c r="D262" s="2">
        <f>IFERROR(__xludf.DUMMYFUNCTION("""COMPUTED_VALUE"""),30.61)</f>
        <v>30.61</v>
      </c>
      <c r="E262" s="2">
        <f>IFERROR(__xludf.DUMMYFUNCTION("""COMPUTED_VALUE"""),30.98)</f>
        <v>30.98</v>
      </c>
      <c r="F262" s="2">
        <f>IFERROR(__xludf.DUMMYFUNCTION("""COMPUTED_VALUE"""),492143.0)</f>
        <v>492143</v>
      </c>
    </row>
    <row r="263">
      <c r="A263" s="3">
        <f>IFERROR(__xludf.DUMMYFUNCTION("""COMPUTED_VALUE"""),43844.6875)</f>
        <v>43844.6875</v>
      </c>
      <c r="B263" s="2">
        <f>IFERROR(__xludf.DUMMYFUNCTION("""COMPUTED_VALUE"""),30.9)</f>
        <v>30.9</v>
      </c>
      <c r="C263" s="2">
        <f>IFERROR(__xludf.DUMMYFUNCTION("""COMPUTED_VALUE"""),30.98)</f>
        <v>30.98</v>
      </c>
      <c r="D263" s="2">
        <f>IFERROR(__xludf.DUMMYFUNCTION("""COMPUTED_VALUE"""),30.83)</f>
        <v>30.83</v>
      </c>
      <c r="E263" s="2">
        <f>IFERROR(__xludf.DUMMYFUNCTION("""COMPUTED_VALUE"""),30.9)</f>
        <v>30.9</v>
      </c>
      <c r="F263" s="2">
        <f>IFERROR(__xludf.DUMMYFUNCTION("""COMPUTED_VALUE"""),350945.0)</f>
        <v>350945</v>
      </c>
    </row>
    <row r="264">
      <c r="A264" s="3">
        <f>IFERROR(__xludf.DUMMYFUNCTION("""COMPUTED_VALUE"""),43845.6875)</f>
        <v>43845.6875</v>
      </c>
      <c r="B264" s="2">
        <f>IFERROR(__xludf.DUMMYFUNCTION("""COMPUTED_VALUE"""),30.8)</f>
        <v>30.8</v>
      </c>
      <c r="C264" s="2">
        <f>IFERROR(__xludf.DUMMYFUNCTION("""COMPUTED_VALUE"""),30.89)</f>
        <v>30.89</v>
      </c>
      <c r="D264" s="2">
        <f>IFERROR(__xludf.DUMMYFUNCTION("""COMPUTED_VALUE"""),30.79)</f>
        <v>30.79</v>
      </c>
      <c r="E264" s="2">
        <f>IFERROR(__xludf.DUMMYFUNCTION("""COMPUTED_VALUE"""),30.79)</f>
        <v>30.79</v>
      </c>
      <c r="F264" s="2">
        <f>IFERROR(__xludf.DUMMYFUNCTION("""COMPUTED_VALUE"""),723050.0)</f>
        <v>723050</v>
      </c>
    </row>
    <row r="265">
      <c r="A265" s="3">
        <f>IFERROR(__xludf.DUMMYFUNCTION("""COMPUTED_VALUE"""),43846.6875)</f>
        <v>43846.6875</v>
      </c>
      <c r="B265" s="2">
        <f>IFERROR(__xludf.DUMMYFUNCTION("""COMPUTED_VALUE"""),30.88)</f>
        <v>30.88</v>
      </c>
      <c r="C265" s="2">
        <f>IFERROR(__xludf.DUMMYFUNCTION("""COMPUTED_VALUE"""),30.99)</f>
        <v>30.99</v>
      </c>
      <c r="D265" s="2">
        <f>IFERROR(__xludf.DUMMYFUNCTION("""COMPUTED_VALUE"""),30.85)</f>
        <v>30.85</v>
      </c>
      <c r="E265" s="2">
        <f>IFERROR(__xludf.DUMMYFUNCTION("""COMPUTED_VALUE"""),30.92)</f>
        <v>30.92</v>
      </c>
      <c r="F265" s="2">
        <f>IFERROR(__xludf.DUMMYFUNCTION("""COMPUTED_VALUE"""),296027.0)</f>
        <v>296027</v>
      </c>
    </row>
    <row r="266">
      <c r="A266" s="3">
        <f>IFERROR(__xludf.DUMMYFUNCTION("""COMPUTED_VALUE"""),43847.6875)</f>
        <v>43847.6875</v>
      </c>
      <c r="B266" s="2">
        <f>IFERROR(__xludf.DUMMYFUNCTION("""COMPUTED_VALUE"""),31.04)</f>
        <v>31.04</v>
      </c>
      <c r="C266" s="2">
        <f>IFERROR(__xludf.DUMMYFUNCTION("""COMPUTED_VALUE"""),31.09)</f>
        <v>31.09</v>
      </c>
      <c r="D266" s="2">
        <f>IFERROR(__xludf.DUMMYFUNCTION("""COMPUTED_VALUE"""),31.0)</f>
        <v>31</v>
      </c>
      <c r="E266" s="2">
        <f>IFERROR(__xludf.DUMMYFUNCTION("""COMPUTED_VALUE"""),31.01)</f>
        <v>31.01</v>
      </c>
      <c r="F266" s="2">
        <f>IFERROR(__xludf.DUMMYFUNCTION("""COMPUTED_VALUE"""),1580957.0)</f>
        <v>1580957</v>
      </c>
    </row>
    <row r="267">
      <c r="A267" s="3">
        <f>IFERROR(__xludf.DUMMYFUNCTION("""COMPUTED_VALUE"""),43850.6875)</f>
        <v>43850.6875</v>
      </c>
      <c r="B267" s="2">
        <f>IFERROR(__xludf.DUMMYFUNCTION("""COMPUTED_VALUE"""),31.01)</f>
        <v>31.01</v>
      </c>
      <c r="C267" s="2">
        <f>IFERROR(__xludf.DUMMYFUNCTION("""COMPUTED_VALUE"""),31.02)</f>
        <v>31.02</v>
      </c>
      <c r="D267" s="2">
        <f>IFERROR(__xludf.DUMMYFUNCTION("""COMPUTED_VALUE"""),30.93)</f>
        <v>30.93</v>
      </c>
      <c r="E267" s="2">
        <f>IFERROR(__xludf.DUMMYFUNCTION("""COMPUTED_VALUE"""),30.99)</f>
        <v>30.99</v>
      </c>
      <c r="F267" s="2">
        <f>IFERROR(__xludf.DUMMYFUNCTION("""COMPUTED_VALUE"""),475876.0)</f>
        <v>475876</v>
      </c>
    </row>
    <row r="268">
      <c r="A268" s="3">
        <f>IFERROR(__xludf.DUMMYFUNCTION("""COMPUTED_VALUE"""),43851.6875)</f>
        <v>43851.6875</v>
      </c>
      <c r="B268" s="2">
        <f>IFERROR(__xludf.DUMMYFUNCTION("""COMPUTED_VALUE"""),30.49)</f>
        <v>30.49</v>
      </c>
      <c r="C268" s="2">
        <f>IFERROR(__xludf.DUMMYFUNCTION("""COMPUTED_VALUE"""),30.53)</f>
        <v>30.53</v>
      </c>
      <c r="D268" s="2">
        <f>IFERROR(__xludf.DUMMYFUNCTION("""COMPUTED_VALUE"""),30.35)</f>
        <v>30.35</v>
      </c>
      <c r="E268" s="2">
        <f>IFERROR(__xludf.DUMMYFUNCTION("""COMPUTED_VALUE"""),30.53)</f>
        <v>30.53</v>
      </c>
      <c r="F268" s="2">
        <f>IFERROR(__xludf.DUMMYFUNCTION("""COMPUTED_VALUE"""),995333.0)</f>
        <v>995333</v>
      </c>
    </row>
    <row r="269">
      <c r="A269" s="3">
        <f>IFERROR(__xludf.DUMMYFUNCTION("""COMPUTED_VALUE"""),43852.6875)</f>
        <v>43852.6875</v>
      </c>
      <c r="B269" s="2">
        <f>IFERROR(__xludf.DUMMYFUNCTION("""COMPUTED_VALUE"""),30.76)</f>
        <v>30.76</v>
      </c>
      <c r="C269" s="2">
        <f>IFERROR(__xludf.DUMMYFUNCTION("""COMPUTED_VALUE"""),30.88)</f>
        <v>30.88</v>
      </c>
      <c r="D269" s="2">
        <f>IFERROR(__xludf.DUMMYFUNCTION("""COMPUTED_VALUE"""),30.61)</f>
        <v>30.61</v>
      </c>
      <c r="E269" s="2">
        <f>IFERROR(__xludf.DUMMYFUNCTION("""COMPUTED_VALUE"""),30.88)</f>
        <v>30.88</v>
      </c>
      <c r="F269" s="2">
        <f>IFERROR(__xludf.DUMMYFUNCTION("""COMPUTED_VALUE"""),944229.0)</f>
        <v>944229</v>
      </c>
    </row>
    <row r="270">
      <c r="A270" s="3">
        <f>IFERROR(__xludf.DUMMYFUNCTION("""COMPUTED_VALUE"""),43853.6875)</f>
        <v>43853.6875</v>
      </c>
      <c r="B270" s="2">
        <f>IFERROR(__xludf.DUMMYFUNCTION("""COMPUTED_VALUE"""),30.39)</f>
        <v>30.39</v>
      </c>
      <c r="C270" s="2">
        <f>IFERROR(__xludf.DUMMYFUNCTION("""COMPUTED_VALUE"""),30.41)</f>
        <v>30.41</v>
      </c>
      <c r="D270" s="2">
        <f>IFERROR(__xludf.DUMMYFUNCTION("""COMPUTED_VALUE"""),30.05)</f>
        <v>30.05</v>
      </c>
      <c r="E270" s="2">
        <f>IFERROR(__xludf.DUMMYFUNCTION("""COMPUTED_VALUE"""),30.08)</f>
        <v>30.08</v>
      </c>
      <c r="F270" s="2">
        <f>IFERROR(__xludf.DUMMYFUNCTION("""COMPUTED_VALUE"""),605948.0)</f>
        <v>605948</v>
      </c>
    </row>
    <row r="271">
      <c r="A271" s="3">
        <f>IFERROR(__xludf.DUMMYFUNCTION("""COMPUTED_VALUE"""),43854.6875)</f>
        <v>43854.6875</v>
      </c>
      <c r="B271" s="2">
        <f>IFERROR(__xludf.DUMMYFUNCTION("""COMPUTED_VALUE"""),30.49)</f>
        <v>30.49</v>
      </c>
      <c r="C271" s="2">
        <f>IFERROR(__xludf.DUMMYFUNCTION("""COMPUTED_VALUE"""),30.6)</f>
        <v>30.6</v>
      </c>
      <c r="D271" s="2">
        <f>IFERROR(__xludf.DUMMYFUNCTION("""COMPUTED_VALUE"""),30.22)</f>
        <v>30.22</v>
      </c>
      <c r="E271" s="2">
        <f>IFERROR(__xludf.DUMMYFUNCTION("""COMPUTED_VALUE"""),30.24)</f>
        <v>30.24</v>
      </c>
      <c r="F271" s="2">
        <f>IFERROR(__xludf.DUMMYFUNCTION("""COMPUTED_VALUE"""),648516.0)</f>
        <v>648516</v>
      </c>
    </row>
    <row r="272">
      <c r="A272" s="3">
        <f>IFERROR(__xludf.DUMMYFUNCTION("""COMPUTED_VALUE"""),43857.6875)</f>
        <v>43857.6875</v>
      </c>
      <c r="B272" s="2">
        <f>IFERROR(__xludf.DUMMYFUNCTION("""COMPUTED_VALUE"""),29.41)</f>
        <v>29.41</v>
      </c>
      <c r="C272" s="2">
        <f>IFERROR(__xludf.DUMMYFUNCTION("""COMPUTED_VALUE"""),29.41)</f>
        <v>29.41</v>
      </c>
      <c r="D272" s="2">
        <f>IFERROR(__xludf.DUMMYFUNCTION("""COMPUTED_VALUE"""),28.8)</f>
        <v>28.8</v>
      </c>
      <c r="E272" s="2">
        <f>IFERROR(__xludf.DUMMYFUNCTION("""COMPUTED_VALUE"""),29.03)</f>
        <v>29.03</v>
      </c>
      <c r="F272" s="2">
        <f>IFERROR(__xludf.DUMMYFUNCTION("""COMPUTED_VALUE"""),1876702.0)</f>
        <v>1876702</v>
      </c>
    </row>
    <row r="273">
      <c r="A273" s="3">
        <f>IFERROR(__xludf.DUMMYFUNCTION("""COMPUTED_VALUE"""),43858.6875)</f>
        <v>43858.6875</v>
      </c>
      <c r="B273" s="2">
        <f>IFERROR(__xludf.DUMMYFUNCTION("""COMPUTED_VALUE"""),29.26)</f>
        <v>29.26</v>
      </c>
      <c r="C273" s="2">
        <f>IFERROR(__xludf.DUMMYFUNCTION("""COMPUTED_VALUE"""),29.4)</f>
        <v>29.4</v>
      </c>
      <c r="D273" s="2">
        <f>IFERROR(__xludf.DUMMYFUNCTION("""COMPUTED_VALUE"""),29.0)</f>
        <v>29</v>
      </c>
      <c r="E273" s="2">
        <f>IFERROR(__xludf.DUMMYFUNCTION("""COMPUTED_VALUE"""),29.38)</f>
        <v>29.38</v>
      </c>
      <c r="F273" s="2">
        <f>IFERROR(__xludf.DUMMYFUNCTION("""COMPUTED_VALUE"""),646432.0)</f>
        <v>646432</v>
      </c>
    </row>
    <row r="274">
      <c r="A274" s="3">
        <f>IFERROR(__xludf.DUMMYFUNCTION("""COMPUTED_VALUE"""),43859.6875)</f>
        <v>43859.6875</v>
      </c>
      <c r="B274" s="2">
        <f>IFERROR(__xludf.DUMMYFUNCTION("""COMPUTED_VALUE"""),29.61)</f>
        <v>29.61</v>
      </c>
      <c r="C274" s="2">
        <f>IFERROR(__xludf.DUMMYFUNCTION("""COMPUTED_VALUE"""),29.68)</f>
        <v>29.68</v>
      </c>
      <c r="D274" s="2">
        <f>IFERROR(__xludf.DUMMYFUNCTION("""COMPUTED_VALUE"""),29.45)</f>
        <v>29.45</v>
      </c>
      <c r="E274" s="2">
        <f>IFERROR(__xludf.DUMMYFUNCTION("""COMPUTED_VALUE"""),29.46)</f>
        <v>29.46</v>
      </c>
      <c r="F274" s="2">
        <f>IFERROR(__xludf.DUMMYFUNCTION("""COMPUTED_VALUE"""),1422324.0)</f>
        <v>1422324</v>
      </c>
    </row>
    <row r="275">
      <c r="A275" s="3">
        <f>IFERROR(__xludf.DUMMYFUNCTION("""COMPUTED_VALUE"""),43860.6875)</f>
        <v>43860.6875</v>
      </c>
      <c r="B275" s="2">
        <f>IFERROR(__xludf.DUMMYFUNCTION("""COMPUTED_VALUE"""),28.86)</f>
        <v>28.86</v>
      </c>
      <c r="C275" s="2">
        <f>IFERROR(__xludf.DUMMYFUNCTION("""COMPUTED_VALUE"""),29.02)</f>
        <v>29.02</v>
      </c>
      <c r="D275" s="2">
        <f>IFERROR(__xludf.DUMMYFUNCTION("""COMPUTED_VALUE"""),28.7)</f>
        <v>28.7</v>
      </c>
      <c r="E275" s="2">
        <f>IFERROR(__xludf.DUMMYFUNCTION("""COMPUTED_VALUE"""),28.81)</f>
        <v>28.81</v>
      </c>
      <c r="F275" s="2">
        <f>IFERROR(__xludf.DUMMYFUNCTION("""COMPUTED_VALUE"""),1026792.0)</f>
        <v>1026792</v>
      </c>
    </row>
    <row r="276">
      <c r="A276" s="3">
        <f>IFERROR(__xludf.DUMMYFUNCTION("""COMPUTED_VALUE"""),43861.6875)</f>
        <v>43861.6875</v>
      </c>
      <c r="B276" s="2">
        <f>IFERROR(__xludf.DUMMYFUNCTION("""COMPUTED_VALUE"""),28.84)</f>
        <v>28.84</v>
      </c>
      <c r="C276" s="2">
        <f>IFERROR(__xludf.DUMMYFUNCTION("""COMPUTED_VALUE"""),28.86)</f>
        <v>28.86</v>
      </c>
      <c r="D276" s="2">
        <f>IFERROR(__xludf.DUMMYFUNCTION("""COMPUTED_VALUE"""),28.39)</f>
        <v>28.39</v>
      </c>
      <c r="E276" s="2">
        <f>IFERROR(__xludf.DUMMYFUNCTION("""COMPUTED_VALUE"""),28.42)</f>
        <v>28.42</v>
      </c>
      <c r="F276" s="2">
        <f>IFERROR(__xludf.DUMMYFUNCTION("""COMPUTED_VALUE"""),806823.0)</f>
        <v>806823</v>
      </c>
    </row>
    <row r="277">
      <c r="A277" s="3">
        <f>IFERROR(__xludf.DUMMYFUNCTION("""COMPUTED_VALUE"""),43864.6875)</f>
        <v>43864.6875</v>
      </c>
      <c r="B277" s="2">
        <f>IFERROR(__xludf.DUMMYFUNCTION("""COMPUTED_VALUE"""),28.62)</f>
        <v>28.62</v>
      </c>
      <c r="C277" s="2">
        <f>IFERROR(__xludf.DUMMYFUNCTION("""COMPUTED_VALUE"""),28.87)</f>
        <v>28.87</v>
      </c>
      <c r="D277" s="2">
        <f>IFERROR(__xludf.DUMMYFUNCTION("""COMPUTED_VALUE"""),28.52)</f>
        <v>28.52</v>
      </c>
      <c r="E277" s="2">
        <f>IFERROR(__xludf.DUMMYFUNCTION("""COMPUTED_VALUE"""),28.77)</f>
        <v>28.77</v>
      </c>
      <c r="F277" s="2">
        <f>IFERROR(__xludf.DUMMYFUNCTION("""COMPUTED_VALUE"""),724768.0)</f>
        <v>724768</v>
      </c>
    </row>
    <row r="278">
      <c r="A278" s="3">
        <f>IFERROR(__xludf.DUMMYFUNCTION("""COMPUTED_VALUE"""),43865.6875)</f>
        <v>43865.6875</v>
      </c>
      <c r="B278" s="2">
        <f>IFERROR(__xludf.DUMMYFUNCTION("""COMPUTED_VALUE"""),29.31)</f>
        <v>29.31</v>
      </c>
      <c r="C278" s="2">
        <f>IFERROR(__xludf.DUMMYFUNCTION("""COMPUTED_VALUE"""),29.63)</f>
        <v>29.63</v>
      </c>
      <c r="D278" s="2">
        <f>IFERROR(__xludf.DUMMYFUNCTION("""COMPUTED_VALUE"""),29.31)</f>
        <v>29.31</v>
      </c>
      <c r="E278" s="2">
        <f>IFERROR(__xludf.DUMMYFUNCTION("""COMPUTED_VALUE"""),29.63)</f>
        <v>29.63</v>
      </c>
      <c r="F278" s="2">
        <f>IFERROR(__xludf.DUMMYFUNCTION("""COMPUTED_VALUE"""),597821.0)</f>
        <v>597821</v>
      </c>
    </row>
    <row r="279">
      <c r="A279" s="3">
        <f>IFERROR(__xludf.DUMMYFUNCTION("""COMPUTED_VALUE"""),43866.6875)</f>
        <v>43866.6875</v>
      </c>
      <c r="B279" s="2">
        <f>IFERROR(__xludf.DUMMYFUNCTION("""COMPUTED_VALUE"""),29.39)</f>
        <v>29.39</v>
      </c>
      <c r="C279" s="2">
        <f>IFERROR(__xludf.DUMMYFUNCTION("""COMPUTED_VALUE"""),30.04)</f>
        <v>30.04</v>
      </c>
      <c r="D279" s="2">
        <f>IFERROR(__xludf.DUMMYFUNCTION("""COMPUTED_VALUE"""),29.38)</f>
        <v>29.38</v>
      </c>
      <c r="E279" s="2">
        <f>IFERROR(__xludf.DUMMYFUNCTION("""COMPUTED_VALUE"""),29.7)</f>
        <v>29.7</v>
      </c>
      <c r="F279" s="2">
        <f>IFERROR(__xludf.DUMMYFUNCTION("""COMPUTED_VALUE"""),1375603.0)</f>
        <v>1375603</v>
      </c>
    </row>
    <row r="280">
      <c r="A280" s="3">
        <f>IFERROR(__xludf.DUMMYFUNCTION("""COMPUTED_VALUE"""),43867.6875)</f>
        <v>43867.6875</v>
      </c>
      <c r="B280" s="2">
        <f>IFERROR(__xludf.DUMMYFUNCTION("""COMPUTED_VALUE"""),30.0)</f>
        <v>30</v>
      </c>
      <c r="C280" s="2">
        <f>IFERROR(__xludf.DUMMYFUNCTION("""COMPUTED_VALUE"""),30.02)</f>
        <v>30.02</v>
      </c>
      <c r="D280" s="2">
        <f>IFERROR(__xludf.DUMMYFUNCTION("""COMPUTED_VALUE"""),29.7)</f>
        <v>29.7</v>
      </c>
      <c r="E280" s="2">
        <f>IFERROR(__xludf.DUMMYFUNCTION("""COMPUTED_VALUE"""),29.81)</f>
        <v>29.81</v>
      </c>
      <c r="F280" s="2">
        <f>IFERROR(__xludf.DUMMYFUNCTION("""COMPUTED_VALUE"""),549983.0)</f>
        <v>549983</v>
      </c>
    </row>
    <row r="281">
      <c r="A281" s="3">
        <f>IFERROR(__xludf.DUMMYFUNCTION("""COMPUTED_VALUE"""),43868.6875)</f>
        <v>43868.6875</v>
      </c>
      <c r="B281" s="2">
        <f>IFERROR(__xludf.DUMMYFUNCTION("""COMPUTED_VALUE"""),29.66)</f>
        <v>29.66</v>
      </c>
      <c r="C281" s="2">
        <f>IFERROR(__xludf.DUMMYFUNCTION("""COMPUTED_VALUE"""),29.69)</f>
        <v>29.69</v>
      </c>
      <c r="D281" s="2">
        <f>IFERROR(__xludf.DUMMYFUNCTION("""COMPUTED_VALUE"""),29.27)</f>
        <v>29.27</v>
      </c>
      <c r="E281" s="2">
        <f>IFERROR(__xludf.DUMMYFUNCTION("""COMPUTED_VALUE"""),29.38)</f>
        <v>29.38</v>
      </c>
      <c r="F281" s="2">
        <f>IFERROR(__xludf.DUMMYFUNCTION("""COMPUTED_VALUE"""),519596.0)</f>
        <v>519596</v>
      </c>
    </row>
    <row r="282">
      <c r="A282" s="3">
        <f>IFERROR(__xludf.DUMMYFUNCTION("""COMPUTED_VALUE"""),43871.6875)</f>
        <v>43871.6875</v>
      </c>
      <c r="B282" s="2">
        <f>IFERROR(__xludf.DUMMYFUNCTION("""COMPUTED_VALUE"""),29.44)</f>
        <v>29.44</v>
      </c>
      <c r="C282" s="2">
        <f>IFERROR(__xludf.DUMMYFUNCTION("""COMPUTED_VALUE"""),29.47)</f>
        <v>29.47</v>
      </c>
      <c r="D282" s="2">
        <f>IFERROR(__xludf.DUMMYFUNCTION("""COMPUTED_VALUE"""),29.31)</f>
        <v>29.31</v>
      </c>
      <c r="E282" s="2">
        <f>IFERROR(__xludf.DUMMYFUNCTION("""COMPUTED_VALUE"""),29.37)</f>
        <v>29.37</v>
      </c>
      <c r="F282" s="2">
        <f>IFERROR(__xludf.DUMMYFUNCTION("""COMPUTED_VALUE"""),499096.0)</f>
        <v>499096</v>
      </c>
    </row>
    <row r="283">
      <c r="A283" s="3">
        <f>IFERROR(__xludf.DUMMYFUNCTION("""COMPUTED_VALUE"""),43872.6875)</f>
        <v>43872.6875</v>
      </c>
      <c r="B283" s="2">
        <f>IFERROR(__xludf.DUMMYFUNCTION("""COMPUTED_VALUE"""),29.71)</f>
        <v>29.71</v>
      </c>
      <c r="C283" s="2">
        <f>IFERROR(__xludf.DUMMYFUNCTION("""COMPUTED_VALUE"""),29.92)</f>
        <v>29.92</v>
      </c>
      <c r="D283" s="2">
        <f>IFERROR(__xludf.DUMMYFUNCTION("""COMPUTED_VALUE"""),29.61)</f>
        <v>29.61</v>
      </c>
      <c r="E283" s="2">
        <f>IFERROR(__xludf.DUMMYFUNCTION("""COMPUTED_VALUE"""),29.83)</f>
        <v>29.83</v>
      </c>
      <c r="F283" s="2">
        <f>IFERROR(__xludf.DUMMYFUNCTION("""COMPUTED_VALUE"""),663845.0)</f>
        <v>663845</v>
      </c>
    </row>
    <row r="284">
      <c r="A284" s="3">
        <f>IFERROR(__xludf.DUMMYFUNCTION("""COMPUTED_VALUE"""),43873.6875)</f>
        <v>43873.6875</v>
      </c>
      <c r="B284" s="2">
        <f>IFERROR(__xludf.DUMMYFUNCTION("""COMPUTED_VALUE"""),29.94)</f>
        <v>29.94</v>
      </c>
      <c r="C284" s="2">
        <f>IFERROR(__xludf.DUMMYFUNCTION("""COMPUTED_VALUE"""),30.15)</f>
        <v>30.15</v>
      </c>
      <c r="D284" s="2">
        <f>IFERROR(__xludf.DUMMYFUNCTION("""COMPUTED_VALUE"""),29.29)</f>
        <v>29.29</v>
      </c>
      <c r="E284" s="2">
        <f>IFERROR(__xludf.DUMMYFUNCTION("""COMPUTED_VALUE"""),30.15)</f>
        <v>30.15</v>
      </c>
      <c r="F284" s="2">
        <f>IFERROR(__xludf.DUMMYFUNCTION("""COMPUTED_VALUE"""),1361617.0)</f>
        <v>1361617</v>
      </c>
    </row>
    <row r="285">
      <c r="A285" s="3">
        <f>IFERROR(__xludf.DUMMYFUNCTION("""COMPUTED_VALUE"""),43874.6875)</f>
        <v>43874.6875</v>
      </c>
      <c r="B285" s="2">
        <f>IFERROR(__xludf.DUMMYFUNCTION("""COMPUTED_VALUE"""),29.9)</f>
        <v>29.9</v>
      </c>
      <c r="C285" s="2">
        <f>IFERROR(__xludf.DUMMYFUNCTION("""COMPUTED_VALUE"""),29.94)</f>
        <v>29.94</v>
      </c>
      <c r="D285" s="2">
        <f>IFERROR(__xludf.DUMMYFUNCTION("""COMPUTED_VALUE"""),22.99)</f>
        <v>22.99</v>
      </c>
      <c r="E285" s="2">
        <f>IFERROR(__xludf.DUMMYFUNCTION("""COMPUTED_VALUE"""),29.92)</f>
        <v>29.92</v>
      </c>
      <c r="F285" s="2">
        <f>IFERROR(__xludf.DUMMYFUNCTION("""COMPUTED_VALUE"""),282841.0)</f>
        <v>282841</v>
      </c>
    </row>
    <row r="286">
      <c r="A286" s="3">
        <f>IFERROR(__xludf.DUMMYFUNCTION("""COMPUTED_VALUE"""),43875.6875)</f>
        <v>43875.6875</v>
      </c>
      <c r="B286" s="2">
        <f>IFERROR(__xludf.DUMMYFUNCTION("""COMPUTED_VALUE"""),30.01)</f>
        <v>30.01</v>
      </c>
      <c r="C286" s="2">
        <f>IFERROR(__xludf.DUMMYFUNCTION("""COMPUTED_VALUE"""),30.01)</f>
        <v>30.01</v>
      </c>
      <c r="D286" s="2">
        <f>IFERROR(__xludf.DUMMYFUNCTION("""COMPUTED_VALUE"""),29.87)</f>
        <v>29.87</v>
      </c>
      <c r="E286" s="2">
        <f>IFERROR(__xludf.DUMMYFUNCTION("""COMPUTED_VALUE"""),29.88)</f>
        <v>29.88</v>
      </c>
      <c r="F286" s="2">
        <f>IFERROR(__xludf.DUMMYFUNCTION("""COMPUTED_VALUE"""),349893.0)</f>
        <v>349893</v>
      </c>
    </row>
    <row r="287">
      <c r="A287" s="3">
        <f>IFERROR(__xludf.DUMMYFUNCTION("""COMPUTED_VALUE"""),43878.6875)</f>
        <v>43878.6875</v>
      </c>
      <c r="B287" s="2">
        <f>IFERROR(__xludf.DUMMYFUNCTION("""COMPUTED_VALUE"""),30.08)</f>
        <v>30.08</v>
      </c>
      <c r="C287" s="2">
        <f>IFERROR(__xludf.DUMMYFUNCTION("""COMPUTED_VALUE"""),30.09)</f>
        <v>30.09</v>
      </c>
      <c r="D287" s="2">
        <f>IFERROR(__xludf.DUMMYFUNCTION("""COMPUTED_VALUE"""),30.0)</f>
        <v>30</v>
      </c>
      <c r="E287" s="2">
        <f>IFERROR(__xludf.DUMMYFUNCTION("""COMPUTED_VALUE"""),30.04)</f>
        <v>30.04</v>
      </c>
      <c r="F287" s="2">
        <f>IFERROR(__xludf.DUMMYFUNCTION("""COMPUTED_VALUE"""),142057.0)</f>
        <v>142057</v>
      </c>
    </row>
    <row r="288">
      <c r="A288" s="3">
        <f>IFERROR(__xludf.DUMMYFUNCTION("""COMPUTED_VALUE"""),43879.6875)</f>
        <v>43879.6875</v>
      </c>
      <c r="B288" s="2">
        <f>IFERROR(__xludf.DUMMYFUNCTION("""COMPUTED_VALUE"""),29.61)</f>
        <v>29.61</v>
      </c>
      <c r="C288" s="2">
        <f>IFERROR(__xludf.DUMMYFUNCTION("""COMPUTED_VALUE"""),29.73)</f>
        <v>29.73</v>
      </c>
      <c r="D288" s="2">
        <f>IFERROR(__xludf.DUMMYFUNCTION("""COMPUTED_VALUE"""),29.57)</f>
        <v>29.57</v>
      </c>
      <c r="E288" s="2">
        <f>IFERROR(__xludf.DUMMYFUNCTION("""COMPUTED_VALUE"""),29.64)</f>
        <v>29.64</v>
      </c>
      <c r="F288" s="2">
        <f>IFERROR(__xludf.DUMMYFUNCTION("""COMPUTED_VALUE"""),225558.0)</f>
        <v>225558</v>
      </c>
    </row>
    <row r="289">
      <c r="A289" s="3">
        <f>IFERROR(__xludf.DUMMYFUNCTION("""COMPUTED_VALUE"""),43880.6875)</f>
        <v>43880.6875</v>
      </c>
      <c r="B289" s="2">
        <f>IFERROR(__xludf.DUMMYFUNCTION("""COMPUTED_VALUE"""),29.89)</f>
        <v>29.89</v>
      </c>
      <c r="C289" s="2">
        <f>IFERROR(__xludf.DUMMYFUNCTION("""COMPUTED_VALUE"""),29.91)</f>
        <v>29.91</v>
      </c>
      <c r="D289" s="2">
        <f>IFERROR(__xludf.DUMMYFUNCTION("""COMPUTED_VALUE"""),29.82)</f>
        <v>29.82</v>
      </c>
      <c r="E289" s="2">
        <f>IFERROR(__xludf.DUMMYFUNCTION("""COMPUTED_VALUE"""),29.86)</f>
        <v>29.86</v>
      </c>
      <c r="F289" s="2">
        <f>IFERROR(__xludf.DUMMYFUNCTION("""COMPUTED_VALUE"""),188095.0)</f>
        <v>188095</v>
      </c>
    </row>
    <row r="290">
      <c r="A290" s="3">
        <f>IFERROR(__xludf.DUMMYFUNCTION("""COMPUTED_VALUE"""),43881.6875)</f>
        <v>43881.6875</v>
      </c>
      <c r="B290" s="2">
        <f>IFERROR(__xludf.DUMMYFUNCTION("""COMPUTED_VALUE"""),29.85)</f>
        <v>29.85</v>
      </c>
      <c r="C290" s="2">
        <f>IFERROR(__xludf.DUMMYFUNCTION("""COMPUTED_VALUE"""),29.86)</f>
        <v>29.86</v>
      </c>
      <c r="D290" s="2">
        <f>IFERROR(__xludf.DUMMYFUNCTION("""COMPUTED_VALUE"""),29.32)</f>
        <v>29.32</v>
      </c>
      <c r="E290" s="2">
        <f>IFERROR(__xludf.DUMMYFUNCTION("""COMPUTED_VALUE"""),29.32)</f>
        <v>29.32</v>
      </c>
      <c r="F290" s="2">
        <f>IFERROR(__xludf.DUMMYFUNCTION("""COMPUTED_VALUE"""),199741.0)</f>
        <v>199741</v>
      </c>
    </row>
    <row r="291">
      <c r="A291" s="3">
        <f>IFERROR(__xludf.DUMMYFUNCTION("""COMPUTED_VALUE"""),43882.6875)</f>
        <v>43882.6875</v>
      </c>
      <c r="B291" s="2">
        <f>IFERROR(__xludf.DUMMYFUNCTION("""COMPUTED_VALUE"""),29.14)</f>
        <v>29.14</v>
      </c>
      <c r="C291" s="2">
        <f>IFERROR(__xludf.DUMMYFUNCTION("""COMPUTED_VALUE"""),29.37)</f>
        <v>29.37</v>
      </c>
      <c r="D291" s="2">
        <f>IFERROR(__xludf.DUMMYFUNCTION("""COMPUTED_VALUE"""),29.14)</f>
        <v>29.14</v>
      </c>
      <c r="E291" s="2">
        <f>IFERROR(__xludf.DUMMYFUNCTION("""COMPUTED_VALUE"""),29.35)</f>
        <v>29.35</v>
      </c>
      <c r="F291" s="2">
        <f>IFERROR(__xludf.DUMMYFUNCTION("""COMPUTED_VALUE"""),352900.0)</f>
        <v>352900</v>
      </c>
    </row>
    <row r="292">
      <c r="A292" s="3">
        <f>IFERROR(__xludf.DUMMYFUNCTION("""COMPUTED_VALUE"""),43885.6875)</f>
        <v>43885.6875</v>
      </c>
      <c r="B292" s="2">
        <f>IFERROR(__xludf.DUMMYFUNCTION("""COMPUTED_VALUE"""),28.65)</f>
        <v>28.65</v>
      </c>
      <c r="C292" s="2">
        <f>IFERROR(__xludf.DUMMYFUNCTION("""COMPUTED_VALUE"""),28.67)</f>
        <v>28.67</v>
      </c>
      <c r="D292" s="2">
        <f>IFERROR(__xludf.DUMMYFUNCTION("""COMPUTED_VALUE"""),27.97)</f>
        <v>27.97</v>
      </c>
      <c r="E292" s="2">
        <f>IFERROR(__xludf.DUMMYFUNCTION("""COMPUTED_VALUE"""),28.19)</f>
        <v>28.19</v>
      </c>
      <c r="F292" s="2">
        <f>IFERROR(__xludf.DUMMYFUNCTION("""COMPUTED_VALUE"""),2238946.0)</f>
        <v>2238946</v>
      </c>
    </row>
    <row r="293">
      <c r="A293" s="3">
        <f>IFERROR(__xludf.DUMMYFUNCTION("""COMPUTED_VALUE"""),43886.6875)</f>
        <v>43886.6875</v>
      </c>
      <c r="B293" s="2">
        <f>IFERROR(__xludf.DUMMYFUNCTION("""COMPUTED_VALUE"""),28.64)</f>
        <v>28.64</v>
      </c>
      <c r="C293" s="2">
        <f>IFERROR(__xludf.DUMMYFUNCTION("""COMPUTED_VALUE"""),28.68)</f>
        <v>28.68</v>
      </c>
      <c r="D293" s="2">
        <f>IFERROR(__xludf.DUMMYFUNCTION("""COMPUTED_VALUE"""),28.16)</f>
        <v>28.16</v>
      </c>
      <c r="E293" s="2">
        <f>IFERROR(__xludf.DUMMYFUNCTION("""COMPUTED_VALUE"""),28.2)</f>
        <v>28.2</v>
      </c>
      <c r="F293" s="2">
        <f>IFERROR(__xludf.DUMMYFUNCTION("""COMPUTED_VALUE"""),964368.0)</f>
        <v>964368</v>
      </c>
    </row>
    <row r="294">
      <c r="A294" s="3">
        <f>IFERROR(__xludf.DUMMYFUNCTION("""COMPUTED_VALUE"""),43887.6875)</f>
        <v>43887.6875</v>
      </c>
      <c r="B294" s="2">
        <f>IFERROR(__xludf.DUMMYFUNCTION("""COMPUTED_VALUE"""),28.24)</f>
        <v>28.24</v>
      </c>
      <c r="C294" s="2">
        <f>IFERROR(__xludf.DUMMYFUNCTION("""COMPUTED_VALUE"""),28.5)</f>
        <v>28.5</v>
      </c>
      <c r="D294" s="2">
        <f>IFERROR(__xludf.DUMMYFUNCTION("""COMPUTED_VALUE"""),27.82)</f>
        <v>27.82</v>
      </c>
      <c r="E294" s="2">
        <f>IFERROR(__xludf.DUMMYFUNCTION("""COMPUTED_VALUE"""),28.42)</f>
        <v>28.42</v>
      </c>
      <c r="F294" s="2">
        <f>IFERROR(__xludf.DUMMYFUNCTION("""COMPUTED_VALUE"""),1599789.0)</f>
        <v>1599789</v>
      </c>
    </row>
    <row r="295">
      <c r="A295" s="3">
        <f>IFERROR(__xludf.DUMMYFUNCTION("""COMPUTED_VALUE"""),43888.6875)</f>
        <v>43888.6875</v>
      </c>
      <c r="B295" s="2">
        <f>IFERROR(__xludf.DUMMYFUNCTION("""COMPUTED_VALUE"""),28.15)</f>
        <v>28.15</v>
      </c>
      <c r="C295" s="2">
        <f>IFERROR(__xludf.DUMMYFUNCTION("""COMPUTED_VALUE"""),28.22)</f>
        <v>28.22</v>
      </c>
      <c r="D295" s="2">
        <f>IFERROR(__xludf.DUMMYFUNCTION("""COMPUTED_VALUE"""),27.42)</f>
        <v>27.42</v>
      </c>
      <c r="E295" s="2">
        <f>IFERROR(__xludf.DUMMYFUNCTION("""COMPUTED_VALUE"""),27.61)</f>
        <v>27.61</v>
      </c>
      <c r="F295" s="2">
        <f>IFERROR(__xludf.DUMMYFUNCTION("""COMPUTED_VALUE"""),816463.0)</f>
        <v>816463</v>
      </c>
    </row>
    <row r="296">
      <c r="A296" s="3">
        <f>IFERROR(__xludf.DUMMYFUNCTION("""COMPUTED_VALUE"""),43889.6875)</f>
        <v>43889.6875</v>
      </c>
      <c r="B296" s="2">
        <f>IFERROR(__xludf.DUMMYFUNCTION("""COMPUTED_VALUE"""),27.0)</f>
        <v>27</v>
      </c>
      <c r="C296" s="2">
        <f>IFERROR(__xludf.DUMMYFUNCTION("""COMPUTED_VALUE"""),27.12)</f>
        <v>27.12</v>
      </c>
      <c r="D296" s="2">
        <f>IFERROR(__xludf.DUMMYFUNCTION("""COMPUTED_VALUE"""),26.48)</f>
        <v>26.48</v>
      </c>
      <c r="E296" s="2">
        <f>IFERROR(__xludf.DUMMYFUNCTION("""COMPUTED_VALUE"""),26.86)</f>
        <v>26.86</v>
      </c>
      <c r="F296" s="2">
        <f>IFERROR(__xludf.DUMMYFUNCTION("""COMPUTED_VALUE"""),3000617.0)</f>
        <v>3000617</v>
      </c>
    </row>
    <row r="297">
      <c r="A297" s="3">
        <f>IFERROR(__xludf.DUMMYFUNCTION("""COMPUTED_VALUE"""),43892.6875)</f>
        <v>43892.6875</v>
      </c>
      <c r="B297" s="2">
        <f>IFERROR(__xludf.DUMMYFUNCTION("""COMPUTED_VALUE"""),27.74)</f>
        <v>27.74</v>
      </c>
      <c r="C297" s="2">
        <f>IFERROR(__xludf.DUMMYFUNCTION("""COMPUTED_VALUE"""),27.9)</f>
        <v>27.9</v>
      </c>
      <c r="D297" s="2">
        <f>IFERROR(__xludf.DUMMYFUNCTION("""COMPUTED_VALUE"""),27.0)</f>
        <v>27</v>
      </c>
      <c r="E297" s="2">
        <f>IFERROR(__xludf.DUMMYFUNCTION("""COMPUTED_VALUE"""),27.46)</f>
        <v>27.46</v>
      </c>
      <c r="F297" s="2">
        <f>IFERROR(__xludf.DUMMYFUNCTION("""COMPUTED_VALUE"""),4443978.0)</f>
        <v>4443978</v>
      </c>
    </row>
    <row r="298">
      <c r="A298" s="3">
        <f>IFERROR(__xludf.DUMMYFUNCTION("""COMPUTED_VALUE"""),43893.6875)</f>
        <v>43893.6875</v>
      </c>
      <c r="B298" s="2">
        <f>IFERROR(__xludf.DUMMYFUNCTION("""COMPUTED_VALUE"""),27.79)</f>
        <v>27.79</v>
      </c>
      <c r="C298" s="2">
        <f>IFERROR(__xludf.DUMMYFUNCTION("""COMPUTED_VALUE"""),28.31)</f>
        <v>28.31</v>
      </c>
      <c r="D298" s="2">
        <f>IFERROR(__xludf.DUMMYFUNCTION("""COMPUTED_VALUE"""),27.69)</f>
        <v>27.69</v>
      </c>
      <c r="E298" s="2">
        <f>IFERROR(__xludf.DUMMYFUNCTION("""COMPUTED_VALUE"""),27.99)</f>
        <v>27.99</v>
      </c>
      <c r="F298" s="2">
        <f>IFERROR(__xludf.DUMMYFUNCTION("""COMPUTED_VALUE"""),2221811.0)</f>
        <v>2221811</v>
      </c>
    </row>
    <row r="299">
      <c r="A299" s="3">
        <f>IFERROR(__xludf.DUMMYFUNCTION("""COMPUTED_VALUE"""),43894.6875)</f>
        <v>43894.6875</v>
      </c>
      <c r="B299" s="2">
        <f>IFERROR(__xludf.DUMMYFUNCTION("""COMPUTED_VALUE"""),27.95)</f>
        <v>27.95</v>
      </c>
      <c r="C299" s="2">
        <f>IFERROR(__xludf.DUMMYFUNCTION("""COMPUTED_VALUE"""),28.24)</f>
        <v>28.24</v>
      </c>
      <c r="D299" s="2">
        <f>IFERROR(__xludf.DUMMYFUNCTION("""COMPUTED_VALUE"""),27.91)</f>
        <v>27.91</v>
      </c>
      <c r="E299" s="2">
        <f>IFERROR(__xludf.DUMMYFUNCTION("""COMPUTED_VALUE"""),28.03)</f>
        <v>28.03</v>
      </c>
      <c r="F299" s="2">
        <f>IFERROR(__xludf.DUMMYFUNCTION("""COMPUTED_VALUE"""),767469.0)</f>
        <v>767469</v>
      </c>
    </row>
    <row r="300">
      <c r="A300" s="3">
        <f>IFERROR(__xludf.DUMMYFUNCTION("""COMPUTED_VALUE"""),43895.6875)</f>
        <v>43895.6875</v>
      </c>
      <c r="B300" s="2">
        <f>IFERROR(__xludf.DUMMYFUNCTION("""COMPUTED_VALUE"""),28.32)</f>
        <v>28.32</v>
      </c>
      <c r="C300" s="2">
        <f>IFERROR(__xludf.DUMMYFUNCTION("""COMPUTED_VALUE"""),28.33)</f>
        <v>28.33</v>
      </c>
      <c r="D300" s="2">
        <f>IFERROR(__xludf.DUMMYFUNCTION("""COMPUTED_VALUE"""),27.9)</f>
        <v>27.9</v>
      </c>
      <c r="E300" s="2">
        <f>IFERROR(__xludf.DUMMYFUNCTION("""COMPUTED_VALUE"""),27.98)</f>
        <v>27.98</v>
      </c>
      <c r="F300" s="2">
        <f>IFERROR(__xludf.DUMMYFUNCTION("""COMPUTED_VALUE"""),2432239.0)</f>
        <v>2432239</v>
      </c>
    </row>
    <row r="301">
      <c r="A301" s="3">
        <f>IFERROR(__xludf.DUMMYFUNCTION("""COMPUTED_VALUE"""),43896.6875)</f>
        <v>43896.6875</v>
      </c>
      <c r="B301" s="2">
        <f>IFERROR(__xludf.DUMMYFUNCTION("""COMPUTED_VALUE"""),27.46)</f>
        <v>27.46</v>
      </c>
      <c r="C301" s="2">
        <f>IFERROR(__xludf.DUMMYFUNCTION("""COMPUTED_VALUE"""),27.52)</f>
        <v>27.52</v>
      </c>
      <c r="D301" s="2">
        <f>IFERROR(__xludf.DUMMYFUNCTION("""COMPUTED_VALUE"""),26.97)</f>
        <v>26.97</v>
      </c>
      <c r="E301" s="2">
        <f>IFERROR(__xludf.DUMMYFUNCTION("""COMPUTED_VALUE"""),27.03)</f>
        <v>27.03</v>
      </c>
      <c r="F301" s="2">
        <f>IFERROR(__xludf.DUMMYFUNCTION("""COMPUTED_VALUE"""),281917.0)</f>
        <v>281917</v>
      </c>
    </row>
    <row r="302">
      <c r="A302" s="3">
        <f>IFERROR(__xludf.DUMMYFUNCTION("""COMPUTED_VALUE"""),43899.6875)</f>
        <v>43899.6875</v>
      </c>
      <c r="B302" s="2">
        <f>IFERROR(__xludf.DUMMYFUNCTION("""COMPUTED_VALUE"""),27.42)</f>
        <v>27.42</v>
      </c>
      <c r="C302" s="2">
        <f>IFERROR(__xludf.DUMMYFUNCTION("""COMPUTED_VALUE"""),27.42)</f>
        <v>27.42</v>
      </c>
      <c r="D302" s="2">
        <f>IFERROR(__xludf.DUMMYFUNCTION("""COMPUTED_VALUE"""),24.9)</f>
        <v>24.9</v>
      </c>
      <c r="E302" s="2">
        <f>IFERROR(__xludf.DUMMYFUNCTION("""COMPUTED_VALUE"""),25.33)</f>
        <v>25.33</v>
      </c>
      <c r="F302" s="2">
        <f>IFERROR(__xludf.DUMMYFUNCTION("""COMPUTED_VALUE"""),982030.0)</f>
        <v>982030</v>
      </c>
    </row>
    <row r="303">
      <c r="A303" s="3">
        <f>IFERROR(__xludf.DUMMYFUNCTION("""COMPUTED_VALUE"""),43900.6875)</f>
        <v>43900.6875</v>
      </c>
      <c r="B303" s="2">
        <f>IFERROR(__xludf.DUMMYFUNCTION("""COMPUTED_VALUE"""),25.83)</f>
        <v>25.83</v>
      </c>
      <c r="C303" s="2">
        <f>IFERROR(__xludf.DUMMYFUNCTION("""COMPUTED_VALUE"""),26.39)</f>
        <v>26.39</v>
      </c>
      <c r="D303" s="2">
        <f>IFERROR(__xludf.DUMMYFUNCTION("""COMPUTED_VALUE"""),25.65)</f>
        <v>25.65</v>
      </c>
      <c r="E303" s="2">
        <f>IFERROR(__xludf.DUMMYFUNCTION("""COMPUTED_VALUE"""),25.69)</f>
        <v>25.69</v>
      </c>
      <c r="F303" s="2">
        <f>IFERROR(__xludf.DUMMYFUNCTION("""COMPUTED_VALUE"""),1456740.0)</f>
        <v>1456740</v>
      </c>
    </row>
    <row r="304">
      <c r="A304" s="3">
        <f>IFERROR(__xludf.DUMMYFUNCTION("""COMPUTED_VALUE"""),43901.6875)</f>
        <v>43901.6875</v>
      </c>
      <c r="B304" s="2">
        <f>IFERROR(__xludf.DUMMYFUNCTION("""COMPUTED_VALUE"""),25.83)</f>
        <v>25.83</v>
      </c>
      <c r="C304" s="2">
        <f>IFERROR(__xludf.DUMMYFUNCTION("""COMPUTED_VALUE"""),26.0)</f>
        <v>26</v>
      </c>
      <c r="D304" s="2">
        <f>IFERROR(__xludf.DUMMYFUNCTION("""COMPUTED_VALUE"""),25.44)</f>
        <v>25.44</v>
      </c>
      <c r="E304" s="2">
        <f>IFERROR(__xludf.DUMMYFUNCTION("""COMPUTED_VALUE"""),25.5)</f>
        <v>25.5</v>
      </c>
      <c r="F304" s="2">
        <f>IFERROR(__xludf.DUMMYFUNCTION("""COMPUTED_VALUE"""),1178228.0)</f>
        <v>1178228</v>
      </c>
    </row>
    <row r="305">
      <c r="A305" s="3">
        <f>IFERROR(__xludf.DUMMYFUNCTION("""COMPUTED_VALUE"""),43902.6875)</f>
        <v>43902.6875</v>
      </c>
      <c r="B305" s="2">
        <f>IFERROR(__xludf.DUMMYFUNCTION("""COMPUTED_VALUE"""),24.24)</f>
        <v>24.24</v>
      </c>
      <c r="C305" s="2">
        <f>IFERROR(__xludf.DUMMYFUNCTION("""COMPUTED_VALUE"""),24.24)</f>
        <v>24.24</v>
      </c>
      <c r="D305" s="2">
        <f>IFERROR(__xludf.DUMMYFUNCTION("""COMPUTED_VALUE"""),22.05)</f>
        <v>22.05</v>
      </c>
      <c r="E305" s="2">
        <f>IFERROR(__xludf.DUMMYFUNCTION("""COMPUTED_VALUE"""),22.37)</f>
        <v>22.37</v>
      </c>
      <c r="F305" s="2">
        <f>IFERROR(__xludf.DUMMYFUNCTION("""COMPUTED_VALUE"""),2721315.0)</f>
        <v>2721315</v>
      </c>
    </row>
    <row r="306">
      <c r="A306" s="3">
        <f>IFERROR(__xludf.DUMMYFUNCTION("""COMPUTED_VALUE"""),43903.6875)</f>
        <v>43903.6875</v>
      </c>
      <c r="B306" s="2">
        <f>IFERROR(__xludf.DUMMYFUNCTION("""COMPUTED_VALUE"""),23.93)</f>
        <v>23.93</v>
      </c>
      <c r="C306" s="2">
        <f>IFERROR(__xludf.DUMMYFUNCTION("""COMPUTED_VALUE"""),24.74)</f>
        <v>24.74</v>
      </c>
      <c r="D306" s="2">
        <f>IFERROR(__xludf.DUMMYFUNCTION("""COMPUTED_VALUE"""),23.11)</f>
        <v>23.11</v>
      </c>
      <c r="E306" s="2">
        <f>IFERROR(__xludf.DUMMYFUNCTION("""COMPUTED_VALUE"""),23.53)</f>
        <v>23.53</v>
      </c>
      <c r="F306" s="2">
        <f>IFERROR(__xludf.DUMMYFUNCTION("""COMPUTED_VALUE"""),943837.0)</f>
        <v>943837</v>
      </c>
    </row>
    <row r="307">
      <c r="A307" s="3">
        <f>IFERROR(__xludf.DUMMYFUNCTION("""COMPUTED_VALUE"""),43906.6875)</f>
        <v>43906.6875</v>
      </c>
      <c r="B307" s="2">
        <f>IFERROR(__xludf.DUMMYFUNCTION("""COMPUTED_VALUE"""),22.61)</f>
        <v>22.61</v>
      </c>
      <c r="C307" s="2">
        <f>IFERROR(__xludf.DUMMYFUNCTION("""COMPUTED_VALUE"""),22.69)</f>
        <v>22.69</v>
      </c>
      <c r="D307" s="2">
        <f>IFERROR(__xludf.DUMMYFUNCTION("""COMPUTED_VALUE"""),21.2)</f>
        <v>21.2</v>
      </c>
      <c r="E307" s="2">
        <f>IFERROR(__xludf.DUMMYFUNCTION("""COMPUTED_VALUE"""),22.06)</f>
        <v>22.06</v>
      </c>
      <c r="F307" s="2">
        <f>IFERROR(__xludf.DUMMYFUNCTION("""COMPUTED_VALUE"""),6469428.0)</f>
        <v>6469428</v>
      </c>
    </row>
    <row r="308">
      <c r="A308" s="3">
        <f>IFERROR(__xludf.DUMMYFUNCTION("""COMPUTED_VALUE"""),43907.6875)</f>
        <v>43907.6875</v>
      </c>
      <c r="B308" s="2">
        <f>IFERROR(__xludf.DUMMYFUNCTION("""COMPUTED_VALUE"""),22.33)</f>
        <v>22.33</v>
      </c>
      <c r="C308" s="2">
        <f>IFERROR(__xludf.DUMMYFUNCTION("""COMPUTED_VALUE"""),22.58)</f>
        <v>22.58</v>
      </c>
      <c r="D308" s="2">
        <f>IFERROR(__xludf.DUMMYFUNCTION("""COMPUTED_VALUE"""),21.4)</f>
        <v>21.4</v>
      </c>
      <c r="E308" s="2">
        <f>IFERROR(__xludf.DUMMYFUNCTION("""COMPUTED_VALUE"""),22.33)</f>
        <v>22.33</v>
      </c>
      <c r="F308" s="2">
        <f>IFERROR(__xludf.DUMMYFUNCTION("""COMPUTED_VALUE"""),5322110.0)</f>
        <v>5322110</v>
      </c>
    </row>
    <row r="309">
      <c r="A309" s="3">
        <f>IFERROR(__xludf.DUMMYFUNCTION("""COMPUTED_VALUE"""),43908.6875)</f>
        <v>43908.6875</v>
      </c>
      <c r="B309" s="2">
        <f>IFERROR(__xludf.DUMMYFUNCTION("""COMPUTED_VALUE"""),21.2)</f>
        <v>21.2</v>
      </c>
      <c r="C309" s="2">
        <f>IFERROR(__xludf.DUMMYFUNCTION("""COMPUTED_VALUE"""),21.36)</f>
        <v>21.36</v>
      </c>
      <c r="D309" s="2">
        <f>IFERROR(__xludf.DUMMYFUNCTION("""COMPUTED_VALUE"""),20.64)</f>
        <v>20.64</v>
      </c>
      <c r="E309" s="2">
        <f>IFERROR(__xludf.DUMMYFUNCTION("""COMPUTED_VALUE"""),20.71)</f>
        <v>20.71</v>
      </c>
      <c r="F309" s="2">
        <f>IFERROR(__xludf.DUMMYFUNCTION("""COMPUTED_VALUE"""),443606.0)</f>
        <v>443606</v>
      </c>
    </row>
    <row r="310">
      <c r="A310" s="3">
        <f>IFERROR(__xludf.DUMMYFUNCTION("""COMPUTED_VALUE"""),43909.6875)</f>
        <v>43909.6875</v>
      </c>
      <c r="B310" s="2">
        <f>IFERROR(__xludf.DUMMYFUNCTION("""COMPUTED_VALUE"""),20.38)</f>
        <v>20.38</v>
      </c>
      <c r="C310" s="2">
        <f>IFERROR(__xludf.DUMMYFUNCTION("""COMPUTED_VALUE"""),20.82)</f>
        <v>20.82</v>
      </c>
      <c r="D310" s="2">
        <f>IFERROR(__xludf.DUMMYFUNCTION("""COMPUTED_VALUE"""),20.14)</f>
        <v>20.14</v>
      </c>
      <c r="E310" s="2">
        <f>IFERROR(__xludf.DUMMYFUNCTION("""COMPUTED_VALUE"""),20.55)</f>
        <v>20.55</v>
      </c>
      <c r="F310" s="2">
        <f>IFERROR(__xludf.DUMMYFUNCTION("""COMPUTED_VALUE"""),779626.0)</f>
        <v>779626</v>
      </c>
    </row>
    <row r="311">
      <c r="A311" s="3">
        <f>IFERROR(__xludf.DUMMYFUNCTION("""COMPUTED_VALUE"""),43910.6875)</f>
        <v>43910.6875</v>
      </c>
      <c r="B311" s="2">
        <f>IFERROR(__xludf.DUMMYFUNCTION("""COMPUTED_VALUE"""),22.16)</f>
        <v>22.16</v>
      </c>
      <c r="C311" s="2">
        <f>IFERROR(__xludf.DUMMYFUNCTION("""COMPUTED_VALUE"""),22.27)</f>
        <v>22.27</v>
      </c>
      <c r="D311" s="2">
        <f>IFERROR(__xludf.DUMMYFUNCTION("""COMPUTED_VALUE"""),21.16)</f>
        <v>21.16</v>
      </c>
      <c r="E311" s="2">
        <f>IFERROR(__xludf.DUMMYFUNCTION("""COMPUTED_VALUE"""),21.31)</f>
        <v>21.31</v>
      </c>
      <c r="F311" s="2">
        <f>IFERROR(__xludf.DUMMYFUNCTION("""COMPUTED_VALUE"""),773448.0)</f>
        <v>773448</v>
      </c>
    </row>
    <row r="312">
      <c r="A312" s="3">
        <f>IFERROR(__xludf.DUMMYFUNCTION("""COMPUTED_VALUE"""),43913.6875)</f>
        <v>43913.6875</v>
      </c>
      <c r="B312" s="2">
        <f>IFERROR(__xludf.DUMMYFUNCTION("""COMPUTED_VALUE"""),20.38)</f>
        <v>20.38</v>
      </c>
      <c r="C312" s="2">
        <f>IFERROR(__xludf.DUMMYFUNCTION("""COMPUTED_VALUE"""),21.92)</f>
        <v>21.92</v>
      </c>
      <c r="D312" s="2">
        <f>IFERROR(__xludf.DUMMYFUNCTION("""COMPUTED_VALUE"""),20.07)</f>
        <v>20.07</v>
      </c>
      <c r="E312" s="2">
        <f>IFERROR(__xludf.DUMMYFUNCTION("""COMPUTED_VALUE"""),20.34)</f>
        <v>20.34</v>
      </c>
      <c r="F312" s="2">
        <f>IFERROR(__xludf.DUMMYFUNCTION("""COMPUTED_VALUE"""),1887687.0)</f>
        <v>1887687</v>
      </c>
    </row>
    <row r="313">
      <c r="A313" s="3">
        <f>IFERROR(__xludf.DUMMYFUNCTION("""COMPUTED_VALUE"""),43914.6875)</f>
        <v>43914.6875</v>
      </c>
      <c r="B313" s="2">
        <f>IFERROR(__xludf.DUMMYFUNCTION("""COMPUTED_VALUE"""),21.32)</f>
        <v>21.32</v>
      </c>
      <c r="C313" s="2">
        <f>IFERROR(__xludf.DUMMYFUNCTION("""COMPUTED_VALUE"""),21.87)</f>
        <v>21.87</v>
      </c>
      <c r="D313" s="2">
        <f>IFERROR(__xludf.DUMMYFUNCTION("""COMPUTED_VALUE"""),21.3)</f>
        <v>21.3</v>
      </c>
      <c r="E313" s="2">
        <f>IFERROR(__xludf.DUMMYFUNCTION("""COMPUTED_VALUE"""),21.82)</f>
        <v>21.82</v>
      </c>
      <c r="F313" s="2">
        <f>IFERROR(__xludf.DUMMYFUNCTION("""COMPUTED_VALUE"""),1545246.0)</f>
        <v>1545246</v>
      </c>
    </row>
    <row r="314">
      <c r="A314" s="3">
        <f>IFERROR(__xludf.DUMMYFUNCTION("""COMPUTED_VALUE"""),43915.6875)</f>
        <v>43915.6875</v>
      </c>
      <c r="B314" s="2">
        <f>IFERROR(__xludf.DUMMYFUNCTION("""COMPUTED_VALUE"""),22.44)</f>
        <v>22.44</v>
      </c>
      <c r="C314" s="2">
        <f>IFERROR(__xludf.DUMMYFUNCTION("""COMPUTED_VALUE"""),22.71)</f>
        <v>22.71</v>
      </c>
      <c r="D314" s="2">
        <f>IFERROR(__xludf.DUMMYFUNCTION("""COMPUTED_VALUE"""),21.92)</f>
        <v>21.92</v>
      </c>
      <c r="E314" s="2">
        <f>IFERROR(__xludf.DUMMYFUNCTION("""COMPUTED_VALUE"""),22.52)</f>
        <v>22.52</v>
      </c>
      <c r="F314" s="2">
        <f>IFERROR(__xludf.DUMMYFUNCTION("""COMPUTED_VALUE"""),1677215.0)</f>
        <v>1677215</v>
      </c>
    </row>
    <row r="315">
      <c r="A315" s="3">
        <f>IFERROR(__xludf.DUMMYFUNCTION("""COMPUTED_VALUE"""),43916.6875)</f>
        <v>43916.6875</v>
      </c>
      <c r="B315" s="2">
        <f>IFERROR(__xludf.DUMMYFUNCTION("""COMPUTED_VALUE"""),22.37)</f>
        <v>22.37</v>
      </c>
      <c r="C315" s="2">
        <f>IFERROR(__xludf.DUMMYFUNCTION("""COMPUTED_VALUE"""),23.37)</f>
        <v>23.37</v>
      </c>
      <c r="D315" s="2">
        <f>IFERROR(__xludf.DUMMYFUNCTION("""COMPUTED_VALUE"""),22.31)</f>
        <v>22.31</v>
      </c>
      <c r="E315" s="2">
        <f>IFERROR(__xludf.DUMMYFUNCTION("""COMPUTED_VALUE"""),23.24)</f>
        <v>23.24</v>
      </c>
      <c r="F315" s="2">
        <f>IFERROR(__xludf.DUMMYFUNCTION("""COMPUTED_VALUE"""),564351.0)</f>
        <v>564351</v>
      </c>
    </row>
    <row r="316">
      <c r="A316" s="3">
        <f>IFERROR(__xludf.DUMMYFUNCTION("""COMPUTED_VALUE"""),43917.6875)</f>
        <v>43917.6875</v>
      </c>
      <c r="B316" s="2">
        <f>IFERROR(__xludf.DUMMYFUNCTION("""COMPUTED_VALUE"""),22.66)</f>
        <v>22.66</v>
      </c>
      <c r="C316" s="2">
        <f>IFERROR(__xludf.DUMMYFUNCTION("""COMPUTED_VALUE"""),22.85)</f>
        <v>22.85</v>
      </c>
      <c r="D316" s="2">
        <f>IFERROR(__xludf.DUMMYFUNCTION("""COMPUTED_VALUE"""),22.06)</f>
        <v>22.06</v>
      </c>
      <c r="E316" s="2">
        <f>IFERROR(__xludf.DUMMYFUNCTION("""COMPUTED_VALUE"""),22.22)</f>
        <v>22.22</v>
      </c>
      <c r="F316" s="2">
        <f>IFERROR(__xludf.DUMMYFUNCTION("""COMPUTED_VALUE"""),1023334.0)</f>
        <v>1023334</v>
      </c>
    </row>
    <row r="317">
      <c r="A317" s="3">
        <f>IFERROR(__xludf.DUMMYFUNCTION("""COMPUTED_VALUE"""),43920.6875)</f>
        <v>43920.6875</v>
      </c>
      <c r="B317" s="2">
        <f>IFERROR(__xludf.DUMMYFUNCTION("""COMPUTED_VALUE"""),22.28)</f>
        <v>22.28</v>
      </c>
      <c r="C317" s="2">
        <f>IFERROR(__xludf.DUMMYFUNCTION("""COMPUTED_VALUE"""),22.84)</f>
        <v>22.84</v>
      </c>
      <c r="D317" s="2">
        <f>IFERROR(__xludf.DUMMYFUNCTION("""COMPUTED_VALUE"""),22.1)</f>
        <v>22.1</v>
      </c>
      <c r="E317" s="2">
        <f>IFERROR(__xludf.DUMMYFUNCTION("""COMPUTED_VALUE"""),22.44)</f>
        <v>22.44</v>
      </c>
      <c r="F317" s="2">
        <f>IFERROR(__xludf.DUMMYFUNCTION("""COMPUTED_VALUE"""),868870.0)</f>
        <v>868870</v>
      </c>
    </row>
    <row r="318">
      <c r="A318" s="3">
        <f>IFERROR(__xludf.DUMMYFUNCTION("""COMPUTED_VALUE"""),43921.6875)</f>
        <v>43921.6875</v>
      </c>
      <c r="B318" s="2">
        <f>IFERROR(__xludf.DUMMYFUNCTION("""COMPUTED_VALUE"""),22.65)</f>
        <v>22.65</v>
      </c>
      <c r="C318" s="2">
        <f>IFERROR(__xludf.DUMMYFUNCTION("""COMPUTED_VALUE"""),23.0)</f>
        <v>23</v>
      </c>
      <c r="D318" s="2">
        <f>IFERROR(__xludf.DUMMYFUNCTION("""COMPUTED_VALUE"""),22.42)</f>
        <v>22.42</v>
      </c>
      <c r="E318" s="2">
        <f>IFERROR(__xludf.DUMMYFUNCTION("""COMPUTED_VALUE"""),23.0)</f>
        <v>23</v>
      </c>
      <c r="F318" s="2">
        <f>IFERROR(__xludf.DUMMYFUNCTION("""COMPUTED_VALUE"""),2002266.0)</f>
        <v>2002266</v>
      </c>
    </row>
    <row r="319">
      <c r="A319" s="3">
        <f>IFERROR(__xludf.DUMMYFUNCTION("""COMPUTED_VALUE"""),43922.6875)</f>
        <v>43922.6875</v>
      </c>
      <c r="B319" s="2">
        <f>IFERROR(__xludf.DUMMYFUNCTION("""COMPUTED_VALUE"""),22.23)</f>
        <v>22.23</v>
      </c>
      <c r="C319" s="2">
        <f>IFERROR(__xludf.DUMMYFUNCTION("""COMPUTED_VALUE"""),22.23)</f>
        <v>22.23</v>
      </c>
      <c r="D319" s="2">
        <f>IFERROR(__xludf.DUMMYFUNCTION("""COMPUTED_VALUE"""),22.04)</f>
        <v>22.04</v>
      </c>
      <c r="E319" s="2">
        <f>IFERROR(__xludf.DUMMYFUNCTION("""COMPUTED_VALUE"""),22.05)</f>
        <v>22.05</v>
      </c>
      <c r="F319" s="2">
        <f>IFERROR(__xludf.DUMMYFUNCTION("""COMPUTED_VALUE"""),758484.0)</f>
        <v>758484</v>
      </c>
    </row>
    <row r="320">
      <c r="A320" s="3">
        <f>IFERROR(__xludf.DUMMYFUNCTION("""COMPUTED_VALUE"""),43923.6875)</f>
        <v>43923.6875</v>
      </c>
      <c r="B320" s="2">
        <f>IFERROR(__xludf.DUMMYFUNCTION("""COMPUTED_VALUE"""),22.47)</f>
        <v>22.47</v>
      </c>
      <c r="C320" s="2">
        <f>IFERROR(__xludf.DUMMYFUNCTION("""COMPUTED_VALUE"""),22.63)</f>
        <v>22.63</v>
      </c>
      <c r="D320" s="2">
        <f>IFERROR(__xludf.DUMMYFUNCTION("""COMPUTED_VALUE"""),22.1)</f>
        <v>22.1</v>
      </c>
      <c r="E320" s="2">
        <f>IFERROR(__xludf.DUMMYFUNCTION("""COMPUTED_VALUE"""),22.41)</f>
        <v>22.41</v>
      </c>
      <c r="F320" s="2">
        <f>IFERROR(__xludf.DUMMYFUNCTION("""COMPUTED_VALUE"""),801106.0)</f>
        <v>801106</v>
      </c>
    </row>
    <row r="321">
      <c r="A321" s="3">
        <f>IFERROR(__xludf.DUMMYFUNCTION("""COMPUTED_VALUE"""),43924.6875)</f>
        <v>43924.6875</v>
      </c>
      <c r="B321" s="2">
        <f>IFERROR(__xludf.DUMMYFUNCTION("""COMPUTED_VALUE"""),22.38)</f>
        <v>22.38</v>
      </c>
      <c r="C321" s="2">
        <f>IFERROR(__xludf.DUMMYFUNCTION("""COMPUTED_VALUE"""),22.52)</f>
        <v>22.52</v>
      </c>
      <c r="D321" s="2">
        <f>IFERROR(__xludf.DUMMYFUNCTION("""COMPUTED_VALUE"""),22.15)</f>
        <v>22.15</v>
      </c>
      <c r="E321" s="2">
        <f>IFERROR(__xludf.DUMMYFUNCTION("""COMPUTED_VALUE"""),22.16)</f>
        <v>22.16</v>
      </c>
      <c r="F321" s="2">
        <f>IFERROR(__xludf.DUMMYFUNCTION("""COMPUTED_VALUE"""),224254.0)</f>
        <v>224254</v>
      </c>
    </row>
    <row r="322">
      <c r="A322" s="3">
        <f>IFERROR(__xludf.DUMMYFUNCTION("""COMPUTED_VALUE"""),43927.6875)</f>
        <v>43927.6875</v>
      </c>
      <c r="B322" s="2">
        <f>IFERROR(__xludf.DUMMYFUNCTION("""COMPUTED_VALUE"""),22.15)</f>
        <v>22.15</v>
      </c>
      <c r="C322" s="2">
        <f>IFERROR(__xludf.DUMMYFUNCTION("""COMPUTED_VALUE"""),23.21)</f>
        <v>23.21</v>
      </c>
      <c r="D322" s="2">
        <f>IFERROR(__xludf.DUMMYFUNCTION("""COMPUTED_VALUE"""),22.15)</f>
        <v>22.15</v>
      </c>
      <c r="E322" s="2">
        <f>IFERROR(__xludf.DUMMYFUNCTION("""COMPUTED_VALUE"""),23.21)</f>
        <v>23.21</v>
      </c>
      <c r="F322" s="2">
        <f>IFERROR(__xludf.DUMMYFUNCTION("""COMPUTED_VALUE"""),1039809.0)</f>
        <v>1039809</v>
      </c>
    </row>
    <row r="323">
      <c r="A323" s="3">
        <f>IFERROR(__xludf.DUMMYFUNCTION("""COMPUTED_VALUE"""),43928.6875)</f>
        <v>43928.6875</v>
      </c>
      <c r="B323" s="2">
        <f>IFERROR(__xludf.DUMMYFUNCTION("""COMPUTED_VALUE"""),23.65)</f>
        <v>23.65</v>
      </c>
      <c r="C323" s="2">
        <f>IFERROR(__xludf.DUMMYFUNCTION("""COMPUTED_VALUE"""),24.06)</f>
        <v>24.06</v>
      </c>
      <c r="D323" s="2">
        <f>IFERROR(__xludf.DUMMYFUNCTION("""COMPUTED_VALUE"""),23.42)</f>
        <v>23.42</v>
      </c>
      <c r="E323" s="2">
        <f>IFERROR(__xludf.DUMMYFUNCTION("""COMPUTED_VALUE"""),23.74)</f>
        <v>23.74</v>
      </c>
      <c r="F323" s="2">
        <f>IFERROR(__xludf.DUMMYFUNCTION("""COMPUTED_VALUE"""),1700246.0)</f>
        <v>1700246</v>
      </c>
    </row>
    <row r="324">
      <c r="A324" s="3">
        <f>IFERROR(__xludf.DUMMYFUNCTION("""COMPUTED_VALUE"""),43929.6875)</f>
        <v>43929.6875</v>
      </c>
      <c r="B324" s="2">
        <f>IFERROR(__xludf.DUMMYFUNCTION("""COMPUTED_VALUE"""),23.45)</f>
        <v>23.45</v>
      </c>
      <c r="C324" s="2">
        <f>IFERROR(__xludf.DUMMYFUNCTION("""COMPUTED_VALUE"""),23.63)</f>
        <v>23.63</v>
      </c>
      <c r="D324" s="2">
        <f>IFERROR(__xludf.DUMMYFUNCTION("""COMPUTED_VALUE"""),23.2)</f>
        <v>23.2</v>
      </c>
      <c r="E324" s="2">
        <f>IFERROR(__xludf.DUMMYFUNCTION("""COMPUTED_VALUE"""),23.58)</f>
        <v>23.58</v>
      </c>
      <c r="F324" s="2">
        <f>IFERROR(__xludf.DUMMYFUNCTION("""COMPUTED_VALUE"""),1245567.0)</f>
        <v>1245567</v>
      </c>
    </row>
    <row r="325">
      <c r="A325" s="3">
        <f>IFERROR(__xludf.DUMMYFUNCTION("""COMPUTED_VALUE"""),43930.6875)</f>
        <v>43930.6875</v>
      </c>
      <c r="B325" s="2">
        <f>IFERROR(__xludf.DUMMYFUNCTION("""COMPUTED_VALUE"""),23.87)</f>
        <v>23.87</v>
      </c>
      <c r="C325" s="2">
        <f>IFERROR(__xludf.DUMMYFUNCTION("""COMPUTED_VALUE"""),24.1)</f>
        <v>24.1</v>
      </c>
      <c r="D325" s="2">
        <f>IFERROR(__xludf.DUMMYFUNCTION("""COMPUTED_VALUE"""),23.53)</f>
        <v>23.53</v>
      </c>
      <c r="E325" s="2">
        <f>IFERROR(__xludf.DUMMYFUNCTION("""COMPUTED_VALUE"""),23.96)</f>
        <v>23.96</v>
      </c>
      <c r="F325" s="2">
        <f>IFERROR(__xludf.DUMMYFUNCTION("""COMPUTED_VALUE"""),398004.0)</f>
        <v>398004</v>
      </c>
    </row>
    <row r="326">
      <c r="A326" s="3">
        <f>IFERROR(__xludf.DUMMYFUNCTION("""COMPUTED_VALUE"""),43935.6875)</f>
        <v>43935.6875</v>
      </c>
      <c r="B326" s="2">
        <f>IFERROR(__xludf.DUMMYFUNCTION("""COMPUTED_VALUE"""),24.22)</f>
        <v>24.22</v>
      </c>
      <c r="C326" s="2">
        <f>IFERROR(__xludf.DUMMYFUNCTION("""COMPUTED_VALUE"""),24.33)</f>
        <v>24.33</v>
      </c>
      <c r="D326" s="2">
        <f>IFERROR(__xludf.DUMMYFUNCTION("""COMPUTED_VALUE"""),24.06)</f>
        <v>24.06</v>
      </c>
      <c r="E326" s="2">
        <f>IFERROR(__xludf.DUMMYFUNCTION("""COMPUTED_VALUE"""),24.18)</f>
        <v>24.18</v>
      </c>
      <c r="F326" s="2">
        <f>IFERROR(__xludf.DUMMYFUNCTION("""COMPUTED_VALUE"""),433628.0)</f>
        <v>433628</v>
      </c>
    </row>
    <row r="327">
      <c r="A327" s="3">
        <f>IFERROR(__xludf.DUMMYFUNCTION("""COMPUTED_VALUE"""),43936.6875)</f>
        <v>43936.6875</v>
      </c>
      <c r="B327" s="2">
        <f>IFERROR(__xludf.DUMMYFUNCTION("""COMPUTED_VALUE"""),24.05)</f>
        <v>24.05</v>
      </c>
      <c r="C327" s="2">
        <f>IFERROR(__xludf.DUMMYFUNCTION("""COMPUTED_VALUE"""),24.1)</f>
        <v>24.1</v>
      </c>
      <c r="D327" s="2">
        <f>IFERROR(__xludf.DUMMYFUNCTION("""COMPUTED_VALUE"""),23.47)</f>
        <v>23.47</v>
      </c>
      <c r="E327" s="2">
        <f>IFERROR(__xludf.DUMMYFUNCTION("""COMPUTED_VALUE"""),23.52)</f>
        <v>23.52</v>
      </c>
      <c r="F327" s="2">
        <f>IFERROR(__xludf.DUMMYFUNCTION("""COMPUTED_VALUE"""),982401.0)</f>
        <v>982401</v>
      </c>
    </row>
    <row r="328">
      <c r="A328" s="3">
        <f>IFERROR(__xludf.DUMMYFUNCTION("""COMPUTED_VALUE"""),43937.6875)</f>
        <v>43937.6875</v>
      </c>
      <c r="B328" s="2">
        <f>IFERROR(__xludf.DUMMYFUNCTION("""COMPUTED_VALUE"""),23.92)</f>
        <v>23.92</v>
      </c>
      <c r="C328" s="2">
        <f>IFERROR(__xludf.DUMMYFUNCTION("""COMPUTED_VALUE"""),24.0)</f>
        <v>24</v>
      </c>
      <c r="D328" s="2">
        <f>IFERROR(__xludf.DUMMYFUNCTION("""COMPUTED_VALUE"""),23.7)</f>
        <v>23.7</v>
      </c>
      <c r="E328" s="2">
        <f>IFERROR(__xludf.DUMMYFUNCTION("""COMPUTED_VALUE"""),23.81)</f>
        <v>23.81</v>
      </c>
      <c r="F328" s="2">
        <f>IFERROR(__xludf.DUMMYFUNCTION("""COMPUTED_VALUE"""),1164154.0)</f>
        <v>1164154</v>
      </c>
    </row>
    <row r="329">
      <c r="A329" s="3">
        <f>IFERROR(__xludf.DUMMYFUNCTION("""COMPUTED_VALUE"""),43938.6875)</f>
        <v>43938.6875</v>
      </c>
      <c r="B329" s="2">
        <f>IFERROR(__xludf.DUMMYFUNCTION("""COMPUTED_VALUE"""),24.38)</f>
        <v>24.38</v>
      </c>
      <c r="C329" s="2">
        <f>IFERROR(__xludf.DUMMYFUNCTION("""COMPUTED_VALUE"""),24.51)</f>
        <v>24.51</v>
      </c>
      <c r="D329" s="2">
        <f>IFERROR(__xludf.DUMMYFUNCTION("""COMPUTED_VALUE"""),24.06)</f>
        <v>24.06</v>
      </c>
      <c r="E329" s="2">
        <f>IFERROR(__xludf.DUMMYFUNCTION("""COMPUTED_VALUE"""),24.09)</f>
        <v>24.09</v>
      </c>
      <c r="F329" s="2">
        <f>IFERROR(__xludf.DUMMYFUNCTION("""COMPUTED_VALUE"""),384176.0)</f>
        <v>384176</v>
      </c>
    </row>
    <row r="330">
      <c r="A330" s="3">
        <f>IFERROR(__xludf.DUMMYFUNCTION("""COMPUTED_VALUE"""),43941.6875)</f>
        <v>43941.6875</v>
      </c>
      <c r="B330" s="2">
        <f>IFERROR(__xludf.DUMMYFUNCTION("""COMPUTED_VALUE"""),24.28)</f>
        <v>24.28</v>
      </c>
      <c r="C330" s="2">
        <f>IFERROR(__xludf.DUMMYFUNCTION("""COMPUTED_VALUE"""),24.28)</f>
        <v>24.28</v>
      </c>
      <c r="D330" s="2">
        <f>IFERROR(__xludf.DUMMYFUNCTION("""COMPUTED_VALUE"""),23.95)</f>
        <v>23.95</v>
      </c>
      <c r="E330" s="2">
        <f>IFERROR(__xludf.DUMMYFUNCTION("""COMPUTED_VALUE"""),24.15)</f>
        <v>24.15</v>
      </c>
      <c r="F330" s="2">
        <f>IFERROR(__xludf.DUMMYFUNCTION("""COMPUTED_VALUE"""),888294.0)</f>
        <v>888294</v>
      </c>
    </row>
    <row r="331">
      <c r="A331" s="3">
        <f>IFERROR(__xludf.DUMMYFUNCTION("""COMPUTED_VALUE"""),43942.6875)</f>
        <v>43942.6875</v>
      </c>
      <c r="B331" s="2">
        <f>IFERROR(__xludf.DUMMYFUNCTION("""COMPUTED_VALUE"""),23.79)</f>
        <v>23.79</v>
      </c>
      <c r="C331" s="2">
        <f>IFERROR(__xludf.DUMMYFUNCTION("""COMPUTED_VALUE"""),23.79)</f>
        <v>23.79</v>
      </c>
      <c r="D331" s="2">
        <f>IFERROR(__xludf.DUMMYFUNCTION("""COMPUTED_VALUE"""),23.27)</f>
        <v>23.27</v>
      </c>
      <c r="E331" s="2">
        <f>IFERROR(__xludf.DUMMYFUNCTION("""COMPUTED_VALUE"""),23.27)</f>
        <v>23.27</v>
      </c>
      <c r="F331" s="2">
        <f>IFERROR(__xludf.DUMMYFUNCTION("""COMPUTED_VALUE"""),801783.0)</f>
        <v>801783</v>
      </c>
    </row>
    <row r="332">
      <c r="A332" s="3">
        <f>IFERROR(__xludf.DUMMYFUNCTION("""COMPUTED_VALUE"""),43943.6875)</f>
        <v>43943.6875</v>
      </c>
      <c r="B332" s="2">
        <f>IFERROR(__xludf.DUMMYFUNCTION("""COMPUTED_VALUE"""),23.83)</f>
        <v>23.83</v>
      </c>
      <c r="C332" s="2">
        <f>IFERROR(__xludf.DUMMYFUNCTION("""COMPUTED_VALUE"""),24.02)</f>
        <v>24.02</v>
      </c>
      <c r="D332" s="2">
        <f>IFERROR(__xludf.DUMMYFUNCTION("""COMPUTED_VALUE"""),23.75)</f>
        <v>23.75</v>
      </c>
      <c r="E332" s="2">
        <f>IFERROR(__xludf.DUMMYFUNCTION("""COMPUTED_VALUE"""),23.97)</f>
        <v>23.97</v>
      </c>
      <c r="F332" s="2">
        <f>IFERROR(__xludf.DUMMYFUNCTION("""COMPUTED_VALUE"""),626145.0)</f>
        <v>626145</v>
      </c>
    </row>
    <row r="333">
      <c r="A333" s="3">
        <f>IFERROR(__xludf.DUMMYFUNCTION("""COMPUTED_VALUE"""),43944.6875)</f>
        <v>43944.6875</v>
      </c>
      <c r="B333" s="2">
        <f>IFERROR(__xludf.DUMMYFUNCTION("""COMPUTED_VALUE"""),24.08)</f>
        <v>24.08</v>
      </c>
      <c r="C333" s="2">
        <f>IFERROR(__xludf.DUMMYFUNCTION("""COMPUTED_VALUE"""),24.26)</f>
        <v>24.26</v>
      </c>
      <c r="D333" s="2">
        <f>IFERROR(__xludf.DUMMYFUNCTION("""COMPUTED_VALUE"""),23.96)</f>
        <v>23.96</v>
      </c>
      <c r="E333" s="2">
        <f>IFERROR(__xludf.DUMMYFUNCTION("""COMPUTED_VALUE"""),24.16)</f>
        <v>24.16</v>
      </c>
      <c r="F333" s="2">
        <f>IFERROR(__xludf.DUMMYFUNCTION("""COMPUTED_VALUE"""),228754.0)</f>
        <v>228754</v>
      </c>
    </row>
    <row r="334">
      <c r="A334" s="3">
        <f>IFERROR(__xludf.DUMMYFUNCTION("""COMPUTED_VALUE"""),43945.6875)</f>
        <v>43945.6875</v>
      </c>
      <c r="B334" s="2">
        <f>IFERROR(__xludf.DUMMYFUNCTION("""COMPUTED_VALUE"""),23.86)</f>
        <v>23.86</v>
      </c>
      <c r="C334" s="2">
        <f>IFERROR(__xludf.DUMMYFUNCTION("""COMPUTED_VALUE"""),23.97)</f>
        <v>23.97</v>
      </c>
      <c r="D334" s="2">
        <f>IFERROR(__xludf.DUMMYFUNCTION("""COMPUTED_VALUE"""),23.61)</f>
        <v>23.61</v>
      </c>
      <c r="E334" s="2">
        <f>IFERROR(__xludf.DUMMYFUNCTION("""COMPUTED_VALUE"""),23.7)</f>
        <v>23.7</v>
      </c>
      <c r="F334" s="2">
        <f>IFERROR(__xludf.DUMMYFUNCTION("""COMPUTED_VALUE"""),1254709.0)</f>
        <v>1254709</v>
      </c>
    </row>
    <row r="335">
      <c r="A335" s="3">
        <f>IFERROR(__xludf.DUMMYFUNCTION("""COMPUTED_VALUE"""),43948.6875)</f>
        <v>43948.6875</v>
      </c>
      <c r="B335" s="2">
        <f>IFERROR(__xludf.DUMMYFUNCTION("""COMPUTED_VALUE"""),24.14)</f>
        <v>24.14</v>
      </c>
      <c r="C335" s="2">
        <f>IFERROR(__xludf.DUMMYFUNCTION("""COMPUTED_VALUE"""),24.46)</f>
        <v>24.46</v>
      </c>
      <c r="D335" s="2">
        <f>IFERROR(__xludf.DUMMYFUNCTION("""COMPUTED_VALUE"""),23.9)</f>
        <v>23.9</v>
      </c>
      <c r="E335" s="2">
        <f>IFERROR(__xludf.DUMMYFUNCTION("""COMPUTED_VALUE"""),24.22)</f>
        <v>24.22</v>
      </c>
      <c r="F335" s="2">
        <f>IFERROR(__xludf.DUMMYFUNCTION("""COMPUTED_VALUE"""),355220.0)</f>
        <v>355220</v>
      </c>
    </row>
    <row r="336">
      <c r="A336" s="3">
        <f>IFERROR(__xludf.DUMMYFUNCTION("""COMPUTED_VALUE"""),43949.6875)</f>
        <v>43949.6875</v>
      </c>
      <c r="B336" s="2">
        <f>IFERROR(__xludf.DUMMYFUNCTION("""COMPUTED_VALUE"""),24.21)</f>
        <v>24.21</v>
      </c>
      <c r="C336" s="2">
        <f>IFERROR(__xludf.DUMMYFUNCTION("""COMPUTED_VALUE"""),24.67)</f>
        <v>24.67</v>
      </c>
      <c r="D336" s="2">
        <f>IFERROR(__xludf.DUMMYFUNCTION("""COMPUTED_VALUE"""),24.18)</f>
        <v>24.18</v>
      </c>
      <c r="E336" s="2">
        <f>IFERROR(__xludf.DUMMYFUNCTION("""COMPUTED_VALUE"""),24.45)</f>
        <v>24.45</v>
      </c>
      <c r="F336" s="2">
        <f>IFERROR(__xludf.DUMMYFUNCTION("""COMPUTED_VALUE"""),385886.0)</f>
        <v>385886</v>
      </c>
    </row>
    <row r="337">
      <c r="A337" s="3">
        <f>IFERROR(__xludf.DUMMYFUNCTION("""COMPUTED_VALUE"""),43950.6875)</f>
        <v>43950.6875</v>
      </c>
      <c r="B337" s="2">
        <f>IFERROR(__xludf.DUMMYFUNCTION("""COMPUTED_VALUE"""),24.59)</f>
        <v>24.59</v>
      </c>
      <c r="C337" s="2">
        <f>IFERROR(__xludf.DUMMYFUNCTION("""COMPUTED_VALUE"""),24.91)</f>
        <v>24.91</v>
      </c>
      <c r="D337" s="2">
        <f>IFERROR(__xludf.DUMMYFUNCTION("""COMPUTED_VALUE"""),24.52)</f>
        <v>24.52</v>
      </c>
      <c r="E337" s="2">
        <f>IFERROR(__xludf.DUMMYFUNCTION("""COMPUTED_VALUE"""),24.9)</f>
        <v>24.9</v>
      </c>
      <c r="F337" s="2">
        <f>IFERROR(__xludf.DUMMYFUNCTION("""COMPUTED_VALUE"""),354509.0)</f>
        <v>354509</v>
      </c>
    </row>
    <row r="338">
      <c r="A338" s="3">
        <f>IFERROR(__xludf.DUMMYFUNCTION("""COMPUTED_VALUE"""),43951.6875)</f>
        <v>43951.6875</v>
      </c>
      <c r="B338" s="2">
        <f>IFERROR(__xludf.DUMMYFUNCTION("""COMPUTED_VALUE"""),25.35)</f>
        <v>25.35</v>
      </c>
      <c r="C338" s="2">
        <f>IFERROR(__xludf.DUMMYFUNCTION("""COMPUTED_VALUE"""),25.39)</f>
        <v>25.39</v>
      </c>
      <c r="D338" s="2">
        <f>IFERROR(__xludf.DUMMYFUNCTION("""COMPUTED_VALUE"""),24.84)</f>
        <v>24.84</v>
      </c>
      <c r="E338" s="2">
        <f>IFERROR(__xludf.DUMMYFUNCTION("""COMPUTED_VALUE"""),24.84)</f>
        <v>24.84</v>
      </c>
      <c r="F338" s="2">
        <f>IFERROR(__xludf.DUMMYFUNCTION("""COMPUTED_VALUE"""),2040917.0)</f>
        <v>2040917</v>
      </c>
    </row>
    <row r="339">
      <c r="A339" s="3">
        <f>IFERROR(__xludf.DUMMYFUNCTION("""COMPUTED_VALUE"""),43952.6875)</f>
        <v>43952.6875</v>
      </c>
      <c r="B339" s="2">
        <f>IFERROR(__xludf.DUMMYFUNCTION("""COMPUTED_VALUE"""),23.94)</f>
        <v>23.94</v>
      </c>
      <c r="C339" s="2">
        <f>IFERROR(__xludf.DUMMYFUNCTION("""COMPUTED_VALUE"""),24.03)</f>
        <v>24.03</v>
      </c>
      <c r="D339" s="2">
        <f>IFERROR(__xludf.DUMMYFUNCTION("""COMPUTED_VALUE"""),23.78)</f>
        <v>23.78</v>
      </c>
      <c r="E339" s="2">
        <f>IFERROR(__xludf.DUMMYFUNCTION("""COMPUTED_VALUE"""),23.78)</f>
        <v>23.78</v>
      </c>
      <c r="F339" s="2">
        <f>IFERROR(__xludf.DUMMYFUNCTION("""COMPUTED_VALUE"""),202970.0)</f>
        <v>202970</v>
      </c>
    </row>
    <row r="340">
      <c r="A340" s="3">
        <f>IFERROR(__xludf.DUMMYFUNCTION("""COMPUTED_VALUE"""),43955.6875)</f>
        <v>43955.6875</v>
      </c>
      <c r="B340" s="2">
        <f>IFERROR(__xludf.DUMMYFUNCTION("""COMPUTED_VALUE"""),23.91)</f>
        <v>23.91</v>
      </c>
      <c r="C340" s="2">
        <f>IFERROR(__xludf.DUMMYFUNCTION("""COMPUTED_VALUE"""),23.91)</f>
        <v>23.91</v>
      </c>
      <c r="D340" s="2">
        <f>IFERROR(__xludf.DUMMYFUNCTION("""COMPUTED_VALUE"""),23.74)</f>
        <v>23.74</v>
      </c>
      <c r="E340" s="2">
        <f>IFERROR(__xludf.DUMMYFUNCTION("""COMPUTED_VALUE"""),23.81)</f>
        <v>23.81</v>
      </c>
      <c r="F340" s="2">
        <f>IFERROR(__xludf.DUMMYFUNCTION("""COMPUTED_VALUE"""),1008281.0)</f>
        <v>1008281</v>
      </c>
    </row>
    <row r="341">
      <c r="A341" s="3">
        <f>IFERROR(__xludf.DUMMYFUNCTION("""COMPUTED_VALUE"""),43956.6875)</f>
        <v>43956.6875</v>
      </c>
      <c r="B341" s="2">
        <f>IFERROR(__xludf.DUMMYFUNCTION("""COMPUTED_VALUE"""),24.19)</f>
        <v>24.19</v>
      </c>
      <c r="C341" s="2">
        <f>IFERROR(__xludf.DUMMYFUNCTION("""COMPUTED_VALUE"""),24.3)</f>
        <v>24.3</v>
      </c>
      <c r="D341" s="2">
        <f>IFERROR(__xludf.DUMMYFUNCTION("""COMPUTED_VALUE"""),24.04)</f>
        <v>24.04</v>
      </c>
      <c r="E341" s="2">
        <f>IFERROR(__xludf.DUMMYFUNCTION("""COMPUTED_VALUE"""),24.18)</f>
        <v>24.18</v>
      </c>
      <c r="F341" s="2">
        <f>IFERROR(__xludf.DUMMYFUNCTION("""COMPUTED_VALUE"""),2122705.0)</f>
        <v>2122705</v>
      </c>
    </row>
    <row r="342">
      <c r="A342" s="3">
        <f>IFERROR(__xludf.DUMMYFUNCTION("""COMPUTED_VALUE"""),43957.6875)</f>
        <v>43957.6875</v>
      </c>
      <c r="B342" s="2">
        <f>IFERROR(__xludf.DUMMYFUNCTION("""COMPUTED_VALUE"""),24.41)</f>
        <v>24.41</v>
      </c>
      <c r="C342" s="2">
        <f>IFERROR(__xludf.DUMMYFUNCTION("""COMPUTED_VALUE"""),24.44)</f>
        <v>24.44</v>
      </c>
      <c r="D342" s="2">
        <f>IFERROR(__xludf.DUMMYFUNCTION("""COMPUTED_VALUE"""),23.98)</f>
        <v>23.98</v>
      </c>
      <c r="E342" s="2">
        <f>IFERROR(__xludf.DUMMYFUNCTION("""COMPUTED_VALUE"""),24.01)</f>
        <v>24.01</v>
      </c>
      <c r="F342" s="2">
        <f>IFERROR(__xludf.DUMMYFUNCTION("""COMPUTED_VALUE"""),405905.0)</f>
        <v>405905</v>
      </c>
    </row>
    <row r="343">
      <c r="A343" s="3">
        <f>IFERROR(__xludf.DUMMYFUNCTION("""COMPUTED_VALUE"""),43958.6875)</f>
        <v>43958.6875</v>
      </c>
      <c r="B343" s="2">
        <f>IFERROR(__xludf.DUMMYFUNCTION("""COMPUTED_VALUE"""),24.18)</f>
        <v>24.18</v>
      </c>
      <c r="C343" s="2">
        <f>IFERROR(__xludf.DUMMYFUNCTION("""COMPUTED_VALUE"""),24.29)</f>
        <v>24.29</v>
      </c>
      <c r="D343" s="2">
        <f>IFERROR(__xludf.DUMMYFUNCTION("""COMPUTED_VALUE"""),24.07)</f>
        <v>24.07</v>
      </c>
      <c r="E343" s="2">
        <f>IFERROR(__xludf.DUMMYFUNCTION("""COMPUTED_VALUE"""),24.17)</f>
        <v>24.17</v>
      </c>
      <c r="F343" s="2">
        <f>IFERROR(__xludf.DUMMYFUNCTION("""COMPUTED_VALUE"""),643286.0)</f>
        <v>643286</v>
      </c>
    </row>
    <row r="344">
      <c r="A344" s="3">
        <f>IFERROR(__xludf.DUMMYFUNCTION("""COMPUTED_VALUE"""),43962.6875)</f>
        <v>43962.6875</v>
      </c>
      <c r="B344" s="2">
        <f>IFERROR(__xludf.DUMMYFUNCTION("""COMPUTED_VALUE"""),24.74)</f>
        <v>24.74</v>
      </c>
      <c r="C344" s="2">
        <f>IFERROR(__xludf.DUMMYFUNCTION("""COMPUTED_VALUE"""),24.8)</f>
        <v>24.8</v>
      </c>
      <c r="D344" s="2">
        <f>IFERROR(__xludf.DUMMYFUNCTION("""COMPUTED_VALUE"""),24.4)</f>
        <v>24.4</v>
      </c>
      <c r="E344" s="2">
        <f>IFERROR(__xludf.DUMMYFUNCTION("""COMPUTED_VALUE"""),24.55)</f>
        <v>24.55</v>
      </c>
      <c r="F344" s="2">
        <f>IFERROR(__xludf.DUMMYFUNCTION("""COMPUTED_VALUE"""),911761.0)</f>
        <v>911761</v>
      </c>
    </row>
    <row r="345">
      <c r="A345" s="3">
        <f>IFERROR(__xludf.DUMMYFUNCTION("""COMPUTED_VALUE"""),43963.6875)</f>
        <v>43963.6875</v>
      </c>
      <c r="B345" s="2">
        <f>IFERROR(__xludf.DUMMYFUNCTION("""COMPUTED_VALUE"""),24.42)</f>
        <v>24.42</v>
      </c>
      <c r="C345" s="2">
        <f>IFERROR(__xludf.DUMMYFUNCTION("""COMPUTED_VALUE"""),24.86)</f>
        <v>24.86</v>
      </c>
      <c r="D345" s="2">
        <f>IFERROR(__xludf.DUMMYFUNCTION("""COMPUTED_VALUE"""),24.42)</f>
        <v>24.42</v>
      </c>
      <c r="E345" s="2">
        <f>IFERROR(__xludf.DUMMYFUNCTION("""COMPUTED_VALUE"""),24.82)</f>
        <v>24.82</v>
      </c>
      <c r="F345" s="2">
        <f>IFERROR(__xludf.DUMMYFUNCTION("""COMPUTED_VALUE"""),729069.0)</f>
        <v>729069</v>
      </c>
    </row>
    <row r="346">
      <c r="A346" s="3">
        <f>IFERROR(__xludf.DUMMYFUNCTION("""COMPUTED_VALUE"""),43964.6875)</f>
        <v>43964.6875</v>
      </c>
      <c r="B346" s="2">
        <f>IFERROR(__xludf.DUMMYFUNCTION("""COMPUTED_VALUE"""),24.64)</f>
        <v>24.64</v>
      </c>
      <c r="C346" s="2">
        <f>IFERROR(__xludf.DUMMYFUNCTION("""COMPUTED_VALUE"""),24.79)</f>
        <v>24.79</v>
      </c>
      <c r="D346" s="2">
        <f>IFERROR(__xludf.DUMMYFUNCTION("""COMPUTED_VALUE"""),24.48)</f>
        <v>24.48</v>
      </c>
      <c r="E346" s="2">
        <f>IFERROR(__xludf.DUMMYFUNCTION("""COMPUTED_VALUE"""),24.52)</f>
        <v>24.52</v>
      </c>
      <c r="F346" s="2">
        <f>IFERROR(__xludf.DUMMYFUNCTION("""COMPUTED_VALUE"""),813930.0)</f>
        <v>813930</v>
      </c>
    </row>
    <row r="347">
      <c r="A347" s="3">
        <f>IFERROR(__xludf.DUMMYFUNCTION("""COMPUTED_VALUE"""),43965.6875)</f>
        <v>43965.6875</v>
      </c>
      <c r="B347" s="2">
        <f>IFERROR(__xludf.DUMMYFUNCTION("""COMPUTED_VALUE"""),24.2)</f>
        <v>24.2</v>
      </c>
      <c r="C347" s="2">
        <f>IFERROR(__xludf.DUMMYFUNCTION("""COMPUTED_VALUE"""),24.32)</f>
        <v>24.32</v>
      </c>
      <c r="D347" s="2">
        <f>IFERROR(__xludf.DUMMYFUNCTION("""COMPUTED_VALUE"""),23.84)</f>
        <v>23.84</v>
      </c>
      <c r="E347" s="2">
        <f>IFERROR(__xludf.DUMMYFUNCTION("""COMPUTED_VALUE"""),24.15)</f>
        <v>24.15</v>
      </c>
      <c r="F347" s="2">
        <f>IFERROR(__xludf.DUMMYFUNCTION("""COMPUTED_VALUE"""),885829.0)</f>
        <v>885829</v>
      </c>
    </row>
    <row r="348">
      <c r="A348" s="3">
        <f>IFERROR(__xludf.DUMMYFUNCTION("""COMPUTED_VALUE"""),43966.6875)</f>
        <v>43966.6875</v>
      </c>
      <c r="B348" s="2">
        <f>IFERROR(__xludf.DUMMYFUNCTION("""COMPUTED_VALUE"""),24.35)</f>
        <v>24.35</v>
      </c>
      <c r="C348" s="2">
        <f>IFERROR(__xludf.DUMMYFUNCTION("""COMPUTED_VALUE"""),24.43)</f>
        <v>24.43</v>
      </c>
      <c r="D348" s="2">
        <f>IFERROR(__xludf.DUMMYFUNCTION("""COMPUTED_VALUE"""),24.02)</f>
        <v>24.02</v>
      </c>
      <c r="E348" s="2">
        <f>IFERROR(__xludf.DUMMYFUNCTION("""COMPUTED_VALUE"""),24.11)</f>
        <v>24.11</v>
      </c>
      <c r="F348" s="2">
        <f>IFERROR(__xludf.DUMMYFUNCTION("""COMPUTED_VALUE"""),1617668.0)</f>
        <v>1617668</v>
      </c>
    </row>
    <row r="349">
      <c r="A349" s="3">
        <f>IFERROR(__xludf.DUMMYFUNCTION("""COMPUTED_VALUE"""),43969.6875)</f>
        <v>43969.6875</v>
      </c>
      <c r="B349" s="2">
        <f>IFERROR(__xludf.DUMMYFUNCTION("""COMPUTED_VALUE"""),24.46)</f>
        <v>24.46</v>
      </c>
      <c r="C349" s="2">
        <f>IFERROR(__xludf.DUMMYFUNCTION("""COMPUTED_VALUE"""),24.93)</f>
        <v>24.93</v>
      </c>
      <c r="D349" s="2">
        <f>IFERROR(__xludf.DUMMYFUNCTION("""COMPUTED_VALUE"""),24.32)</f>
        <v>24.32</v>
      </c>
      <c r="E349" s="2">
        <f>IFERROR(__xludf.DUMMYFUNCTION("""COMPUTED_VALUE"""),24.93)</f>
        <v>24.93</v>
      </c>
      <c r="F349" s="2">
        <f>IFERROR(__xludf.DUMMYFUNCTION("""COMPUTED_VALUE"""),1476311.0)</f>
        <v>1476311</v>
      </c>
    </row>
    <row r="350">
      <c r="A350" s="3">
        <f>IFERROR(__xludf.DUMMYFUNCTION("""COMPUTED_VALUE"""),43970.6875)</f>
        <v>43970.6875</v>
      </c>
      <c r="B350" s="2">
        <f>IFERROR(__xludf.DUMMYFUNCTION("""COMPUTED_VALUE"""),25.2)</f>
        <v>25.2</v>
      </c>
      <c r="C350" s="2">
        <f>IFERROR(__xludf.DUMMYFUNCTION("""COMPUTED_VALUE"""),25.2)</f>
        <v>25.2</v>
      </c>
      <c r="D350" s="2">
        <f>IFERROR(__xludf.DUMMYFUNCTION("""COMPUTED_VALUE"""),24.88)</f>
        <v>24.88</v>
      </c>
      <c r="E350" s="2">
        <f>IFERROR(__xludf.DUMMYFUNCTION("""COMPUTED_VALUE"""),25.09)</f>
        <v>25.09</v>
      </c>
      <c r="F350" s="2">
        <f>IFERROR(__xludf.DUMMYFUNCTION("""COMPUTED_VALUE"""),660561.0)</f>
        <v>660561</v>
      </c>
    </row>
    <row r="351">
      <c r="A351" s="3">
        <f>IFERROR(__xludf.DUMMYFUNCTION("""COMPUTED_VALUE"""),43971.6875)</f>
        <v>43971.6875</v>
      </c>
      <c r="B351" s="2">
        <f>IFERROR(__xludf.DUMMYFUNCTION("""COMPUTED_VALUE"""),24.67)</f>
        <v>24.67</v>
      </c>
      <c r="C351" s="2">
        <f>IFERROR(__xludf.DUMMYFUNCTION("""COMPUTED_VALUE"""),25.36)</f>
        <v>25.36</v>
      </c>
      <c r="D351" s="2">
        <f>IFERROR(__xludf.DUMMYFUNCTION("""COMPUTED_VALUE"""),24.67)</f>
        <v>24.67</v>
      </c>
      <c r="E351" s="2">
        <f>IFERROR(__xludf.DUMMYFUNCTION("""COMPUTED_VALUE"""),25.36)</f>
        <v>25.36</v>
      </c>
      <c r="F351" s="2">
        <f>IFERROR(__xludf.DUMMYFUNCTION("""COMPUTED_VALUE"""),469124.0)</f>
        <v>469124</v>
      </c>
    </row>
    <row r="352">
      <c r="A352" s="3">
        <f>IFERROR(__xludf.DUMMYFUNCTION("""COMPUTED_VALUE"""),43972.6875)</f>
        <v>43972.6875</v>
      </c>
      <c r="B352" s="2">
        <f>IFERROR(__xludf.DUMMYFUNCTION("""COMPUTED_VALUE"""),25.02)</f>
        <v>25.02</v>
      </c>
      <c r="C352" s="2">
        <f>IFERROR(__xludf.DUMMYFUNCTION("""COMPUTED_VALUE"""),25.1)</f>
        <v>25.1</v>
      </c>
      <c r="D352" s="2">
        <f>IFERROR(__xludf.DUMMYFUNCTION("""COMPUTED_VALUE"""),24.81)</f>
        <v>24.81</v>
      </c>
      <c r="E352" s="2">
        <f>IFERROR(__xludf.DUMMYFUNCTION("""COMPUTED_VALUE"""),24.87)</f>
        <v>24.87</v>
      </c>
      <c r="F352" s="2">
        <f>IFERROR(__xludf.DUMMYFUNCTION("""COMPUTED_VALUE"""),842397.0)</f>
        <v>842397</v>
      </c>
    </row>
    <row r="353">
      <c r="A353" s="3">
        <f>IFERROR(__xludf.DUMMYFUNCTION("""COMPUTED_VALUE"""),43973.6875)</f>
        <v>43973.6875</v>
      </c>
      <c r="B353" s="2">
        <f>IFERROR(__xludf.DUMMYFUNCTION("""COMPUTED_VALUE"""),24.42)</f>
        <v>24.42</v>
      </c>
      <c r="C353" s="2">
        <f>IFERROR(__xludf.DUMMYFUNCTION("""COMPUTED_VALUE"""),24.67)</f>
        <v>24.67</v>
      </c>
      <c r="D353" s="2">
        <f>IFERROR(__xludf.DUMMYFUNCTION("""COMPUTED_VALUE"""),24.35)</f>
        <v>24.35</v>
      </c>
      <c r="E353" s="2">
        <f>IFERROR(__xludf.DUMMYFUNCTION("""COMPUTED_VALUE"""),24.51)</f>
        <v>24.51</v>
      </c>
      <c r="F353" s="2">
        <f>IFERROR(__xludf.DUMMYFUNCTION("""COMPUTED_VALUE"""),1124001.0)</f>
        <v>1124001</v>
      </c>
    </row>
    <row r="354">
      <c r="A354" s="3">
        <f>IFERROR(__xludf.DUMMYFUNCTION("""COMPUTED_VALUE"""),43977.6875)</f>
        <v>43977.6875</v>
      </c>
      <c r="B354" s="2">
        <f>IFERROR(__xludf.DUMMYFUNCTION("""COMPUTED_VALUE"""),25.24)</f>
        <v>25.24</v>
      </c>
      <c r="C354" s="2">
        <f>IFERROR(__xludf.DUMMYFUNCTION("""COMPUTED_VALUE"""),25.31)</f>
        <v>25.31</v>
      </c>
      <c r="D354" s="2">
        <f>IFERROR(__xludf.DUMMYFUNCTION("""COMPUTED_VALUE"""),25.08)</f>
        <v>25.08</v>
      </c>
      <c r="E354" s="2">
        <f>IFERROR(__xludf.DUMMYFUNCTION("""COMPUTED_VALUE"""),25.2)</f>
        <v>25.2</v>
      </c>
      <c r="F354" s="2">
        <f>IFERROR(__xludf.DUMMYFUNCTION("""COMPUTED_VALUE"""),569941.0)</f>
        <v>569941</v>
      </c>
    </row>
    <row r="355">
      <c r="A355" s="3">
        <f>IFERROR(__xludf.DUMMYFUNCTION("""COMPUTED_VALUE"""),43978.6875)</f>
        <v>43978.6875</v>
      </c>
      <c r="B355" s="2">
        <f>IFERROR(__xludf.DUMMYFUNCTION("""COMPUTED_VALUE"""),25.08)</f>
        <v>25.08</v>
      </c>
      <c r="C355" s="2">
        <f>IFERROR(__xludf.DUMMYFUNCTION("""COMPUTED_VALUE"""),25.29)</f>
        <v>25.29</v>
      </c>
      <c r="D355" s="2">
        <f>IFERROR(__xludf.DUMMYFUNCTION("""COMPUTED_VALUE"""),24.8)</f>
        <v>24.8</v>
      </c>
      <c r="E355" s="2">
        <f>IFERROR(__xludf.DUMMYFUNCTION("""COMPUTED_VALUE"""),24.95)</f>
        <v>24.95</v>
      </c>
      <c r="F355" s="2">
        <f>IFERROR(__xludf.DUMMYFUNCTION("""COMPUTED_VALUE"""),816862.0)</f>
        <v>816862</v>
      </c>
    </row>
    <row r="356">
      <c r="A356" s="3">
        <f>IFERROR(__xludf.DUMMYFUNCTION("""COMPUTED_VALUE"""),43979.6875)</f>
        <v>43979.6875</v>
      </c>
      <c r="B356" s="2">
        <f>IFERROR(__xludf.DUMMYFUNCTION("""COMPUTED_VALUE"""),25.07)</f>
        <v>25.07</v>
      </c>
      <c r="C356" s="2">
        <f>IFERROR(__xludf.DUMMYFUNCTION("""COMPUTED_VALUE"""),25.17)</f>
        <v>25.17</v>
      </c>
      <c r="D356" s="2">
        <f>IFERROR(__xludf.DUMMYFUNCTION("""COMPUTED_VALUE"""),25.01)</f>
        <v>25.01</v>
      </c>
      <c r="E356" s="2">
        <f>IFERROR(__xludf.DUMMYFUNCTION("""COMPUTED_VALUE"""),25.1)</f>
        <v>25.1</v>
      </c>
      <c r="F356" s="2">
        <f>IFERROR(__xludf.DUMMYFUNCTION("""COMPUTED_VALUE"""),872768.0)</f>
        <v>872768</v>
      </c>
    </row>
    <row r="357">
      <c r="A357" s="3">
        <f>IFERROR(__xludf.DUMMYFUNCTION("""COMPUTED_VALUE"""),43980.6875)</f>
        <v>43980.6875</v>
      </c>
      <c r="B357" s="2">
        <f>IFERROR(__xludf.DUMMYFUNCTION("""COMPUTED_VALUE"""),24.9)</f>
        <v>24.9</v>
      </c>
      <c r="C357" s="2">
        <f>IFERROR(__xludf.DUMMYFUNCTION("""COMPUTED_VALUE"""),25.23)</f>
        <v>25.23</v>
      </c>
      <c r="D357" s="2">
        <f>IFERROR(__xludf.DUMMYFUNCTION("""COMPUTED_VALUE"""),24.9)</f>
        <v>24.9</v>
      </c>
      <c r="E357" s="2">
        <f>IFERROR(__xludf.DUMMYFUNCTION("""COMPUTED_VALUE"""),24.98)</f>
        <v>24.98</v>
      </c>
      <c r="F357" s="2">
        <f>IFERROR(__xludf.DUMMYFUNCTION("""COMPUTED_VALUE"""),1137081.0)</f>
        <v>1137081</v>
      </c>
    </row>
    <row r="358">
      <c r="A358" s="3">
        <f>IFERROR(__xludf.DUMMYFUNCTION("""COMPUTED_VALUE"""),43983.6875)</f>
        <v>43983.6875</v>
      </c>
      <c r="B358" s="2">
        <f>IFERROR(__xludf.DUMMYFUNCTION("""COMPUTED_VALUE"""),25.35)</f>
        <v>25.35</v>
      </c>
      <c r="C358" s="2">
        <f>IFERROR(__xludf.DUMMYFUNCTION("""COMPUTED_VALUE"""),25.87)</f>
        <v>25.87</v>
      </c>
      <c r="D358" s="2">
        <f>IFERROR(__xludf.DUMMYFUNCTION("""COMPUTED_VALUE"""),25.35)</f>
        <v>25.35</v>
      </c>
      <c r="E358" s="2">
        <f>IFERROR(__xludf.DUMMYFUNCTION("""COMPUTED_VALUE"""),25.68)</f>
        <v>25.68</v>
      </c>
      <c r="F358" s="2">
        <f>IFERROR(__xludf.DUMMYFUNCTION("""COMPUTED_VALUE"""),668004.0)</f>
        <v>668004</v>
      </c>
    </row>
    <row r="359">
      <c r="A359" s="3">
        <f>IFERROR(__xludf.DUMMYFUNCTION("""COMPUTED_VALUE"""),43984.6875)</f>
        <v>43984.6875</v>
      </c>
      <c r="B359" s="2">
        <f>IFERROR(__xludf.DUMMYFUNCTION("""COMPUTED_VALUE"""),25.66)</f>
        <v>25.66</v>
      </c>
      <c r="C359" s="2">
        <f>IFERROR(__xludf.DUMMYFUNCTION("""COMPUTED_VALUE"""),26.52)</f>
        <v>26.52</v>
      </c>
      <c r="D359" s="2">
        <f>IFERROR(__xludf.DUMMYFUNCTION("""COMPUTED_VALUE"""),25.66)</f>
        <v>25.66</v>
      </c>
      <c r="E359" s="2">
        <f>IFERROR(__xludf.DUMMYFUNCTION("""COMPUTED_VALUE"""),26.34)</f>
        <v>26.34</v>
      </c>
      <c r="F359" s="2">
        <f>IFERROR(__xludf.DUMMYFUNCTION("""COMPUTED_VALUE"""),710261.0)</f>
        <v>710261</v>
      </c>
    </row>
    <row r="360">
      <c r="A360" s="3">
        <f>IFERROR(__xludf.DUMMYFUNCTION("""COMPUTED_VALUE"""),43985.6875)</f>
        <v>43985.6875</v>
      </c>
      <c r="B360" s="2">
        <f>IFERROR(__xludf.DUMMYFUNCTION("""COMPUTED_VALUE"""),26.59)</f>
        <v>26.59</v>
      </c>
      <c r="C360" s="2">
        <f>IFERROR(__xludf.DUMMYFUNCTION("""COMPUTED_VALUE"""),27.1)</f>
        <v>27.1</v>
      </c>
      <c r="D360" s="2">
        <f>IFERROR(__xludf.DUMMYFUNCTION("""COMPUTED_VALUE"""),26.48)</f>
        <v>26.48</v>
      </c>
      <c r="E360" s="2">
        <f>IFERROR(__xludf.DUMMYFUNCTION("""COMPUTED_VALUE"""),27.1)</f>
        <v>27.1</v>
      </c>
      <c r="F360" s="2">
        <f>IFERROR(__xludf.DUMMYFUNCTION("""COMPUTED_VALUE"""),1233002.0)</f>
        <v>1233002</v>
      </c>
    </row>
    <row r="361">
      <c r="A361" s="3">
        <f>IFERROR(__xludf.DUMMYFUNCTION("""COMPUTED_VALUE"""),43986.6875)</f>
        <v>43986.6875</v>
      </c>
      <c r="B361" s="2">
        <f>IFERROR(__xludf.DUMMYFUNCTION("""COMPUTED_VALUE"""),27.05)</f>
        <v>27.05</v>
      </c>
      <c r="C361" s="2">
        <f>IFERROR(__xludf.DUMMYFUNCTION("""COMPUTED_VALUE"""),27.05)</f>
        <v>27.05</v>
      </c>
      <c r="D361" s="2">
        <f>IFERROR(__xludf.DUMMYFUNCTION("""COMPUTED_VALUE"""),26.65)</f>
        <v>26.65</v>
      </c>
      <c r="E361" s="2">
        <f>IFERROR(__xludf.DUMMYFUNCTION("""COMPUTED_VALUE"""),26.77)</f>
        <v>26.77</v>
      </c>
      <c r="F361" s="2">
        <f>IFERROR(__xludf.DUMMYFUNCTION("""COMPUTED_VALUE"""),1089137.0)</f>
        <v>1089137</v>
      </c>
    </row>
    <row r="362">
      <c r="A362" s="3">
        <f>IFERROR(__xludf.DUMMYFUNCTION("""COMPUTED_VALUE"""),43987.6875)</f>
        <v>43987.6875</v>
      </c>
      <c r="B362" s="2">
        <f>IFERROR(__xludf.DUMMYFUNCTION("""COMPUTED_VALUE"""),27.06)</f>
        <v>27.06</v>
      </c>
      <c r="C362" s="2">
        <f>IFERROR(__xludf.DUMMYFUNCTION("""COMPUTED_VALUE"""),27.56)</f>
        <v>27.56</v>
      </c>
      <c r="D362" s="2">
        <f>IFERROR(__xludf.DUMMYFUNCTION("""COMPUTED_VALUE"""),27.06)</f>
        <v>27.06</v>
      </c>
      <c r="E362" s="2">
        <f>IFERROR(__xludf.DUMMYFUNCTION("""COMPUTED_VALUE"""),27.56)</f>
        <v>27.56</v>
      </c>
      <c r="F362" s="2">
        <f>IFERROR(__xludf.DUMMYFUNCTION("""COMPUTED_VALUE"""),821595.0)</f>
        <v>821595</v>
      </c>
    </row>
    <row r="363">
      <c r="A363" s="3">
        <f>IFERROR(__xludf.DUMMYFUNCTION("""COMPUTED_VALUE"""),43990.6875)</f>
        <v>43990.6875</v>
      </c>
      <c r="B363" s="2">
        <f>IFERROR(__xludf.DUMMYFUNCTION("""COMPUTED_VALUE"""),27.56)</f>
        <v>27.56</v>
      </c>
      <c r="C363" s="2">
        <f>IFERROR(__xludf.DUMMYFUNCTION("""COMPUTED_VALUE"""),27.56)</f>
        <v>27.56</v>
      </c>
      <c r="D363" s="2">
        <f>IFERROR(__xludf.DUMMYFUNCTION("""COMPUTED_VALUE"""),27.2)</f>
        <v>27.2</v>
      </c>
      <c r="E363" s="2">
        <f>IFERROR(__xludf.DUMMYFUNCTION("""COMPUTED_VALUE"""),27.36)</f>
        <v>27.36</v>
      </c>
      <c r="F363" s="2">
        <f>IFERROR(__xludf.DUMMYFUNCTION("""COMPUTED_VALUE"""),1327521.0)</f>
        <v>1327521</v>
      </c>
    </row>
    <row r="364">
      <c r="A364" s="3">
        <f>IFERROR(__xludf.DUMMYFUNCTION("""COMPUTED_VALUE"""),43991.6875)</f>
        <v>43991.6875</v>
      </c>
      <c r="B364" s="2">
        <f>IFERROR(__xludf.DUMMYFUNCTION("""COMPUTED_VALUE"""),27.53)</f>
        <v>27.53</v>
      </c>
      <c r="C364" s="2">
        <f>IFERROR(__xludf.DUMMYFUNCTION("""COMPUTED_VALUE"""),27.67)</f>
        <v>27.67</v>
      </c>
      <c r="D364" s="2">
        <f>IFERROR(__xludf.DUMMYFUNCTION("""COMPUTED_VALUE"""),27.15)</f>
        <v>27.15</v>
      </c>
      <c r="E364" s="2">
        <f>IFERROR(__xludf.DUMMYFUNCTION("""COMPUTED_VALUE"""),27.32)</f>
        <v>27.32</v>
      </c>
      <c r="F364" s="2">
        <f>IFERROR(__xludf.DUMMYFUNCTION("""COMPUTED_VALUE"""),544845.0)</f>
        <v>544845</v>
      </c>
    </row>
    <row r="365">
      <c r="A365" s="3">
        <f>IFERROR(__xludf.DUMMYFUNCTION("""COMPUTED_VALUE"""),43992.6875)</f>
        <v>43992.6875</v>
      </c>
      <c r="B365" s="2">
        <f>IFERROR(__xludf.DUMMYFUNCTION("""COMPUTED_VALUE"""),27.46)</f>
        <v>27.46</v>
      </c>
      <c r="C365" s="2">
        <f>IFERROR(__xludf.DUMMYFUNCTION("""COMPUTED_VALUE"""),27.86)</f>
        <v>27.86</v>
      </c>
      <c r="D365" s="2">
        <f>IFERROR(__xludf.DUMMYFUNCTION("""COMPUTED_VALUE"""),27.37)</f>
        <v>27.37</v>
      </c>
      <c r="E365" s="2">
        <f>IFERROR(__xludf.DUMMYFUNCTION("""COMPUTED_VALUE"""),27.38)</f>
        <v>27.38</v>
      </c>
      <c r="F365" s="2">
        <f>IFERROR(__xludf.DUMMYFUNCTION("""COMPUTED_VALUE"""),397276.0)</f>
        <v>397276</v>
      </c>
    </row>
    <row r="366">
      <c r="A366" s="3">
        <f>IFERROR(__xludf.DUMMYFUNCTION("""COMPUTED_VALUE"""),43993.6875)</f>
        <v>43993.6875</v>
      </c>
      <c r="B366" s="2">
        <f>IFERROR(__xludf.DUMMYFUNCTION("""COMPUTED_VALUE"""),27.2)</f>
        <v>27.2</v>
      </c>
      <c r="C366" s="2">
        <f>IFERROR(__xludf.DUMMYFUNCTION("""COMPUTED_VALUE"""),27.2)</f>
        <v>27.2</v>
      </c>
      <c r="D366" s="2">
        <f>IFERROR(__xludf.DUMMYFUNCTION("""COMPUTED_VALUE"""),26.65)</f>
        <v>26.65</v>
      </c>
      <c r="E366" s="2">
        <f>IFERROR(__xludf.DUMMYFUNCTION("""COMPUTED_VALUE"""),26.65)</f>
        <v>26.65</v>
      </c>
      <c r="F366" s="2">
        <f>IFERROR(__xludf.DUMMYFUNCTION("""COMPUTED_VALUE"""),490625.0)</f>
        <v>490625</v>
      </c>
    </row>
    <row r="367">
      <c r="A367" s="3">
        <f>IFERROR(__xludf.DUMMYFUNCTION("""COMPUTED_VALUE"""),43994.6875)</f>
        <v>43994.6875</v>
      </c>
      <c r="B367" s="2">
        <f>IFERROR(__xludf.DUMMYFUNCTION("""COMPUTED_VALUE"""),26.43)</f>
        <v>26.43</v>
      </c>
      <c r="C367" s="2">
        <f>IFERROR(__xludf.DUMMYFUNCTION("""COMPUTED_VALUE"""),26.89)</f>
        <v>26.89</v>
      </c>
      <c r="D367" s="2">
        <f>IFERROR(__xludf.DUMMYFUNCTION("""COMPUTED_VALUE"""),26.38)</f>
        <v>26.38</v>
      </c>
      <c r="E367" s="2">
        <f>IFERROR(__xludf.DUMMYFUNCTION("""COMPUTED_VALUE"""),26.62)</f>
        <v>26.62</v>
      </c>
      <c r="F367" s="2">
        <f>IFERROR(__xludf.DUMMYFUNCTION("""COMPUTED_VALUE"""),299372.0)</f>
        <v>299372</v>
      </c>
    </row>
    <row r="368">
      <c r="A368" s="3">
        <f>IFERROR(__xludf.DUMMYFUNCTION("""COMPUTED_VALUE"""),43997.6875)</f>
        <v>43997.6875</v>
      </c>
      <c r="B368" s="2">
        <f>IFERROR(__xludf.DUMMYFUNCTION("""COMPUTED_VALUE"""),26.36)</f>
        <v>26.36</v>
      </c>
      <c r="C368" s="2">
        <f>IFERROR(__xludf.DUMMYFUNCTION("""COMPUTED_VALUE"""),26.78)</f>
        <v>26.78</v>
      </c>
      <c r="D368" s="2">
        <f>IFERROR(__xludf.DUMMYFUNCTION("""COMPUTED_VALUE"""),26.71)</f>
        <v>26.71</v>
      </c>
      <c r="E368" s="2">
        <f>IFERROR(__xludf.DUMMYFUNCTION("""COMPUTED_VALUE"""),26.22)</f>
        <v>26.22</v>
      </c>
      <c r="F368" s="2">
        <f>IFERROR(__xludf.DUMMYFUNCTION("""COMPUTED_VALUE"""),780383.0)</f>
        <v>780383</v>
      </c>
    </row>
    <row r="369">
      <c r="A369" s="3">
        <f>IFERROR(__xludf.DUMMYFUNCTION("""COMPUTED_VALUE"""),43998.6875)</f>
        <v>43998.6875</v>
      </c>
      <c r="B369" s="2">
        <f>IFERROR(__xludf.DUMMYFUNCTION("""COMPUTED_VALUE"""),26.25)</f>
        <v>26.25</v>
      </c>
      <c r="C369" s="2">
        <f>IFERROR(__xludf.DUMMYFUNCTION("""COMPUTED_VALUE"""),27.4)</f>
        <v>27.4</v>
      </c>
      <c r="D369" s="2">
        <f>IFERROR(__xludf.DUMMYFUNCTION("""COMPUTED_VALUE"""),26.25)</f>
        <v>26.25</v>
      </c>
      <c r="E369" s="2">
        <f>IFERROR(__xludf.DUMMYFUNCTION("""COMPUTED_VALUE"""),26.79)</f>
        <v>26.79</v>
      </c>
      <c r="F369" s="2">
        <f>IFERROR(__xludf.DUMMYFUNCTION("""COMPUTED_VALUE"""),631919.0)</f>
        <v>631919</v>
      </c>
    </row>
    <row r="370">
      <c r="A370" s="3">
        <f>IFERROR(__xludf.DUMMYFUNCTION("""COMPUTED_VALUE"""),43999.6875)</f>
        <v>43999.6875</v>
      </c>
      <c r="B370" s="2">
        <f>IFERROR(__xludf.DUMMYFUNCTION("""COMPUTED_VALUE"""),26.75)</f>
        <v>26.75</v>
      </c>
      <c r="C370" s="2">
        <f>IFERROR(__xludf.DUMMYFUNCTION("""COMPUTED_VALUE"""),27.06)</f>
        <v>27.06</v>
      </c>
      <c r="D370" s="2">
        <f>IFERROR(__xludf.DUMMYFUNCTION("""COMPUTED_VALUE"""),26.75)</f>
        <v>26.75</v>
      </c>
      <c r="E370" s="2">
        <f>IFERROR(__xludf.DUMMYFUNCTION("""COMPUTED_VALUE"""),26.91)</f>
        <v>26.91</v>
      </c>
      <c r="F370" s="2">
        <f>IFERROR(__xludf.DUMMYFUNCTION("""COMPUTED_VALUE"""),765879.0)</f>
        <v>765879</v>
      </c>
    </row>
    <row r="371">
      <c r="A371" s="3">
        <f>IFERROR(__xludf.DUMMYFUNCTION("""COMPUTED_VALUE"""),44000.6875)</f>
        <v>44000.6875</v>
      </c>
      <c r="B371" s="2">
        <f>IFERROR(__xludf.DUMMYFUNCTION("""COMPUTED_VALUE"""),27.02)</f>
        <v>27.02</v>
      </c>
      <c r="C371" s="2">
        <f>IFERROR(__xludf.DUMMYFUNCTION("""COMPUTED_VALUE"""),27.18)</f>
        <v>27.18</v>
      </c>
      <c r="D371" s="2">
        <f>IFERROR(__xludf.DUMMYFUNCTION("""COMPUTED_VALUE"""),26.85)</f>
        <v>26.85</v>
      </c>
      <c r="E371" s="2">
        <f>IFERROR(__xludf.DUMMYFUNCTION("""COMPUTED_VALUE"""),26.99)</f>
        <v>26.99</v>
      </c>
      <c r="F371" s="2">
        <f>IFERROR(__xludf.DUMMYFUNCTION("""COMPUTED_VALUE"""),308117.0)</f>
        <v>308117</v>
      </c>
    </row>
    <row r="372">
      <c r="A372" s="3">
        <f>IFERROR(__xludf.DUMMYFUNCTION("""COMPUTED_VALUE"""),44001.6875)</f>
        <v>44001.6875</v>
      </c>
      <c r="B372" s="2">
        <f>IFERROR(__xludf.DUMMYFUNCTION("""COMPUTED_VALUE"""),27.15)</f>
        <v>27.15</v>
      </c>
      <c r="C372" s="2">
        <f>IFERROR(__xludf.DUMMYFUNCTION("""COMPUTED_VALUE"""),27.32)</f>
        <v>27.32</v>
      </c>
      <c r="D372" s="2">
        <f>IFERROR(__xludf.DUMMYFUNCTION("""COMPUTED_VALUE"""),27.13)</f>
        <v>27.13</v>
      </c>
      <c r="E372" s="2">
        <f>IFERROR(__xludf.DUMMYFUNCTION("""COMPUTED_VALUE"""),27.14)</f>
        <v>27.14</v>
      </c>
      <c r="F372" s="2">
        <f>IFERROR(__xludf.DUMMYFUNCTION("""COMPUTED_VALUE"""),720478.0)</f>
        <v>720478</v>
      </c>
    </row>
    <row r="373">
      <c r="A373" s="3">
        <f>IFERROR(__xludf.DUMMYFUNCTION("""COMPUTED_VALUE"""),44004.6875)</f>
        <v>44004.6875</v>
      </c>
      <c r="B373" s="2">
        <f>IFERROR(__xludf.DUMMYFUNCTION("""COMPUTED_VALUE"""),27.1)</f>
        <v>27.1</v>
      </c>
      <c r="C373" s="2">
        <f>IFERROR(__xludf.DUMMYFUNCTION("""COMPUTED_VALUE"""),27.3)</f>
        <v>27.3</v>
      </c>
      <c r="D373" s="2">
        <f>IFERROR(__xludf.DUMMYFUNCTION("""COMPUTED_VALUE"""),27.03)</f>
        <v>27.03</v>
      </c>
      <c r="E373" s="2">
        <f>IFERROR(__xludf.DUMMYFUNCTION("""COMPUTED_VALUE"""),27.23)</f>
        <v>27.23</v>
      </c>
      <c r="F373" s="2">
        <f>IFERROR(__xludf.DUMMYFUNCTION("""COMPUTED_VALUE"""),907572.0)</f>
        <v>907572</v>
      </c>
    </row>
    <row r="374">
      <c r="A374" s="3">
        <f>IFERROR(__xludf.DUMMYFUNCTION("""COMPUTED_VALUE"""),44005.6875)</f>
        <v>44005.6875</v>
      </c>
      <c r="B374" s="2">
        <f>IFERROR(__xludf.DUMMYFUNCTION("""COMPUTED_VALUE"""),27.5)</f>
        <v>27.5</v>
      </c>
      <c r="C374" s="2">
        <f>IFERROR(__xludf.DUMMYFUNCTION("""COMPUTED_VALUE"""),27.69)</f>
        <v>27.69</v>
      </c>
      <c r="D374" s="2">
        <f>IFERROR(__xludf.DUMMYFUNCTION("""COMPUTED_VALUE"""),27.34)</f>
        <v>27.34</v>
      </c>
      <c r="E374" s="2">
        <f>IFERROR(__xludf.DUMMYFUNCTION("""COMPUTED_VALUE"""),27.67)</f>
        <v>27.67</v>
      </c>
      <c r="F374" s="2">
        <f>IFERROR(__xludf.DUMMYFUNCTION("""COMPUTED_VALUE"""),839923.0)</f>
        <v>839923</v>
      </c>
    </row>
    <row r="375">
      <c r="A375" s="3">
        <f>IFERROR(__xludf.DUMMYFUNCTION("""COMPUTED_VALUE"""),44006.6875)</f>
        <v>44006.6875</v>
      </c>
      <c r="B375" s="2">
        <f>IFERROR(__xludf.DUMMYFUNCTION("""COMPUTED_VALUE"""),27.67)</f>
        <v>27.67</v>
      </c>
      <c r="C375" s="2">
        <f>IFERROR(__xludf.DUMMYFUNCTION("""COMPUTED_VALUE"""),27.67)</f>
        <v>27.67</v>
      </c>
      <c r="D375" s="2">
        <f>IFERROR(__xludf.DUMMYFUNCTION("""COMPUTED_VALUE"""),27.1)</f>
        <v>27.1</v>
      </c>
      <c r="E375" s="2">
        <f>IFERROR(__xludf.DUMMYFUNCTION("""COMPUTED_VALUE"""),27.1)</f>
        <v>27.1</v>
      </c>
      <c r="F375" s="2">
        <f>IFERROR(__xludf.DUMMYFUNCTION("""COMPUTED_VALUE"""),488539.0)</f>
        <v>488539</v>
      </c>
    </row>
    <row r="376">
      <c r="A376" s="3">
        <f>IFERROR(__xludf.DUMMYFUNCTION("""COMPUTED_VALUE"""),44007.6875)</f>
        <v>44007.6875</v>
      </c>
      <c r="B376" s="2">
        <f>IFERROR(__xludf.DUMMYFUNCTION("""COMPUTED_VALUE"""),26.98)</f>
        <v>26.98</v>
      </c>
      <c r="C376" s="2">
        <f>IFERROR(__xludf.DUMMYFUNCTION("""COMPUTED_VALUE"""),27.25)</f>
        <v>27.25</v>
      </c>
      <c r="D376" s="2">
        <f>IFERROR(__xludf.DUMMYFUNCTION("""COMPUTED_VALUE"""),26.84)</f>
        <v>26.84</v>
      </c>
      <c r="E376" s="2">
        <f>IFERROR(__xludf.DUMMYFUNCTION("""COMPUTED_VALUE"""),27.03)</f>
        <v>27.03</v>
      </c>
      <c r="F376" s="2">
        <f>IFERROR(__xludf.DUMMYFUNCTION("""COMPUTED_VALUE"""),729843.0)</f>
        <v>729843</v>
      </c>
    </row>
    <row r="377">
      <c r="A377" s="3">
        <f>IFERROR(__xludf.DUMMYFUNCTION("""COMPUTED_VALUE"""),44008.6875)</f>
        <v>44008.6875</v>
      </c>
      <c r="B377" s="2">
        <f>IFERROR(__xludf.DUMMYFUNCTION("""COMPUTED_VALUE"""),27.14)</f>
        <v>27.14</v>
      </c>
      <c r="C377" s="2">
        <f>IFERROR(__xludf.DUMMYFUNCTION("""COMPUTED_VALUE"""),27.37)</f>
        <v>27.37</v>
      </c>
      <c r="D377" s="2">
        <f>IFERROR(__xludf.DUMMYFUNCTION("""COMPUTED_VALUE"""),26.87)</f>
        <v>26.87</v>
      </c>
      <c r="E377" s="2">
        <f>IFERROR(__xludf.DUMMYFUNCTION("""COMPUTED_VALUE"""),26.95)</f>
        <v>26.95</v>
      </c>
      <c r="F377" s="2">
        <f>IFERROR(__xludf.DUMMYFUNCTION("""COMPUTED_VALUE"""),211965.0)</f>
        <v>211965</v>
      </c>
    </row>
    <row r="378">
      <c r="A378" s="3">
        <f>IFERROR(__xludf.DUMMYFUNCTION("""COMPUTED_VALUE"""),44011.6875)</f>
        <v>44011.6875</v>
      </c>
      <c r="B378" s="2">
        <f>IFERROR(__xludf.DUMMYFUNCTION("""COMPUTED_VALUE"""),26.97)</f>
        <v>26.97</v>
      </c>
      <c r="C378" s="2">
        <f>IFERROR(__xludf.DUMMYFUNCTION("""COMPUTED_VALUE"""),27.06)</f>
        <v>27.06</v>
      </c>
      <c r="D378" s="2">
        <f>IFERROR(__xludf.DUMMYFUNCTION("""COMPUTED_VALUE"""),26.83)</f>
        <v>26.83</v>
      </c>
      <c r="E378" s="2">
        <f>IFERROR(__xludf.DUMMYFUNCTION("""COMPUTED_VALUE"""),26.98)</f>
        <v>26.98</v>
      </c>
      <c r="F378" s="2">
        <f>IFERROR(__xludf.DUMMYFUNCTION("""COMPUTED_VALUE"""),972657.0)</f>
        <v>972657</v>
      </c>
    </row>
    <row r="379">
      <c r="A379" s="3">
        <f>IFERROR(__xludf.DUMMYFUNCTION("""COMPUTED_VALUE"""),44012.6875)</f>
        <v>44012.6875</v>
      </c>
      <c r="B379" s="2">
        <f>IFERROR(__xludf.DUMMYFUNCTION("""COMPUTED_VALUE"""),27.13)</f>
        <v>27.13</v>
      </c>
      <c r="C379" s="2">
        <f>IFERROR(__xludf.DUMMYFUNCTION("""COMPUTED_VALUE"""),27.37)</f>
        <v>27.37</v>
      </c>
      <c r="D379" s="2">
        <f>IFERROR(__xludf.DUMMYFUNCTION("""COMPUTED_VALUE"""),26.95)</f>
        <v>26.95</v>
      </c>
      <c r="E379" s="2">
        <f>IFERROR(__xludf.DUMMYFUNCTION("""COMPUTED_VALUE"""),27.03)</f>
        <v>27.03</v>
      </c>
      <c r="F379" s="2">
        <f>IFERROR(__xludf.DUMMYFUNCTION("""COMPUTED_VALUE"""),585826.0)</f>
        <v>585826</v>
      </c>
    </row>
    <row r="380">
      <c r="A380" s="3">
        <f>IFERROR(__xludf.DUMMYFUNCTION("""COMPUTED_VALUE"""),44013.6875)</f>
        <v>44013.6875</v>
      </c>
      <c r="B380" s="2">
        <f>IFERROR(__xludf.DUMMYFUNCTION("""COMPUTED_VALUE"""),27.18)</f>
        <v>27.18</v>
      </c>
      <c r="C380" s="2">
        <f>IFERROR(__xludf.DUMMYFUNCTION("""COMPUTED_VALUE"""),27.39)</f>
        <v>27.39</v>
      </c>
      <c r="D380" s="2">
        <f>IFERROR(__xludf.DUMMYFUNCTION("""COMPUTED_VALUE"""),26.93)</f>
        <v>26.93</v>
      </c>
      <c r="E380" s="2">
        <f>IFERROR(__xludf.DUMMYFUNCTION("""COMPUTED_VALUE"""),27.2)</f>
        <v>27.2</v>
      </c>
      <c r="F380" s="2">
        <f>IFERROR(__xludf.DUMMYFUNCTION("""COMPUTED_VALUE"""),397886.0)</f>
        <v>397886</v>
      </c>
    </row>
    <row r="381">
      <c r="A381" s="3">
        <f>IFERROR(__xludf.DUMMYFUNCTION("""COMPUTED_VALUE"""),44014.6875)</f>
        <v>44014.6875</v>
      </c>
      <c r="B381" s="2">
        <f>IFERROR(__xludf.DUMMYFUNCTION("""COMPUTED_VALUE"""),27.73)</f>
        <v>27.73</v>
      </c>
      <c r="C381" s="2">
        <f>IFERROR(__xludf.DUMMYFUNCTION("""COMPUTED_VALUE"""),28.07)</f>
        <v>28.07</v>
      </c>
      <c r="D381" s="2">
        <f>IFERROR(__xludf.DUMMYFUNCTION("""COMPUTED_VALUE"""),27.73)</f>
        <v>27.73</v>
      </c>
      <c r="E381" s="2">
        <f>IFERROR(__xludf.DUMMYFUNCTION("""COMPUTED_VALUE"""),27.92)</f>
        <v>27.92</v>
      </c>
      <c r="F381" s="2">
        <f>IFERROR(__xludf.DUMMYFUNCTION("""COMPUTED_VALUE"""),1013159.0)</f>
        <v>1013159</v>
      </c>
    </row>
    <row r="382">
      <c r="A382" s="3">
        <f>IFERROR(__xludf.DUMMYFUNCTION("""COMPUTED_VALUE"""),44015.6875)</f>
        <v>44015.6875</v>
      </c>
      <c r="B382" s="2">
        <f>IFERROR(__xludf.DUMMYFUNCTION("""COMPUTED_VALUE"""),28.09)</f>
        <v>28.09</v>
      </c>
      <c r="C382" s="2">
        <f>IFERROR(__xludf.DUMMYFUNCTION("""COMPUTED_VALUE"""),28.26)</f>
        <v>28.26</v>
      </c>
      <c r="D382" s="2">
        <f>IFERROR(__xludf.DUMMYFUNCTION("""COMPUTED_VALUE"""),28.07)</f>
        <v>28.07</v>
      </c>
      <c r="E382" s="2">
        <f>IFERROR(__xludf.DUMMYFUNCTION("""COMPUTED_VALUE"""),28.11)</f>
        <v>28.11</v>
      </c>
      <c r="F382" s="2">
        <f>IFERROR(__xludf.DUMMYFUNCTION("""COMPUTED_VALUE"""),812826.0)</f>
        <v>812826</v>
      </c>
    </row>
    <row r="383">
      <c r="A383" s="3">
        <f>IFERROR(__xludf.DUMMYFUNCTION("""COMPUTED_VALUE"""),44018.6875)</f>
        <v>44018.6875</v>
      </c>
      <c r="B383" s="2">
        <f>IFERROR(__xludf.DUMMYFUNCTION("""COMPUTED_VALUE"""),28.59)</f>
        <v>28.59</v>
      </c>
      <c r="C383" s="2">
        <f>IFERROR(__xludf.DUMMYFUNCTION("""COMPUTED_VALUE"""),29.07)</f>
        <v>29.07</v>
      </c>
      <c r="D383" s="2">
        <f>IFERROR(__xludf.DUMMYFUNCTION("""COMPUTED_VALUE"""),28.59)</f>
        <v>28.59</v>
      </c>
      <c r="E383" s="2">
        <f>IFERROR(__xludf.DUMMYFUNCTION("""COMPUTED_VALUE"""),29.05)</f>
        <v>29.05</v>
      </c>
      <c r="F383" s="2">
        <f>IFERROR(__xludf.DUMMYFUNCTION("""COMPUTED_VALUE"""),622962.0)</f>
        <v>622962</v>
      </c>
    </row>
    <row r="384">
      <c r="A384" s="3">
        <f>IFERROR(__xludf.DUMMYFUNCTION("""COMPUTED_VALUE"""),44019.6875)</f>
        <v>44019.6875</v>
      </c>
      <c r="B384" s="2">
        <f>IFERROR(__xludf.DUMMYFUNCTION("""COMPUTED_VALUE"""),28.83)</f>
        <v>28.83</v>
      </c>
      <c r="C384" s="2">
        <f>IFERROR(__xludf.DUMMYFUNCTION("""COMPUTED_VALUE"""),29.07)</f>
        <v>29.07</v>
      </c>
      <c r="D384" s="2">
        <f>IFERROR(__xludf.DUMMYFUNCTION("""COMPUTED_VALUE"""),28.48)</f>
        <v>28.48</v>
      </c>
      <c r="E384" s="2">
        <f>IFERROR(__xludf.DUMMYFUNCTION("""COMPUTED_VALUE"""),28.82)</f>
        <v>28.82</v>
      </c>
      <c r="F384" s="2">
        <f>IFERROR(__xludf.DUMMYFUNCTION("""COMPUTED_VALUE"""),410265.0)</f>
        <v>410265</v>
      </c>
    </row>
    <row r="385">
      <c r="A385" s="3">
        <f>IFERROR(__xludf.DUMMYFUNCTION("""COMPUTED_VALUE"""),44020.6875)</f>
        <v>44020.6875</v>
      </c>
      <c r="B385" s="2">
        <f>IFERROR(__xludf.DUMMYFUNCTION("""COMPUTED_VALUE"""),28.82)</f>
        <v>28.82</v>
      </c>
      <c r="C385" s="2">
        <f>IFERROR(__xludf.DUMMYFUNCTION("""COMPUTED_VALUE"""),29.08)</f>
        <v>29.08</v>
      </c>
      <c r="D385" s="2">
        <f>IFERROR(__xludf.DUMMYFUNCTION("""COMPUTED_VALUE"""),28.8)</f>
        <v>28.8</v>
      </c>
      <c r="E385" s="2">
        <f>IFERROR(__xludf.DUMMYFUNCTION("""COMPUTED_VALUE"""),29.0)</f>
        <v>29</v>
      </c>
      <c r="F385" s="2">
        <f>IFERROR(__xludf.DUMMYFUNCTION("""COMPUTED_VALUE"""),485839.0)</f>
        <v>485839</v>
      </c>
    </row>
    <row r="386">
      <c r="A386" s="3">
        <f>IFERROR(__xludf.DUMMYFUNCTION("""COMPUTED_VALUE"""),44021.6875)</f>
        <v>44021.6875</v>
      </c>
      <c r="B386" s="2">
        <f>IFERROR(__xludf.DUMMYFUNCTION("""COMPUTED_VALUE"""),29.39)</f>
        <v>29.39</v>
      </c>
      <c r="C386" s="2">
        <f>IFERROR(__xludf.DUMMYFUNCTION("""COMPUTED_VALUE"""),29.6)</f>
        <v>29.6</v>
      </c>
      <c r="D386" s="2">
        <f>IFERROR(__xludf.DUMMYFUNCTION("""COMPUTED_VALUE"""),29.08)</f>
        <v>29.08</v>
      </c>
      <c r="E386" s="2">
        <f>IFERROR(__xludf.DUMMYFUNCTION("""COMPUTED_VALUE"""),29.16)</f>
        <v>29.16</v>
      </c>
      <c r="F386" s="2">
        <f>IFERROR(__xludf.DUMMYFUNCTION("""COMPUTED_VALUE"""),527985.0)</f>
        <v>527985</v>
      </c>
    </row>
    <row r="387">
      <c r="A387" s="3">
        <f>IFERROR(__xludf.DUMMYFUNCTION("""COMPUTED_VALUE"""),44022.6875)</f>
        <v>44022.6875</v>
      </c>
      <c r="B387" s="2">
        <f>IFERROR(__xludf.DUMMYFUNCTION("""COMPUTED_VALUE"""),28.98)</f>
        <v>28.98</v>
      </c>
      <c r="C387" s="2">
        <f>IFERROR(__xludf.DUMMYFUNCTION("""COMPUTED_VALUE"""),29.14)</f>
        <v>29.14</v>
      </c>
      <c r="D387" s="2">
        <f>IFERROR(__xludf.DUMMYFUNCTION("""COMPUTED_VALUE"""),28.91)</f>
        <v>28.91</v>
      </c>
      <c r="E387" s="2">
        <f>IFERROR(__xludf.DUMMYFUNCTION("""COMPUTED_VALUE"""),29.05)</f>
        <v>29.05</v>
      </c>
      <c r="F387" s="2">
        <f>IFERROR(__xludf.DUMMYFUNCTION("""COMPUTED_VALUE"""),493643.0)</f>
        <v>493643</v>
      </c>
    </row>
    <row r="388">
      <c r="A388" s="3">
        <f>IFERROR(__xludf.DUMMYFUNCTION("""COMPUTED_VALUE"""),44025.6875)</f>
        <v>44025.6875</v>
      </c>
      <c r="B388" s="2">
        <f>IFERROR(__xludf.DUMMYFUNCTION("""COMPUTED_VALUE"""),29.35)</f>
        <v>29.35</v>
      </c>
      <c r="C388" s="2">
        <f>IFERROR(__xludf.DUMMYFUNCTION("""COMPUTED_VALUE"""),29.56)</f>
        <v>29.56</v>
      </c>
      <c r="D388" s="2">
        <f>IFERROR(__xludf.DUMMYFUNCTION("""COMPUTED_VALUE"""),29.24)</f>
        <v>29.24</v>
      </c>
      <c r="E388" s="2">
        <f>IFERROR(__xludf.DUMMYFUNCTION("""COMPUTED_VALUE"""),29.49)</f>
        <v>29.49</v>
      </c>
      <c r="F388" s="2">
        <f>IFERROR(__xludf.DUMMYFUNCTION("""COMPUTED_VALUE"""),748796.0)</f>
        <v>748796</v>
      </c>
    </row>
    <row r="389">
      <c r="A389" s="3">
        <f>IFERROR(__xludf.DUMMYFUNCTION("""COMPUTED_VALUE"""),44026.6875)</f>
        <v>44026.6875</v>
      </c>
      <c r="B389" s="2">
        <f>IFERROR(__xludf.DUMMYFUNCTION("""COMPUTED_VALUE"""),28.85)</f>
        <v>28.85</v>
      </c>
      <c r="C389" s="2">
        <f>IFERROR(__xludf.DUMMYFUNCTION("""COMPUTED_VALUE"""),28.95)</f>
        <v>28.95</v>
      </c>
      <c r="D389" s="2">
        <f>IFERROR(__xludf.DUMMYFUNCTION("""COMPUTED_VALUE"""),28.57)</f>
        <v>28.57</v>
      </c>
      <c r="E389" s="2">
        <f>IFERROR(__xludf.DUMMYFUNCTION("""COMPUTED_VALUE"""),28.89)</f>
        <v>28.89</v>
      </c>
      <c r="F389" s="2">
        <f>IFERROR(__xludf.DUMMYFUNCTION("""COMPUTED_VALUE"""),635950.0)</f>
        <v>635950</v>
      </c>
    </row>
    <row r="390">
      <c r="A390" s="3">
        <f>IFERROR(__xludf.DUMMYFUNCTION("""COMPUTED_VALUE"""),44027.6875)</f>
        <v>44027.6875</v>
      </c>
      <c r="B390" s="2">
        <f>IFERROR(__xludf.DUMMYFUNCTION("""COMPUTED_VALUE"""),28.98)</f>
        <v>28.98</v>
      </c>
      <c r="C390" s="2">
        <f>IFERROR(__xludf.DUMMYFUNCTION("""COMPUTED_VALUE"""),29.23)</f>
        <v>29.23</v>
      </c>
      <c r="D390" s="2">
        <f>IFERROR(__xludf.DUMMYFUNCTION("""COMPUTED_VALUE"""),28.98)</f>
        <v>28.98</v>
      </c>
      <c r="E390" s="2">
        <f>IFERROR(__xludf.DUMMYFUNCTION("""COMPUTED_VALUE"""),29.09)</f>
        <v>29.09</v>
      </c>
      <c r="F390" s="2">
        <f>IFERROR(__xludf.DUMMYFUNCTION("""COMPUTED_VALUE"""),328815.0)</f>
        <v>328815</v>
      </c>
    </row>
    <row r="391">
      <c r="A391" s="3">
        <f>IFERROR(__xludf.DUMMYFUNCTION("""COMPUTED_VALUE"""),44028.6875)</f>
        <v>44028.6875</v>
      </c>
      <c r="B391" s="2">
        <f>IFERROR(__xludf.DUMMYFUNCTION("""COMPUTED_VALUE"""),28.54)</f>
        <v>28.54</v>
      </c>
      <c r="C391" s="2">
        <f>IFERROR(__xludf.DUMMYFUNCTION("""COMPUTED_VALUE"""),28.71)</f>
        <v>28.71</v>
      </c>
      <c r="D391" s="2">
        <f>IFERROR(__xludf.DUMMYFUNCTION("""COMPUTED_VALUE"""),28.34)</f>
        <v>28.34</v>
      </c>
      <c r="E391" s="2">
        <f>IFERROR(__xludf.DUMMYFUNCTION("""COMPUTED_VALUE"""),28.66)</f>
        <v>28.66</v>
      </c>
      <c r="F391" s="2">
        <f>IFERROR(__xludf.DUMMYFUNCTION("""COMPUTED_VALUE"""),325259.0)</f>
        <v>325259</v>
      </c>
    </row>
    <row r="392">
      <c r="A392" s="3">
        <f>IFERROR(__xludf.DUMMYFUNCTION("""COMPUTED_VALUE"""),44029.6875)</f>
        <v>44029.6875</v>
      </c>
      <c r="B392" s="2">
        <f>IFERROR(__xludf.DUMMYFUNCTION("""COMPUTED_VALUE"""),28.78)</f>
        <v>28.78</v>
      </c>
      <c r="C392" s="2">
        <f>IFERROR(__xludf.DUMMYFUNCTION("""COMPUTED_VALUE"""),28.86)</f>
        <v>28.86</v>
      </c>
      <c r="D392" s="2">
        <f>IFERROR(__xludf.DUMMYFUNCTION("""COMPUTED_VALUE"""),28.72)</f>
        <v>28.72</v>
      </c>
      <c r="E392" s="2">
        <f>IFERROR(__xludf.DUMMYFUNCTION("""COMPUTED_VALUE"""),28.83)</f>
        <v>28.83</v>
      </c>
      <c r="F392" s="2">
        <f>IFERROR(__xludf.DUMMYFUNCTION("""COMPUTED_VALUE"""),461348.0)</f>
        <v>461348</v>
      </c>
    </row>
    <row r="393">
      <c r="A393" s="3">
        <f>IFERROR(__xludf.DUMMYFUNCTION("""COMPUTED_VALUE"""),44032.6875)</f>
        <v>44032.6875</v>
      </c>
      <c r="B393" s="2">
        <f>IFERROR(__xludf.DUMMYFUNCTION("""COMPUTED_VALUE"""),28.85)</f>
        <v>28.85</v>
      </c>
      <c r="C393" s="2">
        <f>IFERROR(__xludf.DUMMYFUNCTION("""COMPUTED_VALUE"""),29.16)</f>
        <v>29.16</v>
      </c>
      <c r="D393" s="2">
        <f>IFERROR(__xludf.DUMMYFUNCTION("""COMPUTED_VALUE"""),28.78)</f>
        <v>28.78</v>
      </c>
      <c r="E393" s="2">
        <f>IFERROR(__xludf.DUMMYFUNCTION("""COMPUTED_VALUE"""),29.16)</f>
        <v>29.16</v>
      </c>
      <c r="F393" s="2">
        <f>IFERROR(__xludf.DUMMYFUNCTION("""COMPUTED_VALUE"""),352274.0)</f>
        <v>352274</v>
      </c>
    </row>
    <row r="394">
      <c r="A394" s="3">
        <f>IFERROR(__xludf.DUMMYFUNCTION("""COMPUTED_VALUE"""),44033.6875)</f>
        <v>44033.6875</v>
      </c>
      <c r="B394" s="2">
        <f>IFERROR(__xludf.DUMMYFUNCTION("""COMPUTED_VALUE"""),29.5)</f>
        <v>29.5</v>
      </c>
      <c r="C394" s="2">
        <f>IFERROR(__xludf.DUMMYFUNCTION("""COMPUTED_VALUE"""),29.8)</f>
        <v>29.8</v>
      </c>
      <c r="D394" s="2">
        <f>IFERROR(__xludf.DUMMYFUNCTION("""COMPUTED_VALUE"""),29.5)</f>
        <v>29.5</v>
      </c>
      <c r="E394" s="2">
        <f>IFERROR(__xludf.DUMMYFUNCTION("""COMPUTED_VALUE"""),29.66)</f>
        <v>29.66</v>
      </c>
      <c r="F394" s="2">
        <f>IFERROR(__xludf.DUMMYFUNCTION("""COMPUTED_VALUE"""),394544.0)</f>
        <v>394544</v>
      </c>
    </row>
    <row r="395">
      <c r="A395" s="3">
        <f>IFERROR(__xludf.DUMMYFUNCTION("""COMPUTED_VALUE"""),44034.6875)</f>
        <v>44034.6875</v>
      </c>
      <c r="B395" s="2">
        <f>IFERROR(__xludf.DUMMYFUNCTION("""COMPUTED_VALUE"""),29.6)</f>
        <v>29.6</v>
      </c>
      <c r="C395" s="2">
        <f>IFERROR(__xludf.DUMMYFUNCTION("""COMPUTED_VALUE"""),29.71)</f>
        <v>29.71</v>
      </c>
      <c r="D395" s="2">
        <f>IFERROR(__xludf.DUMMYFUNCTION("""COMPUTED_VALUE"""),29.26)</f>
        <v>29.26</v>
      </c>
      <c r="E395" s="2">
        <f>IFERROR(__xludf.DUMMYFUNCTION("""COMPUTED_VALUE"""),29.39)</f>
        <v>29.39</v>
      </c>
      <c r="F395" s="2">
        <f>IFERROR(__xludf.DUMMYFUNCTION("""COMPUTED_VALUE"""),341874.0)</f>
        <v>341874</v>
      </c>
    </row>
    <row r="396">
      <c r="A396" s="3">
        <f>IFERROR(__xludf.DUMMYFUNCTION("""COMPUTED_VALUE"""),44035.6875)</f>
        <v>44035.6875</v>
      </c>
      <c r="B396" s="2">
        <f>IFERROR(__xludf.DUMMYFUNCTION("""COMPUTED_VALUE"""),29.57)</f>
        <v>29.57</v>
      </c>
      <c r="C396" s="2">
        <f>IFERROR(__xludf.DUMMYFUNCTION("""COMPUTED_VALUE"""),29.59)</f>
        <v>29.59</v>
      </c>
      <c r="D396" s="2">
        <f>IFERROR(__xludf.DUMMYFUNCTION("""COMPUTED_VALUE"""),29.29)</f>
        <v>29.29</v>
      </c>
      <c r="E396" s="2">
        <f>IFERROR(__xludf.DUMMYFUNCTION("""COMPUTED_VALUE"""),29.47)</f>
        <v>29.47</v>
      </c>
      <c r="F396" s="2">
        <f>IFERROR(__xludf.DUMMYFUNCTION("""COMPUTED_VALUE"""),579960.0)</f>
        <v>579960</v>
      </c>
    </row>
    <row r="397">
      <c r="A397" s="3">
        <f>IFERROR(__xludf.DUMMYFUNCTION("""COMPUTED_VALUE"""),44036.6875)</f>
        <v>44036.6875</v>
      </c>
      <c r="B397" s="2">
        <f>IFERROR(__xludf.DUMMYFUNCTION("""COMPUTED_VALUE"""),28.81)</f>
        <v>28.81</v>
      </c>
      <c r="C397" s="2">
        <f>IFERROR(__xludf.DUMMYFUNCTION("""COMPUTED_VALUE"""),29.1)</f>
        <v>29.1</v>
      </c>
      <c r="D397" s="2">
        <f>IFERROR(__xludf.DUMMYFUNCTION("""COMPUTED_VALUE"""),28.74)</f>
        <v>28.74</v>
      </c>
      <c r="E397" s="2">
        <f>IFERROR(__xludf.DUMMYFUNCTION("""COMPUTED_VALUE"""),29.05)</f>
        <v>29.05</v>
      </c>
      <c r="F397" s="2">
        <f>IFERROR(__xludf.DUMMYFUNCTION("""COMPUTED_VALUE"""),757431.0)</f>
        <v>757431</v>
      </c>
    </row>
    <row r="398">
      <c r="A398" s="3">
        <f>IFERROR(__xludf.DUMMYFUNCTION("""COMPUTED_VALUE"""),44039.6875)</f>
        <v>44039.6875</v>
      </c>
      <c r="B398" s="2">
        <f>IFERROR(__xludf.DUMMYFUNCTION("""COMPUTED_VALUE"""),29.16)</f>
        <v>29.16</v>
      </c>
      <c r="C398" s="2">
        <f>IFERROR(__xludf.DUMMYFUNCTION("""COMPUTED_VALUE"""),29.53)</f>
        <v>29.53</v>
      </c>
      <c r="D398" s="2">
        <f>IFERROR(__xludf.DUMMYFUNCTION("""COMPUTED_VALUE"""),29.11)</f>
        <v>29.11</v>
      </c>
      <c r="E398" s="2">
        <f>IFERROR(__xludf.DUMMYFUNCTION("""COMPUTED_VALUE"""),29.43)</f>
        <v>29.43</v>
      </c>
      <c r="F398" s="2">
        <f>IFERROR(__xludf.DUMMYFUNCTION("""COMPUTED_VALUE"""),841210.0)</f>
        <v>841210</v>
      </c>
    </row>
    <row r="399">
      <c r="A399" s="3">
        <f>IFERROR(__xludf.DUMMYFUNCTION("""COMPUTED_VALUE"""),44040.6875)</f>
        <v>44040.6875</v>
      </c>
      <c r="B399" s="2">
        <f>IFERROR(__xludf.DUMMYFUNCTION("""COMPUTED_VALUE"""),29.55)</f>
        <v>29.55</v>
      </c>
      <c r="C399" s="2">
        <f>IFERROR(__xludf.DUMMYFUNCTION("""COMPUTED_VALUE"""),29.62)</f>
        <v>29.62</v>
      </c>
      <c r="D399" s="2">
        <f>IFERROR(__xludf.DUMMYFUNCTION("""COMPUTED_VALUE"""),29.38)</f>
        <v>29.38</v>
      </c>
      <c r="E399" s="2">
        <f>IFERROR(__xludf.DUMMYFUNCTION("""COMPUTED_VALUE"""),29.46)</f>
        <v>29.46</v>
      </c>
      <c r="F399" s="2">
        <f>IFERROR(__xludf.DUMMYFUNCTION("""COMPUTED_VALUE"""),526167.0)</f>
        <v>526167</v>
      </c>
    </row>
    <row r="400">
      <c r="A400" s="3">
        <f>IFERROR(__xludf.DUMMYFUNCTION("""COMPUTED_VALUE"""),44041.6875)</f>
        <v>44041.6875</v>
      </c>
      <c r="B400" s="2">
        <f>IFERROR(__xludf.DUMMYFUNCTION("""COMPUTED_VALUE"""),29.61)</f>
        <v>29.61</v>
      </c>
      <c r="C400" s="2">
        <f>IFERROR(__xludf.DUMMYFUNCTION("""COMPUTED_VALUE"""),29.77)</f>
        <v>29.77</v>
      </c>
      <c r="D400" s="2">
        <f>IFERROR(__xludf.DUMMYFUNCTION("""COMPUTED_VALUE"""),29.48)</f>
        <v>29.48</v>
      </c>
      <c r="E400" s="2">
        <f>IFERROR(__xludf.DUMMYFUNCTION("""COMPUTED_VALUE"""),29.68)</f>
        <v>29.68</v>
      </c>
      <c r="F400" s="2">
        <f>IFERROR(__xludf.DUMMYFUNCTION("""COMPUTED_VALUE"""),392237.0)</f>
        <v>392237</v>
      </c>
    </row>
    <row r="401">
      <c r="A401" s="3">
        <f>IFERROR(__xludf.DUMMYFUNCTION("""COMPUTED_VALUE"""),44042.6875)</f>
        <v>44042.6875</v>
      </c>
      <c r="B401" s="2">
        <f>IFERROR(__xludf.DUMMYFUNCTION("""COMPUTED_VALUE"""),29.62)</f>
        <v>29.62</v>
      </c>
      <c r="C401" s="2">
        <f>IFERROR(__xludf.DUMMYFUNCTION("""COMPUTED_VALUE"""),29.62)</f>
        <v>29.62</v>
      </c>
      <c r="D401" s="2">
        <f>IFERROR(__xludf.DUMMYFUNCTION("""COMPUTED_VALUE"""),29.19)</f>
        <v>29.19</v>
      </c>
      <c r="E401" s="2">
        <f>IFERROR(__xludf.DUMMYFUNCTION("""COMPUTED_VALUE"""),29.34)</f>
        <v>29.34</v>
      </c>
      <c r="F401" s="2">
        <f>IFERROR(__xludf.DUMMYFUNCTION("""COMPUTED_VALUE"""),450718.0)</f>
        <v>450718</v>
      </c>
    </row>
    <row r="402">
      <c r="A402" s="3">
        <f>IFERROR(__xludf.DUMMYFUNCTION("""COMPUTED_VALUE"""),44043.6875)</f>
        <v>44043.6875</v>
      </c>
      <c r="B402" s="2">
        <f>IFERROR(__xludf.DUMMYFUNCTION("""COMPUTED_VALUE"""),29.62)</f>
        <v>29.62</v>
      </c>
      <c r="C402" s="2">
        <f>IFERROR(__xludf.DUMMYFUNCTION("""COMPUTED_VALUE"""),29.66)</f>
        <v>29.66</v>
      </c>
      <c r="D402" s="2">
        <f>IFERROR(__xludf.DUMMYFUNCTION("""COMPUTED_VALUE"""),29.22)</f>
        <v>29.22</v>
      </c>
      <c r="E402" s="2">
        <f>IFERROR(__xludf.DUMMYFUNCTION("""COMPUTED_VALUE"""),29.28)</f>
        <v>29.28</v>
      </c>
      <c r="F402" s="2">
        <f>IFERROR(__xludf.DUMMYFUNCTION("""COMPUTED_VALUE"""),2182891.0)</f>
        <v>2182891</v>
      </c>
    </row>
    <row r="403">
      <c r="A403" s="3">
        <f>IFERROR(__xludf.DUMMYFUNCTION("""COMPUTED_VALUE"""),44046.6875)</f>
        <v>44046.6875</v>
      </c>
      <c r="B403" s="2">
        <f>IFERROR(__xludf.DUMMYFUNCTION("""COMPUTED_VALUE"""),29.46)</f>
        <v>29.46</v>
      </c>
      <c r="C403" s="2">
        <f>IFERROR(__xludf.DUMMYFUNCTION("""COMPUTED_VALUE"""),29.6)</f>
        <v>29.6</v>
      </c>
      <c r="D403" s="2">
        <f>IFERROR(__xludf.DUMMYFUNCTION("""COMPUTED_VALUE"""),29.35)</f>
        <v>29.35</v>
      </c>
      <c r="E403" s="2">
        <f>IFERROR(__xludf.DUMMYFUNCTION("""COMPUTED_VALUE"""),29.49)</f>
        <v>29.49</v>
      </c>
      <c r="F403" s="2">
        <f>IFERROR(__xludf.DUMMYFUNCTION("""COMPUTED_VALUE"""),1177096.0)</f>
        <v>1177096</v>
      </c>
    </row>
    <row r="404">
      <c r="A404" s="3">
        <f>IFERROR(__xludf.DUMMYFUNCTION("""COMPUTED_VALUE"""),44047.6875)</f>
        <v>44047.6875</v>
      </c>
      <c r="B404" s="2">
        <f>IFERROR(__xludf.DUMMYFUNCTION("""COMPUTED_VALUE"""),29.82)</f>
        <v>29.82</v>
      </c>
      <c r="C404" s="2">
        <f>IFERROR(__xludf.DUMMYFUNCTION("""COMPUTED_VALUE"""),30.0)</f>
        <v>30</v>
      </c>
      <c r="D404" s="2">
        <f>IFERROR(__xludf.DUMMYFUNCTION("""COMPUTED_VALUE"""),29.62)</f>
        <v>29.62</v>
      </c>
      <c r="E404" s="2">
        <f>IFERROR(__xludf.DUMMYFUNCTION("""COMPUTED_VALUE"""),29.73)</f>
        <v>29.73</v>
      </c>
      <c r="F404" s="2">
        <f>IFERROR(__xludf.DUMMYFUNCTION("""COMPUTED_VALUE"""),698475.0)</f>
        <v>698475</v>
      </c>
    </row>
    <row r="405">
      <c r="A405" s="3">
        <f>IFERROR(__xludf.DUMMYFUNCTION("""COMPUTED_VALUE"""),44048.6875)</f>
        <v>44048.6875</v>
      </c>
      <c r="B405" s="2">
        <f>IFERROR(__xludf.DUMMYFUNCTION("""COMPUTED_VALUE"""),30.0)</f>
        <v>30</v>
      </c>
      <c r="C405" s="2">
        <f>IFERROR(__xludf.DUMMYFUNCTION("""COMPUTED_VALUE"""),30.36)</f>
        <v>30.36</v>
      </c>
      <c r="D405" s="2">
        <f>IFERROR(__xludf.DUMMYFUNCTION("""COMPUTED_VALUE"""),30.0)</f>
        <v>30</v>
      </c>
      <c r="E405" s="2">
        <f>IFERROR(__xludf.DUMMYFUNCTION("""COMPUTED_VALUE"""),30.34)</f>
        <v>30.34</v>
      </c>
      <c r="F405" s="2">
        <f>IFERROR(__xludf.DUMMYFUNCTION("""COMPUTED_VALUE"""),640368.0)</f>
        <v>640368</v>
      </c>
    </row>
    <row r="406">
      <c r="A406" s="3">
        <f>IFERROR(__xludf.DUMMYFUNCTION("""COMPUTED_VALUE"""),44049.6875)</f>
        <v>44049.6875</v>
      </c>
      <c r="B406" s="2">
        <f>IFERROR(__xludf.DUMMYFUNCTION("""COMPUTED_VALUE"""),30.3)</f>
        <v>30.3</v>
      </c>
      <c r="C406" s="2">
        <f>IFERROR(__xludf.DUMMYFUNCTION("""COMPUTED_VALUE"""),30.31)</f>
        <v>30.31</v>
      </c>
      <c r="D406" s="2">
        <f>IFERROR(__xludf.DUMMYFUNCTION("""COMPUTED_VALUE"""),30.05)</f>
        <v>30.05</v>
      </c>
      <c r="E406" s="2">
        <f>IFERROR(__xludf.DUMMYFUNCTION("""COMPUTED_VALUE"""),30.08)</f>
        <v>30.08</v>
      </c>
      <c r="F406" s="2">
        <f>IFERROR(__xludf.DUMMYFUNCTION("""COMPUTED_VALUE"""),648769.0)</f>
        <v>648769</v>
      </c>
    </row>
    <row r="407">
      <c r="A407" s="3">
        <f>IFERROR(__xludf.DUMMYFUNCTION("""COMPUTED_VALUE"""),44050.6875)</f>
        <v>44050.6875</v>
      </c>
      <c r="B407" s="2">
        <f>IFERROR(__xludf.DUMMYFUNCTION("""COMPUTED_VALUE"""),29.86)</f>
        <v>29.86</v>
      </c>
      <c r="C407" s="2">
        <f>IFERROR(__xludf.DUMMYFUNCTION("""COMPUTED_VALUE"""),29.95)</f>
        <v>29.95</v>
      </c>
      <c r="D407" s="2">
        <f>IFERROR(__xludf.DUMMYFUNCTION("""COMPUTED_VALUE"""),29.69)</f>
        <v>29.69</v>
      </c>
      <c r="E407" s="2">
        <f>IFERROR(__xludf.DUMMYFUNCTION("""COMPUTED_VALUE"""),29.87)</f>
        <v>29.87</v>
      </c>
      <c r="F407" s="2">
        <f>IFERROR(__xludf.DUMMYFUNCTION("""COMPUTED_VALUE"""),613421.0)</f>
        <v>613421</v>
      </c>
    </row>
    <row r="408">
      <c r="A408" s="3">
        <f>IFERROR(__xludf.DUMMYFUNCTION("""COMPUTED_VALUE"""),44053.6875)</f>
        <v>44053.6875</v>
      </c>
      <c r="B408" s="2">
        <f>IFERROR(__xludf.DUMMYFUNCTION("""COMPUTED_VALUE"""),29.78)</f>
        <v>29.78</v>
      </c>
      <c r="C408" s="2">
        <f>IFERROR(__xludf.DUMMYFUNCTION("""COMPUTED_VALUE"""),29.87)</f>
        <v>29.87</v>
      </c>
      <c r="D408" s="2">
        <f>IFERROR(__xludf.DUMMYFUNCTION("""COMPUTED_VALUE"""),29.62)</f>
        <v>29.62</v>
      </c>
      <c r="E408" s="2">
        <f>IFERROR(__xludf.DUMMYFUNCTION("""COMPUTED_VALUE"""),29.69)</f>
        <v>29.69</v>
      </c>
      <c r="F408" s="2">
        <f>IFERROR(__xludf.DUMMYFUNCTION("""COMPUTED_VALUE"""),579159.0)</f>
        <v>579159</v>
      </c>
    </row>
    <row r="409">
      <c r="A409" s="3">
        <f>IFERROR(__xludf.DUMMYFUNCTION("""COMPUTED_VALUE"""),44054.6875)</f>
        <v>44054.6875</v>
      </c>
      <c r="B409" s="2">
        <f>IFERROR(__xludf.DUMMYFUNCTION("""COMPUTED_VALUE"""),29.85)</f>
        <v>29.85</v>
      </c>
      <c r="C409" s="2">
        <f>IFERROR(__xludf.DUMMYFUNCTION("""COMPUTED_VALUE"""),30.09)</f>
        <v>30.09</v>
      </c>
      <c r="D409" s="2">
        <f>IFERROR(__xludf.DUMMYFUNCTION("""COMPUTED_VALUE"""),29.72)</f>
        <v>29.72</v>
      </c>
      <c r="E409" s="2">
        <f>IFERROR(__xludf.DUMMYFUNCTION("""COMPUTED_VALUE"""),30.01)</f>
        <v>30.01</v>
      </c>
      <c r="F409" s="2">
        <f>IFERROR(__xludf.DUMMYFUNCTION("""COMPUTED_VALUE"""),706761.0)</f>
        <v>706761</v>
      </c>
    </row>
    <row r="410">
      <c r="A410" s="3">
        <f>IFERROR(__xludf.DUMMYFUNCTION("""COMPUTED_VALUE"""),44055.6875)</f>
        <v>44055.6875</v>
      </c>
      <c r="B410" s="2">
        <f>IFERROR(__xludf.DUMMYFUNCTION("""COMPUTED_VALUE"""),29.87)</f>
        <v>29.87</v>
      </c>
      <c r="C410" s="2">
        <f>IFERROR(__xludf.DUMMYFUNCTION("""COMPUTED_VALUE"""),30.17)</f>
        <v>30.17</v>
      </c>
      <c r="D410" s="2">
        <f>IFERROR(__xludf.DUMMYFUNCTION("""COMPUTED_VALUE"""),29.84)</f>
        <v>29.84</v>
      </c>
      <c r="E410" s="2">
        <f>IFERROR(__xludf.DUMMYFUNCTION("""COMPUTED_VALUE"""),30.16)</f>
        <v>30.16</v>
      </c>
      <c r="F410" s="2">
        <f>IFERROR(__xludf.DUMMYFUNCTION("""COMPUTED_VALUE"""),802720.0)</f>
        <v>802720</v>
      </c>
    </row>
    <row r="411">
      <c r="A411" s="3">
        <f>IFERROR(__xludf.DUMMYFUNCTION("""COMPUTED_VALUE"""),44056.6875)</f>
        <v>44056.6875</v>
      </c>
      <c r="B411" s="2">
        <f>IFERROR(__xludf.DUMMYFUNCTION("""COMPUTED_VALUE"""),30.0)</f>
        <v>30</v>
      </c>
      <c r="C411" s="2">
        <f>IFERROR(__xludf.DUMMYFUNCTION("""COMPUTED_VALUE"""),30.15)</f>
        <v>30.15</v>
      </c>
      <c r="D411" s="2">
        <f>IFERROR(__xludf.DUMMYFUNCTION("""COMPUTED_VALUE"""),29.96)</f>
        <v>29.96</v>
      </c>
      <c r="E411" s="2">
        <f>IFERROR(__xludf.DUMMYFUNCTION("""COMPUTED_VALUE"""),30.05)</f>
        <v>30.05</v>
      </c>
      <c r="F411" s="2">
        <f>IFERROR(__xludf.DUMMYFUNCTION("""COMPUTED_VALUE"""),289590.0)</f>
        <v>289590</v>
      </c>
    </row>
    <row r="412">
      <c r="A412" s="3">
        <f>IFERROR(__xludf.DUMMYFUNCTION("""COMPUTED_VALUE"""),44057.6875)</f>
        <v>44057.6875</v>
      </c>
      <c r="B412" s="2">
        <f>IFERROR(__xludf.DUMMYFUNCTION("""COMPUTED_VALUE"""),30.09)</f>
        <v>30.09</v>
      </c>
      <c r="C412" s="2">
        <f>IFERROR(__xludf.DUMMYFUNCTION("""COMPUTED_VALUE"""),30.09)</f>
        <v>30.09</v>
      </c>
      <c r="D412" s="2">
        <f>IFERROR(__xludf.DUMMYFUNCTION("""COMPUTED_VALUE"""),29.8)</f>
        <v>29.8</v>
      </c>
      <c r="E412" s="2">
        <f>IFERROR(__xludf.DUMMYFUNCTION("""COMPUTED_VALUE"""),30.01)</f>
        <v>30.01</v>
      </c>
      <c r="F412" s="2">
        <f>IFERROR(__xludf.DUMMYFUNCTION("""COMPUTED_VALUE"""),321022.0)</f>
        <v>321022</v>
      </c>
    </row>
    <row r="413">
      <c r="A413" s="3">
        <f>IFERROR(__xludf.DUMMYFUNCTION("""COMPUTED_VALUE"""),44060.6875)</f>
        <v>44060.6875</v>
      </c>
      <c r="B413" s="2">
        <f>IFERROR(__xludf.DUMMYFUNCTION("""COMPUTED_VALUE"""),30.22)</f>
        <v>30.22</v>
      </c>
      <c r="C413" s="2">
        <f>IFERROR(__xludf.DUMMYFUNCTION("""COMPUTED_VALUE"""),30.33)</f>
        <v>30.33</v>
      </c>
      <c r="D413" s="2">
        <f>IFERROR(__xludf.DUMMYFUNCTION("""COMPUTED_VALUE"""),30.07)</f>
        <v>30.07</v>
      </c>
      <c r="E413" s="2">
        <f>IFERROR(__xludf.DUMMYFUNCTION("""COMPUTED_VALUE"""),30.27)</f>
        <v>30.27</v>
      </c>
      <c r="F413" s="2">
        <f>IFERROR(__xludf.DUMMYFUNCTION("""COMPUTED_VALUE"""),351531.0)</f>
        <v>351531</v>
      </c>
    </row>
    <row r="414">
      <c r="A414" s="3">
        <f>IFERROR(__xludf.DUMMYFUNCTION("""COMPUTED_VALUE"""),44061.6875)</f>
        <v>44061.6875</v>
      </c>
      <c r="B414" s="2">
        <f>IFERROR(__xludf.DUMMYFUNCTION("""COMPUTED_VALUE"""),30.1)</f>
        <v>30.1</v>
      </c>
      <c r="C414" s="2">
        <f>IFERROR(__xludf.DUMMYFUNCTION("""COMPUTED_VALUE"""),30.37)</f>
        <v>30.37</v>
      </c>
      <c r="D414" s="2">
        <f>IFERROR(__xludf.DUMMYFUNCTION("""COMPUTED_VALUE"""),30.08)</f>
        <v>30.08</v>
      </c>
      <c r="E414" s="2">
        <f>IFERROR(__xludf.DUMMYFUNCTION("""COMPUTED_VALUE"""),30.19)</f>
        <v>30.19</v>
      </c>
      <c r="F414" s="2">
        <f>IFERROR(__xludf.DUMMYFUNCTION("""COMPUTED_VALUE"""),713835.0)</f>
        <v>713835</v>
      </c>
    </row>
    <row r="415">
      <c r="A415" s="3">
        <f>IFERROR(__xludf.DUMMYFUNCTION("""COMPUTED_VALUE"""),44062.6875)</f>
        <v>44062.6875</v>
      </c>
      <c r="B415" s="2">
        <f>IFERROR(__xludf.DUMMYFUNCTION("""COMPUTED_VALUE"""),30.34)</f>
        <v>30.34</v>
      </c>
      <c r="C415" s="2">
        <f>IFERROR(__xludf.DUMMYFUNCTION("""COMPUTED_VALUE"""),30.34)</f>
        <v>30.34</v>
      </c>
      <c r="D415" s="2">
        <f>IFERROR(__xludf.DUMMYFUNCTION("""COMPUTED_VALUE"""),30.1)</f>
        <v>30.1</v>
      </c>
      <c r="E415" s="2">
        <f>IFERROR(__xludf.DUMMYFUNCTION("""COMPUTED_VALUE"""),30.18)</f>
        <v>30.18</v>
      </c>
      <c r="F415" s="2">
        <f>IFERROR(__xludf.DUMMYFUNCTION("""COMPUTED_VALUE"""),537439.0)</f>
        <v>537439</v>
      </c>
    </row>
    <row r="416">
      <c r="A416" s="3">
        <f>IFERROR(__xludf.DUMMYFUNCTION("""COMPUTED_VALUE"""),44063.6875)</f>
        <v>44063.6875</v>
      </c>
      <c r="B416" s="2">
        <f>IFERROR(__xludf.DUMMYFUNCTION("""COMPUTED_VALUE"""),29.7)</f>
        <v>29.7</v>
      </c>
      <c r="C416" s="2">
        <f>IFERROR(__xludf.DUMMYFUNCTION("""COMPUTED_VALUE"""),29.72)</f>
        <v>29.72</v>
      </c>
      <c r="D416" s="2">
        <f>IFERROR(__xludf.DUMMYFUNCTION("""COMPUTED_VALUE"""),29.44)</f>
        <v>29.44</v>
      </c>
      <c r="E416" s="2">
        <f>IFERROR(__xludf.DUMMYFUNCTION("""COMPUTED_VALUE"""),29.55)</f>
        <v>29.55</v>
      </c>
      <c r="F416" s="2">
        <f>IFERROR(__xludf.DUMMYFUNCTION("""COMPUTED_VALUE"""),279152.0)</f>
        <v>279152</v>
      </c>
    </row>
    <row r="417">
      <c r="A417" s="3">
        <f>IFERROR(__xludf.DUMMYFUNCTION("""COMPUTED_VALUE"""),44064.6875)</f>
        <v>44064.6875</v>
      </c>
      <c r="B417" s="2">
        <f>IFERROR(__xludf.DUMMYFUNCTION("""COMPUTED_VALUE"""),30.01)</f>
        <v>30.01</v>
      </c>
      <c r="C417" s="2">
        <f>IFERROR(__xludf.DUMMYFUNCTION("""COMPUTED_VALUE"""),30.03)</f>
        <v>30.03</v>
      </c>
      <c r="D417" s="2">
        <f>IFERROR(__xludf.DUMMYFUNCTION("""COMPUTED_VALUE"""),29.7)</f>
        <v>29.7</v>
      </c>
      <c r="E417" s="2">
        <f>IFERROR(__xludf.DUMMYFUNCTION("""COMPUTED_VALUE"""),29.9)</f>
        <v>29.9</v>
      </c>
      <c r="F417" s="2">
        <f>IFERROR(__xludf.DUMMYFUNCTION("""COMPUTED_VALUE"""),303415.0)</f>
        <v>303415</v>
      </c>
    </row>
    <row r="418">
      <c r="A418" s="3">
        <f>IFERROR(__xludf.DUMMYFUNCTION("""COMPUTED_VALUE"""),44067.6875)</f>
        <v>44067.6875</v>
      </c>
      <c r="B418" s="2">
        <f>IFERROR(__xludf.DUMMYFUNCTION("""COMPUTED_VALUE"""),30.33)</f>
        <v>30.33</v>
      </c>
      <c r="C418" s="2">
        <f>IFERROR(__xludf.DUMMYFUNCTION("""COMPUTED_VALUE"""),30.5)</f>
        <v>30.5</v>
      </c>
      <c r="D418" s="2">
        <f>IFERROR(__xludf.DUMMYFUNCTION("""COMPUTED_VALUE"""),29.75)</f>
        <v>29.75</v>
      </c>
      <c r="E418" s="2">
        <f>IFERROR(__xludf.DUMMYFUNCTION("""COMPUTED_VALUE"""),30.22)</f>
        <v>30.22</v>
      </c>
      <c r="F418" s="2">
        <f>IFERROR(__xludf.DUMMYFUNCTION("""COMPUTED_VALUE"""),581826.0)</f>
        <v>581826</v>
      </c>
    </row>
    <row r="419">
      <c r="A419" s="3">
        <f>IFERROR(__xludf.DUMMYFUNCTION("""COMPUTED_VALUE"""),44068.6875)</f>
        <v>44068.6875</v>
      </c>
      <c r="B419" s="2">
        <f>IFERROR(__xludf.DUMMYFUNCTION("""COMPUTED_VALUE"""),30.48)</f>
        <v>30.48</v>
      </c>
      <c r="C419" s="2">
        <f>IFERROR(__xludf.DUMMYFUNCTION("""COMPUTED_VALUE"""),30.57)</f>
        <v>30.57</v>
      </c>
      <c r="D419" s="2">
        <f>IFERROR(__xludf.DUMMYFUNCTION("""COMPUTED_VALUE"""),30.37)</f>
        <v>30.37</v>
      </c>
      <c r="E419" s="2">
        <f>IFERROR(__xludf.DUMMYFUNCTION("""COMPUTED_VALUE"""),30.51)</f>
        <v>30.51</v>
      </c>
      <c r="F419" s="2">
        <f>IFERROR(__xludf.DUMMYFUNCTION("""COMPUTED_VALUE"""),665204.0)</f>
        <v>665204</v>
      </c>
    </row>
    <row r="420">
      <c r="A420" s="3">
        <f>IFERROR(__xludf.DUMMYFUNCTION("""COMPUTED_VALUE"""),44069.6875)</f>
        <v>44069.6875</v>
      </c>
      <c r="B420" s="2">
        <f>IFERROR(__xludf.DUMMYFUNCTION("""COMPUTED_VALUE"""),30.59)</f>
        <v>30.59</v>
      </c>
      <c r="C420" s="2">
        <f>IFERROR(__xludf.DUMMYFUNCTION("""COMPUTED_VALUE"""),30.71)</f>
        <v>30.71</v>
      </c>
      <c r="D420" s="2">
        <f>IFERROR(__xludf.DUMMYFUNCTION("""COMPUTED_VALUE"""),30.56)</f>
        <v>30.56</v>
      </c>
      <c r="E420" s="2">
        <f>IFERROR(__xludf.DUMMYFUNCTION("""COMPUTED_VALUE"""),30.66)</f>
        <v>30.66</v>
      </c>
      <c r="F420" s="2">
        <f>IFERROR(__xludf.DUMMYFUNCTION("""COMPUTED_VALUE"""),270768.0)</f>
        <v>270768</v>
      </c>
    </row>
    <row r="421">
      <c r="A421" s="3">
        <f>IFERROR(__xludf.DUMMYFUNCTION("""COMPUTED_VALUE"""),44070.6875)</f>
        <v>44070.6875</v>
      </c>
      <c r="B421" s="2">
        <f>IFERROR(__xludf.DUMMYFUNCTION("""COMPUTED_VALUE"""),30.63)</f>
        <v>30.63</v>
      </c>
      <c r="C421" s="2">
        <f>IFERROR(__xludf.DUMMYFUNCTION("""COMPUTED_VALUE"""),30.81)</f>
        <v>30.81</v>
      </c>
      <c r="D421" s="2">
        <f>IFERROR(__xludf.DUMMYFUNCTION("""COMPUTED_VALUE"""),30.42)</f>
        <v>30.42</v>
      </c>
      <c r="E421" s="2">
        <f>IFERROR(__xludf.DUMMYFUNCTION("""COMPUTED_VALUE"""),30.47)</f>
        <v>30.47</v>
      </c>
      <c r="F421" s="2">
        <f>IFERROR(__xludf.DUMMYFUNCTION("""COMPUTED_VALUE"""),375728.0)</f>
        <v>375728</v>
      </c>
    </row>
    <row r="422">
      <c r="A422" s="3">
        <f>IFERROR(__xludf.DUMMYFUNCTION("""COMPUTED_VALUE"""),44071.6875)</f>
        <v>44071.6875</v>
      </c>
      <c r="B422" s="2">
        <f>IFERROR(__xludf.DUMMYFUNCTION("""COMPUTED_VALUE"""),30.85)</f>
        <v>30.85</v>
      </c>
      <c r="C422" s="2">
        <f>IFERROR(__xludf.DUMMYFUNCTION("""COMPUTED_VALUE"""),30.85)</f>
        <v>30.85</v>
      </c>
      <c r="D422" s="2">
        <f>IFERROR(__xludf.DUMMYFUNCTION("""COMPUTED_VALUE"""),30.55)</f>
        <v>30.55</v>
      </c>
      <c r="E422" s="2">
        <f>IFERROR(__xludf.DUMMYFUNCTION("""COMPUTED_VALUE"""),30.76)</f>
        <v>30.76</v>
      </c>
      <c r="F422" s="2">
        <f>IFERROR(__xludf.DUMMYFUNCTION("""COMPUTED_VALUE"""),352919.0)</f>
        <v>352919</v>
      </c>
    </row>
    <row r="423">
      <c r="A423" s="3">
        <f>IFERROR(__xludf.DUMMYFUNCTION("""COMPUTED_VALUE"""),44075.6875)</f>
        <v>44075.6875</v>
      </c>
      <c r="B423" s="2">
        <f>IFERROR(__xludf.DUMMYFUNCTION("""COMPUTED_VALUE"""),30.91)</f>
        <v>30.91</v>
      </c>
      <c r="C423" s="2">
        <f>IFERROR(__xludf.DUMMYFUNCTION("""COMPUTED_VALUE"""),30.91)</f>
        <v>30.91</v>
      </c>
      <c r="D423" s="2">
        <f>IFERROR(__xludf.DUMMYFUNCTION("""COMPUTED_VALUE"""),30.46)</f>
        <v>30.46</v>
      </c>
      <c r="E423" s="2">
        <f>IFERROR(__xludf.DUMMYFUNCTION("""COMPUTED_VALUE"""),30.62)</f>
        <v>30.62</v>
      </c>
      <c r="F423" s="2">
        <f>IFERROR(__xludf.DUMMYFUNCTION("""COMPUTED_VALUE"""),1001878.0)</f>
        <v>1001878</v>
      </c>
    </row>
    <row r="424">
      <c r="A424" s="3">
        <f>IFERROR(__xludf.DUMMYFUNCTION("""COMPUTED_VALUE"""),44076.6875)</f>
        <v>44076.6875</v>
      </c>
      <c r="B424" s="2">
        <f>IFERROR(__xludf.DUMMYFUNCTION("""COMPUTED_VALUE"""),30.76)</f>
        <v>30.76</v>
      </c>
      <c r="C424" s="2">
        <f>IFERROR(__xludf.DUMMYFUNCTION("""COMPUTED_VALUE"""),30.91)</f>
        <v>30.91</v>
      </c>
      <c r="D424" s="2">
        <f>IFERROR(__xludf.DUMMYFUNCTION("""COMPUTED_VALUE"""),30.46)</f>
        <v>30.46</v>
      </c>
      <c r="E424" s="2">
        <f>IFERROR(__xludf.DUMMYFUNCTION("""COMPUTED_VALUE"""),30.53)</f>
        <v>30.53</v>
      </c>
      <c r="F424" s="2">
        <f>IFERROR(__xludf.DUMMYFUNCTION("""COMPUTED_VALUE"""),438802.0)</f>
        <v>438802</v>
      </c>
    </row>
    <row r="425">
      <c r="A425" s="3">
        <f>IFERROR(__xludf.DUMMYFUNCTION("""COMPUTED_VALUE"""),44077.6875)</f>
        <v>44077.6875</v>
      </c>
      <c r="B425" s="2">
        <f>IFERROR(__xludf.DUMMYFUNCTION("""COMPUTED_VALUE"""),30.64)</f>
        <v>30.64</v>
      </c>
      <c r="C425" s="2">
        <f>IFERROR(__xludf.DUMMYFUNCTION("""COMPUTED_VALUE"""),30.65)</f>
        <v>30.65</v>
      </c>
      <c r="D425" s="2">
        <f>IFERROR(__xludf.DUMMYFUNCTION("""COMPUTED_VALUE"""),29.92)</f>
        <v>29.92</v>
      </c>
      <c r="E425" s="2">
        <f>IFERROR(__xludf.DUMMYFUNCTION("""COMPUTED_VALUE"""),30.04)</f>
        <v>30.04</v>
      </c>
      <c r="F425" s="2">
        <f>IFERROR(__xludf.DUMMYFUNCTION("""COMPUTED_VALUE"""),446244.0)</f>
        <v>446244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IFERROR(__xludf.DUMMYFUNCTION("GOOGLEFINANCE(""CURRENCY:USDSGD"", ""close"", ""2019-01-01"", TODAY())"),"Date")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IFERROR(__xludf.DUMMYFUNCTION("""COMPUTED_VALUE"""),43466.99861111111)</f>
        <v>43466.99861</v>
      </c>
      <c r="B2" s="2">
        <f>IFERROR(__xludf.DUMMYFUNCTION("""COMPUTED_VALUE"""),1.3624)</f>
        <v>1.3624</v>
      </c>
    </row>
    <row r="3">
      <c r="A3" s="3">
        <f>IFERROR(__xludf.DUMMYFUNCTION("""COMPUTED_VALUE"""),43467.99861111111)</f>
        <v>43467.99861</v>
      </c>
      <c r="B3" s="2">
        <f>IFERROR(__xludf.DUMMYFUNCTION("""COMPUTED_VALUE"""),1.3671)</f>
        <v>1.3671</v>
      </c>
    </row>
    <row r="4">
      <c r="A4" s="3">
        <f>IFERROR(__xludf.DUMMYFUNCTION("""COMPUTED_VALUE"""),43468.99861111111)</f>
        <v>43468.99861</v>
      </c>
      <c r="B4" s="2">
        <f>IFERROR(__xludf.DUMMYFUNCTION("""COMPUTED_VALUE"""),1.3641)</f>
        <v>1.3641</v>
      </c>
    </row>
    <row r="5">
      <c r="A5" s="3">
        <f>IFERROR(__xludf.DUMMYFUNCTION("""COMPUTED_VALUE"""),43469.99861111111)</f>
        <v>43469.99861</v>
      </c>
      <c r="B5" s="2">
        <f>IFERROR(__xludf.DUMMYFUNCTION("""COMPUTED_VALUE"""),1.3588)</f>
        <v>1.3588</v>
      </c>
    </row>
    <row r="6">
      <c r="A6" s="3">
        <f>IFERROR(__xludf.DUMMYFUNCTION("""COMPUTED_VALUE"""),43470.99861111111)</f>
        <v>43470.99861</v>
      </c>
      <c r="B6" s="2">
        <f>IFERROR(__xludf.DUMMYFUNCTION("""COMPUTED_VALUE"""),1.3588)</f>
        <v>1.3588</v>
      </c>
    </row>
    <row r="7">
      <c r="A7" s="3">
        <f>IFERROR(__xludf.DUMMYFUNCTION("""COMPUTED_VALUE"""),43471.99861111111)</f>
        <v>43471.99861</v>
      </c>
      <c r="B7" s="2">
        <f>IFERROR(__xludf.DUMMYFUNCTION("""COMPUTED_VALUE"""),1.3584)</f>
        <v>1.3584</v>
      </c>
    </row>
    <row r="8">
      <c r="A8" s="3">
        <f>IFERROR(__xludf.DUMMYFUNCTION("""COMPUTED_VALUE"""),43472.99861111111)</f>
        <v>43472.99861</v>
      </c>
      <c r="B8" s="2">
        <f>IFERROR(__xludf.DUMMYFUNCTION("""COMPUTED_VALUE"""),1.3552)</f>
        <v>1.3552</v>
      </c>
    </row>
    <row r="9">
      <c r="A9" s="3">
        <f>IFERROR(__xludf.DUMMYFUNCTION("""COMPUTED_VALUE"""),43473.99861111111)</f>
        <v>43473.99861</v>
      </c>
      <c r="B9" s="2">
        <f>IFERROR(__xludf.DUMMYFUNCTION("""COMPUTED_VALUE"""),1.3571)</f>
        <v>1.3571</v>
      </c>
    </row>
    <row r="10">
      <c r="A10" s="3">
        <f>IFERROR(__xludf.DUMMYFUNCTION("""COMPUTED_VALUE"""),43474.99861111111)</f>
        <v>43474.99861</v>
      </c>
      <c r="B10" s="2">
        <f>IFERROR(__xludf.DUMMYFUNCTION("""COMPUTED_VALUE"""),1.3526)</f>
        <v>1.3526</v>
      </c>
    </row>
    <row r="11">
      <c r="A11" s="3">
        <f>IFERROR(__xludf.DUMMYFUNCTION("""COMPUTED_VALUE"""),43475.99861111111)</f>
        <v>43475.99861</v>
      </c>
      <c r="B11" s="2">
        <f>IFERROR(__xludf.DUMMYFUNCTION("""COMPUTED_VALUE"""),1.3514)</f>
        <v>1.3514</v>
      </c>
    </row>
    <row r="12">
      <c r="A12" s="3">
        <f>IFERROR(__xludf.DUMMYFUNCTION("""COMPUTED_VALUE"""),43476.99861111111)</f>
        <v>43476.99861</v>
      </c>
      <c r="B12" s="2">
        <f>IFERROR(__xludf.DUMMYFUNCTION("""COMPUTED_VALUE"""),1.3527)</f>
        <v>1.3527</v>
      </c>
    </row>
    <row r="13">
      <c r="A13" s="3">
        <f>IFERROR(__xludf.DUMMYFUNCTION("""COMPUTED_VALUE"""),43477.99861111111)</f>
        <v>43477.99861</v>
      </c>
      <c r="B13" s="2">
        <f>IFERROR(__xludf.DUMMYFUNCTION("""COMPUTED_VALUE"""),1.3527)</f>
        <v>1.3527</v>
      </c>
    </row>
    <row r="14">
      <c r="A14" s="3">
        <f>IFERROR(__xludf.DUMMYFUNCTION("""COMPUTED_VALUE"""),43478.99861111111)</f>
        <v>43478.99861</v>
      </c>
      <c r="B14" s="2">
        <f>IFERROR(__xludf.DUMMYFUNCTION("""COMPUTED_VALUE"""),1.35331)</f>
        <v>1.35331</v>
      </c>
    </row>
    <row r="15">
      <c r="A15" s="3">
        <f>IFERROR(__xludf.DUMMYFUNCTION("""COMPUTED_VALUE"""),43479.99861111111)</f>
        <v>43479.99861</v>
      </c>
      <c r="B15" s="2">
        <f>IFERROR(__xludf.DUMMYFUNCTION("""COMPUTED_VALUE"""),1.35311)</f>
        <v>1.35311</v>
      </c>
    </row>
    <row r="16">
      <c r="A16" s="3">
        <f>IFERROR(__xludf.DUMMYFUNCTION("""COMPUTED_VALUE"""),43480.99861111111)</f>
        <v>43480.99861</v>
      </c>
      <c r="B16" s="2">
        <f>IFERROR(__xludf.DUMMYFUNCTION("""COMPUTED_VALUE"""),1.3546)</f>
        <v>1.3546</v>
      </c>
    </row>
    <row r="17">
      <c r="A17" s="3">
        <f>IFERROR(__xludf.DUMMYFUNCTION("""COMPUTED_VALUE"""),43481.99861111111)</f>
        <v>43481.99861</v>
      </c>
      <c r="B17" s="2">
        <f>IFERROR(__xludf.DUMMYFUNCTION("""COMPUTED_VALUE"""),1.3543)</f>
        <v>1.3543</v>
      </c>
    </row>
    <row r="18">
      <c r="A18" s="3">
        <f>IFERROR(__xludf.DUMMYFUNCTION("""COMPUTED_VALUE"""),43482.99861111111)</f>
        <v>43482.99861</v>
      </c>
      <c r="B18" s="2">
        <f>IFERROR(__xludf.DUMMYFUNCTION("""COMPUTED_VALUE"""),1.3549)</f>
        <v>1.3549</v>
      </c>
    </row>
    <row r="19">
      <c r="A19" s="3">
        <f>IFERROR(__xludf.DUMMYFUNCTION("""COMPUTED_VALUE"""),43483.99861111111)</f>
        <v>43483.99861</v>
      </c>
      <c r="B19" s="2">
        <f>IFERROR(__xludf.DUMMYFUNCTION("""COMPUTED_VALUE"""),1.3582)</f>
        <v>1.3582</v>
      </c>
    </row>
    <row r="20">
      <c r="A20" s="3">
        <f>IFERROR(__xludf.DUMMYFUNCTION("""COMPUTED_VALUE"""),43485.99861111111)</f>
        <v>43485.99861</v>
      </c>
      <c r="B20" s="2">
        <f>IFERROR(__xludf.DUMMYFUNCTION("""COMPUTED_VALUE"""),1.3581)</f>
        <v>1.3581</v>
      </c>
    </row>
    <row r="21">
      <c r="A21" s="3">
        <f>IFERROR(__xludf.DUMMYFUNCTION("""COMPUTED_VALUE"""),43486.99861111111)</f>
        <v>43486.99861</v>
      </c>
      <c r="B21" s="2">
        <f>IFERROR(__xludf.DUMMYFUNCTION("""COMPUTED_VALUE"""),1.35889)</f>
        <v>1.35889</v>
      </c>
    </row>
    <row r="22">
      <c r="A22" s="3">
        <f>IFERROR(__xludf.DUMMYFUNCTION("""COMPUTED_VALUE"""),43487.99861111111)</f>
        <v>43487.99861</v>
      </c>
      <c r="B22" s="2">
        <f>IFERROR(__xludf.DUMMYFUNCTION("""COMPUTED_VALUE"""),1.3597)</f>
        <v>1.3597</v>
      </c>
    </row>
    <row r="23">
      <c r="A23" s="3">
        <f>IFERROR(__xludf.DUMMYFUNCTION("""COMPUTED_VALUE"""),43488.99861111111)</f>
        <v>43488.99861</v>
      </c>
      <c r="B23" s="2">
        <f>IFERROR(__xludf.DUMMYFUNCTION("""COMPUTED_VALUE"""),1.3577)</f>
        <v>1.3577</v>
      </c>
    </row>
    <row r="24">
      <c r="A24" s="3">
        <f>IFERROR(__xludf.DUMMYFUNCTION("""COMPUTED_VALUE"""),43489.99861111111)</f>
        <v>43489.99861</v>
      </c>
      <c r="B24" s="2">
        <f>IFERROR(__xludf.DUMMYFUNCTION("""COMPUTED_VALUE"""),1.3604)</f>
        <v>1.3604</v>
      </c>
    </row>
    <row r="25">
      <c r="A25" s="3">
        <f>IFERROR(__xludf.DUMMYFUNCTION("""COMPUTED_VALUE"""),43490.99861111111)</f>
        <v>43490.99861</v>
      </c>
      <c r="B25" s="2">
        <f>IFERROR(__xludf.DUMMYFUNCTION("""COMPUTED_VALUE"""),1.3534)</f>
        <v>1.3534</v>
      </c>
    </row>
    <row r="26">
      <c r="A26" s="3">
        <f>IFERROR(__xludf.DUMMYFUNCTION("""COMPUTED_VALUE"""),43491.99861111111)</f>
        <v>43491.99861</v>
      </c>
      <c r="B26" s="2">
        <f>IFERROR(__xludf.DUMMYFUNCTION("""COMPUTED_VALUE"""),1.354206)</f>
        <v>1.354206</v>
      </c>
    </row>
    <row r="27">
      <c r="A27" s="3">
        <f>IFERROR(__xludf.DUMMYFUNCTION("""COMPUTED_VALUE"""),43492.99861111111)</f>
        <v>43492.99861</v>
      </c>
      <c r="B27" s="2">
        <f>IFERROR(__xludf.DUMMYFUNCTION("""COMPUTED_VALUE"""),1.35296)</f>
        <v>1.35296</v>
      </c>
    </row>
    <row r="28">
      <c r="A28" s="3">
        <f>IFERROR(__xludf.DUMMYFUNCTION("""COMPUTED_VALUE"""),43493.99861111111)</f>
        <v>43493.99861</v>
      </c>
      <c r="B28" s="2">
        <f>IFERROR(__xludf.DUMMYFUNCTION("""COMPUTED_VALUE"""),1.353)</f>
        <v>1.353</v>
      </c>
    </row>
    <row r="29">
      <c r="A29" s="3">
        <f>IFERROR(__xludf.DUMMYFUNCTION("""COMPUTED_VALUE"""),43494.99861111111)</f>
        <v>43494.99861</v>
      </c>
      <c r="B29" s="2">
        <f>IFERROR(__xludf.DUMMYFUNCTION("""COMPUTED_VALUE"""),1.35208)</f>
        <v>1.35208</v>
      </c>
    </row>
    <row r="30">
      <c r="A30" s="3">
        <f>IFERROR(__xludf.DUMMYFUNCTION("""COMPUTED_VALUE"""),43495.99861111111)</f>
        <v>43495.99861</v>
      </c>
      <c r="B30" s="2">
        <f>IFERROR(__xludf.DUMMYFUNCTION("""COMPUTED_VALUE"""),1.3463)</f>
        <v>1.3463</v>
      </c>
    </row>
    <row r="31">
      <c r="A31" s="3">
        <f>IFERROR(__xludf.DUMMYFUNCTION("""COMPUTED_VALUE"""),43496.99861111111)</f>
        <v>43496.99861</v>
      </c>
      <c r="B31" s="2">
        <f>IFERROR(__xludf.DUMMYFUNCTION("""COMPUTED_VALUE"""),1.3455)</f>
        <v>1.3455</v>
      </c>
    </row>
    <row r="32">
      <c r="A32" s="3">
        <f>IFERROR(__xludf.DUMMYFUNCTION("""COMPUTED_VALUE"""),43497.99861111111)</f>
        <v>43497.99861</v>
      </c>
      <c r="B32" s="2">
        <f>IFERROR(__xludf.DUMMYFUNCTION("""COMPUTED_VALUE"""),1.3498)</f>
        <v>1.3498</v>
      </c>
    </row>
    <row r="33">
      <c r="A33" s="3">
        <f>IFERROR(__xludf.DUMMYFUNCTION("""COMPUTED_VALUE"""),43499.99861111111)</f>
        <v>43499.99861</v>
      </c>
      <c r="B33" s="2">
        <f>IFERROR(__xludf.DUMMYFUNCTION("""COMPUTED_VALUE"""),1.35)</f>
        <v>1.35</v>
      </c>
    </row>
    <row r="34">
      <c r="A34" s="3">
        <f>IFERROR(__xludf.DUMMYFUNCTION("""COMPUTED_VALUE"""),43500.99861111111)</f>
        <v>43500.99861</v>
      </c>
      <c r="B34" s="2">
        <f>IFERROR(__xludf.DUMMYFUNCTION("""COMPUTED_VALUE"""),1.3526)</f>
        <v>1.3526</v>
      </c>
    </row>
    <row r="35">
      <c r="A35" s="3">
        <f>IFERROR(__xludf.DUMMYFUNCTION("""COMPUTED_VALUE"""),43501.99861111111)</f>
        <v>43501.99861</v>
      </c>
      <c r="B35" s="2">
        <f>IFERROR(__xludf.DUMMYFUNCTION("""COMPUTED_VALUE"""),1.35078)</f>
        <v>1.35078</v>
      </c>
    </row>
    <row r="36">
      <c r="A36" s="3">
        <f>IFERROR(__xludf.DUMMYFUNCTION("""COMPUTED_VALUE"""),43502.99861111111)</f>
        <v>43502.99861</v>
      </c>
      <c r="B36" s="2">
        <f>IFERROR(__xludf.DUMMYFUNCTION("""COMPUTED_VALUE"""),1.3551)</f>
        <v>1.3551</v>
      </c>
    </row>
    <row r="37">
      <c r="A37" s="3">
        <f>IFERROR(__xludf.DUMMYFUNCTION("""COMPUTED_VALUE"""),43503.99861111111)</f>
        <v>43503.99861</v>
      </c>
      <c r="B37" s="2">
        <f>IFERROR(__xludf.DUMMYFUNCTION("""COMPUTED_VALUE"""),1.357)</f>
        <v>1.357</v>
      </c>
    </row>
    <row r="38">
      <c r="A38" s="3">
        <f>IFERROR(__xludf.DUMMYFUNCTION("""COMPUTED_VALUE"""),43504.99861111111)</f>
        <v>43504.99861</v>
      </c>
      <c r="B38" s="2">
        <f>IFERROR(__xludf.DUMMYFUNCTION("""COMPUTED_VALUE"""),1.356)</f>
        <v>1.356</v>
      </c>
    </row>
    <row r="39">
      <c r="A39" s="3">
        <f>IFERROR(__xludf.DUMMYFUNCTION("""COMPUTED_VALUE"""),43505.99861111111)</f>
        <v>43505.99861</v>
      </c>
      <c r="B39" s="2">
        <f>IFERROR(__xludf.DUMMYFUNCTION("""COMPUTED_VALUE"""),1.357294)</f>
        <v>1.357294</v>
      </c>
    </row>
    <row r="40">
      <c r="A40" s="3">
        <f>IFERROR(__xludf.DUMMYFUNCTION("""COMPUTED_VALUE"""),43506.99861111111)</f>
        <v>43506.99861</v>
      </c>
      <c r="B40" s="2">
        <f>IFERROR(__xludf.DUMMYFUNCTION("""COMPUTED_VALUE"""),1.3554)</f>
        <v>1.3554</v>
      </c>
    </row>
    <row r="41">
      <c r="A41" s="3">
        <f>IFERROR(__xludf.DUMMYFUNCTION("""COMPUTED_VALUE"""),43507.99861111111)</f>
        <v>43507.99861</v>
      </c>
      <c r="B41" s="2">
        <f>IFERROR(__xludf.DUMMYFUNCTION("""COMPUTED_VALUE"""),1.3603)</f>
        <v>1.3603</v>
      </c>
    </row>
    <row r="42">
      <c r="A42" s="3">
        <f>IFERROR(__xludf.DUMMYFUNCTION("""COMPUTED_VALUE"""),43508.99861111111)</f>
        <v>43508.99861</v>
      </c>
      <c r="B42" s="2">
        <f>IFERROR(__xludf.DUMMYFUNCTION("""COMPUTED_VALUE"""),1.3559)</f>
        <v>1.3559</v>
      </c>
    </row>
    <row r="43">
      <c r="A43" s="3">
        <f>IFERROR(__xludf.DUMMYFUNCTION("""COMPUTED_VALUE"""),43509.99861111111)</f>
        <v>43509.99861</v>
      </c>
      <c r="B43" s="2">
        <f>IFERROR(__xludf.DUMMYFUNCTION("""COMPUTED_VALUE"""),1.359)</f>
        <v>1.359</v>
      </c>
    </row>
    <row r="44">
      <c r="A44" s="3">
        <f>IFERROR(__xludf.DUMMYFUNCTION("""COMPUTED_VALUE"""),43510.99861111111)</f>
        <v>43510.99861</v>
      </c>
      <c r="B44" s="2">
        <f>IFERROR(__xludf.DUMMYFUNCTION("""COMPUTED_VALUE"""),1.3579)</f>
        <v>1.3579</v>
      </c>
    </row>
    <row r="45">
      <c r="A45" s="3">
        <f>IFERROR(__xludf.DUMMYFUNCTION("""COMPUTED_VALUE"""),43511.99861111111)</f>
        <v>43511.99861</v>
      </c>
      <c r="B45" s="2">
        <f>IFERROR(__xludf.DUMMYFUNCTION("""COMPUTED_VALUE"""),1.3563)</f>
        <v>1.3563</v>
      </c>
    </row>
    <row r="46">
      <c r="A46" s="3">
        <f>IFERROR(__xludf.DUMMYFUNCTION("""COMPUTED_VALUE"""),43512.99861111111)</f>
        <v>43512.99861</v>
      </c>
      <c r="B46" s="2">
        <f>IFERROR(__xludf.DUMMYFUNCTION("""COMPUTED_VALUE"""),1.3563)</f>
        <v>1.3563</v>
      </c>
    </row>
    <row r="47">
      <c r="A47" s="3">
        <f>IFERROR(__xludf.DUMMYFUNCTION("""COMPUTED_VALUE"""),43513.99861111111)</f>
        <v>43513.99861</v>
      </c>
      <c r="B47" s="2">
        <f>IFERROR(__xludf.DUMMYFUNCTION("""COMPUTED_VALUE"""),1.356)</f>
        <v>1.356</v>
      </c>
    </row>
    <row r="48">
      <c r="A48" s="3">
        <f>IFERROR(__xludf.DUMMYFUNCTION("""COMPUTED_VALUE"""),43514.99861111111)</f>
        <v>43514.99861</v>
      </c>
      <c r="B48" s="2">
        <f>IFERROR(__xludf.DUMMYFUNCTION("""COMPUTED_VALUE"""),1.356)</f>
        <v>1.356</v>
      </c>
    </row>
    <row r="49">
      <c r="A49" s="3">
        <f>IFERROR(__xludf.DUMMYFUNCTION("""COMPUTED_VALUE"""),43515.99861111111)</f>
        <v>43515.99861</v>
      </c>
      <c r="B49" s="2">
        <f>IFERROR(__xludf.DUMMYFUNCTION("""COMPUTED_VALUE"""),1.35246)</f>
        <v>1.35246</v>
      </c>
    </row>
    <row r="50">
      <c r="A50" s="3">
        <f>IFERROR(__xludf.DUMMYFUNCTION("""COMPUTED_VALUE"""),43516.99861111111)</f>
        <v>43516.99861</v>
      </c>
      <c r="B50" s="2">
        <f>IFERROR(__xludf.DUMMYFUNCTION("""COMPUTED_VALUE"""),1.3511)</f>
        <v>1.3511</v>
      </c>
    </row>
    <row r="51">
      <c r="A51" s="3">
        <f>IFERROR(__xludf.DUMMYFUNCTION("""COMPUTED_VALUE"""),43517.99861111111)</f>
        <v>43517.99861</v>
      </c>
      <c r="B51" s="2">
        <f>IFERROR(__xludf.DUMMYFUNCTION("""COMPUTED_VALUE"""),1.353)</f>
        <v>1.353</v>
      </c>
    </row>
    <row r="52">
      <c r="A52" s="3">
        <f>IFERROR(__xludf.DUMMYFUNCTION("""COMPUTED_VALUE"""),43518.99861111111)</f>
        <v>43518.99861</v>
      </c>
      <c r="B52" s="2">
        <f>IFERROR(__xludf.DUMMYFUNCTION("""COMPUTED_VALUE"""),1.3507)</f>
        <v>1.3507</v>
      </c>
    </row>
    <row r="53">
      <c r="A53" s="3">
        <f>IFERROR(__xludf.DUMMYFUNCTION("""COMPUTED_VALUE"""),43519.99861111111)</f>
        <v>43519.99861</v>
      </c>
      <c r="B53" s="2">
        <f>IFERROR(__xludf.DUMMYFUNCTION("""COMPUTED_VALUE"""),1.3512)</f>
        <v>1.3512</v>
      </c>
    </row>
    <row r="54">
      <c r="A54" s="3">
        <f>IFERROR(__xludf.DUMMYFUNCTION("""COMPUTED_VALUE"""),43520.99861111111)</f>
        <v>43520.99861</v>
      </c>
      <c r="B54" s="2">
        <f>IFERROR(__xludf.DUMMYFUNCTION("""COMPUTED_VALUE"""),1.35005)</f>
        <v>1.35005</v>
      </c>
    </row>
    <row r="55">
      <c r="A55" s="3">
        <f>IFERROR(__xludf.DUMMYFUNCTION("""COMPUTED_VALUE"""),43521.99861111111)</f>
        <v>43521.99861</v>
      </c>
      <c r="B55" s="2">
        <f>IFERROR(__xludf.DUMMYFUNCTION("""COMPUTED_VALUE"""),1.3488)</f>
        <v>1.3488</v>
      </c>
    </row>
    <row r="56">
      <c r="A56" s="3">
        <f>IFERROR(__xludf.DUMMYFUNCTION("""COMPUTED_VALUE"""),43522.99861111111)</f>
        <v>43522.99861</v>
      </c>
      <c r="B56" s="2">
        <f>IFERROR(__xludf.DUMMYFUNCTION("""COMPUTED_VALUE"""),1.34735)</f>
        <v>1.34735</v>
      </c>
    </row>
    <row r="57">
      <c r="A57" s="3">
        <f>IFERROR(__xludf.DUMMYFUNCTION("""COMPUTED_VALUE"""),43523.99861111111)</f>
        <v>43523.99861</v>
      </c>
      <c r="B57" s="2">
        <f>IFERROR(__xludf.DUMMYFUNCTION("""COMPUTED_VALUE"""),1.34791)</f>
        <v>1.34791</v>
      </c>
    </row>
    <row r="58">
      <c r="A58" s="3">
        <f>IFERROR(__xludf.DUMMYFUNCTION("""COMPUTED_VALUE"""),43524.99861111111)</f>
        <v>43524.99861</v>
      </c>
      <c r="B58" s="2">
        <f>IFERROR(__xludf.DUMMYFUNCTION("""COMPUTED_VALUE"""),1.3513)</f>
        <v>1.3513</v>
      </c>
    </row>
    <row r="59">
      <c r="A59" s="3">
        <f>IFERROR(__xludf.DUMMYFUNCTION("""COMPUTED_VALUE"""),43525.99861111111)</f>
        <v>43525.99861</v>
      </c>
      <c r="B59" s="2">
        <f>IFERROR(__xludf.DUMMYFUNCTION("""COMPUTED_VALUE"""),1.3547)</f>
        <v>1.3547</v>
      </c>
    </row>
    <row r="60">
      <c r="A60" s="3">
        <f>IFERROR(__xludf.DUMMYFUNCTION("""COMPUTED_VALUE"""),43526.99861111111)</f>
        <v>43526.99861</v>
      </c>
      <c r="B60" s="2">
        <f>IFERROR(__xludf.DUMMYFUNCTION("""COMPUTED_VALUE"""),1.3547)</f>
        <v>1.3547</v>
      </c>
    </row>
    <row r="61">
      <c r="A61" s="3">
        <f>IFERROR(__xludf.DUMMYFUNCTION("""COMPUTED_VALUE"""),43527.99861111111)</f>
        <v>43527.99861</v>
      </c>
      <c r="B61" s="2">
        <f>IFERROR(__xludf.DUMMYFUNCTION("""COMPUTED_VALUE"""),1.3532)</f>
        <v>1.3532</v>
      </c>
    </row>
    <row r="62">
      <c r="A62" s="3">
        <f>IFERROR(__xludf.DUMMYFUNCTION("""COMPUTED_VALUE"""),43528.99861111111)</f>
        <v>43528.99861</v>
      </c>
      <c r="B62" s="2">
        <f>IFERROR(__xludf.DUMMYFUNCTION("""COMPUTED_VALUE"""),1.35465)</f>
        <v>1.35465</v>
      </c>
    </row>
    <row r="63">
      <c r="A63" s="3">
        <f>IFERROR(__xludf.DUMMYFUNCTION("""COMPUTED_VALUE"""),43529.99861111111)</f>
        <v>43529.99861</v>
      </c>
      <c r="B63" s="2">
        <f>IFERROR(__xludf.DUMMYFUNCTION("""COMPUTED_VALUE"""),1.3558)</f>
        <v>1.3558</v>
      </c>
    </row>
    <row r="64">
      <c r="A64" s="3">
        <f>IFERROR(__xludf.DUMMYFUNCTION("""COMPUTED_VALUE"""),43530.99861111111)</f>
        <v>43530.99861</v>
      </c>
      <c r="B64" s="2">
        <f>IFERROR(__xludf.DUMMYFUNCTION("""COMPUTED_VALUE"""),1.35693)</f>
        <v>1.35693</v>
      </c>
    </row>
    <row r="65">
      <c r="A65" s="3">
        <f>IFERROR(__xludf.DUMMYFUNCTION("""COMPUTED_VALUE"""),43531.99861111111)</f>
        <v>43531.99861</v>
      </c>
      <c r="B65" s="2">
        <f>IFERROR(__xludf.DUMMYFUNCTION("""COMPUTED_VALUE"""),1.36051)</f>
        <v>1.36051</v>
      </c>
    </row>
    <row r="66">
      <c r="A66" s="3">
        <f>IFERROR(__xludf.DUMMYFUNCTION("""COMPUTED_VALUE"""),43532.99861111111)</f>
        <v>43532.99861</v>
      </c>
      <c r="B66" s="2">
        <f>IFERROR(__xludf.DUMMYFUNCTION("""COMPUTED_VALUE"""),1.3591)</f>
        <v>1.3591</v>
      </c>
    </row>
    <row r="67">
      <c r="A67" s="3">
        <f>IFERROR(__xludf.DUMMYFUNCTION("""COMPUTED_VALUE"""),43533.99861111111)</f>
        <v>43533.99861</v>
      </c>
      <c r="B67" s="2">
        <f>IFERROR(__xludf.DUMMYFUNCTION("""COMPUTED_VALUE"""),1.3591)</f>
        <v>1.3591</v>
      </c>
    </row>
    <row r="68">
      <c r="A68" s="3">
        <f>IFERROR(__xludf.DUMMYFUNCTION("""COMPUTED_VALUE"""),43534.99861111111)</f>
        <v>43534.99861</v>
      </c>
      <c r="B68" s="2">
        <f>IFERROR(__xludf.DUMMYFUNCTION("""COMPUTED_VALUE"""),1.35943)</f>
        <v>1.35943</v>
      </c>
    </row>
    <row r="69">
      <c r="A69" s="3">
        <f>IFERROR(__xludf.DUMMYFUNCTION("""COMPUTED_VALUE"""),43535.99861111111)</f>
        <v>43535.99861</v>
      </c>
      <c r="B69" s="2">
        <f>IFERROR(__xludf.DUMMYFUNCTION("""COMPUTED_VALUE"""),1.35739)</f>
        <v>1.35739</v>
      </c>
    </row>
    <row r="70">
      <c r="A70" s="3">
        <f>IFERROR(__xludf.DUMMYFUNCTION("""COMPUTED_VALUE"""),43536.99861111111)</f>
        <v>43536.99861</v>
      </c>
      <c r="B70" s="2">
        <f>IFERROR(__xludf.DUMMYFUNCTION("""COMPUTED_VALUE"""),1.35632)</f>
        <v>1.35632</v>
      </c>
    </row>
    <row r="71">
      <c r="A71" s="3">
        <f>IFERROR(__xludf.DUMMYFUNCTION("""COMPUTED_VALUE"""),43537.99861111111)</f>
        <v>43537.99861</v>
      </c>
      <c r="B71" s="2">
        <f>IFERROR(__xludf.DUMMYFUNCTION("""COMPUTED_VALUE"""),1.35269)</f>
        <v>1.35269</v>
      </c>
    </row>
    <row r="72">
      <c r="A72" s="3">
        <f>IFERROR(__xludf.DUMMYFUNCTION("""COMPUTED_VALUE"""),43538.99861111111)</f>
        <v>43538.99861</v>
      </c>
      <c r="B72" s="2">
        <f>IFERROR(__xludf.DUMMYFUNCTION("""COMPUTED_VALUE"""),1.3554)</f>
        <v>1.3554</v>
      </c>
    </row>
    <row r="73">
      <c r="A73" s="3">
        <f>IFERROR(__xludf.DUMMYFUNCTION("""COMPUTED_VALUE"""),43539.99861111111)</f>
        <v>43539.99861</v>
      </c>
      <c r="B73" s="2">
        <f>IFERROR(__xludf.DUMMYFUNCTION("""COMPUTED_VALUE"""),1.3504)</f>
        <v>1.3504</v>
      </c>
    </row>
    <row r="74">
      <c r="A74" s="3">
        <f>IFERROR(__xludf.DUMMYFUNCTION("""COMPUTED_VALUE"""),43540.99861111111)</f>
        <v>43540.99861</v>
      </c>
      <c r="B74" s="2">
        <f>IFERROR(__xludf.DUMMYFUNCTION("""COMPUTED_VALUE"""),1.3504)</f>
        <v>1.3504</v>
      </c>
    </row>
    <row r="75">
      <c r="A75" s="3">
        <f>IFERROR(__xludf.DUMMYFUNCTION("""COMPUTED_VALUE"""),43541.99861111111)</f>
        <v>43541.99861</v>
      </c>
      <c r="B75" s="2">
        <f>IFERROR(__xludf.DUMMYFUNCTION("""COMPUTED_VALUE"""),1.35302)</f>
        <v>1.35302</v>
      </c>
    </row>
    <row r="76">
      <c r="A76" s="3">
        <f>IFERROR(__xludf.DUMMYFUNCTION("""COMPUTED_VALUE"""),43542.99861111111)</f>
        <v>43542.99861</v>
      </c>
      <c r="B76" s="2">
        <f>IFERROR(__xludf.DUMMYFUNCTION("""COMPUTED_VALUE"""),1.35144)</f>
        <v>1.35144</v>
      </c>
    </row>
    <row r="77">
      <c r="A77" s="3">
        <f>IFERROR(__xludf.DUMMYFUNCTION("""COMPUTED_VALUE"""),43543.99861111111)</f>
        <v>43543.99861</v>
      </c>
      <c r="B77" s="2">
        <f>IFERROR(__xludf.DUMMYFUNCTION("""COMPUTED_VALUE"""),1.35134)</f>
        <v>1.35134</v>
      </c>
    </row>
    <row r="78">
      <c r="A78" s="3">
        <f>IFERROR(__xludf.DUMMYFUNCTION("""COMPUTED_VALUE"""),43544.99861111111)</f>
        <v>43544.99861</v>
      </c>
      <c r="B78" s="2">
        <f>IFERROR(__xludf.DUMMYFUNCTION("""COMPUTED_VALUE"""),1.34574)</f>
        <v>1.34574</v>
      </c>
    </row>
    <row r="79">
      <c r="A79" s="3">
        <f>IFERROR(__xludf.DUMMYFUNCTION("""COMPUTED_VALUE"""),43545.99861111111)</f>
        <v>43545.99861</v>
      </c>
      <c r="B79" s="2">
        <f>IFERROR(__xludf.DUMMYFUNCTION("""COMPUTED_VALUE"""),1.349)</f>
        <v>1.349</v>
      </c>
    </row>
    <row r="80">
      <c r="A80" s="3">
        <f>IFERROR(__xludf.DUMMYFUNCTION("""COMPUTED_VALUE"""),43546.99861111111)</f>
        <v>43546.99861</v>
      </c>
      <c r="B80" s="2">
        <f>IFERROR(__xludf.DUMMYFUNCTION("""COMPUTED_VALUE"""),1.35261)</f>
        <v>1.35261</v>
      </c>
    </row>
    <row r="81">
      <c r="A81" s="3">
        <f>IFERROR(__xludf.DUMMYFUNCTION("""COMPUTED_VALUE"""),43547.99861111111)</f>
        <v>43547.99861</v>
      </c>
      <c r="B81" s="2">
        <f>IFERROR(__xludf.DUMMYFUNCTION("""COMPUTED_VALUE"""),1.35261)</f>
        <v>1.35261</v>
      </c>
    </row>
    <row r="82">
      <c r="A82" s="3">
        <f>IFERROR(__xludf.DUMMYFUNCTION("""COMPUTED_VALUE"""),43548.99861111111)</f>
        <v>43548.99861</v>
      </c>
      <c r="B82" s="2">
        <f>IFERROR(__xludf.DUMMYFUNCTION("""COMPUTED_VALUE"""),1.353)</f>
        <v>1.353</v>
      </c>
    </row>
    <row r="83">
      <c r="A83" s="3">
        <f>IFERROR(__xludf.DUMMYFUNCTION("""COMPUTED_VALUE"""),43549.99861111111)</f>
        <v>43549.99861</v>
      </c>
      <c r="B83" s="2">
        <f>IFERROR(__xludf.DUMMYFUNCTION("""COMPUTED_VALUE"""),1.35)</f>
        <v>1.35</v>
      </c>
    </row>
    <row r="84">
      <c r="A84" s="3">
        <f>IFERROR(__xludf.DUMMYFUNCTION("""COMPUTED_VALUE"""),43550.99861111111)</f>
        <v>43550.99861</v>
      </c>
      <c r="B84" s="2">
        <f>IFERROR(__xludf.DUMMYFUNCTION("""COMPUTED_VALUE"""),1.35196)</f>
        <v>1.35196</v>
      </c>
    </row>
    <row r="85">
      <c r="A85" s="3">
        <f>IFERROR(__xludf.DUMMYFUNCTION("""COMPUTED_VALUE"""),43551.99861111111)</f>
        <v>43551.99861</v>
      </c>
      <c r="B85" s="2">
        <f>IFERROR(__xludf.DUMMYFUNCTION("""COMPUTED_VALUE"""),1.35587)</f>
        <v>1.35587</v>
      </c>
    </row>
    <row r="86">
      <c r="A86" s="3">
        <f>IFERROR(__xludf.DUMMYFUNCTION("""COMPUTED_VALUE"""),43552.99861111111)</f>
        <v>43552.99861</v>
      </c>
      <c r="B86" s="2">
        <f>IFERROR(__xludf.DUMMYFUNCTION("""COMPUTED_VALUE"""),1.35632)</f>
        <v>1.35632</v>
      </c>
    </row>
    <row r="87">
      <c r="A87" s="3">
        <f>IFERROR(__xludf.DUMMYFUNCTION("""COMPUTED_VALUE"""),43553.99861111111)</f>
        <v>43553.99861</v>
      </c>
      <c r="B87" s="2">
        <f>IFERROR(__xludf.DUMMYFUNCTION("""COMPUTED_VALUE"""),1.3553)</f>
        <v>1.3553</v>
      </c>
    </row>
    <row r="88">
      <c r="A88" s="3">
        <f>IFERROR(__xludf.DUMMYFUNCTION("""COMPUTED_VALUE"""),43554.99861111111)</f>
        <v>43554.99861</v>
      </c>
      <c r="B88" s="2">
        <f>IFERROR(__xludf.DUMMYFUNCTION("""COMPUTED_VALUE"""),1.3553)</f>
        <v>1.3553</v>
      </c>
    </row>
    <row r="89">
      <c r="A89" s="3">
        <f>IFERROR(__xludf.DUMMYFUNCTION("""COMPUTED_VALUE"""),43555.99861111111)</f>
        <v>43555.99861</v>
      </c>
      <c r="B89" s="2">
        <f>IFERROR(__xludf.DUMMYFUNCTION("""COMPUTED_VALUE"""),1.3542)</f>
        <v>1.3542</v>
      </c>
    </row>
    <row r="90">
      <c r="A90" s="3">
        <f>IFERROR(__xludf.DUMMYFUNCTION("""COMPUTED_VALUE"""),43556.99861111111)</f>
        <v>43556.99861</v>
      </c>
      <c r="B90" s="2">
        <f>IFERROR(__xludf.DUMMYFUNCTION("""COMPUTED_VALUE"""),1.3553)</f>
        <v>1.3553</v>
      </c>
    </row>
    <row r="91">
      <c r="A91" s="3">
        <f>IFERROR(__xludf.DUMMYFUNCTION("""COMPUTED_VALUE"""),43557.99861111111)</f>
        <v>43557.99861</v>
      </c>
      <c r="B91" s="2">
        <f>IFERROR(__xludf.DUMMYFUNCTION("""COMPUTED_VALUE"""),1.35572)</f>
        <v>1.35572</v>
      </c>
    </row>
    <row r="92">
      <c r="A92" s="3">
        <f>IFERROR(__xludf.DUMMYFUNCTION("""COMPUTED_VALUE"""),43558.99861111111)</f>
        <v>43558.99861</v>
      </c>
      <c r="B92" s="2">
        <f>IFERROR(__xludf.DUMMYFUNCTION("""COMPUTED_VALUE"""),1.35301)</f>
        <v>1.35301</v>
      </c>
    </row>
    <row r="93">
      <c r="A93" s="3">
        <f>IFERROR(__xludf.DUMMYFUNCTION("""COMPUTED_VALUE"""),43559.99861111111)</f>
        <v>43559.99861</v>
      </c>
      <c r="B93" s="2">
        <f>IFERROR(__xludf.DUMMYFUNCTION("""COMPUTED_VALUE"""),1.3549)</f>
        <v>1.3549</v>
      </c>
    </row>
    <row r="94">
      <c r="A94" s="3">
        <f>IFERROR(__xludf.DUMMYFUNCTION("""COMPUTED_VALUE"""),43560.99861111111)</f>
        <v>43560.99861</v>
      </c>
      <c r="B94" s="2">
        <f>IFERROR(__xludf.DUMMYFUNCTION("""COMPUTED_VALUE"""),1.3547)</f>
        <v>1.3547</v>
      </c>
    </row>
    <row r="95">
      <c r="A95" s="3">
        <f>IFERROR(__xludf.DUMMYFUNCTION("""COMPUTED_VALUE"""),43561.99861111111)</f>
        <v>43561.99861</v>
      </c>
      <c r="B95" s="2">
        <f>IFERROR(__xludf.DUMMYFUNCTION("""COMPUTED_VALUE"""),1.3547)</f>
        <v>1.3547</v>
      </c>
    </row>
    <row r="96">
      <c r="A96" s="3">
        <f>IFERROR(__xludf.DUMMYFUNCTION("""COMPUTED_VALUE"""),43562.99861111111)</f>
        <v>43562.99861</v>
      </c>
      <c r="B96" s="2">
        <f>IFERROR(__xludf.DUMMYFUNCTION("""COMPUTED_VALUE"""),1.3548)</f>
        <v>1.3548</v>
      </c>
    </row>
    <row r="97">
      <c r="A97" s="3">
        <f>IFERROR(__xludf.DUMMYFUNCTION("""COMPUTED_VALUE"""),43563.99861111111)</f>
        <v>43563.99861</v>
      </c>
      <c r="B97" s="2">
        <f>IFERROR(__xludf.DUMMYFUNCTION("""COMPUTED_VALUE"""),1.3548)</f>
        <v>1.3548</v>
      </c>
    </row>
    <row r="98">
      <c r="A98" s="3">
        <f>IFERROR(__xludf.DUMMYFUNCTION("""COMPUTED_VALUE"""),43564.99861111111)</f>
        <v>43564.99861</v>
      </c>
      <c r="B98" s="2">
        <f>IFERROR(__xludf.DUMMYFUNCTION("""COMPUTED_VALUE"""),1.3533)</f>
        <v>1.3533</v>
      </c>
    </row>
    <row r="99">
      <c r="A99" s="3">
        <f>IFERROR(__xludf.DUMMYFUNCTION("""COMPUTED_VALUE"""),43565.99861111111)</f>
        <v>43565.99861</v>
      </c>
      <c r="B99" s="2">
        <f>IFERROR(__xludf.DUMMYFUNCTION("""COMPUTED_VALUE"""),1.35179)</f>
        <v>1.35179</v>
      </c>
    </row>
    <row r="100">
      <c r="A100" s="3">
        <f>IFERROR(__xludf.DUMMYFUNCTION("""COMPUTED_VALUE"""),43566.99861111111)</f>
        <v>43566.99861</v>
      </c>
      <c r="B100" s="2">
        <f>IFERROR(__xludf.DUMMYFUNCTION("""COMPUTED_VALUE"""),1.35598)</f>
        <v>1.35598</v>
      </c>
    </row>
    <row r="101">
      <c r="A101" s="3">
        <f>IFERROR(__xludf.DUMMYFUNCTION("""COMPUTED_VALUE"""),43567.99861111111)</f>
        <v>43567.99861</v>
      </c>
      <c r="B101" s="2">
        <f>IFERROR(__xludf.DUMMYFUNCTION("""COMPUTED_VALUE"""),1.3529)</f>
        <v>1.3529</v>
      </c>
    </row>
    <row r="102">
      <c r="A102" s="3">
        <f>IFERROR(__xludf.DUMMYFUNCTION("""COMPUTED_VALUE"""),43568.99861111111)</f>
        <v>43568.99861</v>
      </c>
      <c r="B102" s="2">
        <f>IFERROR(__xludf.DUMMYFUNCTION("""COMPUTED_VALUE"""),1.3529)</f>
        <v>1.3529</v>
      </c>
    </row>
    <row r="103">
      <c r="A103" s="3">
        <f>IFERROR(__xludf.DUMMYFUNCTION("""COMPUTED_VALUE"""),43569.99861111111)</f>
        <v>43569.99861</v>
      </c>
      <c r="B103" s="2">
        <f>IFERROR(__xludf.DUMMYFUNCTION("""COMPUTED_VALUE"""),1.35281)</f>
        <v>1.35281</v>
      </c>
    </row>
    <row r="104">
      <c r="A104" s="3">
        <f>IFERROR(__xludf.DUMMYFUNCTION("""COMPUTED_VALUE"""),43570.99861111111)</f>
        <v>43570.99861</v>
      </c>
      <c r="B104" s="2">
        <f>IFERROR(__xludf.DUMMYFUNCTION("""COMPUTED_VALUE"""),1.35274)</f>
        <v>1.35274</v>
      </c>
    </row>
    <row r="105">
      <c r="A105" s="3">
        <f>IFERROR(__xludf.DUMMYFUNCTION("""COMPUTED_VALUE"""),43571.99861111111)</f>
        <v>43571.99861</v>
      </c>
      <c r="B105" s="2">
        <f>IFERROR(__xludf.DUMMYFUNCTION("""COMPUTED_VALUE"""),1.35465)</f>
        <v>1.35465</v>
      </c>
    </row>
    <row r="106">
      <c r="A106" s="3">
        <f>IFERROR(__xludf.DUMMYFUNCTION("""COMPUTED_VALUE"""),43572.99861111111)</f>
        <v>43572.99861</v>
      </c>
      <c r="B106" s="2">
        <f>IFERROR(__xludf.DUMMYFUNCTION("""COMPUTED_VALUE"""),1.35274)</f>
        <v>1.35274</v>
      </c>
    </row>
    <row r="107">
      <c r="A107" s="3">
        <f>IFERROR(__xludf.DUMMYFUNCTION("""COMPUTED_VALUE"""),43573.99861111111)</f>
        <v>43573.99861</v>
      </c>
      <c r="B107" s="2">
        <f>IFERROR(__xludf.DUMMYFUNCTION("""COMPUTED_VALUE"""),1.35578)</f>
        <v>1.35578</v>
      </c>
    </row>
    <row r="108">
      <c r="A108" s="3">
        <f>IFERROR(__xludf.DUMMYFUNCTION("""COMPUTED_VALUE"""),43574.99861111111)</f>
        <v>43574.99861</v>
      </c>
      <c r="B108" s="2">
        <f>IFERROR(__xludf.DUMMYFUNCTION("""COMPUTED_VALUE"""),1.3545)</f>
        <v>1.3545</v>
      </c>
    </row>
    <row r="109">
      <c r="A109" s="3">
        <f>IFERROR(__xludf.DUMMYFUNCTION("""COMPUTED_VALUE"""),43575.99861111111)</f>
        <v>43575.99861</v>
      </c>
      <c r="B109" s="2">
        <f>IFERROR(__xludf.DUMMYFUNCTION("""COMPUTED_VALUE"""),1.3545)</f>
        <v>1.3545</v>
      </c>
    </row>
    <row r="110">
      <c r="A110" s="3">
        <f>IFERROR(__xludf.DUMMYFUNCTION("""COMPUTED_VALUE"""),43576.99861111111)</f>
        <v>43576.99861</v>
      </c>
      <c r="B110" s="2">
        <f>IFERROR(__xludf.DUMMYFUNCTION("""COMPUTED_VALUE"""),1.35514)</f>
        <v>1.35514</v>
      </c>
    </row>
    <row r="111">
      <c r="A111" s="3">
        <f>IFERROR(__xludf.DUMMYFUNCTION("""COMPUTED_VALUE"""),43577.99861111111)</f>
        <v>43577.99861</v>
      </c>
      <c r="B111" s="2">
        <f>IFERROR(__xludf.DUMMYFUNCTION("""COMPUTED_VALUE"""),1.356175)</f>
        <v>1.356175</v>
      </c>
    </row>
    <row r="112">
      <c r="A112" s="3">
        <f>IFERROR(__xludf.DUMMYFUNCTION("""COMPUTED_VALUE"""),43578.99861111111)</f>
        <v>43578.99861</v>
      </c>
      <c r="B112" s="2">
        <f>IFERROR(__xludf.DUMMYFUNCTION("""COMPUTED_VALUE"""),1.35708)</f>
        <v>1.35708</v>
      </c>
    </row>
    <row r="113">
      <c r="A113" s="3">
        <f>IFERROR(__xludf.DUMMYFUNCTION("""COMPUTED_VALUE"""),43579.99861111111)</f>
        <v>43579.99861</v>
      </c>
      <c r="B113" s="2">
        <f>IFERROR(__xludf.DUMMYFUNCTION("""COMPUTED_VALUE"""),1.36252)</f>
        <v>1.36252</v>
      </c>
    </row>
    <row r="114">
      <c r="A114" s="3">
        <f>IFERROR(__xludf.DUMMYFUNCTION("""COMPUTED_VALUE"""),43580.99861111111)</f>
        <v>43580.99861</v>
      </c>
      <c r="B114" s="2">
        <f>IFERROR(__xludf.DUMMYFUNCTION("""COMPUTED_VALUE"""),1.36249)</f>
        <v>1.36249</v>
      </c>
    </row>
    <row r="115">
      <c r="A115" s="3">
        <f>IFERROR(__xludf.DUMMYFUNCTION("""COMPUTED_VALUE"""),43581.99861111111)</f>
        <v>43581.99861</v>
      </c>
      <c r="B115" s="2">
        <f>IFERROR(__xludf.DUMMYFUNCTION("""COMPUTED_VALUE"""),1.3621)</f>
        <v>1.3621</v>
      </c>
    </row>
    <row r="116">
      <c r="A116" s="3">
        <f>IFERROR(__xludf.DUMMYFUNCTION("""COMPUTED_VALUE"""),43582.99861111111)</f>
        <v>43582.99861</v>
      </c>
      <c r="B116" s="2">
        <f>IFERROR(__xludf.DUMMYFUNCTION("""COMPUTED_VALUE"""),1.3621)</f>
        <v>1.3621</v>
      </c>
    </row>
    <row r="117">
      <c r="A117" s="3">
        <f>IFERROR(__xludf.DUMMYFUNCTION("""COMPUTED_VALUE"""),43583.99861111111)</f>
        <v>43583.99861</v>
      </c>
      <c r="B117" s="2">
        <f>IFERROR(__xludf.DUMMYFUNCTION("""COMPUTED_VALUE"""),1.36168)</f>
        <v>1.36168</v>
      </c>
    </row>
    <row r="118">
      <c r="A118" s="3">
        <f>IFERROR(__xludf.DUMMYFUNCTION("""COMPUTED_VALUE"""),43584.99861111111)</f>
        <v>43584.99861</v>
      </c>
      <c r="B118" s="2">
        <f>IFERROR(__xludf.DUMMYFUNCTION("""COMPUTED_VALUE"""),1.3611)</f>
        <v>1.3611</v>
      </c>
    </row>
    <row r="119">
      <c r="A119" s="3">
        <f>IFERROR(__xludf.DUMMYFUNCTION("""COMPUTED_VALUE"""),43585.99861111111)</f>
        <v>43585.99861</v>
      </c>
      <c r="B119" s="2">
        <f>IFERROR(__xludf.DUMMYFUNCTION("""COMPUTED_VALUE"""),1.3602)</f>
        <v>1.3602</v>
      </c>
    </row>
    <row r="120">
      <c r="A120" s="3">
        <f>IFERROR(__xludf.DUMMYFUNCTION("""COMPUTED_VALUE"""),43586.99861111111)</f>
        <v>43586.99861</v>
      </c>
      <c r="B120" s="2">
        <f>IFERROR(__xludf.DUMMYFUNCTION("""COMPUTED_VALUE"""),1.36131)</f>
        <v>1.36131</v>
      </c>
    </row>
    <row r="121">
      <c r="A121" s="3">
        <f>IFERROR(__xludf.DUMMYFUNCTION("""COMPUTED_VALUE"""),43587.99861111111)</f>
        <v>43587.99861</v>
      </c>
      <c r="B121" s="2">
        <f>IFERROR(__xludf.DUMMYFUNCTION("""COMPUTED_VALUE"""),1.36295)</f>
        <v>1.36295</v>
      </c>
    </row>
    <row r="122">
      <c r="A122" s="3">
        <f>IFERROR(__xludf.DUMMYFUNCTION("""COMPUTED_VALUE"""),43588.99861111111)</f>
        <v>43588.99861</v>
      </c>
      <c r="B122" s="2">
        <f>IFERROR(__xludf.DUMMYFUNCTION("""COMPUTED_VALUE"""),1.3604)</f>
        <v>1.3604</v>
      </c>
    </row>
    <row r="123">
      <c r="A123" s="3">
        <f>IFERROR(__xludf.DUMMYFUNCTION("""COMPUTED_VALUE"""),43589.99861111111)</f>
        <v>43589.99861</v>
      </c>
      <c r="B123" s="2">
        <f>IFERROR(__xludf.DUMMYFUNCTION("""COMPUTED_VALUE"""),1.3604)</f>
        <v>1.3604</v>
      </c>
    </row>
    <row r="124">
      <c r="A124" s="3">
        <f>IFERROR(__xludf.DUMMYFUNCTION("""COMPUTED_VALUE"""),43590.99861111111)</f>
        <v>43590.99861</v>
      </c>
      <c r="B124" s="2">
        <f>IFERROR(__xludf.DUMMYFUNCTION("""COMPUTED_VALUE"""),1.3655)</f>
        <v>1.3655</v>
      </c>
    </row>
    <row r="125">
      <c r="A125" s="3">
        <f>IFERROR(__xludf.DUMMYFUNCTION("""COMPUTED_VALUE"""),43591.99861111111)</f>
        <v>43591.99861</v>
      </c>
      <c r="B125" s="2">
        <f>IFERROR(__xludf.DUMMYFUNCTION("""COMPUTED_VALUE"""),1.36365)</f>
        <v>1.36365</v>
      </c>
    </row>
    <row r="126">
      <c r="A126" s="3">
        <f>IFERROR(__xludf.DUMMYFUNCTION("""COMPUTED_VALUE"""),43592.99861111111)</f>
        <v>43592.99861</v>
      </c>
      <c r="B126" s="2">
        <f>IFERROR(__xludf.DUMMYFUNCTION("""COMPUTED_VALUE"""),1.36318)</f>
        <v>1.36318</v>
      </c>
    </row>
    <row r="127">
      <c r="A127" s="3">
        <f>IFERROR(__xludf.DUMMYFUNCTION("""COMPUTED_VALUE"""),43593.99861111111)</f>
        <v>43593.99861</v>
      </c>
      <c r="B127" s="2">
        <f>IFERROR(__xludf.DUMMYFUNCTION("""COMPUTED_VALUE"""),1.36216)</f>
        <v>1.36216</v>
      </c>
    </row>
    <row r="128">
      <c r="A128" s="3">
        <f>IFERROR(__xludf.DUMMYFUNCTION("""COMPUTED_VALUE"""),43594.99861111111)</f>
        <v>43594.99861</v>
      </c>
      <c r="B128" s="2">
        <f>IFERROR(__xludf.DUMMYFUNCTION("""COMPUTED_VALUE"""),1.36443)</f>
        <v>1.36443</v>
      </c>
    </row>
    <row r="129">
      <c r="A129" s="3">
        <f>IFERROR(__xludf.DUMMYFUNCTION("""COMPUTED_VALUE"""),43595.99861111111)</f>
        <v>43595.99861</v>
      </c>
      <c r="B129" s="2">
        <f>IFERROR(__xludf.DUMMYFUNCTION("""COMPUTED_VALUE"""),1.3629)</f>
        <v>1.3629</v>
      </c>
    </row>
    <row r="130">
      <c r="A130" s="3">
        <f>IFERROR(__xludf.DUMMYFUNCTION("""COMPUTED_VALUE"""),43596.99861111111)</f>
        <v>43596.99861</v>
      </c>
      <c r="B130" s="2">
        <f>IFERROR(__xludf.DUMMYFUNCTION("""COMPUTED_VALUE"""),1.3629)</f>
        <v>1.3629</v>
      </c>
    </row>
    <row r="131">
      <c r="A131" s="3">
        <f>IFERROR(__xludf.DUMMYFUNCTION("""COMPUTED_VALUE"""),43597.99861111111)</f>
        <v>43597.99861</v>
      </c>
      <c r="B131" s="2">
        <f>IFERROR(__xludf.DUMMYFUNCTION("""COMPUTED_VALUE"""),1.36439)</f>
        <v>1.36439</v>
      </c>
    </row>
    <row r="132">
      <c r="A132" s="3">
        <f>IFERROR(__xludf.DUMMYFUNCTION("""COMPUTED_VALUE"""),43598.99861111111)</f>
        <v>43598.99861</v>
      </c>
      <c r="B132" s="2">
        <f>IFERROR(__xludf.DUMMYFUNCTION("""COMPUTED_VALUE"""),1.37013)</f>
        <v>1.37013</v>
      </c>
    </row>
    <row r="133">
      <c r="A133" s="3">
        <f>IFERROR(__xludf.DUMMYFUNCTION("""COMPUTED_VALUE"""),43599.99861111111)</f>
        <v>43599.99861</v>
      </c>
      <c r="B133" s="2">
        <f>IFERROR(__xludf.DUMMYFUNCTION("""COMPUTED_VALUE"""),1.36913)</f>
        <v>1.36913</v>
      </c>
    </row>
    <row r="134">
      <c r="A134" s="3">
        <f>IFERROR(__xludf.DUMMYFUNCTION("""COMPUTED_VALUE"""),43600.99861111111)</f>
        <v>43600.99861</v>
      </c>
      <c r="B134" s="2">
        <f>IFERROR(__xludf.DUMMYFUNCTION("""COMPUTED_VALUE"""),1.36832)</f>
        <v>1.36832</v>
      </c>
    </row>
    <row r="135">
      <c r="A135" s="3">
        <f>IFERROR(__xludf.DUMMYFUNCTION("""COMPUTED_VALUE"""),43601.99861111111)</f>
        <v>43601.99861</v>
      </c>
      <c r="B135" s="2">
        <f>IFERROR(__xludf.DUMMYFUNCTION("""COMPUTED_VALUE"""),1.3729)</f>
        <v>1.3729</v>
      </c>
    </row>
    <row r="136">
      <c r="A136" s="3">
        <f>IFERROR(__xludf.DUMMYFUNCTION("""COMPUTED_VALUE"""),43602.99861111111)</f>
        <v>43602.99861</v>
      </c>
      <c r="B136" s="2">
        <f>IFERROR(__xludf.DUMMYFUNCTION("""COMPUTED_VALUE"""),1.3774)</f>
        <v>1.3774</v>
      </c>
    </row>
    <row r="137">
      <c r="A137" s="3">
        <f>IFERROR(__xludf.DUMMYFUNCTION("""COMPUTED_VALUE"""),43603.99861111111)</f>
        <v>43603.99861</v>
      </c>
      <c r="B137" s="2">
        <f>IFERROR(__xludf.DUMMYFUNCTION("""COMPUTED_VALUE"""),1.3774)</f>
        <v>1.3774</v>
      </c>
    </row>
    <row r="138">
      <c r="A138" s="3">
        <f>IFERROR(__xludf.DUMMYFUNCTION("""COMPUTED_VALUE"""),43604.99861111111)</f>
        <v>43604.99861</v>
      </c>
      <c r="B138" s="2">
        <f>IFERROR(__xludf.DUMMYFUNCTION("""COMPUTED_VALUE"""),1.37658)</f>
        <v>1.37658</v>
      </c>
    </row>
    <row r="139">
      <c r="A139" s="3">
        <f>IFERROR(__xludf.DUMMYFUNCTION("""COMPUTED_VALUE"""),43605.99861111111)</f>
        <v>43605.99861</v>
      </c>
      <c r="B139" s="2">
        <f>IFERROR(__xludf.DUMMYFUNCTION("""COMPUTED_VALUE"""),1.37541)</f>
        <v>1.37541</v>
      </c>
    </row>
    <row r="140">
      <c r="A140" s="3">
        <f>IFERROR(__xludf.DUMMYFUNCTION("""COMPUTED_VALUE"""),43606.99861111111)</f>
        <v>43606.99861</v>
      </c>
      <c r="B140" s="2">
        <f>IFERROR(__xludf.DUMMYFUNCTION("""COMPUTED_VALUE"""),1.37676)</f>
        <v>1.37676</v>
      </c>
    </row>
    <row r="141">
      <c r="A141" s="3">
        <f>IFERROR(__xludf.DUMMYFUNCTION("""COMPUTED_VALUE"""),43607.99861111111)</f>
        <v>43607.99861</v>
      </c>
      <c r="B141" s="2">
        <f>IFERROR(__xludf.DUMMYFUNCTION("""COMPUTED_VALUE"""),1.3792)</f>
        <v>1.3792</v>
      </c>
    </row>
    <row r="142">
      <c r="A142" s="3">
        <f>IFERROR(__xludf.DUMMYFUNCTION("""COMPUTED_VALUE"""),43608.99861111111)</f>
        <v>43608.99861</v>
      </c>
      <c r="B142" s="2">
        <f>IFERROR(__xludf.DUMMYFUNCTION("""COMPUTED_VALUE"""),1.3789)</f>
        <v>1.3789</v>
      </c>
    </row>
    <row r="143">
      <c r="A143" s="3">
        <f>IFERROR(__xludf.DUMMYFUNCTION("""COMPUTED_VALUE"""),43609.99861111111)</f>
        <v>43609.99861</v>
      </c>
      <c r="B143" s="2">
        <f>IFERROR(__xludf.DUMMYFUNCTION("""COMPUTED_VALUE"""),1.3754)</f>
        <v>1.3754</v>
      </c>
    </row>
    <row r="144">
      <c r="A144" s="3">
        <f>IFERROR(__xludf.DUMMYFUNCTION("""COMPUTED_VALUE"""),43610.99861111111)</f>
        <v>43610.99861</v>
      </c>
      <c r="B144" s="2">
        <f>IFERROR(__xludf.DUMMYFUNCTION("""COMPUTED_VALUE"""),1.3754)</f>
        <v>1.3754</v>
      </c>
    </row>
    <row r="145">
      <c r="A145" s="3">
        <f>IFERROR(__xludf.DUMMYFUNCTION("""COMPUTED_VALUE"""),43611.99861111111)</f>
        <v>43611.99861</v>
      </c>
      <c r="B145" s="2">
        <f>IFERROR(__xludf.DUMMYFUNCTION("""COMPUTED_VALUE"""),1.37443)</f>
        <v>1.37443</v>
      </c>
    </row>
    <row r="146">
      <c r="A146" s="3">
        <f>IFERROR(__xludf.DUMMYFUNCTION("""COMPUTED_VALUE"""),43612.99861111111)</f>
        <v>43612.99861</v>
      </c>
      <c r="B146" s="2">
        <f>IFERROR(__xludf.DUMMYFUNCTION("""COMPUTED_VALUE"""),1.37514)</f>
        <v>1.37514</v>
      </c>
    </row>
    <row r="147">
      <c r="A147" s="3">
        <f>IFERROR(__xludf.DUMMYFUNCTION("""COMPUTED_VALUE"""),43613.99861111111)</f>
        <v>43613.99861</v>
      </c>
      <c r="B147" s="2">
        <f>IFERROR(__xludf.DUMMYFUNCTION("""COMPUTED_VALUE"""),1.3789)</f>
        <v>1.3789</v>
      </c>
    </row>
    <row r="148">
      <c r="A148" s="3">
        <f>IFERROR(__xludf.DUMMYFUNCTION("""COMPUTED_VALUE"""),43614.99861111111)</f>
        <v>43614.99861</v>
      </c>
      <c r="B148" s="2">
        <f>IFERROR(__xludf.DUMMYFUNCTION("""COMPUTED_VALUE"""),1.38085)</f>
        <v>1.38085</v>
      </c>
    </row>
    <row r="149">
      <c r="A149" s="3">
        <f>IFERROR(__xludf.DUMMYFUNCTION("""COMPUTED_VALUE"""),43615.99861111111)</f>
        <v>43615.99861</v>
      </c>
      <c r="B149" s="2">
        <f>IFERROR(__xludf.DUMMYFUNCTION("""COMPUTED_VALUE"""),1.380245)</f>
        <v>1.380245</v>
      </c>
    </row>
    <row r="150">
      <c r="A150" s="3">
        <f>IFERROR(__xludf.DUMMYFUNCTION("""COMPUTED_VALUE"""),43616.99861111111)</f>
        <v>43616.99861</v>
      </c>
      <c r="B150" s="2">
        <f>IFERROR(__xludf.DUMMYFUNCTION("""COMPUTED_VALUE"""),1.374)</f>
        <v>1.374</v>
      </c>
    </row>
    <row r="151">
      <c r="A151" s="3">
        <f>IFERROR(__xludf.DUMMYFUNCTION("""COMPUTED_VALUE"""),43617.99861111111)</f>
        <v>43617.99861</v>
      </c>
      <c r="B151" s="2">
        <f>IFERROR(__xludf.DUMMYFUNCTION("""COMPUTED_VALUE"""),1.3739)</f>
        <v>1.3739</v>
      </c>
    </row>
    <row r="152">
      <c r="A152" s="3">
        <f>IFERROR(__xludf.DUMMYFUNCTION("""COMPUTED_VALUE"""),43618.99861111111)</f>
        <v>43618.99861</v>
      </c>
      <c r="B152" s="2">
        <f>IFERROR(__xludf.DUMMYFUNCTION("""COMPUTED_VALUE"""),1.37424)</f>
        <v>1.37424</v>
      </c>
    </row>
    <row r="153">
      <c r="A153" s="3">
        <f>IFERROR(__xludf.DUMMYFUNCTION("""COMPUTED_VALUE"""),43619.99861111111)</f>
        <v>43619.99861</v>
      </c>
      <c r="B153" s="2">
        <f>IFERROR(__xludf.DUMMYFUNCTION("""COMPUTED_VALUE"""),1.36651)</f>
        <v>1.36651</v>
      </c>
    </row>
    <row r="154">
      <c r="A154" s="3">
        <f>IFERROR(__xludf.DUMMYFUNCTION("""COMPUTED_VALUE"""),43620.99861111111)</f>
        <v>43620.99861</v>
      </c>
      <c r="B154" s="2">
        <f>IFERROR(__xludf.DUMMYFUNCTION("""COMPUTED_VALUE"""),1.36653)</f>
        <v>1.36653</v>
      </c>
    </row>
    <row r="155">
      <c r="A155" s="3">
        <f>IFERROR(__xludf.DUMMYFUNCTION("""COMPUTED_VALUE"""),43621.99861111111)</f>
        <v>43621.99861</v>
      </c>
      <c r="B155" s="2">
        <f>IFERROR(__xludf.DUMMYFUNCTION("""COMPUTED_VALUE"""),1.366455)</f>
        <v>1.366455</v>
      </c>
    </row>
    <row r="156">
      <c r="A156" s="3">
        <f>IFERROR(__xludf.DUMMYFUNCTION("""COMPUTED_VALUE"""),43622.99861111111)</f>
        <v>43622.99861</v>
      </c>
      <c r="B156" s="2">
        <f>IFERROR(__xludf.DUMMYFUNCTION("""COMPUTED_VALUE"""),1.3645)</f>
        <v>1.3645</v>
      </c>
    </row>
    <row r="157">
      <c r="A157" s="3">
        <f>IFERROR(__xludf.DUMMYFUNCTION("""COMPUTED_VALUE"""),43623.99861111111)</f>
        <v>43623.99861</v>
      </c>
      <c r="B157" s="2">
        <f>IFERROR(__xludf.DUMMYFUNCTION("""COMPUTED_VALUE"""),1.3618)</f>
        <v>1.3618</v>
      </c>
    </row>
    <row r="158">
      <c r="A158" s="3">
        <f>IFERROR(__xludf.DUMMYFUNCTION("""COMPUTED_VALUE"""),43624.99861111111)</f>
        <v>43624.99861</v>
      </c>
      <c r="B158" s="2">
        <f>IFERROR(__xludf.DUMMYFUNCTION("""COMPUTED_VALUE"""),1.3618)</f>
        <v>1.3618</v>
      </c>
    </row>
    <row r="159">
      <c r="A159" s="3">
        <f>IFERROR(__xludf.DUMMYFUNCTION("""COMPUTED_VALUE"""),43625.99861111111)</f>
        <v>43625.99861</v>
      </c>
      <c r="B159" s="2">
        <f>IFERROR(__xludf.DUMMYFUNCTION("""COMPUTED_VALUE"""),1.3634)</f>
        <v>1.3634</v>
      </c>
    </row>
    <row r="160">
      <c r="A160" s="3">
        <f>IFERROR(__xludf.DUMMYFUNCTION("""COMPUTED_VALUE"""),43626.99861111111)</f>
        <v>43626.99861</v>
      </c>
      <c r="B160" s="2">
        <f>IFERROR(__xludf.DUMMYFUNCTION("""COMPUTED_VALUE"""),1.36574)</f>
        <v>1.36574</v>
      </c>
    </row>
    <row r="161">
      <c r="A161" s="3">
        <f>IFERROR(__xludf.DUMMYFUNCTION("""COMPUTED_VALUE"""),43627.99861111111)</f>
        <v>43627.99861</v>
      </c>
      <c r="B161" s="2">
        <f>IFERROR(__xludf.DUMMYFUNCTION("""COMPUTED_VALUE"""),1.3638)</f>
        <v>1.3638</v>
      </c>
    </row>
    <row r="162">
      <c r="A162" s="3">
        <f>IFERROR(__xludf.DUMMYFUNCTION("""COMPUTED_VALUE"""),43628.99861111111)</f>
        <v>43628.99861</v>
      </c>
      <c r="B162" s="2">
        <f>IFERROR(__xludf.DUMMYFUNCTION("""COMPUTED_VALUE"""),1.36671)</f>
        <v>1.36671</v>
      </c>
    </row>
    <row r="163">
      <c r="A163" s="3">
        <f>IFERROR(__xludf.DUMMYFUNCTION("""COMPUTED_VALUE"""),43629.99861111111)</f>
        <v>43629.99861</v>
      </c>
      <c r="B163" s="2">
        <f>IFERROR(__xludf.DUMMYFUNCTION("""COMPUTED_VALUE"""),1.36664)</f>
        <v>1.36664</v>
      </c>
    </row>
    <row r="164">
      <c r="A164" s="3">
        <f>IFERROR(__xludf.DUMMYFUNCTION("""COMPUTED_VALUE"""),43630.99861111111)</f>
        <v>43630.99861</v>
      </c>
      <c r="B164" s="2">
        <f>IFERROR(__xludf.DUMMYFUNCTION("""COMPUTED_VALUE"""),1.3712)</f>
        <v>1.3712</v>
      </c>
    </row>
    <row r="165">
      <c r="A165" s="3">
        <f>IFERROR(__xludf.DUMMYFUNCTION("""COMPUTED_VALUE"""),43631.99861111111)</f>
        <v>43631.99861</v>
      </c>
      <c r="B165" s="2">
        <f>IFERROR(__xludf.DUMMYFUNCTION("""COMPUTED_VALUE"""),1.3712)</f>
        <v>1.3712</v>
      </c>
    </row>
    <row r="166">
      <c r="A166" s="3">
        <f>IFERROR(__xludf.DUMMYFUNCTION("""COMPUTED_VALUE"""),43632.99861111111)</f>
        <v>43632.99861</v>
      </c>
      <c r="B166" s="2">
        <f>IFERROR(__xludf.DUMMYFUNCTION("""COMPUTED_VALUE"""),1.371)</f>
        <v>1.371</v>
      </c>
    </row>
    <row r="167">
      <c r="A167" s="3">
        <f>IFERROR(__xludf.DUMMYFUNCTION("""COMPUTED_VALUE"""),43633.99861111111)</f>
        <v>43633.99861</v>
      </c>
      <c r="B167" s="2">
        <f>IFERROR(__xludf.DUMMYFUNCTION("""COMPUTED_VALUE"""),1.3707)</f>
        <v>1.3707</v>
      </c>
    </row>
    <row r="168">
      <c r="A168" s="3">
        <f>IFERROR(__xludf.DUMMYFUNCTION("""COMPUTED_VALUE"""),43634.99861111111)</f>
        <v>43634.99861</v>
      </c>
      <c r="B168" s="2">
        <f>IFERROR(__xludf.DUMMYFUNCTION("""COMPUTED_VALUE"""),1.3667)</f>
        <v>1.3667</v>
      </c>
    </row>
    <row r="169">
      <c r="A169" s="3">
        <f>IFERROR(__xludf.DUMMYFUNCTION("""COMPUTED_VALUE"""),43635.99861111111)</f>
        <v>43635.99861</v>
      </c>
      <c r="B169" s="2">
        <f>IFERROR(__xludf.DUMMYFUNCTION("""COMPUTED_VALUE"""),1.36278)</f>
        <v>1.36278</v>
      </c>
    </row>
    <row r="170">
      <c r="A170" s="3">
        <f>IFERROR(__xludf.DUMMYFUNCTION("""COMPUTED_VALUE"""),43636.99861111111)</f>
        <v>43636.99861</v>
      </c>
      <c r="B170" s="2">
        <f>IFERROR(__xludf.DUMMYFUNCTION("""COMPUTED_VALUE"""),1.35601)</f>
        <v>1.35601</v>
      </c>
    </row>
    <row r="171">
      <c r="A171" s="3">
        <f>IFERROR(__xludf.DUMMYFUNCTION("""COMPUTED_VALUE"""),43637.99861111111)</f>
        <v>43637.99861</v>
      </c>
      <c r="B171" s="2">
        <f>IFERROR(__xludf.DUMMYFUNCTION("""COMPUTED_VALUE"""),1.3552)</f>
        <v>1.3552</v>
      </c>
    </row>
    <row r="172">
      <c r="A172" s="3">
        <f>IFERROR(__xludf.DUMMYFUNCTION("""COMPUTED_VALUE"""),43638.99861111111)</f>
        <v>43638.99861</v>
      </c>
      <c r="B172" s="2">
        <f>IFERROR(__xludf.DUMMYFUNCTION("""COMPUTED_VALUE"""),1.3552)</f>
        <v>1.3552</v>
      </c>
    </row>
    <row r="173">
      <c r="A173" s="3">
        <f>IFERROR(__xludf.DUMMYFUNCTION("""COMPUTED_VALUE"""),43639.99861111111)</f>
        <v>43639.99861</v>
      </c>
      <c r="B173" s="2">
        <f>IFERROR(__xludf.DUMMYFUNCTION("""COMPUTED_VALUE"""),1.35384)</f>
        <v>1.35384</v>
      </c>
    </row>
    <row r="174">
      <c r="A174" s="3">
        <f>IFERROR(__xludf.DUMMYFUNCTION("""COMPUTED_VALUE"""),43640.99861111111)</f>
        <v>43640.99861</v>
      </c>
      <c r="B174" s="2">
        <f>IFERROR(__xludf.DUMMYFUNCTION("""COMPUTED_VALUE"""),1.35331)</f>
        <v>1.35331</v>
      </c>
    </row>
    <row r="175">
      <c r="A175" s="3">
        <f>IFERROR(__xludf.DUMMYFUNCTION("""COMPUTED_VALUE"""),43641.99861111111)</f>
        <v>43641.99861</v>
      </c>
      <c r="B175" s="2">
        <f>IFERROR(__xludf.DUMMYFUNCTION("""COMPUTED_VALUE"""),1.354565)</f>
        <v>1.354565</v>
      </c>
    </row>
    <row r="176">
      <c r="A176" s="3">
        <f>IFERROR(__xludf.DUMMYFUNCTION("""COMPUTED_VALUE"""),43642.99861111111)</f>
        <v>43642.99861</v>
      </c>
      <c r="B176" s="2">
        <f>IFERROR(__xludf.DUMMYFUNCTION("""COMPUTED_VALUE"""),1.35433)</f>
        <v>1.35433</v>
      </c>
    </row>
    <row r="177">
      <c r="A177" s="3">
        <f>IFERROR(__xludf.DUMMYFUNCTION("""COMPUTED_VALUE"""),43643.99861111111)</f>
        <v>43643.99861</v>
      </c>
      <c r="B177" s="2">
        <f>IFERROR(__xludf.DUMMYFUNCTION("""COMPUTED_VALUE"""),1.3532)</f>
        <v>1.3532</v>
      </c>
    </row>
    <row r="178">
      <c r="A178" s="3">
        <f>IFERROR(__xludf.DUMMYFUNCTION("""COMPUTED_VALUE"""),43644.99861111111)</f>
        <v>43644.99861</v>
      </c>
      <c r="B178" s="2">
        <f>IFERROR(__xludf.DUMMYFUNCTION("""COMPUTED_VALUE"""),1.3528)</f>
        <v>1.3528</v>
      </c>
    </row>
    <row r="179">
      <c r="A179" s="3">
        <f>IFERROR(__xludf.DUMMYFUNCTION("""COMPUTED_VALUE"""),43645.99861111111)</f>
        <v>43645.99861</v>
      </c>
      <c r="B179" s="2">
        <f>IFERROR(__xludf.DUMMYFUNCTION("""COMPUTED_VALUE"""),1.3528)</f>
        <v>1.3528</v>
      </c>
    </row>
    <row r="180">
      <c r="A180" s="3">
        <f>IFERROR(__xludf.DUMMYFUNCTION("""COMPUTED_VALUE"""),43646.99861111111)</f>
        <v>43646.99861</v>
      </c>
      <c r="B180" s="2">
        <f>IFERROR(__xludf.DUMMYFUNCTION("""COMPUTED_VALUE"""),1.35191)</f>
        <v>1.35191</v>
      </c>
    </row>
    <row r="181">
      <c r="A181" s="3">
        <f>IFERROR(__xludf.DUMMYFUNCTION("""COMPUTED_VALUE"""),43647.99861111111)</f>
        <v>43647.99861</v>
      </c>
      <c r="B181" s="2">
        <f>IFERROR(__xludf.DUMMYFUNCTION("""COMPUTED_VALUE"""),1.35583)</f>
        <v>1.35583</v>
      </c>
    </row>
    <row r="182">
      <c r="A182" s="3">
        <f>IFERROR(__xludf.DUMMYFUNCTION("""COMPUTED_VALUE"""),43648.99861111111)</f>
        <v>43648.99861</v>
      </c>
      <c r="B182" s="2">
        <f>IFERROR(__xludf.DUMMYFUNCTION("""COMPUTED_VALUE"""),1.3557)</f>
        <v>1.3557</v>
      </c>
    </row>
    <row r="183">
      <c r="A183" s="3">
        <f>IFERROR(__xludf.DUMMYFUNCTION("""COMPUTED_VALUE"""),43649.99861111111)</f>
        <v>43649.99861</v>
      </c>
      <c r="B183" s="2">
        <f>IFERROR(__xludf.DUMMYFUNCTION("""COMPUTED_VALUE"""),1.3562)</f>
        <v>1.3562</v>
      </c>
    </row>
    <row r="184">
      <c r="A184" s="3">
        <f>IFERROR(__xludf.DUMMYFUNCTION("""COMPUTED_VALUE"""),43650.99861111111)</f>
        <v>43650.99861</v>
      </c>
      <c r="B184" s="2">
        <f>IFERROR(__xludf.DUMMYFUNCTION("""COMPUTED_VALUE"""),1.35556)</f>
        <v>1.35556</v>
      </c>
    </row>
    <row r="185">
      <c r="A185" s="3">
        <f>IFERROR(__xludf.DUMMYFUNCTION("""COMPUTED_VALUE"""),43651.99861111111)</f>
        <v>43651.99861</v>
      </c>
      <c r="B185" s="2">
        <f>IFERROR(__xludf.DUMMYFUNCTION("""COMPUTED_VALUE"""),1.3597)</f>
        <v>1.3597</v>
      </c>
    </row>
    <row r="186">
      <c r="A186" s="3">
        <f>IFERROR(__xludf.DUMMYFUNCTION("""COMPUTED_VALUE"""),43652.99861111111)</f>
        <v>43652.99861</v>
      </c>
      <c r="B186" s="2">
        <f>IFERROR(__xludf.DUMMYFUNCTION("""COMPUTED_VALUE"""),1.3597)</f>
        <v>1.3597</v>
      </c>
    </row>
    <row r="187">
      <c r="A187" s="3">
        <f>IFERROR(__xludf.DUMMYFUNCTION("""COMPUTED_VALUE"""),43653.99861111111)</f>
        <v>43653.99861</v>
      </c>
      <c r="B187" s="2">
        <f>IFERROR(__xludf.DUMMYFUNCTION("""COMPUTED_VALUE"""),1.36)</f>
        <v>1.36</v>
      </c>
    </row>
    <row r="188">
      <c r="A188" s="3">
        <f>IFERROR(__xludf.DUMMYFUNCTION("""COMPUTED_VALUE"""),43654.99861111111)</f>
        <v>43654.99861</v>
      </c>
      <c r="B188" s="2">
        <f>IFERROR(__xludf.DUMMYFUNCTION("""COMPUTED_VALUE"""),1.35999)</f>
        <v>1.35999</v>
      </c>
    </row>
    <row r="189">
      <c r="A189" s="3">
        <f>IFERROR(__xludf.DUMMYFUNCTION("""COMPUTED_VALUE"""),43655.99861111111)</f>
        <v>43655.99861</v>
      </c>
      <c r="B189" s="2">
        <f>IFERROR(__xludf.DUMMYFUNCTION("""COMPUTED_VALUE"""),1.362)</f>
        <v>1.362</v>
      </c>
    </row>
    <row r="190">
      <c r="A190" s="3">
        <f>IFERROR(__xludf.DUMMYFUNCTION("""COMPUTED_VALUE"""),43656.99861111111)</f>
        <v>43656.99861</v>
      </c>
      <c r="B190" s="2">
        <f>IFERROR(__xludf.DUMMYFUNCTION("""COMPUTED_VALUE"""),1.35773)</f>
        <v>1.35773</v>
      </c>
    </row>
    <row r="191">
      <c r="A191" s="3">
        <f>IFERROR(__xludf.DUMMYFUNCTION("""COMPUTED_VALUE"""),43657.99861111111)</f>
        <v>43657.99861</v>
      </c>
      <c r="B191" s="2">
        <f>IFERROR(__xludf.DUMMYFUNCTION("""COMPUTED_VALUE"""),1.35761)</f>
        <v>1.35761</v>
      </c>
    </row>
    <row r="192">
      <c r="A192" s="3">
        <f>IFERROR(__xludf.DUMMYFUNCTION("""COMPUTED_VALUE"""),43658.99861111111)</f>
        <v>43658.99861</v>
      </c>
      <c r="B192" s="2">
        <f>IFERROR(__xludf.DUMMYFUNCTION("""COMPUTED_VALUE"""),1.3574)</f>
        <v>1.3574</v>
      </c>
    </row>
    <row r="193">
      <c r="A193" s="3">
        <f>IFERROR(__xludf.DUMMYFUNCTION("""COMPUTED_VALUE"""),43659.99861111111)</f>
        <v>43659.99861</v>
      </c>
      <c r="B193" s="2">
        <f>IFERROR(__xludf.DUMMYFUNCTION("""COMPUTED_VALUE"""),1.3574)</f>
        <v>1.3574</v>
      </c>
    </row>
    <row r="194">
      <c r="A194" s="3">
        <f>IFERROR(__xludf.DUMMYFUNCTION("""COMPUTED_VALUE"""),43660.99861111111)</f>
        <v>43660.99861</v>
      </c>
      <c r="B194" s="2">
        <f>IFERROR(__xludf.DUMMYFUNCTION("""COMPUTED_VALUE"""),1.3582)</f>
        <v>1.3582</v>
      </c>
    </row>
    <row r="195">
      <c r="A195" s="3">
        <f>IFERROR(__xludf.DUMMYFUNCTION("""COMPUTED_VALUE"""),43661.99861111111)</f>
        <v>43661.99861</v>
      </c>
      <c r="B195" s="2">
        <f>IFERROR(__xludf.DUMMYFUNCTION("""COMPUTED_VALUE"""),1.356195)</f>
        <v>1.356195</v>
      </c>
    </row>
    <row r="196">
      <c r="A196" s="3">
        <f>IFERROR(__xludf.DUMMYFUNCTION("""COMPUTED_VALUE"""),43662.99861111111)</f>
        <v>43662.99861</v>
      </c>
      <c r="B196" s="2">
        <f>IFERROR(__xludf.DUMMYFUNCTION("""COMPUTED_VALUE"""),1.3581)</f>
        <v>1.3581</v>
      </c>
    </row>
    <row r="197">
      <c r="A197" s="3">
        <f>IFERROR(__xludf.DUMMYFUNCTION("""COMPUTED_VALUE"""),43663.99861111111)</f>
        <v>43663.99861</v>
      </c>
      <c r="B197" s="2">
        <f>IFERROR(__xludf.DUMMYFUNCTION("""COMPUTED_VALUE"""),1.3606)</f>
        <v>1.3606</v>
      </c>
    </row>
    <row r="198">
      <c r="A198" s="3">
        <f>IFERROR(__xludf.DUMMYFUNCTION("""COMPUTED_VALUE"""),43664.99861111111)</f>
        <v>43664.99861</v>
      </c>
      <c r="B198" s="2">
        <f>IFERROR(__xludf.DUMMYFUNCTION("""COMPUTED_VALUE"""),1.356775)</f>
        <v>1.356775</v>
      </c>
    </row>
    <row r="199">
      <c r="A199" s="3">
        <f>IFERROR(__xludf.DUMMYFUNCTION("""COMPUTED_VALUE"""),43665.99861111111)</f>
        <v>43665.99861</v>
      </c>
      <c r="B199" s="2">
        <f>IFERROR(__xludf.DUMMYFUNCTION("""COMPUTED_VALUE"""),1.3604)</f>
        <v>1.3604</v>
      </c>
    </row>
    <row r="200">
      <c r="A200" s="3">
        <f>IFERROR(__xludf.DUMMYFUNCTION("""COMPUTED_VALUE"""),43666.99861111111)</f>
        <v>43666.99861</v>
      </c>
      <c r="B200" s="2">
        <f>IFERROR(__xludf.DUMMYFUNCTION("""COMPUTED_VALUE"""),1.3604)</f>
        <v>1.3604</v>
      </c>
    </row>
    <row r="201">
      <c r="A201" s="3">
        <f>IFERROR(__xludf.DUMMYFUNCTION("""COMPUTED_VALUE"""),43667.99861111111)</f>
        <v>43667.99861</v>
      </c>
      <c r="B201" s="2">
        <f>IFERROR(__xludf.DUMMYFUNCTION("""COMPUTED_VALUE"""),1.3604)</f>
        <v>1.3604</v>
      </c>
    </row>
    <row r="202">
      <c r="A202" s="3">
        <f>IFERROR(__xludf.DUMMYFUNCTION("""COMPUTED_VALUE"""),43668.99861111111)</f>
        <v>43668.99861</v>
      </c>
      <c r="B202" s="2">
        <f>IFERROR(__xludf.DUMMYFUNCTION("""COMPUTED_VALUE"""),1.36137)</f>
        <v>1.36137</v>
      </c>
    </row>
    <row r="203">
      <c r="A203" s="3">
        <f>IFERROR(__xludf.DUMMYFUNCTION("""COMPUTED_VALUE"""),43669.99861111111)</f>
        <v>43669.99861</v>
      </c>
      <c r="B203" s="2">
        <f>IFERROR(__xludf.DUMMYFUNCTION("""COMPUTED_VALUE"""),1.36576)</f>
        <v>1.36576</v>
      </c>
    </row>
    <row r="204">
      <c r="A204" s="3">
        <f>IFERROR(__xludf.DUMMYFUNCTION("""COMPUTED_VALUE"""),43670.99861111111)</f>
        <v>43670.99861</v>
      </c>
      <c r="B204" s="2">
        <f>IFERROR(__xludf.DUMMYFUNCTION("""COMPUTED_VALUE"""),1.36424)</f>
        <v>1.36424</v>
      </c>
    </row>
    <row r="205">
      <c r="A205" s="3">
        <f>IFERROR(__xludf.DUMMYFUNCTION("""COMPUTED_VALUE"""),43671.99861111111)</f>
        <v>43671.99861</v>
      </c>
      <c r="B205" s="2">
        <f>IFERROR(__xludf.DUMMYFUNCTION("""COMPUTED_VALUE"""),1.36743)</f>
        <v>1.36743</v>
      </c>
    </row>
    <row r="206">
      <c r="A206" s="3">
        <f>IFERROR(__xludf.DUMMYFUNCTION("""COMPUTED_VALUE"""),43672.99861111111)</f>
        <v>43672.99861</v>
      </c>
      <c r="B206" s="2">
        <f>IFERROR(__xludf.DUMMYFUNCTION("""COMPUTED_VALUE"""),1.3695)</f>
        <v>1.3695</v>
      </c>
    </row>
    <row r="207">
      <c r="A207" s="3">
        <f>IFERROR(__xludf.DUMMYFUNCTION("""COMPUTED_VALUE"""),43673.99861111111)</f>
        <v>43673.99861</v>
      </c>
      <c r="B207" s="2">
        <f>IFERROR(__xludf.DUMMYFUNCTION("""COMPUTED_VALUE"""),1.3695)</f>
        <v>1.3695</v>
      </c>
    </row>
    <row r="208">
      <c r="A208" s="3">
        <f>IFERROR(__xludf.DUMMYFUNCTION("""COMPUTED_VALUE"""),43674.99861111111)</f>
        <v>43674.99861</v>
      </c>
      <c r="B208" s="2">
        <f>IFERROR(__xludf.DUMMYFUNCTION("""COMPUTED_VALUE"""),1.3696)</f>
        <v>1.3696</v>
      </c>
    </row>
    <row r="209">
      <c r="A209" s="3">
        <f>IFERROR(__xludf.DUMMYFUNCTION("""COMPUTED_VALUE"""),43675.99861111111)</f>
        <v>43675.99861</v>
      </c>
      <c r="B209" s="2">
        <f>IFERROR(__xludf.DUMMYFUNCTION("""COMPUTED_VALUE"""),1.3703)</f>
        <v>1.3703</v>
      </c>
    </row>
    <row r="210">
      <c r="A210" s="3">
        <f>IFERROR(__xludf.DUMMYFUNCTION("""COMPUTED_VALUE"""),43676.99861111111)</f>
        <v>43676.99861</v>
      </c>
      <c r="B210" s="2">
        <f>IFERROR(__xludf.DUMMYFUNCTION("""COMPUTED_VALUE"""),1.37037)</f>
        <v>1.37037</v>
      </c>
    </row>
    <row r="211">
      <c r="A211" s="3">
        <f>IFERROR(__xludf.DUMMYFUNCTION("""COMPUTED_VALUE"""),43677.99861111111)</f>
        <v>43677.99861</v>
      </c>
      <c r="B211" s="2">
        <f>IFERROR(__xludf.DUMMYFUNCTION("""COMPUTED_VALUE"""),1.37452)</f>
        <v>1.37452</v>
      </c>
    </row>
    <row r="212">
      <c r="A212" s="3">
        <f>IFERROR(__xludf.DUMMYFUNCTION("""COMPUTED_VALUE"""),43678.99861111111)</f>
        <v>43678.99861</v>
      </c>
      <c r="B212" s="2">
        <f>IFERROR(__xludf.DUMMYFUNCTION("""COMPUTED_VALUE"""),1.3772)</f>
        <v>1.3772</v>
      </c>
    </row>
    <row r="213">
      <c r="A213" s="3">
        <f>IFERROR(__xludf.DUMMYFUNCTION("""COMPUTED_VALUE"""),43679.99861111111)</f>
        <v>43679.99861</v>
      </c>
      <c r="B213" s="2">
        <f>IFERROR(__xludf.DUMMYFUNCTION("""COMPUTED_VALUE"""),1.3768)</f>
        <v>1.3768</v>
      </c>
    </row>
    <row r="214">
      <c r="A214" s="3">
        <f>IFERROR(__xludf.DUMMYFUNCTION("""COMPUTED_VALUE"""),43680.99861111111)</f>
        <v>43680.99861</v>
      </c>
      <c r="B214" s="2">
        <f>IFERROR(__xludf.DUMMYFUNCTION("""COMPUTED_VALUE"""),1.3768)</f>
        <v>1.3768</v>
      </c>
    </row>
    <row r="215">
      <c r="A215" s="3">
        <f>IFERROR(__xludf.DUMMYFUNCTION("""COMPUTED_VALUE"""),43681.99861111111)</f>
        <v>43681.99861</v>
      </c>
      <c r="B215" s="2">
        <f>IFERROR(__xludf.DUMMYFUNCTION("""COMPUTED_VALUE"""),1.3772)</f>
        <v>1.3772</v>
      </c>
    </row>
    <row r="216">
      <c r="A216" s="3">
        <f>IFERROR(__xludf.DUMMYFUNCTION("""COMPUTED_VALUE"""),43682.99861111111)</f>
        <v>43682.99861</v>
      </c>
      <c r="B216" s="2">
        <f>IFERROR(__xludf.DUMMYFUNCTION("""COMPUTED_VALUE"""),1.385295)</f>
        <v>1.385295</v>
      </c>
    </row>
    <row r="217">
      <c r="A217" s="3">
        <f>IFERROR(__xludf.DUMMYFUNCTION("""COMPUTED_VALUE"""),43683.99861111111)</f>
        <v>43683.99861</v>
      </c>
      <c r="B217" s="2">
        <f>IFERROR(__xludf.DUMMYFUNCTION("""COMPUTED_VALUE"""),1.38072)</f>
        <v>1.38072</v>
      </c>
    </row>
    <row r="218">
      <c r="A218" s="3">
        <f>IFERROR(__xludf.DUMMYFUNCTION("""COMPUTED_VALUE"""),43684.99861111111)</f>
        <v>43684.99861</v>
      </c>
      <c r="B218" s="2">
        <f>IFERROR(__xludf.DUMMYFUNCTION("""COMPUTED_VALUE"""),1.3824)</f>
        <v>1.3824</v>
      </c>
    </row>
    <row r="219">
      <c r="A219" s="3">
        <f>IFERROR(__xludf.DUMMYFUNCTION("""COMPUTED_VALUE"""),43685.99861111111)</f>
        <v>43685.99861</v>
      </c>
      <c r="B219" s="2">
        <f>IFERROR(__xludf.DUMMYFUNCTION("""COMPUTED_VALUE"""),1.382345)</f>
        <v>1.382345</v>
      </c>
    </row>
    <row r="220">
      <c r="A220" s="3">
        <f>IFERROR(__xludf.DUMMYFUNCTION("""COMPUTED_VALUE"""),43686.99861111111)</f>
        <v>43686.99861</v>
      </c>
      <c r="B220" s="2">
        <f>IFERROR(__xludf.DUMMYFUNCTION("""COMPUTED_VALUE"""),1.38565)</f>
        <v>1.38565</v>
      </c>
    </row>
    <row r="221">
      <c r="A221" s="3">
        <f>IFERROR(__xludf.DUMMYFUNCTION("""COMPUTED_VALUE"""),43687.99861111111)</f>
        <v>43687.99861</v>
      </c>
      <c r="B221" s="2">
        <f>IFERROR(__xludf.DUMMYFUNCTION("""COMPUTED_VALUE"""),1.3857)</f>
        <v>1.3857</v>
      </c>
    </row>
    <row r="222">
      <c r="A222" s="3">
        <f>IFERROR(__xludf.DUMMYFUNCTION("""COMPUTED_VALUE"""),43688.99861111111)</f>
        <v>43688.99861</v>
      </c>
      <c r="B222" s="2">
        <f>IFERROR(__xludf.DUMMYFUNCTION("""COMPUTED_VALUE"""),1.38759)</f>
        <v>1.38759</v>
      </c>
    </row>
    <row r="223">
      <c r="A223" s="3">
        <f>IFERROR(__xludf.DUMMYFUNCTION("""COMPUTED_VALUE"""),43689.99861111111)</f>
        <v>43689.99861</v>
      </c>
      <c r="B223" s="2">
        <f>IFERROR(__xludf.DUMMYFUNCTION("""COMPUTED_VALUE"""),1.3877)</f>
        <v>1.3877</v>
      </c>
    </row>
    <row r="224">
      <c r="A224" s="3">
        <f>IFERROR(__xludf.DUMMYFUNCTION("""COMPUTED_VALUE"""),43690.99861111111)</f>
        <v>43690.99861</v>
      </c>
      <c r="B224" s="2">
        <f>IFERROR(__xludf.DUMMYFUNCTION("""COMPUTED_VALUE"""),1.38333)</f>
        <v>1.38333</v>
      </c>
    </row>
    <row r="225">
      <c r="A225" s="3">
        <f>IFERROR(__xludf.DUMMYFUNCTION("""COMPUTED_VALUE"""),43691.99861111111)</f>
        <v>43691.99861</v>
      </c>
      <c r="B225" s="2">
        <f>IFERROR(__xludf.DUMMYFUNCTION("""COMPUTED_VALUE"""),1.389535)</f>
        <v>1.389535</v>
      </c>
    </row>
    <row r="226">
      <c r="A226" s="3">
        <f>IFERROR(__xludf.DUMMYFUNCTION("""COMPUTED_VALUE"""),43692.99861111111)</f>
        <v>43692.99861</v>
      </c>
      <c r="B226" s="2">
        <f>IFERROR(__xludf.DUMMYFUNCTION("""COMPUTED_VALUE"""),1.388985)</f>
        <v>1.388985</v>
      </c>
    </row>
    <row r="227">
      <c r="A227" s="3">
        <f>IFERROR(__xludf.DUMMYFUNCTION("""COMPUTED_VALUE"""),43693.99861111111)</f>
        <v>43693.99861</v>
      </c>
      <c r="B227" s="2">
        <f>IFERROR(__xludf.DUMMYFUNCTION("""COMPUTED_VALUE"""),1.3845)</f>
        <v>1.3845</v>
      </c>
    </row>
    <row r="228">
      <c r="A228" s="3">
        <f>IFERROR(__xludf.DUMMYFUNCTION("""COMPUTED_VALUE"""),43694.99861111111)</f>
        <v>43694.99861</v>
      </c>
      <c r="B228" s="2">
        <f>IFERROR(__xludf.DUMMYFUNCTION("""COMPUTED_VALUE"""),1.3845)</f>
        <v>1.3845</v>
      </c>
    </row>
    <row r="229">
      <c r="A229" s="3">
        <f>IFERROR(__xludf.DUMMYFUNCTION("""COMPUTED_VALUE"""),43695.99861111111)</f>
        <v>43695.99861</v>
      </c>
      <c r="B229" s="2">
        <f>IFERROR(__xludf.DUMMYFUNCTION("""COMPUTED_VALUE"""),1.3854)</f>
        <v>1.3854</v>
      </c>
    </row>
    <row r="230">
      <c r="A230" s="3">
        <f>IFERROR(__xludf.DUMMYFUNCTION("""COMPUTED_VALUE"""),43696.99861111111)</f>
        <v>43696.99861</v>
      </c>
      <c r="B230" s="2">
        <f>IFERROR(__xludf.DUMMYFUNCTION("""COMPUTED_VALUE"""),1.386455)</f>
        <v>1.386455</v>
      </c>
    </row>
    <row r="231">
      <c r="A231" s="3">
        <f>IFERROR(__xludf.DUMMYFUNCTION("""COMPUTED_VALUE"""),43697.99861111111)</f>
        <v>43697.99861</v>
      </c>
      <c r="B231" s="2">
        <f>IFERROR(__xludf.DUMMYFUNCTION("""COMPUTED_VALUE"""),1.3853)</f>
        <v>1.3853</v>
      </c>
    </row>
    <row r="232">
      <c r="A232" s="3">
        <f>IFERROR(__xludf.DUMMYFUNCTION("""COMPUTED_VALUE"""),43698.99861111111)</f>
        <v>43698.99861</v>
      </c>
      <c r="B232" s="2">
        <f>IFERROR(__xludf.DUMMYFUNCTION("""COMPUTED_VALUE"""),1.38374)</f>
        <v>1.38374</v>
      </c>
    </row>
    <row r="233">
      <c r="A233" s="3">
        <f>IFERROR(__xludf.DUMMYFUNCTION("""COMPUTED_VALUE"""),43699.99861111111)</f>
        <v>43699.99861</v>
      </c>
      <c r="B233" s="2">
        <f>IFERROR(__xludf.DUMMYFUNCTION("""COMPUTED_VALUE"""),1.38603)</f>
        <v>1.38603</v>
      </c>
    </row>
    <row r="234">
      <c r="A234" s="3">
        <f>IFERROR(__xludf.DUMMYFUNCTION("""COMPUTED_VALUE"""),43700.99861111111)</f>
        <v>43700.99861</v>
      </c>
      <c r="B234" s="2">
        <f>IFERROR(__xludf.DUMMYFUNCTION("""COMPUTED_VALUE"""),1.3871)</f>
        <v>1.3871</v>
      </c>
    </row>
    <row r="235">
      <c r="A235" s="3">
        <f>IFERROR(__xludf.DUMMYFUNCTION("""COMPUTED_VALUE"""),43701.99861111111)</f>
        <v>43701.99861</v>
      </c>
      <c r="B235" s="2">
        <f>IFERROR(__xludf.DUMMYFUNCTION("""COMPUTED_VALUE"""),1.3871)</f>
        <v>1.3871</v>
      </c>
    </row>
    <row r="236">
      <c r="A236" s="3">
        <f>IFERROR(__xludf.DUMMYFUNCTION("""COMPUTED_VALUE"""),43702.99861111111)</f>
        <v>43702.99861</v>
      </c>
      <c r="B236" s="2">
        <f>IFERROR(__xludf.DUMMYFUNCTION("""COMPUTED_VALUE"""),1.3907)</f>
        <v>1.3907</v>
      </c>
    </row>
    <row r="237">
      <c r="A237" s="3">
        <f>IFERROR(__xludf.DUMMYFUNCTION("""COMPUTED_VALUE"""),43703.99861111111)</f>
        <v>43703.99861</v>
      </c>
      <c r="B237" s="2">
        <f>IFERROR(__xludf.DUMMYFUNCTION("""COMPUTED_VALUE"""),1.38874)</f>
        <v>1.38874</v>
      </c>
    </row>
    <row r="238">
      <c r="A238" s="3">
        <f>IFERROR(__xludf.DUMMYFUNCTION("""COMPUTED_VALUE"""),43704.99861111111)</f>
        <v>43704.99861</v>
      </c>
      <c r="B238" s="2">
        <f>IFERROR(__xludf.DUMMYFUNCTION("""COMPUTED_VALUE"""),1.38911)</f>
        <v>1.38911</v>
      </c>
    </row>
    <row r="239">
      <c r="A239" s="3">
        <f>IFERROR(__xludf.DUMMYFUNCTION("""COMPUTED_VALUE"""),43705.99861111111)</f>
        <v>43705.99861</v>
      </c>
      <c r="B239" s="2">
        <f>IFERROR(__xludf.DUMMYFUNCTION("""COMPUTED_VALUE"""),1.38834)</f>
        <v>1.38834</v>
      </c>
    </row>
    <row r="240">
      <c r="A240" s="3">
        <f>IFERROR(__xludf.DUMMYFUNCTION("""COMPUTED_VALUE"""),43706.99861111111)</f>
        <v>43706.99861</v>
      </c>
      <c r="B240" s="2">
        <f>IFERROR(__xludf.DUMMYFUNCTION("""COMPUTED_VALUE"""),1.3879)</f>
        <v>1.3879</v>
      </c>
    </row>
    <row r="241">
      <c r="A241" s="3">
        <f>IFERROR(__xludf.DUMMYFUNCTION("""COMPUTED_VALUE"""),43707.99861111111)</f>
        <v>43707.99861</v>
      </c>
      <c r="B241" s="2">
        <f>IFERROR(__xludf.DUMMYFUNCTION("""COMPUTED_VALUE"""),1.3875)</f>
        <v>1.3875</v>
      </c>
    </row>
    <row r="242">
      <c r="A242" s="3">
        <f>IFERROR(__xludf.DUMMYFUNCTION("""COMPUTED_VALUE"""),43708.99861111111)</f>
        <v>43708.99861</v>
      </c>
      <c r="B242" s="2">
        <f>IFERROR(__xludf.DUMMYFUNCTION("""COMPUTED_VALUE"""),1.3875)</f>
        <v>1.3875</v>
      </c>
    </row>
    <row r="243">
      <c r="A243" s="3">
        <f>IFERROR(__xludf.DUMMYFUNCTION("""COMPUTED_VALUE"""),43709.99861111111)</f>
        <v>43709.99861</v>
      </c>
      <c r="B243" s="2">
        <f>IFERROR(__xludf.DUMMYFUNCTION("""COMPUTED_VALUE"""),1.3894)</f>
        <v>1.3894</v>
      </c>
    </row>
    <row r="244">
      <c r="A244" s="3">
        <f>IFERROR(__xludf.DUMMYFUNCTION("""COMPUTED_VALUE"""),43710.99861111111)</f>
        <v>43710.99861</v>
      </c>
      <c r="B244" s="2">
        <f>IFERROR(__xludf.DUMMYFUNCTION("""COMPUTED_VALUE"""),1.3916)</f>
        <v>1.3916</v>
      </c>
    </row>
    <row r="245">
      <c r="A245" s="3">
        <f>IFERROR(__xludf.DUMMYFUNCTION("""COMPUTED_VALUE"""),43711.99861111111)</f>
        <v>43711.99861</v>
      </c>
      <c r="B245" s="2">
        <f>IFERROR(__xludf.DUMMYFUNCTION("""COMPUTED_VALUE"""),1.39025)</f>
        <v>1.39025</v>
      </c>
    </row>
    <row r="246">
      <c r="A246" s="3">
        <f>IFERROR(__xludf.DUMMYFUNCTION("""COMPUTED_VALUE"""),43712.99861111111)</f>
        <v>43712.99861</v>
      </c>
      <c r="B246" s="2">
        <f>IFERROR(__xludf.DUMMYFUNCTION("""COMPUTED_VALUE"""),1.384135)</f>
        <v>1.384135</v>
      </c>
    </row>
    <row r="247">
      <c r="A247" s="3">
        <f>IFERROR(__xludf.DUMMYFUNCTION("""COMPUTED_VALUE"""),43713.99861111111)</f>
        <v>43713.99861</v>
      </c>
      <c r="B247" s="2">
        <f>IFERROR(__xludf.DUMMYFUNCTION("""COMPUTED_VALUE"""),1.385)</f>
        <v>1.385</v>
      </c>
    </row>
    <row r="248">
      <c r="A248" s="3">
        <f>IFERROR(__xludf.DUMMYFUNCTION("""COMPUTED_VALUE"""),43714.99861111111)</f>
        <v>43714.99861</v>
      </c>
      <c r="B248" s="2">
        <f>IFERROR(__xludf.DUMMYFUNCTION("""COMPUTED_VALUE"""),1.3813)</f>
        <v>1.3813</v>
      </c>
    </row>
    <row r="249">
      <c r="A249" s="3">
        <f>IFERROR(__xludf.DUMMYFUNCTION("""COMPUTED_VALUE"""),43715.99861111111)</f>
        <v>43715.99861</v>
      </c>
      <c r="B249" s="2">
        <f>IFERROR(__xludf.DUMMYFUNCTION("""COMPUTED_VALUE"""),1.3813)</f>
        <v>1.3813</v>
      </c>
    </row>
    <row r="250">
      <c r="A250" s="3">
        <f>IFERROR(__xludf.DUMMYFUNCTION("""COMPUTED_VALUE"""),43716.99861111111)</f>
        <v>43716.99861</v>
      </c>
      <c r="B250" s="2">
        <f>IFERROR(__xludf.DUMMYFUNCTION("""COMPUTED_VALUE"""),1.381505)</f>
        <v>1.381505</v>
      </c>
    </row>
    <row r="251">
      <c r="A251" s="3">
        <f>IFERROR(__xludf.DUMMYFUNCTION("""COMPUTED_VALUE"""),43717.99861111111)</f>
        <v>43717.99861</v>
      </c>
      <c r="B251" s="2">
        <f>IFERROR(__xludf.DUMMYFUNCTION("""COMPUTED_VALUE"""),1.380635)</f>
        <v>1.380635</v>
      </c>
    </row>
    <row r="252">
      <c r="A252" s="3">
        <f>IFERROR(__xludf.DUMMYFUNCTION("""COMPUTED_VALUE"""),43718.99861111111)</f>
        <v>43718.99861</v>
      </c>
      <c r="B252" s="2">
        <f>IFERROR(__xludf.DUMMYFUNCTION("""COMPUTED_VALUE"""),1.3796)</f>
        <v>1.3796</v>
      </c>
    </row>
    <row r="253">
      <c r="A253" s="3">
        <f>IFERROR(__xludf.DUMMYFUNCTION("""COMPUTED_VALUE"""),43719.99861111111)</f>
        <v>43719.99861</v>
      </c>
      <c r="B253" s="2">
        <f>IFERROR(__xludf.DUMMYFUNCTION("""COMPUTED_VALUE"""),1.377755)</f>
        <v>1.377755</v>
      </c>
    </row>
    <row r="254">
      <c r="A254" s="3">
        <f>IFERROR(__xludf.DUMMYFUNCTION("""COMPUTED_VALUE"""),43720.99861111111)</f>
        <v>43720.99861</v>
      </c>
      <c r="B254" s="2">
        <f>IFERROR(__xludf.DUMMYFUNCTION("""COMPUTED_VALUE"""),1.37552)</f>
        <v>1.37552</v>
      </c>
    </row>
    <row r="255">
      <c r="A255" s="3">
        <f>IFERROR(__xludf.DUMMYFUNCTION("""COMPUTED_VALUE"""),43721.99861111111)</f>
        <v>43721.99861</v>
      </c>
      <c r="B255" s="2">
        <f>IFERROR(__xludf.DUMMYFUNCTION("""COMPUTED_VALUE"""),1.3734)</f>
        <v>1.3734</v>
      </c>
    </row>
    <row r="256">
      <c r="A256" s="3">
        <f>IFERROR(__xludf.DUMMYFUNCTION("""COMPUTED_VALUE"""),43722.99861111111)</f>
        <v>43722.99861</v>
      </c>
      <c r="B256" s="2">
        <f>IFERROR(__xludf.DUMMYFUNCTION("""COMPUTED_VALUE"""),1.3734)</f>
        <v>1.3734</v>
      </c>
    </row>
    <row r="257">
      <c r="A257" s="3">
        <f>IFERROR(__xludf.DUMMYFUNCTION("""COMPUTED_VALUE"""),43723.99861111111)</f>
        <v>43723.99861</v>
      </c>
      <c r="B257" s="2">
        <f>IFERROR(__xludf.DUMMYFUNCTION("""COMPUTED_VALUE"""),1.373815)</f>
        <v>1.373815</v>
      </c>
    </row>
    <row r="258">
      <c r="A258" s="3">
        <f>IFERROR(__xludf.DUMMYFUNCTION("""COMPUTED_VALUE"""),43724.99861111111)</f>
        <v>43724.99861</v>
      </c>
      <c r="B258" s="2">
        <f>IFERROR(__xludf.DUMMYFUNCTION("""COMPUTED_VALUE"""),1.375615)</f>
        <v>1.375615</v>
      </c>
    </row>
    <row r="259">
      <c r="A259" s="3">
        <f>IFERROR(__xludf.DUMMYFUNCTION("""COMPUTED_VALUE"""),43725.99861111111)</f>
        <v>43725.99861</v>
      </c>
      <c r="B259" s="2">
        <f>IFERROR(__xludf.DUMMYFUNCTION("""COMPUTED_VALUE"""),1.37384)</f>
        <v>1.37384</v>
      </c>
    </row>
    <row r="260">
      <c r="A260" s="3">
        <f>IFERROR(__xludf.DUMMYFUNCTION("""COMPUTED_VALUE"""),43726.99861111111)</f>
        <v>43726.99861</v>
      </c>
      <c r="B260" s="2">
        <f>IFERROR(__xludf.DUMMYFUNCTION("""COMPUTED_VALUE"""),1.3763)</f>
        <v>1.3763</v>
      </c>
    </row>
    <row r="261">
      <c r="A261" s="3">
        <f>IFERROR(__xludf.DUMMYFUNCTION("""COMPUTED_VALUE"""),43727.99861111111)</f>
        <v>43727.99861</v>
      </c>
      <c r="B261" s="2">
        <f>IFERROR(__xludf.DUMMYFUNCTION("""COMPUTED_VALUE"""),1.378745)</f>
        <v>1.378745</v>
      </c>
    </row>
    <row r="262">
      <c r="A262" s="3">
        <f>IFERROR(__xludf.DUMMYFUNCTION("""COMPUTED_VALUE"""),43728.99861111111)</f>
        <v>43728.99861</v>
      </c>
      <c r="B262" s="2">
        <f>IFERROR(__xludf.DUMMYFUNCTION("""COMPUTED_VALUE"""),1.3767)</f>
        <v>1.3767</v>
      </c>
    </row>
    <row r="263">
      <c r="A263" s="3">
        <f>IFERROR(__xludf.DUMMYFUNCTION("""COMPUTED_VALUE"""),43729.99861111111)</f>
        <v>43729.99861</v>
      </c>
      <c r="B263" s="2">
        <f>IFERROR(__xludf.DUMMYFUNCTION("""COMPUTED_VALUE"""),1.3767)</f>
        <v>1.3767</v>
      </c>
    </row>
    <row r="264">
      <c r="A264" s="3">
        <f>IFERROR(__xludf.DUMMYFUNCTION("""COMPUTED_VALUE"""),43730.99861111111)</f>
        <v>43730.99861</v>
      </c>
      <c r="B264" s="2">
        <f>IFERROR(__xludf.DUMMYFUNCTION("""COMPUTED_VALUE"""),1.37671)</f>
        <v>1.37671</v>
      </c>
    </row>
    <row r="265">
      <c r="A265" s="3">
        <f>IFERROR(__xludf.DUMMYFUNCTION("""COMPUTED_VALUE"""),43731.99861111111)</f>
        <v>43731.99861</v>
      </c>
      <c r="B265" s="2">
        <f>IFERROR(__xludf.DUMMYFUNCTION("""COMPUTED_VALUE"""),1.377445)</f>
        <v>1.377445</v>
      </c>
    </row>
    <row r="266">
      <c r="A266" s="3">
        <f>IFERROR(__xludf.DUMMYFUNCTION("""COMPUTED_VALUE"""),43732.99861111111)</f>
        <v>43732.99861</v>
      </c>
      <c r="B266" s="2">
        <f>IFERROR(__xludf.DUMMYFUNCTION("""COMPUTED_VALUE"""),1.375665)</f>
        <v>1.375665</v>
      </c>
    </row>
    <row r="267">
      <c r="A267" s="3">
        <f>IFERROR(__xludf.DUMMYFUNCTION("""COMPUTED_VALUE"""),43733.99861111111)</f>
        <v>43733.99861</v>
      </c>
      <c r="B267" s="2">
        <f>IFERROR(__xludf.DUMMYFUNCTION("""COMPUTED_VALUE"""),1.37837)</f>
        <v>1.37837</v>
      </c>
    </row>
    <row r="268">
      <c r="A268" s="3">
        <f>IFERROR(__xludf.DUMMYFUNCTION("""COMPUTED_VALUE"""),43734.99861111111)</f>
        <v>43734.99861</v>
      </c>
      <c r="B268" s="2">
        <f>IFERROR(__xludf.DUMMYFUNCTION("""COMPUTED_VALUE"""),1.381845)</f>
        <v>1.381845</v>
      </c>
    </row>
    <row r="269">
      <c r="A269" s="3">
        <f>IFERROR(__xludf.DUMMYFUNCTION("""COMPUTED_VALUE"""),43735.99861111111)</f>
        <v>43735.99861</v>
      </c>
      <c r="B269" s="2">
        <f>IFERROR(__xludf.DUMMYFUNCTION("""COMPUTED_VALUE"""),1.38143)</f>
        <v>1.38143</v>
      </c>
    </row>
    <row r="270">
      <c r="A270" s="3">
        <f>IFERROR(__xludf.DUMMYFUNCTION("""COMPUTED_VALUE"""),43736.99861111111)</f>
        <v>43736.99861</v>
      </c>
      <c r="B270" s="2">
        <f>IFERROR(__xludf.DUMMYFUNCTION("""COMPUTED_VALUE"""),1.38143)</f>
        <v>1.38143</v>
      </c>
    </row>
    <row r="271">
      <c r="A271" s="3">
        <f>IFERROR(__xludf.DUMMYFUNCTION("""COMPUTED_VALUE"""),43737.99861111111)</f>
        <v>43737.99861</v>
      </c>
      <c r="B271" s="2">
        <f>IFERROR(__xludf.DUMMYFUNCTION("""COMPUTED_VALUE"""),1.3815)</f>
        <v>1.3815</v>
      </c>
    </row>
    <row r="272">
      <c r="A272" s="3">
        <f>IFERROR(__xludf.DUMMYFUNCTION("""COMPUTED_VALUE"""),43738.99861111111)</f>
        <v>43738.99861</v>
      </c>
      <c r="B272" s="2">
        <f>IFERROR(__xludf.DUMMYFUNCTION("""COMPUTED_VALUE"""),1.382265)</f>
        <v>1.382265</v>
      </c>
    </row>
    <row r="273">
      <c r="A273" s="3">
        <f>IFERROR(__xludf.DUMMYFUNCTION("""COMPUTED_VALUE"""),43739.99861111111)</f>
        <v>43739.99861</v>
      </c>
      <c r="B273" s="2">
        <f>IFERROR(__xludf.DUMMYFUNCTION("""COMPUTED_VALUE"""),1.38514)</f>
        <v>1.38514</v>
      </c>
    </row>
    <row r="274">
      <c r="A274" s="3">
        <f>IFERROR(__xludf.DUMMYFUNCTION("""COMPUTED_VALUE"""),43740.99861111111)</f>
        <v>43740.99861</v>
      </c>
      <c r="B274" s="2">
        <f>IFERROR(__xludf.DUMMYFUNCTION("""COMPUTED_VALUE"""),1.384025)</f>
        <v>1.384025</v>
      </c>
    </row>
    <row r="275">
      <c r="A275" s="3">
        <f>IFERROR(__xludf.DUMMYFUNCTION("""COMPUTED_VALUE"""),43741.99861111111)</f>
        <v>43741.99861</v>
      </c>
      <c r="B275" s="2">
        <f>IFERROR(__xludf.DUMMYFUNCTION("""COMPUTED_VALUE"""),1.3804)</f>
        <v>1.3804</v>
      </c>
    </row>
    <row r="276">
      <c r="A276" s="3">
        <f>IFERROR(__xludf.DUMMYFUNCTION("""COMPUTED_VALUE"""),43742.99861111111)</f>
        <v>43742.99861</v>
      </c>
      <c r="B276" s="2">
        <f>IFERROR(__xludf.DUMMYFUNCTION("""COMPUTED_VALUE"""),1.378555)</f>
        <v>1.378555</v>
      </c>
    </row>
    <row r="277">
      <c r="A277" s="3">
        <f>IFERROR(__xludf.DUMMYFUNCTION("""COMPUTED_VALUE"""),43743.99861111111)</f>
        <v>43743.99861</v>
      </c>
      <c r="B277" s="2">
        <f>IFERROR(__xludf.DUMMYFUNCTION("""COMPUTED_VALUE"""),1.37893)</f>
        <v>1.37893</v>
      </c>
    </row>
    <row r="278">
      <c r="A278" s="3">
        <f>IFERROR(__xludf.DUMMYFUNCTION("""COMPUTED_VALUE"""),43744.99861111111)</f>
        <v>43744.99861</v>
      </c>
      <c r="B278" s="2">
        <f>IFERROR(__xludf.DUMMYFUNCTION("""COMPUTED_VALUE"""),1.3799)</f>
        <v>1.3799</v>
      </c>
    </row>
    <row r="279">
      <c r="A279" s="3">
        <f>IFERROR(__xludf.DUMMYFUNCTION("""COMPUTED_VALUE"""),43745.99861111111)</f>
        <v>43745.99861</v>
      </c>
      <c r="B279" s="2">
        <f>IFERROR(__xludf.DUMMYFUNCTION("""COMPUTED_VALUE"""),1.38143)</f>
        <v>1.38143</v>
      </c>
    </row>
    <row r="280">
      <c r="A280" s="3">
        <f>IFERROR(__xludf.DUMMYFUNCTION("""COMPUTED_VALUE"""),43746.99861111111)</f>
        <v>43746.99861</v>
      </c>
      <c r="B280" s="2">
        <f>IFERROR(__xludf.DUMMYFUNCTION("""COMPUTED_VALUE"""),1.3826)</f>
        <v>1.3826</v>
      </c>
    </row>
    <row r="281">
      <c r="A281" s="3">
        <f>IFERROR(__xludf.DUMMYFUNCTION("""COMPUTED_VALUE"""),43747.99861111111)</f>
        <v>43747.99861</v>
      </c>
      <c r="B281" s="2">
        <f>IFERROR(__xludf.DUMMYFUNCTION("""COMPUTED_VALUE"""),1.381615)</f>
        <v>1.381615</v>
      </c>
    </row>
    <row r="282">
      <c r="A282" s="3">
        <f>IFERROR(__xludf.DUMMYFUNCTION("""COMPUTED_VALUE"""),43748.99861111111)</f>
        <v>43748.99861</v>
      </c>
      <c r="B282" s="2">
        <f>IFERROR(__xludf.DUMMYFUNCTION("""COMPUTED_VALUE"""),1.3755)</f>
        <v>1.3755</v>
      </c>
    </row>
    <row r="283">
      <c r="A283" s="3">
        <f>IFERROR(__xludf.DUMMYFUNCTION("""COMPUTED_VALUE"""),43749.99861111111)</f>
        <v>43749.99861</v>
      </c>
      <c r="B283" s="2">
        <f>IFERROR(__xludf.DUMMYFUNCTION("""COMPUTED_VALUE"""),1.3724)</f>
        <v>1.3724</v>
      </c>
    </row>
    <row r="284">
      <c r="A284" s="3">
        <f>IFERROR(__xludf.DUMMYFUNCTION("""COMPUTED_VALUE"""),43750.99861111111)</f>
        <v>43750.99861</v>
      </c>
      <c r="B284" s="2">
        <f>IFERROR(__xludf.DUMMYFUNCTION("""COMPUTED_VALUE"""),1.373215)</f>
        <v>1.373215</v>
      </c>
    </row>
    <row r="285">
      <c r="A285" s="3">
        <f>IFERROR(__xludf.DUMMYFUNCTION("""COMPUTED_VALUE"""),43751.99861111111)</f>
        <v>43751.99861</v>
      </c>
      <c r="B285" s="2">
        <f>IFERROR(__xludf.DUMMYFUNCTION("""COMPUTED_VALUE"""),1.372245)</f>
        <v>1.372245</v>
      </c>
    </row>
    <row r="286">
      <c r="A286" s="3">
        <f>IFERROR(__xludf.DUMMYFUNCTION("""COMPUTED_VALUE"""),43752.99861111111)</f>
        <v>43752.99861</v>
      </c>
      <c r="B286" s="2">
        <f>IFERROR(__xludf.DUMMYFUNCTION("""COMPUTED_VALUE"""),1.36899)</f>
        <v>1.36899</v>
      </c>
    </row>
    <row r="287">
      <c r="A287" s="3">
        <f>IFERROR(__xludf.DUMMYFUNCTION("""COMPUTED_VALUE"""),43753.99861111111)</f>
        <v>43753.99861</v>
      </c>
      <c r="B287" s="2">
        <f>IFERROR(__xludf.DUMMYFUNCTION("""COMPUTED_VALUE"""),1.3712)</f>
        <v>1.3712</v>
      </c>
    </row>
    <row r="288">
      <c r="A288" s="3">
        <f>IFERROR(__xludf.DUMMYFUNCTION("""COMPUTED_VALUE"""),43754.99861111111)</f>
        <v>43754.99861</v>
      </c>
      <c r="B288" s="2">
        <f>IFERROR(__xludf.DUMMYFUNCTION("""COMPUTED_VALUE"""),1.3708)</f>
        <v>1.3708</v>
      </c>
    </row>
    <row r="289">
      <c r="A289" s="3">
        <f>IFERROR(__xludf.DUMMYFUNCTION("""COMPUTED_VALUE"""),43755.99861111111)</f>
        <v>43755.99861</v>
      </c>
      <c r="B289" s="2">
        <f>IFERROR(__xludf.DUMMYFUNCTION("""COMPUTED_VALUE"""),1.36485)</f>
        <v>1.36485</v>
      </c>
    </row>
    <row r="290">
      <c r="A290" s="3">
        <f>IFERROR(__xludf.DUMMYFUNCTION("""COMPUTED_VALUE"""),43756.99861111111)</f>
        <v>43756.99861</v>
      </c>
      <c r="B290" s="2">
        <f>IFERROR(__xludf.DUMMYFUNCTION("""COMPUTED_VALUE"""),1.364645)</f>
        <v>1.364645</v>
      </c>
    </row>
    <row r="291">
      <c r="A291" s="3">
        <f>IFERROR(__xludf.DUMMYFUNCTION("""COMPUTED_VALUE"""),43757.99861111111)</f>
        <v>43757.99861</v>
      </c>
      <c r="B291" s="2">
        <f>IFERROR(__xludf.DUMMYFUNCTION("""COMPUTED_VALUE"""),1.364645)</f>
        <v>1.364645</v>
      </c>
    </row>
    <row r="292">
      <c r="A292" s="3">
        <f>IFERROR(__xludf.DUMMYFUNCTION("""COMPUTED_VALUE"""),43758.99861111111)</f>
        <v>43758.99861</v>
      </c>
      <c r="B292" s="2">
        <f>IFERROR(__xludf.DUMMYFUNCTION("""COMPUTED_VALUE"""),1.36394)</f>
        <v>1.36394</v>
      </c>
    </row>
    <row r="293">
      <c r="A293" s="3">
        <f>IFERROR(__xludf.DUMMYFUNCTION("""COMPUTED_VALUE"""),43759.99861111111)</f>
        <v>43759.99861</v>
      </c>
      <c r="B293" s="2">
        <f>IFERROR(__xludf.DUMMYFUNCTION("""COMPUTED_VALUE"""),1.36125)</f>
        <v>1.36125</v>
      </c>
    </row>
    <row r="294">
      <c r="A294" s="3">
        <f>IFERROR(__xludf.DUMMYFUNCTION("""COMPUTED_VALUE"""),43760.99861111111)</f>
        <v>43760.99861</v>
      </c>
      <c r="B294" s="2">
        <f>IFERROR(__xludf.DUMMYFUNCTION("""COMPUTED_VALUE"""),1.36285)</f>
        <v>1.36285</v>
      </c>
    </row>
    <row r="295">
      <c r="A295" s="3">
        <f>IFERROR(__xludf.DUMMYFUNCTION("""COMPUTED_VALUE"""),43761.99861111111)</f>
        <v>43761.99861</v>
      </c>
      <c r="B295" s="2">
        <f>IFERROR(__xludf.DUMMYFUNCTION("""COMPUTED_VALUE"""),1.3623)</f>
        <v>1.3623</v>
      </c>
    </row>
    <row r="296">
      <c r="A296" s="3">
        <f>IFERROR(__xludf.DUMMYFUNCTION("""COMPUTED_VALUE"""),43762.99861111111)</f>
        <v>43762.99861</v>
      </c>
      <c r="B296" s="2">
        <f>IFERROR(__xludf.DUMMYFUNCTION("""COMPUTED_VALUE"""),1.3639)</f>
        <v>1.3639</v>
      </c>
    </row>
    <row r="297">
      <c r="A297" s="3">
        <f>IFERROR(__xludf.DUMMYFUNCTION("""COMPUTED_VALUE"""),43763.99861111111)</f>
        <v>43763.99861</v>
      </c>
      <c r="B297" s="2">
        <f>IFERROR(__xludf.DUMMYFUNCTION("""COMPUTED_VALUE"""),1.36365)</f>
        <v>1.36365</v>
      </c>
    </row>
    <row r="298">
      <c r="A298" s="3">
        <f>IFERROR(__xludf.DUMMYFUNCTION("""COMPUTED_VALUE"""),43764.99861111111)</f>
        <v>43764.99861</v>
      </c>
      <c r="B298" s="2">
        <f>IFERROR(__xludf.DUMMYFUNCTION("""COMPUTED_VALUE"""),1.3632)</f>
        <v>1.3632</v>
      </c>
    </row>
    <row r="299">
      <c r="A299" s="3">
        <f>IFERROR(__xludf.DUMMYFUNCTION("""COMPUTED_VALUE"""),43765.99861111111)</f>
        <v>43765.99861</v>
      </c>
      <c r="B299" s="2">
        <f>IFERROR(__xludf.DUMMYFUNCTION("""COMPUTED_VALUE"""),1.363275)</f>
        <v>1.363275</v>
      </c>
    </row>
    <row r="300">
      <c r="A300" s="3">
        <f>IFERROR(__xludf.DUMMYFUNCTION("""COMPUTED_VALUE"""),43766.99861111111)</f>
        <v>43766.99861</v>
      </c>
      <c r="B300" s="2">
        <f>IFERROR(__xludf.DUMMYFUNCTION("""COMPUTED_VALUE"""),1.362255)</f>
        <v>1.362255</v>
      </c>
    </row>
    <row r="301">
      <c r="A301" s="3">
        <f>IFERROR(__xludf.DUMMYFUNCTION("""COMPUTED_VALUE"""),43767.99861111111)</f>
        <v>43767.99861</v>
      </c>
      <c r="B301" s="2">
        <f>IFERROR(__xludf.DUMMYFUNCTION("""COMPUTED_VALUE"""),1.36249)</f>
        <v>1.36249</v>
      </c>
    </row>
    <row r="302">
      <c r="A302" s="3">
        <f>IFERROR(__xludf.DUMMYFUNCTION("""COMPUTED_VALUE"""),43768.99861111111)</f>
        <v>43768.99861</v>
      </c>
      <c r="B302" s="2">
        <f>IFERROR(__xludf.DUMMYFUNCTION("""COMPUTED_VALUE"""),1.36132)</f>
        <v>1.36132</v>
      </c>
    </row>
    <row r="303">
      <c r="A303" s="3">
        <f>IFERROR(__xludf.DUMMYFUNCTION("""COMPUTED_VALUE"""),43769.99861111111)</f>
        <v>43769.99861</v>
      </c>
      <c r="B303" s="2">
        <f>IFERROR(__xludf.DUMMYFUNCTION("""COMPUTED_VALUE"""),1.36061)</f>
        <v>1.36061</v>
      </c>
    </row>
    <row r="304">
      <c r="A304" s="3">
        <f>IFERROR(__xludf.DUMMYFUNCTION("""COMPUTED_VALUE"""),43770.99861111111)</f>
        <v>43770.99861</v>
      </c>
      <c r="B304" s="2">
        <f>IFERROR(__xludf.DUMMYFUNCTION("""COMPUTED_VALUE"""),1.3581)</f>
        <v>1.3581</v>
      </c>
    </row>
    <row r="305">
      <c r="A305" s="3">
        <f>IFERROR(__xludf.DUMMYFUNCTION("""COMPUTED_VALUE"""),43771.99861111111)</f>
        <v>43771.99861</v>
      </c>
      <c r="B305" s="2">
        <f>IFERROR(__xludf.DUMMYFUNCTION("""COMPUTED_VALUE"""),1.3581)</f>
        <v>1.3581</v>
      </c>
    </row>
    <row r="306">
      <c r="A306" s="3">
        <f>IFERROR(__xludf.DUMMYFUNCTION("""COMPUTED_VALUE"""),43772.99861111111)</f>
        <v>43772.99861</v>
      </c>
      <c r="B306" s="2">
        <f>IFERROR(__xludf.DUMMYFUNCTION("""COMPUTED_VALUE"""),1.3572)</f>
        <v>1.3572</v>
      </c>
    </row>
    <row r="307">
      <c r="A307" s="3">
        <f>IFERROR(__xludf.DUMMYFUNCTION("""COMPUTED_VALUE"""),43773.99861111111)</f>
        <v>43773.99861</v>
      </c>
      <c r="B307" s="2">
        <f>IFERROR(__xludf.DUMMYFUNCTION("""COMPUTED_VALUE"""),1.35833)</f>
        <v>1.35833</v>
      </c>
    </row>
    <row r="308">
      <c r="A308" s="3">
        <f>IFERROR(__xludf.DUMMYFUNCTION("""COMPUTED_VALUE"""),43774.99861111111)</f>
        <v>43774.99861</v>
      </c>
      <c r="B308" s="2">
        <f>IFERROR(__xludf.DUMMYFUNCTION("""COMPUTED_VALUE"""),1.35829)</f>
        <v>1.35829</v>
      </c>
    </row>
    <row r="309">
      <c r="A309" s="3">
        <f>IFERROR(__xludf.DUMMYFUNCTION("""COMPUTED_VALUE"""),43775.99861111111)</f>
        <v>43775.99861</v>
      </c>
      <c r="B309" s="2">
        <f>IFERROR(__xludf.DUMMYFUNCTION("""COMPUTED_VALUE"""),1.3604)</f>
        <v>1.3604</v>
      </c>
    </row>
    <row r="310">
      <c r="A310" s="3">
        <f>IFERROR(__xludf.DUMMYFUNCTION("""COMPUTED_VALUE"""),43776.99861111111)</f>
        <v>43776.99861</v>
      </c>
      <c r="B310" s="2">
        <f>IFERROR(__xludf.DUMMYFUNCTION("""COMPUTED_VALUE"""),1.35737)</f>
        <v>1.35737</v>
      </c>
    </row>
    <row r="311">
      <c r="A311" s="3">
        <f>IFERROR(__xludf.DUMMYFUNCTION("""COMPUTED_VALUE"""),43777.99861111111)</f>
        <v>43777.99861</v>
      </c>
      <c r="B311" s="2">
        <f>IFERROR(__xludf.DUMMYFUNCTION("""COMPUTED_VALUE"""),1.35935)</f>
        <v>1.35935</v>
      </c>
    </row>
    <row r="312">
      <c r="A312" s="3">
        <f>IFERROR(__xludf.DUMMYFUNCTION("""COMPUTED_VALUE"""),43778.99861111111)</f>
        <v>43778.99861</v>
      </c>
      <c r="B312" s="2">
        <f>IFERROR(__xludf.DUMMYFUNCTION("""COMPUTED_VALUE"""),1.35935)</f>
        <v>1.35935</v>
      </c>
    </row>
    <row r="313">
      <c r="A313" s="3">
        <f>IFERROR(__xludf.DUMMYFUNCTION("""COMPUTED_VALUE"""),43779.99861111111)</f>
        <v>43779.99861</v>
      </c>
      <c r="B313" s="2">
        <f>IFERROR(__xludf.DUMMYFUNCTION("""COMPUTED_VALUE"""),1.36001)</f>
        <v>1.36001</v>
      </c>
    </row>
    <row r="314">
      <c r="A314" s="3">
        <f>IFERROR(__xludf.DUMMYFUNCTION("""COMPUTED_VALUE"""),43780.99861111111)</f>
        <v>43780.99861</v>
      </c>
      <c r="B314" s="2">
        <f>IFERROR(__xludf.DUMMYFUNCTION("""COMPUTED_VALUE"""),1.36063)</f>
        <v>1.36063</v>
      </c>
    </row>
    <row r="315">
      <c r="A315" s="3">
        <f>IFERROR(__xludf.DUMMYFUNCTION("""COMPUTED_VALUE"""),43781.99861111111)</f>
        <v>43781.99861</v>
      </c>
      <c r="B315" s="2">
        <f>IFERROR(__xludf.DUMMYFUNCTION("""COMPUTED_VALUE"""),1.36234)</f>
        <v>1.36234</v>
      </c>
    </row>
    <row r="316">
      <c r="A316" s="3">
        <f>IFERROR(__xludf.DUMMYFUNCTION("""COMPUTED_VALUE"""),43782.99861111111)</f>
        <v>43782.99861</v>
      </c>
      <c r="B316" s="2">
        <f>IFERROR(__xludf.DUMMYFUNCTION("""COMPUTED_VALUE"""),1.36229)</f>
        <v>1.36229</v>
      </c>
    </row>
    <row r="317">
      <c r="A317" s="3">
        <f>IFERROR(__xludf.DUMMYFUNCTION("""COMPUTED_VALUE"""),43783.99861111111)</f>
        <v>43783.99861</v>
      </c>
      <c r="B317" s="2">
        <f>IFERROR(__xludf.DUMMYFUNCTION("""COMPUTED_VALUE"""),1.36173)</f>
        <v>1.36173</v>
      </c>
    </row>
    <row r="318">
      <c r="A318" s="3">
        <f>IFERROR(__xludf.DUMMYFUNCTION("""COMPUTED_VALUE"""),43784.99861111111)</f>
        <v>43784.99861</v>
      </c>
      <c r="B318" s="2">
        <f>IFERROR(__xludf.DUMMYFUNCTION("""COMPUTED_VALUE"""),1.360645)</f>
        <v>1.360645</v>
      </c>
    </row>
    <row r="319">
      <c r="A319" s="3">
        <f>IFERROR(__xludf.DUMMYFUNCTION("""COMPUTED_VALUE"""),43785.99861111111)</f>
        <v>43785.99861</v>
      </c>
      <c r="B319" s="2">
        <f>IFERROR(__xludf.DUMMYFUNCTION("""COMPUTED_VALUE"""),1.360395)</f>
        <v>1.360395</v>
      </c>
    </row>
    <row r="320">
      <c r="A320" s="3">
        <f>IFERROR(__xludf.DUMMYFUNCTION("""COMPUTED_VALUE"""),43786.99861111111)</f>
        <v>43786.99861</v>
      </c>
      <c r="B320" s="2">
        <f>IFERROR(__xludf.DUMMYFUNCTION("""COMPUTED_VALUE"""),1.36043)</f>
        <v>1.36043</v>
      </c>
    </row>
    <row r="321">
      <c r="A321" s="3">
        <f>IFERROR(__xludf.DUMMYFUNCTION("""COMPUTED_VALUE"""),43787.99861111111)</f>
        <v>43787.99861</v>
      </c>
      <c r="B321" s="2">
        <f>IFERROR(__xludf.DUMMYFUNCTION("""COMPUTED_VALUE"""),1.3605)</f>
        <v>1.3605</v>
      </c>
    </row>
    <row r="322">
      <c r="A322" s="3">
        <f>IFERROR(__xludf.DUMMYFUNCTION("""COMPUTED_VALUE"""),43788.99861111111)</f>
        <v>43788.99861</v>
      </c>
      <c r="B322" s="2">
        <f>IFERROR(__xludf.DUMMYFUNCTION("""COMPUTED_VALUE"""),1.36134)</f>
        <v>1.36134</v>
      </c>
    </row>
    <row r="323">
      <c r="A323" s="3">
        <f>IFERROR(__xludf.DUMMYFUNCTION("""COMPUTED_VALUE"""),43789.99861111111)</f>
        <v>43789.99861</v>
      </c>
      <c r="B323" s="2">
        <f>IFERROR(__xludf.DUMMYFUNCTION("""COMPUTED_VALUE"""),1.36211)</f>
        <v>1.36211</v>
      </c>
    </row>
    <row r="324">
      <c r="A324" s="3">
        <f>IFERROR(__xludf.DUMMYFUNCTION("""COMPUTED_VALUE"""),43790.99861111111)</f>
        <v>43790.99861</v>
      </c>
      <c r="B324" s="2">
        <f>IFERROR(__xludf.DUMMYFUNCTION("""COMPUTED_VALUE"""),1.3629)</f>
        <v>1.3629</v>
      </c>
    </row>
    <row r="325">
      <c r="A325" s="3">
        <f>IFERROR(__xludf.DUMMYFUNCTION("""COMPUTED_VALUE"""),43791.99861111111)</f>
        <v>43791.99861</v>
      </c>
      <c r="B325" s="2">
        <f>IFERROR(__xludf.DUMMYFUNCTION("""COMPUTED_VALUE"""),1.364385)</f>
        <v>1.364385</v>
      </c>
    </row>
    <row r="326">
      <c r="A326" s="3">
        <f>IFERROR(__xludf.DUMMYFUNCTION("""COMPUTED_VALUE"""),43792.99861111111)</f>
        <v>43792.99861</v>
      </c>
      <c r="B326" s="2">
        <f>IFERROR(__xludf.DUMMYFUNCTION("""COMPUTED_VALUE"""),1.364385)</f>
        <v>1.364385</v>
      </c>
    </row>
    <row r="327">
      <c r="A327" s="3">
        <f>IFERROR(__xludf.DUMMYFUNCTION("""COMPUTED_VALUE"""),43793.99861111111)</f>
        <v>43793.99861</v>
      </c>
      <c r="B327" s="2">
        <f>IFERROR(__xludf.DUMMYFUNCTION("""COMPUTED_VALUE"""),1.36429)</f>
        <v>1.36429</v>
      </c>
    </row>
    <row r="328">
      <c r="A328" s="3">
        <f>IFERROR(__xludf.DUMMYFUNCTION("""COMPUTED_VALUE"""),43794.99861111111)</f>
        <v>43794.99861</v>
      </c>
      <c r="B328" s="2">
        <f>IFERROR(__xludf.DUMMYFUNCTION("""COMPUTED_VALUE"""),1.36488)</f>
        <v>1.36488</v>
      </c>
    </row>
    <row r="329">
      <c r="A329" s="3">
        <f>IFERROR(__xludf.DUMMYFUNCTION("""COMPUTED_VALUE"""),43795.99861111111)</f>
        <v>43795.99861</v>
      </c>
      <c r="B329" s="2">
        <f>IFERROR(__xludf.DUMMYFUNCTION("""COMPUTED_VALUE"""),1.36457)</f>
        <v>1.36457</v>
      </c>
    </row>
    <row r="330">
      <c r="A330" s="3">
        <f>IFERROR(__xludf.DUMMYFUNCTION("""COMPUTED_VALUE"""),43796.99861111111)</f>
        <v>43796.99861</v>
      </c>
      <c r="B330" s="2">
        <f>IFERROR(__xludf.DUMMYFUNCTION("""COMPUTED_VALUE"""),1.36586)</f>
        <v>1.36586</v>
      </c>
    </row>
    <row r="331">
      <c r="A331" s="3">
        <f>IFERROR(__xludf.DUMMYFUNCTION("""COMPUTED_VALUE"""),43797.99861111111)</f>
        <v>43797.99861</v>
      </c>
      <c r="B331" s="2">
        <f>IFERROR(__xludf.DUMMYFUNCTION("""COMPUTED_VALUE"""),1.36569)</f>
        <v>1.36569</v>
      </c>
    </row>
    <row r="332">
      <c r="A332" s="3">
        <f>IFERROR(__xludf.DUMMYFUNCTION("""COMPUTED_VALUE"""),43798.99861111111)</f>
        <v>43798.99861</v>
      </c>
      <c r="B332" s="2">
        <f>IFERROR(__xludf.DUMMYFUNCTION("""COMPUTED_VALUE"""),1.36773)</f>
        <v>1.36773</v>
      </c>
    </row>
    <row r="333">
      <c r="A333" s="3">
        <f>IFERROR(__xludf.DUMMYFUNCTION("""COMPUTED_VALUE"""),43799.99861111111)</f>
        <v>43799.99861</v>
      </c>
      <c r="B333" s="2">
        <f>IFERROR(__xludf.DUMMYFUNCTION("""COMPUTED_VALUE"""),1.3678)</f>
        <v>1.3678</v>
      </c>
    </row>
    <row r="334">
      <c r="A334" s="3">
        <f>IFERROR(__xludf.DUMMYFUNCTION("""COMPUTED_VALUE"""),43800.99861111111)</f>
        <v>43800.99861</v>
      </c>
      <c r="B334" s="2">
        <f>IFERROR(__xludf.DUMMYFUNCTION("""COMPUTED_VALUE"""),1.367395)</f>
        <v>1.367395</v>
      </c>
    </row>
    <row r="335">
      <c r="A335" s="3">
        <f>IFERROR(__xludf.DUMMYFUNCTION("""COMPUTED_VALUE"""),43801.99861111111)</f>
        <v>43801.99861</v>
      </c>
      <c r="B335" s="2">
        <f>IFERROR(__xludf.DUMMYFUNCTION("""COMPUTED_VALUE"""),1.3668)</f>
        <v>1.3668</v>
      </c>
    </row>
    <row r="336">
      <c r="A336" s="3">
        <f>IFERROR(__xludf.DUMMYFUNCTION("""COMPUTED_VALUE"""),43802.99861111111)</f>
        <v>43802.99861</v>
      </c>
      <c r="B336" s="2">
        <f>IFERROR(__xludf.DUMMYFUNCTION("""COMPUTED_VALUE"""),1.364)</f>
        <v>1.364</v>
      </c>
    </row>
    <row r="337">
      <c r="A337" s="3">
        <f>IFERROR(__xludf.DUMMYFUNCTION("""COMPUTED_VALUE"""),43803.99861111111)</f>
        <v>43803.99861</v>
      </c>
      <c r="B337" s="2">
        <f>IFERROR(__xludf.DUMMYFUNCTION("""COMPUTED_VALUE"""),1.362815)</f>
        <v>1.362815</v>
      </c>
    </row>
    <row r="338">
      <c r="A338" s="3">
        <f>IFERROR(__xludf.DUMMYFUNCTION("""COMPUTED_VALUE"""),43804.99861111111)</f>
        <v>43804.99861</v>
      </c>
      <c r="B338" s="2">
        <f>IFERROR(__xludf.DUMMYFUNCTION("""COMPUTED_VALUE"""),1.3607)</f>
        <v>1.3607</v>
      </c>
    </row>
    <row r="339">
      <c r="A339" s="3">
        <f>IFERROR(__xludf.DUMMYFUNCTION("""COMPUTED_VALUE"""),43805.99861111111)</f>
        <v>43805.99861</v>
      </c>
      <c r="B339" s="2">
        <f>IFERROR(__xludf.DUMMYFUNCTION("""COMPUTED_VALUE"""),1.360125)</f>
        <v>1.360125</v>
      </c>
    </row>
    <row r="340">
      <c r="A340" s="3">
        <f>IFERROR(__xludf.DUMMYFUNCTION("""COMPUTED_VALUE"""),43806.99861111111)</f>
        <v>43806.99861</v>
      </c>
      <c r="B340" s="2">
        <f>IFERROR(__xludf.DUMMYFUNCTION("""COMPUTED_VALUE"""),1.360125)</f>
        <v>1.360125</v>
      </c>
    </row>
    <row r="341">
      <c r="A341" s="3">
        <f>IFERROR(__xludf.DUMMYFUNCTION("""COMPUTED_VALUE"""),43807.99861111111)</f>
        <v>43807.99861</v>
      </c>
      <c r="B341" s="2">
        <f>IFERROR(__xludf.DUMMYFUNCTION("""COMPUTED_VALUE"""),1.36081)</f>
        <v>1.36081</v>
      </c>
    </row>
    <row r="342">
      <c r="A342" s="3">
        <f>IFERROR(__xludf.DUMMYFUNCTION("""COMPUTED_VALUE"""),43808.99861111111)</f>
        <v>43808.99861</v>
      </c>
      <c r="B342" s="2">
        <f>IFERROR(__xludf.DUMMYFUNCTION("""COMPUTED_VALUE"""),1.3599)</f>
        <v>1.3599</v>
      </c>
    </row>
    <row r="343">
      <c r="A343" s="3">
        <f>IFERROR(__xludf.DUMMYFUNCTION("""COMPUTED_VALUE"""),43809.99861111111)</f>
        <v>43809.99861</v>
      </c>
      <c r="B343" s="2">
        <f>IFERROR(__xludf.DUMMYFUNCTION("""COMPUTED_VALUE"""),1.35839)</f>
        <v>1.35839</v>
      </c>
    </row>
    <row r="344">
      <c r="A344" s="3">
        <f>IFERROR(__xludf.DUMMYFUNCTION("""COMPUTED_VALUE"""),43810.99861111111)</f>
        <v>43810.99861</v>
      </c>
      <c r="B344" s="2">
        <f>IFERROR(__xludf.DUMMYFUNCTION("""COMPUTED_VALUE"""),1.35718)</f>
        <v>1.35718</v>
      </c>
    </row>
    <row r="345">
      <c r="A345" s="3">
        <f>IFERROR(__xludf.DUMMYFUNCTION("""COMPUTED_VALUE"""),43811.99861111111)</f>
        <v>43811.99861</v>
      </c>
      <c r="B345" s="2">
        <f>IFERROR(__xludf.DUMMYFUNCTION("""COMPUTED_VALUE"""),1.352)</f>
        <v>1.352</v>
      </c>
    </row>
    <row r="346">
      <c r="A346" s="3">
        <f>IFERROR(__xludf.DUMMYFUNCTION("""COMPUTED_VALUE"""),43812.99861111111)</f>
        <v>43812.99861</v>
      </c>
      <c r="B346" s="2">
        <f>IFERROR(__xludf.DUMMYFUNCTION("""COMPUTED_VALUE"""),1.353515)</f>
        <v>1.353515</v>
      </c>
    </row>
    <row r="347">
      <c r="A347" s="3">
        <f>IFERROR(__xludf.DUMMYFUNCTION("""COMPUTED_VALUE"""),43813.99861111111)</f>
        <v>43813.99861</v>
      </c>
      <c r="B347" s="2">
        <f>IFERROR(__xludf.DUMMYFUNCTION("""COMPUTED_VALUE"""),1.353515)</f>
        <v>1.353515</v>
      </c>
    </row>
    <row r="348">
      <c r="A348" s="3">
        <f>IFERROR(__xludf.DUMMYFUNCTION("""COMPUTED_VALUE"""),43814.99861111111)</f>
        <v>43814.99861</v>
      </c>
      <c r="B348" s="2">
        <f>IFERROR(__xludf.DUMMYFUNCTION("""COMPUTED_VALUE"""),1.35474)</f>
        <v>1.35474</v>
      </c>
    </row>
    <row r="349">
      <c r="A349" s="3">
        <f>IFERROR(__xludf.DUMMYFUNCTION("""COMPUTED_VALUE"""),43815.99861111111)</f>
        <v>43815.99861</v>
      </c>
      <c r="B349" s="2">
        <f>IFERROR(__xludf.DUMMYFUNCTION("""COMPUTED_VALUE"""),1.3558)</f>
        <v>1.3558</v>
      </c>
    </row>
    <row r="350">
      <c r="A350" s="3">
        <f>IFERROR(__xludf.DUMMYFUNCTION("""COMPUTED_VALUE"""),43816.99861111111)</f>
        <v>43816.99861</v>
      </c>
      <c r="B350" s="2">
        <f>IFERROR(__xludf.DUMMYFUNCTION("""COMPUTED_VALUE"""),1.35536)</f>
        <v>1.35536</v>
      </c>
    </row>
    <row r="351">
      <c r="A351" s="3">
        <f>IFERROR(__xludf.DUMMYFUNCTION("""COMPUTED_VALUE"""),43817.99861111111)</f>
        <v>43817.99861</v>
      </c>
      <c r="B351" s="2">
        <f>IFERROR(__xludf.DUMMYFUNCTION("""COMPUTED_VALUE"""),1.35521)</f>
        <v>1.35521</v>
      </c>
    </row>
    <row r="352">
      <c r="A352" s="3">
        <f>IFERROR(__xludf.DUMMYFUNCTION("""COMPUTED_VALUE"""),43818.99861111111)</f>
        <v>43818.99861</v>
      </c>
      <c r="B352" s="2">
        <f>IFERROR(__xludf.DUMMYFUNCTION("""COMPUTED_VALUE"""),1.3548)</f>
        <v>1.3548</v>
      </c>
    </row>
    <row r="353">
      <c r="A353" s="3">
        <f>IFERROR(__xludf.DUMMYFUNCTION("""COMPUTED_VALUE"""),43819.99861111111)</f>
        <v>43819.99861</v>
      </c>
      <c r="B353" s="2">
        <f>IFERROR(__xludf.DUMMYFUNCTION("""COMPUTED_VALUE"""),1.35498)</f>
        <v>1.35498</v>
      </c>
    </row>
    <row r="354">
      <c r="A354" s="3">
        <f>IFERROR(__xludf.DUMMYFUNCTION("""COMPUTED_VALUE"""),43820.99861111111)</f>
        <v>43820.99861</v>
      </c>
      <c r="B354" s="2">
        <f>IFERROR(__xludf.DUMMYFUNCTION("""COMPUTED_VALUE"""),1.35498)</f>
        <v>1.35498</v>
      </c>
    </row>
    <row r="355">
      <c r="A355" s="3">
        <f>IFERROR(__xludf.DUMMYFUNCTION("""COMPUTED_VALUE"""),43821.99861111111)</f>
        <v>43821.99861</v>
      </c>
      <c r="B355" s="2">
        <f>IFERROR(__xludf.DUMMYFUNCTION("""COMPUTED_VALUE"""),1.354915)</f>
        <v>1.354915</v>
      </c>
    </row>
    <row r="356">
      <c r="A356" s="3">
        <f>IFERROR(__xludf.DUMMYFUNCTION("""COMPUTED_VALUE"""),43822.99861111111)</f>
        <v>43822.99861</v>
      </c>
      <c r="B356" s="2">
        <f>IFERROR(__xludf.DUMMYFUNCTION("""COMPUTED_VALUE"""),1.35561)</f>
        <v>1.35561</v>
      </c>
    </row>
    <row r="357">
      <c r="A357" s="3">
        <f>IFERROR(__xludf.DUMMYFUNCTION("""COMPUTED_VALUE"""),43823.99861111111)</f>
        <v>43823.99861</v>
      </c>
      <c r="B357" s="2">
        <f>IFERROR(__xludf.DUMMYFUNCTION("""COMPUTED_VALUE"""),1.3555)</f>
        <v>1.3555</v>
      </c>
    </row>
    <row r="358">
      <c r="A358" s="3">
        <f>IFERROR(__xludf.DUMMYFUNCTION("""COMPUTED_VALUE"""),43824.99861111111)</f>
        <v>43824.99861</v>
      </c>
      <c r="B358" s="2">
        <f>IFERROR(__xludf.DUMMYFUNCTION("""COMPUTED_VALUE"""),1.35482)</f>
        <v>1.35482</v>
      </c>
    </row>
    <row r="359">
      <c r="A359" s="3">
        <f>IFERROR(__xludf.DUMMYFUNCTION("""COMPUTED_VALUE"""),43825.99861111111)</f>
        <v>43825.99861</v>
      </c>
      <c r="B359" s="2">
        <f>IFERROR(__xludf.DUMMYFUNCTION("""COMPUTED_VALUE"""),1.35383)</f>
        <v>1.35383</v>
      </c>
    </row>
    <row r="360">
      <c r="A360" s="3">
        <f>IFERROR(__xludf.DUMMYFUNCTION("""COMPUTED_VALUE"""),43826.99861111111)</f>
        <v>43826.99861</v>
      </c>
      <c r="B360" s="2">
        <f>IFERROR(__xludf.DUMMYFUNCTION("""COMPUTED_VALUE"""),1.35218)</f>
        <v>1.35218</v>
      </c>
    </row>
    <row r="361">
      <c r="A361" s="3">
        <f>IFERROR(__xludf.DUMMYFUNCTION("""COMPUTED_VALUE"""),43827.99861111111)</f>
        <v>43827.99861</v>
      </c>
      <c r="B361" s="2">
        <f>IFERROR(__xludf.DUMMYFUNCTION("""COMPUTED_VALUE"""),1.35218)</f>
        <v>1.35218</v>
      </c>
    </row>
    <row r="362">
      <c r="A362" s="3">
        <f>IFERROR(__xludf.DUMMYFUNCTION("""COMPUTED_VALUE"""),43828.99861111111)</f>
        <v>43828.99861</v>
      </c>
      <c r="B362" s="2">
        <f>IFERROR(__xludf.DUMMYFUNCTION("""COMPUTED_VALUE"""),1.35223)</f>
        <v>1.35223</v>
      </c>
    </row>
    <row r="363">
      <c r="A363" s="3">
        <f>IFERROR(__xludf.DUMMYFUNCTION("""COMPUTED_VALUE"""),43829.99861111111)</f>
        <v>43829.99861</v>
      </c>
      <c r="B363" s="2">
        <f>IFERROR(__xludf.DUMMYFUNCTION("""COMPUTED_VALUE"""),1.348285)</f>
        <v>1.348285</v>
      </c>
    </row>
    <row r="364">
      <c r="A364" s="3">
        <f>IFERROR(__xludf.DUMMYFUNCTION("""COMPUTED_VALUE"""),43830.99861111111)</f>
        <v>43830.99861</v>
      </c>
      <c r="B364" s="2">
        <f>IFERROR(__xludf.DUMMYFUNCTION("""COMPUTED_VALUE"""),1.35205)</f>
        <v>1.35205</v>
      </c>
    </row>
    <row r="365">
      <c r="A365" s="3">
        <f>IFERROR(__xludf.DUMMYFUNCTION("""COMPUTED_VALUE"""),43831.99861111111)</f>
        <v>43831.99861</v>
      </c>
      <c r="B365" s="2">
        <f>IFERROR(__xludf.DUMMYFUNCTION("""COMPUTED_VALUE"""),1.3453)</f>
        <v>1.3453</v>
      </c>
    </row>
    <row r="366">
      <c r="A366" s="3">
        <f>IFERROR(__xludf.DUMMYFUNCTION("""COMPUTED_VALUE"""),43832.99861111111)</f>
        <v>43832.99861</v>
      </c>
      <c r="B366" s="2">
        <f>IFERROR(__xludf.DUMMYFUNCTION("""COMPUTED_VALUE"""),1.3474)</f>
        <v>1.3474</v>
      </c>
    </row>
    <row r="367">
      <c r="A367" s="3">
        <f>IFERROR(__xludf.DUMMYFUNCTION("""COMPUTED_VALUE"""),43833.99861111111)</f>
        <v>43833.99861</v>
      </c>
      <c r="B367" s="2">
        <f>IFERROR(__xludf.DUMMYFUNCTION("""COMPUTED_VALUE"""),1.34976)</f>
        <v>1.34976</v>
      </c>
    </row>
    <row r="368">
      <c r="A368" s="3">
        <f>IFERROR(__xludf.DUMMYFUNCTION("""COMPUTED_VALUE"""),43834.99861111111)</f>
        <v>43834.99861</v>
      </c>
      <c r="B368" s="2">
        <f>IFERROR(__xludf.DUMMYFUNCTION("""COMPUTED_VALUE"""),1.34976)</f>
        <v>1.34976</v>
      </c>
    </row>
    <row r="369">
      <c r="A369" s="3">
        <f>IFERROR(__xludf.DUMMYFUNCTION("""COMPUTED_VALUE"""),43835.99861111111)</f>
        <v>43835.99861</v>
      </c>
      <c r="B369" s="2">
        <f>IFERROR(__xludf.DUMMYFUNCTION("""COMPUTED_VALUE"""),1.35008)</f>
        <v>1.35008</v>
      </c>
    </row>
    <row r="370">
      <c r="A370" s="3">
        <f>IFERROR(__xludf.DUMMYFUNCTION("""COMPUTED_VALUE"""),43836.99861111111)</f>
        <v>43836.99861</v>
      </c>
      <c r="B370" s="2">
        <f>IFERROR(__xludf.DUMMYFUNCTION("""COMPUTED_VALUE"""),1.34924)</f>
        <v>1.34924</v>
      </c>
    </row>
    <row r="371">
      <c r="A371" s="3">
        <f>IFERROR(__xludf.DUMMYFUNCTION("""COMPUTED_VALUE"""),43837.99861111111)</f>
        <v>43837.99861</v>
      </c>
      <c r="B371" s="2">
        <f>IFERROR(__xludf.DUMMYFUNCTION("""COMPUTED_VALUE"""),1.3514)</f>
        <v>1.3514</v>
      </c>
    </row>
    <row r="372">
      <c r="A372" s="3">
        <f>IFERROR(__xludf.DUMMYFUNCTION("""COMPUTED_VALUE"""),43838.99861111111)</f>
        <v>43838.99861</v>
      </c>
      <c r="B372" s="2">
        <f>IFERROR(__xludf.DUMMYFUNCTION("""COMPUTED_VALUE"""),1.3504)</f>
        <v>1.3504</v>
      </c>
    </row>
    <row r="373">
      <c r="A373" s="3">
        <f>IFERROR(__xludf.DUMMYFUNCTION("""COMPUTED_VALUE"""),43839.99861111111)</f>
        <v>43839.99861</v>
      </c>
      <c r="B373" s="2">
        <f>IFERROR(__xludf.DUMMYFUNCTION("""COMPUTED_VALUE"""),1.351125)</f>
        <v>1.351125</v>
      </c>
    </row>
    <row r="374">
      <c r="A374" s="3">
        <f>IFERROR(__xludf.DUMMYFUNCTION("""COMPUTED_VALUE"""),43840.99861111111)</f>
        <v>43840.99861</v>
      </c>
      <c r="B374" s="2">
        <f>IFERROR(__xludf.DUMMYFUNCTION("""COMPUTED_VALUE"""),1.34843)</f>
        <v>1.34843</v>
      </c>
    </row>
    <row r="375">
      <c r="A375" s="3">
        <f>IFERROR(__xludf.DUMMYFUNCTION("""COMPUTED_VALUE"""),43841.99861111111)</f>
        <v>43841.99861</v>
      </c>
      <c r="B375" s="2">
        <f>IFERROR(__xludf.DUMMYFUNCTION("""COMPUTED_VALUE"""),1.349)</f>
        <v>1.349</v>
      </c>
    </row>
    <row r="376">
      <c r="A376" s="3">
        <f>IFERROR(__xludf.DUMMYFUNCTION("""COMPUTED_VALUE"""),43842.99861111111)</f>
        <v>43842.99861</v>
      </c>
      <c r="B376" s="2">
        <f>IFERROR(__xludf.DUMMYFUNCTION("""COMPUTED_VALUE"""),1.34842)</f>
        <v>1.34842</v>
      </c>
    </row>
    <row r="377">
      <c r="A377" s="3">
        <f>IFERROR(__xludf.DUMMYFUNCTION("""COMPUTED_VALUE"""),43843.99861111111)</f>
        <v>43843.99861</v>
      </c>
      <c r="B377" s="2">
        <f>IFERROR(__xludf.DUMMYFUNCTION("""COMPUTED_VALUE"""),1.34676)</f>
        <v>1.34676</v>
      </c>
    </row>
    <row r="378">
      <c r="A378" s="3">
        <f>IFERROR(__xludf.DUMMYFUNCTION("""COMPUTED_VALUE"""),43844.99861111111)</f>
        <v>43844.99861</v>
      </c>
      <c r="B378" s="2">
        <f>IFERROR(__xludf.DUMMYFUNCTION("""COMPUTED_VALUE"""),1.34787)</f>
        <v>1.34787</v>
      </c>
    </row>
    <row r="379">
      <c r="A379" s="3">
        <f>IFERROR(__xludf.DUMMYFUNCTION("""COMPUTED_VALUE"""),43845.99861111111)</f>
        <v>43845.99861</v>
      </c>
      <c r="B379" s="2">
        <f>IFERROR(__xludf.DUMMYFUNCTION("""COMPUTED_VALUE"""),1.3461)</f>
        <v>1.3461</v>
      </c>
    </row>
    <row r="380">
      <c r="A380" s="3">
        <f>IFERROR(__xludf.DUMMYFUNCTION("""COMPUTED_VALUE"""),43846.99861111111)</f>
        <v>43846.99861</v>
      </c>
      <c r="B380" s="2">
        <f>IFERROR(__xludf.DUMMYFUNCTION("""COMPUTED_VALUE"""),1.346635)</f>
        <v>1.346635</v>
      </c>
    </row>
    <row r="381">
      <c r="A381" s="3">
        <f>IFERROR(__xludf.DUMMYFUNCTION("""COMPUTED_VALUE"""),43847.99861111111)</f>
        <v>43847.99861</v>
      </c>
      <c r="B381" s="2">
        <f>IFERROR(__xludf.DUMMYFUNCTION("""COMPUTED_VALUE"""),1.34737)</f>
        <v>1.34737</v>
      </c>
    </row>
    <row r="382">
      <c r="A382" s="3">
        <f>IFERROR(__xludf.DUMMYFUNCTION("""COMPUTED_VALUE"""),43848.99861111111)</f>
        <v>43848.99861</v>
      </c>
      <c r="B382" s="2">
        <f>IFERROR(__xludf.DUMMYFUNCTION("""COMPUTED_VALUE"""),1.34737)</f>
        <v>1.34737</v>
      </c>
    </row>
    <row r="383">
      <c r="A383" s="3">
        <f>IFERROR(__xludf.DUMMYFUNCTION("""COMPUTED_VALUE"""),43849.99861111111)</f>
        <v>43849.99861</v>
      </c>
      <c r="B383" s="2">
        <f>IFERROR(__xludf.DUMMYFUNCTION("""COMPUTED_VALUE"""),1.34747)</f>
        <v>1.34747</v>
      </c>
    </row>
    <row r="384">
      <c r="A384" s="3">
        <f>IFERROR(__xludf.DUMMYFUNCTION("""COMPUTED_VALUE"""),43850.99861111111)</f>
        <v>43850.99861</v>
      </c>
      <c r="B384" s="2">
        <f>IFERROR(__xludf.DUMMYFUNCTION("""COMPUTED_VALUE"""),1.346785)</f>
        <v>1.346785</v>
      </c>
    </row>
    <row r="385">
      <c r="A385" s="3">
        <f>IFERROR(__xludf.DUMMYFUNCTION("""COMPUTED_VALUE"""),43851.99861111111)</f>
        <v>43851.99861</v>
      </c>
      <c r="B385" s="2">
        <f>IFERROR(__xludf.DUMMYFUNCTION("""COMPUTED_VALUE"""),1.34997)</f>
        <v>1.34997</v>
      </c>
    </row>
    <row r="386">
      <c r="A386" s="3">
        <f>IFERROR(__xludf.DUMMYFUNCTION("""COMPUTED_VALUE"""),43852.99861111111)</f>
        <v>43852.99861</v>
      </c>
      <c r="B386" s="2">
        <f>IFERROR(__xludf.DUMMYFUNCTION("""COMPUTED_VALUE"""),1.3488)</f>
        <v>1.3488</v>
      </c>
    </row>
    <row r="387">
      <c r="A387" s="3">
        <f>IFERROR(__xludf.DUMMYFUNCTION("""COMPUTED_VALUE"""),43853.99861111111)</f>
        <v>43853.99861</v>
      </c>
      <c r="B387" s="2">
        <f>IFERROR(__xludf.DUMMYFUNCTION("""COMPUTED_VALUE"""),1.3513)</f>
        <v>1.3513</v>
      </c>
    </row>
    <row r="388">
      <c r="A388" s="3">
        <f>IFERROR(__xludf.DUMMYFUNCTION("""COMPUTED_VALUE"""),43854.99861111111)</f>
        <v>43854.99861</v>
      </c>
      <c r="B388" s="2">
        <f>IFERROR(__xludf.DUMMYFUNCTION("""COMPUTED_VALUE"""),1.351375)</f>
        <v>1.351375</v>
      </c>
    </row>
    <row r="389">
      <c r="A389" s="3">
        <f>IFERROR(__xludf.DUMMYFUNCTION("""COMPUTED_VALUE"""),43855.99861111111)</f>
        <v>43855.99861</v>
      </c>
      <c r="B389" s="2">
        <f>IFERROR(__xludf.DUMMYFUNCTION("""COMPUTED_VALUE"""),1.351375)</f>
        <v>1.351375</v>
      </c>
    </row>
    <row r="390">
      <c r="A390" s="3">
        <f>IFERROR(__xludf.DUMMYFUNCTION("""COMPUTED_VALUE"""),43856.99861111111)</f>
        <v>43856.99861</v>
      </c>
      <c r="B390" s="2">
        <f>IFERROR(__xludf.DUMMYFUNCTION("""COMPUTED_VALUE"""),1.35447)</f>
        <v>1.35447</v>
      </c>
    </row>
    <row r="391">
      <c r="A391" s="3">
        <f>IFERROR(__xludf.DUMMYFUNCTION("""COMPUTED_VALUE"""),43857.99861111111)</f>
        <v>43857.99861</v>
      </c>
      <c r="B391" s="2">
        <f>IFERROR(__xludf.DUMMYFUNCTION("""COMPUTED_VALUE"""),1.357595)</f>
        <v>1.357595</v>
      </c>
    </row>
    <row r="392">
      <c r="A392" s="3">
        <f>IFERROR(__xludf.DUMMYFUNCTION("""COMPUTED_VALUE"""),43858.99861111111)</f>
        <v>43858.99861</v>
      </c>
      <c r="B392" s="2">
        <f>IFERROR(__xludf.DUMMYFUNCTION("""COMPUTED_VALUE"""),1.3576)</f>
        <v>1.3576</v>
      </c>
    </row>
    <row r="393">
      <c r="A393" s="3">
        <f>IFERROR(__xludf.DUMMYFUNCTION("""COMPUTED_VALUE"""),43859.99861111111)</f>
        <v>43859.99861</v>
      </c>
      <c r="B393" s="2">
        <f>IFERROR(__xludf.DUMMYFUNCTION("""COMPUTED_VALUE"""),1.3606)</f>
        <v>1.3606</v>
      </c>
    </row>
    <row r="394">
      <c r="A394" s="3">
        <f>IFERROR(__xludf.DUMMYFUNCTION("""COMPUTED_VALUE"""),43860.99861111111)</f>
        <v>43860.99861</v>
      </c>
      <c r="B394" s="2">
        <f>IFERROR(__xludf.DUMMYFUNCTION("""COMPUTED_VALUE"""),1.362415)</f>
        <v>1.362415</v>
      </c>
    </row>
    <row r="395">
      <c r="A395" s="3">
        <f>IFERROR(__xludf.DUMMYFUNCTION("""COMPUTED_VALUE"""),43861.99861111111)</f>
        <v>43861.99861</v>
      </c>
      <c r="B395" s="2">
        <f>IFERROR(__xludf.DUMMYFUNCTION("""COMPUTED_VALUE"""),1.364875)</f>
        <v>1.364875</v>
      </c>
    </row>
    <row r="396">
      <c r="A396" s="3">
        <f>IFERROR(__xludf.DUMMYFUNCTION("""COMPUTED_VALUE"""),43862.99861111111)</f>
        <v>43862.99861</v>
      </c>
      <c r="B396" s="2">
        <f>IFERROR(__xludf.DUMMYFUNCTION("""COMPUTED_VALUE"""),1.364875)</f>
        <v>1.364875</v>
      </c>
    </row>
    <row r="397">
      <c r="A397" s="3">
        <f>IFERROR(__xludf.DUMMYFUNCTION("""COMPUTED_VALUE"""),43863.99861111111)</f>
        <v>43863.99861</v>
      </c>
      <c r="B397" s="2">
        <f>IFERROR(__xludf.DUMMYFUNCTION("""COMPUTED_VALUE"""),1.3645)</f>
        <v>1.3645</v>
      </c>
    </row>
    <row r="398">
      <c r="A398" s="3">
        <f>IFERROR(__xludf.DUMMYFUNCTION("""COMPUTED_VALUE"""),43864.99861111111)</f>
        <v>43864.99861</v>
      </c>
      <c r="B398" s="2">
        <f>IFERROR(__xludf.DUMMYFUNCTION("""COMPUTED_VALUE"""),1.369755)</f>
        <v>1.369755</v>
      </c>
    </row>
    <row r="399">
      <c r="A399" s="3">
        <f>IFERROR(__xludf.DUMMYFUNCTION("""COMPUTED_VALUE"""),43865.99861111111)</f>
        <v>43865.99861</v>
      </c>
      <c r="B399" s="2">
        <f>IFERROR(__xludf.DUMMYFUNCTION("""COMPUTED_VALUE"""),1.3715)</f>
        <v>1.3715</v>
      </c>
    </row>
    <row r="400">
      <c r="A400" s="3">
        <f>IFERROR(__xludf.DUMMYFUNCTION("""COMPUTED_VALUE"""),43866.99861111111)</f>
        <v>43866.99861</v>
      </c>
      <c r="B400" s="2">
        <f>IFERROR(__xludf.DUMMYFUNCTION("""COMPUTED_VALUE"""),1.3806)</f>
        <v>1.3806</v>
      </c>
    </row>
    <row r="401">
      <c r="A401" s="3">
        <f>IFERROR(__xludf.DUMMYFUNCTION("""COMPUTED_VALUE"""),43867.99861111111)</f>
        <v>43867.99861</v>
      </c>
      <c r="B401" s="2">
        <f>IFERROR(__xludf.DUMMYFUNCTION("""COMPUTED_VALUE"""),1.386185)</f>
        <v>1.386185</v>
      </c>
    </row>
    <row r="402">
      <c r="A402" s="3">
        <f>IFERROR(__xludf.DUMMYFUNCTION("""COMPUTED_VALUE"""),43868.99861111111)</f>
        <v>43868.99861</v>
      </c>
      <c r="B402" s="2">
        <f>IFERROR(__xludf.DUMMYFUNCTION("""COMPUTED_VALUE"""),1.38975)</f>
        <v>1.38975</v>
      </c>
    </row>
    <row r="403">
      <c r="A403" s="3">
        <f>IFERROR(__xludf.DUMMYFUNCTION("""COMPUTED_VALUE"""),43869.99861111111)</f>
        <v>43869.99861</v>
      </c>
      <c r="B403" s="2">
        <f>IFERROR(__xludf.DUMMYFUNCTION("""COMPUTED_VALUE"""),1.38975)</f>
        <v>1.38975</v>
      </c>
    </row>
    <row r="404">
      <c r="A404" s="3">
        <f>IFERROR(__xludf.DUMMYFUNCTION("""COMPUTED_VALUE"""),43870.99861111111)</f>
        <v>43870.99861</v>
      </c>
      <c r="B404" s="2">
        <f>IFERROR(__xludf.DUMMYFUNCTION("""COMPUTED_VALUE"""),1.391445)</f>
        <v>1.391445</v>
      </c>
    </row>
    <row r="405">
      <c r="A405" s="3">
        <f>IFERROR(__xludf.DUMMYFUNCTION("""COMPUTED_VALUE"""),43871.99861111111)</f>
        <v>43871.99861</v>
      </c>
      <c r="B405" s="2">
        <f>IFERROR(__xludf.DUMMYFUNCTION("""COMPUTED_VALUE"""),1.388925)</f>
        <v>1.388925</v>
      </c>
    </row>
    <row r="406">
      <c r="A406" s="3">
        <f>IFERROR(__xludf.DUMMYFUNCTION("""COMPUTED_VALUE"""),43872.99861111111)</f>
        <v>43872.99861</v>
      </c>
      <c r="B406" s="2">
        <f>IFERROR(__xludf.DUMMYFUNCTION("""COMPUTED_VALUE"""),1.3863)</f>
        <v>1.3863</v>
      </c>
    </row>
    <row r="407">
      <c r="A407" s="3">
        <f>IFERROR(__xludf.DUMMYFUNCTION("""COMPUTED_VALUE"""),43873.99861111111)</f>
        <v>43873.99861</v>
      </c>
      <c r="B407" s="2">
        <f>IFERROR(__xludf.DUMMYFUNCTION("""COMPUTED_VALUE"""),1.38821)</f>
        <v>1.38821</v>
      </c>
    </row>
    <row r="408">
      <c r="A408" s="3">
        <f>IFERROR(__xludf.DUMMYFUNCTION("""COMPUTED_VALUE"""),43874.99861111111)</f>
        <v>43874.99861</v>
      </c>
      <c r="B408" s="2">
        <f>IFERROR(__xludf.DUMMYFUNCTION("""COMPUTED_VALUE"""),1.3903)</f>
        <v>1.3903</v>
      </c>
    </row>
    <row r="409">
      <c r="A409" s="3">
        <f>IFERROR(__xludf.DUMMYFUNCTION("""COMPUTED_VALUE"""),43875.99861111111)</f>
        <v>43875.99861</v>
      </c>
      <c r="B409" s="2">
        <f>IFERROR(__xludf.DUMMYFUNCTION("""COMPUTED_VALUE"""),1.391745)</f>
        <v>1.391745</v>
      </c>
    </row>
    <row r="410">
      <c r="A410" s="3">
        <f>IFERROR(__xludf.DUMMYFUNCTION("""COMPUTED_VALUE"""),43876.99861111111)</f>
        <v>43876.99861</v>
      </c>
      <c r="B410" s="2">
        <f>IFERROR(__xludf.DUMMYFUNCTION("""COMPUTED_VALUE"""),1.391745)</f>
        <v>1.391745</v>
      </c>
    </row>
    <row r="411">
      <c r="A411" s="3">
        <f>IFERROR(__xludf.DUMMYFUNCTION("""COMPUTED_VALUE"""),43877.99861111111)</f>
        <v>43877.99861</v>
      </c>
      <c r="B411" s="2">
        <f>IFERROR(__xludf.DUMMYFUNCTION("""COMPUTED_VALUE"""),1.390405)</f>
        <v>1.390405</v>
      </c>
    </row>
    <row r="412">
      <c r="A412" s="3">
        <f>IFERROR(__xludf.DUMMYFUNCTION("""COMPUTED_VALUE"""),43878.99861111111)</f>
        <v>43878.99861</v>
      </c>
      <c r="B412" s="2">
        <f>IFERROR(__xludf.DUMMYFUNCTION("""COMPUTED_VALUE"""),1.38942)</f>
        <v>1.38942</v>
      </c>
    </row>
    <row r="413">
      <c r="A413" s="3">
        <f>IFERROR(__xludf.DUMMYFUNCTION("""COMPUTED_VALUE"""),43879.99861111111)</f>
        <v>43879.99861</v>
      </c>
      <c r="B413" s="2">
        <f>IFERROR(__xludf.DUMMYFUNCTION("""COMPUTED_VALUE"""),1.3919)</f>
        <v>1.3919</v>
      </c>
    </row>
    <row r="414">
      <c r="A414" s="3">
        <f>IFERROR(__xludf.DUMMYFUNCTION("""COMPUTED_VALUE"""),43880.99861111111)</f>
        <v>43880.99861</v>
      </c>
      <c r="B414" s="2">
        <f>IFERROR(__xludf.DUMMYFUNCTION("""COMPUTED_VALUE"""),1.394345)</f>
        <v>1.394345</v>
      </c>
    </row>
    <row r="415">
      <c r="A415" s="3">
        <f>IFERROR(__xludf.DUMMYFUNCTION("""COMPUTED_VALUE"""),43881.99861111111)</f>
        <v>43881.99861</v>
      </c>
      <c r="B415" s="2">
        <f>IFERROR(__xludf.DUMMYFUNCTION("""COMPUTED_VALUE"""),1.401535)</f>
        <v>1.401535</v>
      </c>
    </row>
    <row r="416">
      <c r="A416" s="3">
        <f>IFERROR(__xludf.DUMMYFUNCTION("""COMPUTED_VALUE"""),43882.99861111111)</f>
        <v>43882.99861</v>
      </c>
      <c r="B416" s="2">
        <f>IFERROR(__xludf.DUMMYFUNCTION("""COMPUTED_VALUE"""),1.39764)</f>
        <v>1.39764</v>
      </c>
    </row>
    <row r="417">
      <c r="A417" s="3">
        <f>IFERROR(__xludf.DUMMYFUNCTION("""COMPUTED_VALUE"""),43883.99861111111)</f>
        <v>43883.99861</v>
      </c>
      <c r="B417" s="2">
        <f>IFERROR(__xludf.DUMMYFUNCTION("""COMPUTED_VALUE"""),1.39764)</f>
        <v>1.39764</v>
      </c>
    </row>
    <row r="418">
      <c r="A418" s="3">
        <f>IFERROR(__xludf.DUMMYFUNCTION("""COMPUTED_VALUE"""),43884.99861111111)</f>
        <v>43884.99861</v>
      </c>
      <c r="B418" s="2">
        <f>IFERROR(__xludf.DUMMYFUNCTION("""COMPUTED_VALUE"""),1.40188)</f>
        <v>1.40188</v>
      </c>
    </row>
    <row r="419">
      <c r="A419" s="3">
        <f>IFERROR(__xludf.DUMMYFUNCTION("""COMPUTED_VALUE"""),43885.99861111111)</f>
        <v>43885.99861</v>
      </c>
      <c r="B419" s="2">
        <f>IFERROR(__xludf.DUMMYFUNCTION("""COMPUTED_VALUE"""),1.399)</f>
        <v>1.399</v>
      </c>
    </row>
    <row r="420">
      <c r="A420" s="3">
        <f>IFERROR(__xludf.DUMMYFUNCTION("""COMPUTED_VALUE"""),43886.99861111111)</f>
        <v>43886.99861</v>
      </c>
      <c r="B420" s="2">
        <f>IFERROR(__xludf.DUMMYFUNCTION("""COMPUTED_VALUE"""),1.39845)</f>
        <v>1.39845</v>
      </c>
    </row>
    <row r="421">
      <c r="A421" s="3">
        <f>IFERROR(__xludf.DUMMYFUNCTION("""COMPUTED_VALUE"""),43887.99861111111)</f>
        <v>43887.99861</v>
      </c>
      <c r="B421" s="2">
        <f>IFERROR(__xludf.DUMMYFUNCTION("""COMPUTED_VALUE"""),1.397495)</f>
        <v>1.397495</v>
      </c>
    </row>
    <row r="422">
      <c r="A422" s="3">
        <f>IFERROR(__xludf.DUMMYFUNCTION("""COMPUTED_VALUE"""),43888.99861111111)</f>
        <v>43888.99861</v>
      </c>
      <c r="B422" s="2">
        <f>IFERROR(__xludf.DUMMYFUNCTION("""COMPUTED_VALUE"""),1.3948)</f>
        <v>1.3948</v>
      </c>
    </row>
    <row r="423">
      <c r="A423" s="3">
        <f>IFERROR(__xludf.DUMMYFUNCTION("""COMPUTED_VALUE"""),43889.99861111111)</f>
        <v>43889.99861</v>
      </c>
      <c r="B423" s="2">
        <f>IFERROR(__xludf.DUMMYFUNCTION("""COMPUTED_VALUE"""),1.39333)</f>
        <v>1.39333</v>
      </c>
    </row>
    <row r="424">
      <c r="A424" s="3">
        <f>IFERROR(__xludf.DUMMYFUNCTION("""COMPUTED_VALUE"""),43890.99861111111)</f>
        <v>43890.99861</v>
      </c>
      <c r="B424" s="2">
        <f>IFERROR(__xludf.DUMMYFUNCTION("""COMPUTED_VALUE"""),1.39333)</f>
        <v>1.39333</v>
      </c>
    </row>
    <row r="425">
      <c r="A425" s="3">
        <f>IFERROR(__xludf.DUMMYFUNCTION("""COMPUTED_VALUE"""),43891.99861111111)</f>
        <v>43891.99861</v>
      </c>
      <c r="B425" s="2">
        <f>IFERROR(__xludf.DUMMYFUNCTION("""COMPUTED_VALUE"""),1.392465)</f>
        <v>1.392465</v>
      </c>
    </row>
    <row r="426">
      <c r="A426" s="3">
        <f>IFERROR(__xludf.DUMMYFUNCTION("""COMPUTED_VALUE"""),43892.99861111111)</f>
        <v>43892.99861</v>
      </c>
      <c r="B426" s="2">
        <f>IFERROR(__xludf.DUMMYFUNCTION("""COMPUTED_VALUE"""),1.3888)</f>
        <v>1.3888</v>
      </c>
    </row>
    <row r="427">
      <c r="A427" s="3">
        <f>IFERROR(__xludf.DUMMYFUNCTION("""COMPUTED_VALUE"""),43893.99861111111)</f>
        <v>43893.99861</v>
      </c>
      <c r="B427" s="2">
        <f>IFERROR(__xludf.DUMMYFUNCTION("""COMPUTED_VALUE"""),1.38741)</f>
        <v>1.38741</v>
      </c>
    </row>
    <row r="428">
      <c r="A428" s="3">
        <f>IFERROR(__xludf.DUMMYFUNCTION("""COMPUTED_VALUE"""),43894.99861111111)</f>
        <v>43894.99861</v>
      </c>
      <c r="B428" s="2">
        <f>IFERROR(__xludf.DUMMYFUNCTION("""COMPUTED_VALUE"""),1.383445)</f>
        <v>1.383445</v>
      </c>
    </row>
    <row r="429">
      <c r="A429" s="3">
        <f>IFERROR(__xludf.DUMMYFUNCTION("""COMPUTED_VALUE"""),43895.99861111111)</f>
        <v>43895.99861</v>
      </c>
      <c r="B429" s="2">
        <f>IFERROR(__xludf.DUMMYFUNCTION("""COMPUTED_VALUE"""),1.383685)</f>
        <v>1.383685</v>
      </c>
    </row>
    <row r="430">
      <c r="A430" s="3">
        <f>IFERROR(__xludf.DUMMYFUNCTION("""COMPUTED_VALUE"""),43896.99861111111)</f>
        <v>43896.99861</v>
      </c>
      <c r="B430" s="2">
        <f>IFERROR(__xludf.DUMMYFUNCTION("""COMPUTED_VALUE"""),1.3786)</f>
        <v>1.3786</v>
      </c>
    </row>
    <row r="431">
      <c r="A431" s="3">
        <f>IFERROR(__xludf.DUMMYFUNCTION("""COMPUTED_VALUE"""),43897.99861111111)</f>
        <v>43897.99861</v>
      </c>
      <c r="B431" s="2">
        <f>IFERROR(__xludf.DUMMYFUNCTION("""COMPUTED_VALUE"""),1.3783)</f>
        <v>1.3783</v>
      </c>
    </row>
    <row r="432">
      <c r="A432" s="3">
        <f>IFERROR(__xludf.DUMMYFUNCTION("""COMPUTED_VALUE"""),43898.99861111111)</f>
        <v>43898.99861</v>
      </c>
      <c r="B432" s="2">
        <f>IFERROR(__xludf.DUMMYFUNCTION("""COMPUTED_VALUE"""),1.37684)</f>
        <v>1.37684</v>
      </c>
    </row>
    <row r="433">
      <c r="A433" s="3">
        <f>IFERROR(__xludf.DUMMYFUNCTION("""COMPUTED_VALUE"""),43899.99861111111)</f>
        <v>43899.99861</v>
      </c>
      <c r="B433" s="2">
        <f>IFERROR(__xludf.DUMMYFUNCTION("""COMPUTED_VALUE"""),1.386165)</f>
        <v>1.386165</v>
      </c>
    </row>
    <row r="434">
      <c r="A434" s="3">
        <f>IFERROR(__xludf.DUMMYFUNCTION("""COMPUTED_VALUE"""),43900.99861111111)</f>
        <v>43900.99861</v>
      </c>
      <c r="B434" s="2">
        <f>IFERROR(__xludf.DUMMYFUNCTION("""COMPUTED_VALUE"""),1.39186)</f>
        <v>1.39186</v>
      </c>
    </row>
    <row r="435">
      <c r="A435" s="3">
        <f>IFERROR(__xludf.DUMMYFUNCTION("""COMPUTED_VALUE"""),43901.99861111111)</f>
        <v>43901.99861</v>
      </c>
      <c r="B435" s="2">
        <f>IFERROR(__xludf.DUMMYFUNCTION("""COMPUTED_VALUE"""),1.39617)</f>
        <v>1.39617</v>
      </c>
    </row>
    <row r="436">
      <c r="A436" s="3">
        <f>IFERROR(__xludf.DUMMYFUNCTION("""COMPUTED_VALUE"""),43902.99861111111)</f>
        <v>43902.99861</v>
      </c>
      <c r="B436" s="2">
        <f>IFERROR(__xludf.DUMMYFUNCTION("""COMPUTED_VALUE"""),1.409865)</f>
        <v>1.409865</v>
      </c>
    </row>
    <row r="437">
      <c r="A437" s="3">
        <f>IFERROR(__xludf.DUMMYFUNCTION("""COMPUTED_VALUE"""),43903.99861111111)</f>
        <v>43903.99861</v>
      </c>
      <c r="B437" s="2">
        <f>IFERROR(__xludf.DUMMYFUNCTION("""COMPUTED_VALUE"""),1.4151)</f>
        <v>1.4151</v>
      </c>
    </row>
    <row r="438">
      <c r="A438" s="3">
        <f>IFERROR(__xludf.DUMMYFUNCTION("""COMPUTED_VALUE"""),43904.99861111111)</f>
        <v>43904.99861</v>
      </c>
      <c r="B438" s="2">
        <f>IFERROR(__xludf.DUMMYFUNCTION("""COMPUTED_VALUE"""),1.4151)</f>
        <v>1.4151</v>
      </c>
    </row>
    <row r="439">
      <c r="A439" s="3">
        <f>IFERROR(__xludf.DUMMYFUNCTION("""COMPUTED_VALUE"""),43905.99861111111)</f>
        <v>43905.99861</v>
      </c>
      <c r="B439" s="2">
        <f>IFERROR(__xludf.DUMMYFUNCTION("""COMPUTED_VALUE"""),1.411425)</f>
        <v>1.411425</v>
      </c>
    </row>
    <row r="440">
      <c r="A440" s="3">
        <f>IFERROR(__xludf.DUMMYFUNCTION("""COMPUTED_VALUE"""),43906.99861111111)</f>
        <v>43906.99861</v>
      </c>
      <c r="B440" s="2">
        <f>IFERROR(__xludf.DUMMYFUNCTION("""COMPUTED_VALUE"""),1.422645)</f>
        <v>1.422645</v>
      </c>
    </row>
    <row r="441">
      <c r="A441" s="3">
        <f>IFERROR(__xludf.DUMMYFUNCTION("""COMPUTED_VALUE"""),43907.99861111111)</f>
        <v>43907.99861</v>
      </c>
      <c r="B441" s="2">
        <f>IFERROR(__xludf.DUMMYFUNCTION("""COMPUTED_VALUE"""),1.429695)</f>
        <v>1.429695</v>
      </c>
    </row>
    <row r="442">
      <c r="A442" s="3">
        <f>IFERROR(__xludf.DUMMYFUNCTION("""COMPUTED_VALUE"""),43908.99861111111)</f>
        <v>43908.99861</v>
      </c>
      <c r="B442" s="2">
        <f>IFERROR(__xludf.DUMMYFUNCTION("""COMPUTED_VALUE"""),1.439035)</f>
        <v>1.439035</v>
      </c>
    </row>
    <row r="443">
      <c r="A443" s="3">
        <f>IFERROR(__xludf.DUMMYFUNCTION("""COMPUTED_VALUE"""),43909.99861111111)</f>
        <v>43909.99861</v>
      </c>
      <c r="B443" s="2">
        <f>IFERROR(__xludf.DUMMYFUNCTION("""COMPUTED_VALUE"""),1.45345)</f>
        <v>1.45345</v>
      </c>
    </row>
    <row r="444">
      <c r="A444" s="3">
        <f>IFERROR(__xludf.DUMMYFUNCTION("""COMPUTED_VALUE"""),43910.99861111111)</f>
        <v>43910.99861</v>
      </c>
      <c r="B444" s="2">
        <f>IFERROR(__xludf.DUMMYFUNCTION("""COMPUTED_VALUE"""),1.4497)</f>
        <v>1.4497</v>
      </c>
    </row>
    <row r="445">
      <c r="A445" s="3">
        <f>IFERROR(__xludf.DUMMYFUNCTION("""COMPUTED_VALUE"""),43911.99861111111)</f>
        <v>43911.99861</v>
      </c>
      <c r="B445" s="2">
        <f>IFERROR(__xludf.DUMMYFUNCTION("""COMPUTED_VALUE"""),1.4497)</f>
        <v>1.4497</v>
      </c>
    </row>
    <row r="446">
      <c r="A446" s="3">
        <f>IFERROR(__xludf.DUMMYFUNCTION("""COMPUTED_VALUE"""),43912.99861111111)</f>
        <v>43912.99861</v>
      </c>
      <c r="B446" s="2">
        <f>IFERROR(__xludf.DUMMYFUNCTION("""COMPUTED_VALUE"""),1.455305)</f>
        <v>1.455305</v>
      </c>
    </row>
    <row r="447">
      <c r="A447" s="3">
        <f>IFERROR(__xludf.DUMMYFUNCTION("""COMPUTED_VALUE"""),43913.99861111111)</f>
        <v>43913.99861</v>
      </c>
      <c r="B447" s="2">
        <f>IFERROR(__xludf.DUMMYFUNCTION("""COMPUTED_VALUE"""),1.4568)</f>
        <v>1.4568</v>
      </c>
    </row>
    <row r="448">
      <c r="A448" s="3">
        <f>IFERROR(__xludf.DUMMYFUNCTION("""COMPUTED_VALUE"""),43914.99861111111)</f>
        <v>43914.99861</v>
      </c>
      <c r="B448" s="2">
        <f>IFERROR(__xludf.DUMMYFUNCTION("""COMPUTED_VALUE"""),1.4465)</f>
        <v>1.4465</v>
      </c>
    </row>
    <row r="449">
      <c r="A449" s="3">
        <f>IFERROR(__xludf.DUMMYFUNCTION("""COMPUTED_VALUE"""),43915.99861111111)</f>
        <v>43915.99861</v>
      </c>
      <c r="B449" s="2">
        <f>IFERROR(__xludf.DUMMYFUNCTION("""COMPUTED_VALUE"""),1.4499)</f>
        <v>1.4499</v>
      </c>
    </row>
    <row r="450">
      <c r="A450" s="3">
        <f>IFERROR(__xludf.DUMMYFUNCTION("""COMPUTED_VALUE"""),43916.99861111111)</f>
        <v>43916.99861</v>
      </c>
      <c r="B450" s="2">
        <f>IFERROR(__xludf.DUMMYFUNCTION("""COMPUTED_VALUE"""),1.431025)</f>
        <v>1.431025</v>
      </c>
    </row>
    <row r="451">
      <c r="A451" s="3">
        <f>IFERROR(__xludf.DUMMYFUNCTION("""COMPUTED_VALUE"""),43917.99861111111)</f>
        <v>43917.99861</v>
      </c>
      <c r="B451" s="2">
        <f>IFERROR(__xludf.DUMMYFUNCTION("""COMPUTED_VALUE"""),1.4278)</f>
        <v>1.4278</v>
      </c>
    </row>
    <row r="452">
      <c r="A452" s="3">
        <f>IFERROR(__xludf.DUMMYFUNCTION("""COMPUTED_VALUE"""),43918.99861111111)</f>
        <v>43918.99861</v>
      </c>
      <c r="B452" s="2">
        <f>IFERROR(__xludf.DUMMYFUNCTION("""COMPUTED_VALUE"""),1.4278)</f>
        <v>1.4278</v>
      </c>
    </row>
    <row r="453">
      <c r="A453" s="3">
        <f>IFERROR(__xludf.DUMMYFUNCTION("""COMPUTED_VALUE"""),43919.99861111111)</f>
        <v>43919.99861</v>
      </c>
      <c r="B453" s="2">
        <f>IFERROR(__xludf.DUMMYFUNCTION("""COMPUTED_VALUE"""),1.4293)</f>
        <v>1.4293</v>
      </c>
    </row>
    <row r="454">
      <c r="A454" s="3">
        <f>IFERROR(__xludf.DUMMYFUNCTION("""COMPUTED_VALUE"""),43920.99861111111)</f>
        <v>43920.99861</v>
      </c>
      <c r="B454" s="2">
        <f>IFERROR(__xludf.DUMMYFUNCTION("""COMPUTED_VALUE"""),1.424455)</f>
        <v>1.424455</v>
      </c>
    </row>
    <row r="455">
      <c r="A455" s="3">
        <f>IFERROR(__xludf.DUMMYFUNCTION("""COMPUTED_VALUE"""),43921.99861111111)</f>
        <v>43921.99861</v>
      </c>
      <c r="B455" s="2">
        <f>IFERROR(__xludf.DUMMYFUNCTION("""COMPUTED_VALUE"""),1.42183)</f>
        <v>1.42183</v>
      </c>
    </row>
    <row r="456">
      <c r="A456" s="3">
        <f>IFERROR(__xludf.DUMMYFUNCTION("""COMPUTED_VALUE"""),43922.99861111111)</f>
        <v>43922.99861</v>
      </c>
      <c r="B456" s="2">
        <f>IFERROR(__xludf.DUMMYFUNCTION("""COMPUTED_VALUE"""),1.4349)</f>
        <v>1.4349</v>
      </c>
    </row>
    <row r="457">
      <c r="A457" s="3">
        <f>IFERROR(__xludf.DUMMYFUNCTION("""COMPUTED_VALUE"""),43923.99861111111)</f>
        <v>43923.99861</v>
      </c>
      <c r="B457" s="2">
        <f>IFERROR(__xludf.DUMMYFUNCTION("""COMPUTED_VALUE"""),1.43078)</f>
        <v>1.43078</v>
      </c>
    </row>
    <row r="458">
      <c r="A458" s="3">
        <f>IFERROR(__xludf.DUMMYFUNCTION("""COMPUTED_VALUE"""),43924.99861111111)</f>
        <v>43924.99861</v>
      </c>
      <c r="B458" s="2">
        <f>IFERROR(__xludf.DUMMYFUNCTION("""COMPUTED_VALUE"""),1.4398)</f>
        <v>1.4398</v>
      </c>
    </row>
    <row r="459">
      <c r="A459" s="3">
        <f>IFERROR(__xludf.DUMMYFUNCTION("""COMPUTED_VALUE"""),43925.99861111111)</f>
        <v>43925.99861</v>
      </c>
      <c r="B459" s="2">
        <f>IFERROR(__xludf.DUMMYFUNCTION("""COMPUTED_VALUE"""),1.4398)</f>
        <v>1.4398</v>
      </c>
    </row>
    <row r="460">
      <c r="A460" s="3">
        <f>IFERROR(__xludf.DUMMYFUNCTION("""COMPUTED_VALUE"""),43926.99861111111)</f>
        <v>43926.99861</v>
      </c>
      <c r="B460" s="2">
        <f>IFERROR(__xludf.DUMMYFUNCTION("""COMPUTED_VALUE"""),1.4397)</f>
        <v>1.4397</v>
      </c>
    </row>
    <row r="461">
      <c r="A461" s="3">
        <f>IFERROR(__xludf.DUMMYFUNCTION("""COMPUTED_VALUE"""),43927.99861111111)</f>
        <v>43927.99861</v>
      </c>
      <c r="B461" s="2">
        <f>IFERROR(__xludf.DUMMYFUNCTION("""COMPUTED_VALUE"""),1.4315)</f>
        <v>1.4315</v>
      </c>
    </row>
    <row r="462">
      <c r="A462" s="3">
        <f>IFERROR(__xludf.DUMMYFUNCTION("""COMPUTED_VALUE"""),43928.99861111111)</f>
        <v>43928.99861</v>
      </c>
      <c r="B462" s="2">
        <f>IFERROR(__xludf.DUMMYFUNCTION("""COMPUTED_VALUE"""),1.42513)</f>
        <v>1.42513</v>
      </c>
    </row>
    <row r="463">
      <c r="A463" s="3">
        <f>IFERROR(__xludf.DUMMYFUNCTION("""COMPUTED_VALUE"""),43929.99861111111)</f>
        <v>43929.99861</v>
      </c>
      <c r="B463" s="2">
        <f>IFERROR(__xludf.DUMMYFUNCTION("""COMPUTED_VALUE"""),1.42524)</f>
        <v>1.42524</v>
      </c>
    </row>
    <row r="464">
      <c r="A464" s="3">
        <f>IFERROR(__xludf.DUMMYFUNCTION("""COMPUTED_VALUE"""),43930.99861111111)</f>
        <v>43930.99861</v>
      </c>
      <c r="B464" s="2">
        <f>IFERROR(__xludf.DUMMYFUNCTION("""COMPUTED_VALUE"""),1.417)</f>
        <v>1.417</v>
      </c>
    </row>
    <row r="465">
      <c r="A465" s="3">
        <f>IFERROR(__xludf.DUMMYFUNCTION("""COMPUTED_VALUE"""),43931.99861111111)</f>
        <v>43931.99861</v>
      </c>
      <c r="B465" s="2">
        <f>IFERROR(__xludf.DUMMYFUNCTION("""COMPUTED_VALUE"""),1.4133)</f>
        <v>1.4133</v>
      </c>
    </row>
    <row r="466">
      <c r="A466" s="3">
        <f>IFERROR(__xludf.DUMMYFUNCTION("""COMPUTED_VALUE"""),43932.99861111111)</f>
        <v>43932.99861</v>
      </c>
      <c r="B466" s="2">
        <f>IFERROR(__xludf.DUMMYFUNCTION("""COMPUTED_VALUE"""),1.4133)</f>
        <v>1.4133</v>
      </c>
    </row>
    <row r="467">
      <c r="A467" s="3">
        <f>IFERROR(__xludf.DUMMYFUNCTION("""COMPUTED_VALUE"""),43933.99861111111)</f>
        <v>43933.99861</v>
      </c>
      <c r="B467" s="2">
        <f>IFERROR(__xludf.DUMMYFUNCTION("""COMPUTED_VALUE"""),1.4148)</f>
        <v>1.4148</v>
      </c>
    </row>
    <row r="468">
      <c r="A468" s="3">
        <f>IFERROR(__xludf.DUMMYFUNCTION("""COMPUTED_VALUE"""),43934.99861111111)</f>
        <v>43934.99861</v>
      </c>
      <c r="B468" s="2">
        <f>IFERROR(__xludf.DUMMYFUNCTION("""COMPUTED_VALUE"""),1.41488)</f>
        <v>1.41488</v>
      </c>
    </row>
    <row r="469">
      <c r="A469" s="3">
        <f>IFERROR(__xludf.DUMMYFUNCTION("""COMPUTED_VALUE"""),43935.99861111111)</f>
        <v>43935.99861</v>
      </c>
      <c r="B469" s="2">
        <f>IFERROR(__xludf.DUMMYFUNCTION("""COMPUTED_VALUE"""),1.41333)</f>
        <v>1.41333</v>
      </c>
    </row>
    <row r="470">
      <c r="A470" s="3">
        <f>IFERROR(__xludf.DUMMYFUNCTION("""COMPUTED_VALUE"""),43936.99861111111)</f>
        <v>43936.99861</v>
      </c>
      <c r="B470" s="2">
        <f>IFERROR(__xludf.DUMMYFUNCTION("""COMPUTED_VALUE"""),1.4254)</f>
        <v>1.4254</v>
      </c>
    </row>
    <row r="471">
      <c r="A471" s="3">
        <f>IFERROR(__xludf.DUMMYFUNCTION("""COMPUTED_VALUE"""),43937.99861111111)</f>
        <v>43937.99861</v>
      </c>
      <c r="B471" s="2">
        <f>IFERROR(__xludf.DUMMYFUNCTION("""COMPUTED_VALUE"""),1.42403)</f>
        <v>1.42403</v>
      </c>
    </row>
    <row r="472">
      <c r="A472" s="3">
        <f>IFERROR(__xludf.DUMMYFUNCTION("""COMPUTED_VALUE"""),43938.99861111111)</f>
        <v>43938.99861</v>
      </c>
      <c r="B472" s="2">
        <f>IFERROR(__xludf.DUMMYFUNCTION("""COMPUTED_VALUE"""),1.4224)</f>
        <v>1.4224</v>
      </c>
    </row>
    <row r="473">
      <c r="A473" s="3">
        <f>IFERROR(__xludf.DUMMYFUNCTION("""COMPUTED_VALUE"""),43939.99861111111)</f>
        <v>43939.99861</v>
      </c>
      <c r="B473" s="2">
        <f>IFERROR(__xludf.DUMMYFUNCTION("""COMPUTED_VALUE"""),1.4218)</f>
        <v>1.4218</v>
      </c>
    </row>
    <row r="474">
      <c r="A474" s="3">
        <f>IFERROR(__xludf.DUMMYFUNCTION("""COMPUTED_VALUE"""),43940.99861111111)</f>
        <v>43940.99861</v>
      </c>
      <c r="B474" s="2">
        <f>IFERROR(__xludf.DUMMYFUNCTION("""COMPUTED_VALUE"""),1.424)</f>
        <v>1.424</v>
      </c>
    </row>
    <row r="475">
      <c r="A475" s="3">
        <f>IFERROR(__xludf.DUMMYFUNCTION("""COMPUTED_VALUE"""),43941.99861111111)</f>
        <v>43941.99861</v>
      </c>
      <c r="B475" s="2">
        <f>IFERROR(__xludf.DUMMYFUNCTION("""COMPUTED_VALUE"""),1.420985)</f>
        <v>1.420985</v>
      </c>
    </row>
    <row r="476">
      <c r="A476" s="3">
        <f>IFERROR(__xludf.DUMMYFUNCTION("""COMPUTED_VALUE"""),43942.99861111111)</f>
        <v>43942.99861</v>
      </c>
      <c r="B476" s="2">
        <f>IFERROR(__xludf.DUMMYFUNCTION("""COMPUTED_VALUE"""),1.4313)</f>
        <v>1.4313</v>
      </c>
    </row>
    <row r="477">
      <c r="A477" s="3">
        <f>IFERROR(__xludf.DUMMYFUNCTION("""COMPUTED_VALUE"""),43943.99861111111)</f>
        <v>43943.99861</v>
      </c>
      <c r="B477" s="2">
        <f>IFERROR(__xludf.DUMMYFUNCTION("""COMPUTED_VALUE"""),1.428745)</f>
        <v>1.428745</v>
      </c>
    </row>
    <row r="478">
      <c r="A478" s="3">
        <f>IFERROR(__xludf.DUMMYFUNCTION("""COMPUTED_VALUE"""),43944.99861111111)</f>
        <v>43944.99861</v>
      </c>
      <c r="B478" s="2">
        <f>IFERROR(__xludf.DUMMYFUNCTION("""COMPUTED_VALUE"""),1.42459)</f>
        <v>1.42459</v>
      </c>
    </row>
    <row r="479">
      <c r="A479" s="3">
        <f>IFERROR(__xludf.DUMMYFUNCTION("""COMPUTED_VALUE"""),43945.99861111111)</f>
        <v>43945.99861</v>
      </c>
      <c r="B479" s="2">
        <f>IFERROR(__xludf.DUMMYFUNCTION("""COMPUTED_VALUE"""),1.424765)</f>
        <v>1.424765</v>
      </c>
    </row>
    <row r="480">
      <c r="A480" s="3">
        <f>IFERROR(__xludf.DUMMYFUNCTION("""COMPUTED_VALUE"""),43946.99861111111)</f>
        <v>43946.99861</v>
      </c>
      <c r="B480" s="2">
        <f>IFERROR(__xludf.DUMMYFUNCTION("""COMPUTED_VALUE"""),1.4239)</f>
        <v>1.4239</v>
      </c>
    </row>
    <row r="481">
      <c r="A481" s="3">
        <f>IFERROR(__xludf.DUMMYFUNCTION("""COMPUTED_VALUE"""),43947.99861111111)</f>
        <v>43947.99861</v>
      </c>
      <c r="B481" s="2">
        <f>IFERROR(__xludf.DUMMYFUNCTION("""COMPUTED_VALUE"""),1.42342)</f>
        <v>1.42342</v>
      </c>
    </row>
    <row r="482">
      <c r="A482" s="3">
        <f>IFERROR(__xludf.DUMMYFUNCTION("""COMPUTED_VALUE"""),43948.99861111111)</f>
        <v>43948.99861</v>
      </c>
      <c r="B482" s="2">
        <f>IFERROR(__xludf.DUMMYFUNCTION("""COMPUTED_VALUE"""),1.420255)</f>
        <v>1.420255</v>
      </c>
    </row>
    <row r="483">
      <c r="A483" s="3">
        <f>IFERROR(__xludf.DUMMYFUNCTION("""COMPUTED_VALUE"""),43949.99861111111)</f>
        <v>43949.99861</v>
      </c>
      <c r="B483" s="2">
        <f>IFERROR(__xludf.DUMMYFUNCTION("""COMPUTED_VALUE"""),1.41662)</f>
        <v>1.41662</v>
      </c>
    </row>
    <row r="484">
      <c r="A484" s="3">
        <f>IFERROR(__xludf.DUMMYFUNCTION("""COMPUTED_VALUE"""),43950.99861111111)</f>
        <v>43950.99861</v>
      </c>
      <c r="B484" s="2">
        <f>IFERROR(__xludf.DUMMYFUNCTION("""COMPUTED_VALUE"""),1.411)</f>
        <v>1.411</v>
      </c>
    </row>
    <row r="485">
      <c r="A485" s="3">
        <f>IFERROR(__xludf.DUMMYFUNCTION("""COMPUTED_VALUE"""),43951.99861111111)</f>
        <v>43951.99861</v>
      </c>
      <c r="B485" s="2">
        <f>IFERROR(__xludf.DUMMYFUNCTION("""COMPUTED_VALUE"""),1.411535)</f>
        <v>1.411535</v>
      </c>
    </row>
    <row r="486">
      <c r="A486" s="3">
        <f>IFERROR(__xludf.DUMMYFUNCTION("""COMPUTED_VALUE"""),43952.99861111111)</f>
        <v>43952.99861</v>
      </c>
      <c r="B486" s="2">
        <f>IFERROR(__xludf.DUMMYFUNCTION("""COMPUTED_VALUE"""),1.4154)</f>
        <v>1.4154</v>
      </c>
    </row>
    <row r="487">
      <c r="A487" s="3">
        <f>IFERROR(__xludf.DUMMYFUNCTION("""COMPUTED_VALUE"""),43953.99861111111)</f>
        <v>43953.99861</v>
      </c>
      <c r="B487" s="2">
        <f>IFERROR(__xludf.DUMMYFUNCTION("""COMPUTED_VALUE"""),1.4154)</f>
        <v>1.4154</v>
      </c>
    </row>
    <row r="488">
      <c r="A488" s="3">
        <f>IFERROR(__xludf.DUMMYFUNCTION("""COMPUTED_VALUE"""),43954.99861111111)</f>
        <v>43954.99861</v>
      </c>
      <c r="B488" s="2">
        <f>IFERROR(__xludf.DUMMYFUNCTION("""COMPUTED_VALUE"""),1.41976)</f>
        <v>1.41976</v>
      </c>
    </row>
    <row r="489">
      <c r="A489" s="3">
        <f>IFERROR(__xludf.DUMMYFUNCTION("""COMPUTED_VALUE"""),43955.99861111111)</f>
        <v>43955.99861</v>
      </c>
      <c r="B489" s="2">
        <f>IFERROR(__xludf.DUMMYFUNCTION("""COMPUTED_VALUE"""),1.4161)</f>
        <v>1.4161</v>
      </c>
    </row>
    <row r="490">
      <c r="A490" s="3">
        <f>IFERROR(__xludf.DUMMYFUNCTION("""COMPUTED_VALUE"""),43956.99861111111)</f>
        <v>43956.99861</v>
      </c>
      <c r="B490" s="2">
        <f>IFERROR(__xludf.DUMMYFUNCTION("""COMPUTED_VALUE"""),1.416365)</f>
        <v>1.416365</v>
      </c>
    </row>
    <row r="491">
      <c r="A491" s="3">
        <f>IFERROR(__xludf.DUMMYFUNCTION("""COMPUTED_VALUE"""),43957.99861111111)</f>
        <v>43957.99861</v>
      </c>
      <c r="B491" s="2">
        <f>IFERROR(__xludf.DUMMYFUNCTION("""COMPUTED_VALUE"""),1.42268)</f>
        <v>1.42268</v>
      </c>
    </row>
    <row r="492">
      <c r="A492" s="3">
        <f>IFERROR(__xludf.DUMMYFUNCTION("""COMPUTED_VALUE"""),43958.99861111111)</f>
        <v>43958.99861</v>
      </c>
      <c r="B492" s="2">
        <f>IFERROR(__xludf.DUMMYFUNCTION("""COMPUTED_VALUE"""),1.4135)</f>
        <v>1.4135</v>
      </c>
    </row>
    <row r="493">
      <c r="A493" s="3">
        <f>IFERROR(__xludf.DUMMYFUNCTION("""COMPUTED_VALUE"""),43959.99861111111)</f>
        <v>43959.99861</v>
      </c>
      <c r="B493" s="2">
        <f>IFERROR(__xludf.DUMMYFUNCTION("""COMPUTED_VALUE"""),1.4127)</f>
        <v>1.4127</v>
      </c>
    </row>
    <row r="494">
      <c r="A494" s="3">
        <f>IFERROR(__xludf.DUMMYFUNCTION("""COMPUTED_VALUE"""),43960.99861111111)</f>
        <v>43960.99861</v>
      </c>
      <c r="B494" s="2">
        <f>IFERROR(__xludf.DUMMYFUNCTION("""COMPUTED_VALUE"""),1.4127)</f>
        <v>1.4127</v>
      </c>
    </row>
    <row r="495">
      <c r="A495" s="3">
        <f>IFERROR(__xludf.DUMMYFUNCTION("""COMPUTED_VALUE"""),43961.99861111111)</f>
        <v>43961.99861</v>
      </c>
      <c r="B495" s="2">
        <f>IFERROR(__xludf.DUMMYFUNCTION("""COMPUTED_VALUE"""),1.41326)</f>
        <v>1.41326</v>
      </c>
    </row>
    <row r="496">
      <c r="A496" s="3">
        <f>IFERROR(__xludf.DUMMYFUNCTION("""COMPUTED_VALUE"""),43962.99861111111)</f>
        <v>43962.99861</v>
      </c>
      <c r="B496" s="2">
        <f>IFERROR(__xludf.DUMMYFUNCTION("""COMPUTED_VALUE"""),1.417505)</f>
        <v>1.417505</v>
      </c>
    </row>
    <row r="497">
      <c r="A497" s="3">
        <f>IFERROR(__xludf.DUMMYFUNCTION("""COMPUTED_VALUE"""),43963.99861111111)</f>
        <v>43963.99861</v>
      </c>
      <c r="B497" s="2">
        <f>IFERROR(__xludf.DUMMYFUNCTION("""COMPUTED_VALUE"""),1.41884)</f>
        <v>1.41884</v>
      </c>
    </row>
    <row r="498">
      <c r="A498" s="3">
        <f>IFERROR(__xludf.DUMMYFUNCTION("""COMPUTED_VALUE"""),43964.99861111111)</f>
        <v>43964.99861</v>
      </c>
      <c r="B498" s="2">
        <f>IFERROR(__xludf.DUMMYFUNCTION("""COMPUTED_VALUE"""),1.4194)</f>
        <v>1.4194</v>
      </c>
    </row>
    <row r="499">
      <c r="A499" s="3">
        <f>IFERROR(__xludf.DUMMYFUNCTION("""COMPUTED_VALUE"""),43965.99861111111)</f>
        <v>43965.99861</v>
      </c>
      <c r="B499" s="2">
        <f>IFERROR(__xludf.DUMMYFUNCTION("""COMPUTED_VALUE"""),1.4224)</f>
        <v>1.4224</v>
      </c>
    </row>
    <row r="500">
      <c r="A500" s="3">
        <f>IFERROR(__xludf.DUMMYFUNCTION("""COMPUTED_VALUE"""),43966.99861111111)</f>
        <v>43966.99861</v>
      </c>
      <c r="B500" s="2">
        <f>IFERROR(__xludf.DUMMYFUNCTION("""COMPUTED_VALUE"""),1.429075)</f>
        <v>1.429075</v>
      </c>
    </row>
    <row r="501">
      <c r="A501" s="3">
        <f>IFERROR(__xludf.DUMMYFUNCTION("""COMPUTED_VALUE"""),43967.99861111111)</f>
        <v>43967.99861</v>
      </c>
      <c r="B501" s="2">
        <f>IFERROR(__xludf.DUMMYFUNCTION("""COMPUTED_VALUE"""),1.429075)</f>
        <v>1.429075</v>
      </c>
    </row>
    <row r="502">
      <c r="A502" s="3">
        <f>IFERROR(__xludf.DUMMYFUNCTION("""COMPUTED_VALUE"""),43968.99861111111)</f>
        <v>43968.99861</v>
      </c>
      <c r="B502" s="2">
        <f>IFERROR(__xludf.DUMMYFUNCTION("""COMPUTED_VALUE"""),1.42637)</f>
        <v>1.42637</v>
      </c>
    </row>
    <row r="503">
      <c r="A503" s="3">
        <f>IFERROR(__xludf.DUMMYFUNCTION("""COMPUTED_VALUE"""),43969.99861111111)</f>
        <v>43969.99861</v>
      </c>
      <c r="B503" s="2">
        <f>IFERROR(__xludf.DUMMYFUNCTION("""COMPUTED_VALUE"""),1.4183)</f>
        <v>1.4183</v>
      </c>
    </row>
    <row r="504">
      <c r="A504" s="3">
        <f>IFERROR(__xludf.DUMMYFUNCTION("""COMPUTED_VALUE"""),43970.99861111111)</f>
        <v>43970.99861</v>
      </c>
      <c r="B504" s="2">
        <f>IFERROR(__xludf.DUMMYFUNCTION("""COMPUTED_VALUE"""),1.417545)</f>
        <v>1.417545</v>
      </c>
    </row>
    <row r="505">
      <c r="A505" s="3">
        <f>IFERROR(__xludf.DUMMYFUNCTION("""COMPUTED_VALUE"""),43971.99861111111)</f>
        <v>43971.99861</v>
      </c>
      <c r="B505" s="2">
        <f>IFERROR(__xludf.DUMMYFUNCTION("""COMPUTED_VALUE"""),1.4135)</f>
        <v>1.4135</v>
      </c>
    </row>
    <row r="506">
      <c r="A506" s="3">
        <f>IFERROR(__xludf.DUMMYFUNCTION("""COMPUTED_VALUE"""),43972.99861111111)</f>
        <v>43972.99861</v>
      </c>
      <c r="B506" s="2">
        <f>IFERROR(__xludf.DUMMYFUNCTION("""COMPUTED_VALUE"""),1.417265)</f>
        <v>1.417265</v>
      </c>
    </row>
    <row r="507">
      <c r="A507" s="3">
        <f>IFERROR(__xludf.DUMMYFUNCTION("""COMPUTED_VALUE"""),43973.99861111111)</f>
        <v>43973.99861</v>
      </c>
      <c r="B507" s="2">
        <f>IFERROR(__xludf.DUMMYFUNCTION("""COMPUTED_VALUE"""),1.42463)</f>
        <v>1.42463</v>
      </c>
    </row>
    <row r="508">
      <c r="A508" s="3">
        <f>IFERROR(__xludf.DUMMYFUNCTION("""COMPUTED_VALUE"""),43974.99861111111)</f>
        <v>43974.99861</v>
      </c>
      <c r="B508" s="2">
        <f>IFERROR(__xludf.DUMMYFUNCTION("""COMPUTED_VALUE"""),1.42463)</f>
        <v>1.42463</v>
      </c>
    </row>
    <row r="509">
      <c r="A509" s="3">
        <f>IFERROR(__xludf.DUMMYFUNCTION("""COMPUTED_VALUE"""),43975.99861111111)</f>
        <v>43975.99861</v>
      </c>
      <c r="B509" s="2">
        <f>IFERROR(__xludf.DUMMYFUNCTION("""COMPUTED_VALUE"""),1.423985)</f>
        <v>1.423985</v>
      </c>
    </row>
    <row r="510">
      <c r="A510" s="3">
        <f>IFERROR(__xludf.DUMMYFUNCTION("""COMPUTED_VALUE"""),43976.99861111111)</f>
        <v>43976.99861</v>
      </c>
      <c r="B510" s="2">
        <f>IFERROR(__xludf.DUMMYFUNCTION("""COMPUTED_VALUE"""),1.424)</f>
        <v>1.424</v>
      </c>
    </row>
    <row r="511">
      <c r="A511" s="3">
        <f>IFERROR(__xludf.DUMMYFUNCTION("""COMPUTED_VALUE"""),43977.99861111111)</f>
        <v>43977.99861</v>
      </c>
      <c r="B511" s="2">
        <f>IFERROR(__xludf.DUMMYFUNCTION("""COMPUTED_VALUE"""),1.416775)</f>
        <v>1.416775</v>
      </c>
    </row>
    <row r="512">
      <c r="A512" s="3">
        <f>IFERROR(__xludf.DUMMYFUNCTION("""COMPUTED_VALUE"""),43978.99861111111)</f>
        <v>43978.99861</v>
      </c>
      <c r="B512" s="2">
        <f>IFERROR(__xludf.DUMMYFUNCTION("""COMPUTED_VALUE"""),1.41953)</f>
        <v>1.41953</v>
      </c>
    </row>
    <row r="513">
      <c r="A513" s="3">
        <f>IFERROR(__xludf.DUMMYFUNCTION("""COMPUTED_VALUE"""),43979.99861111111)</f>
        <v>43979.99861</v>
      </c>
      <c r="B513" s="2">
        <f>IFERROR(__xludf.DUMMYFUNCTION("""COMPUTED_VALUE"""),1.4174)</f>
        <v>1.4174</v>
      </c>
    </row>
    <row r="514">
      <c r="A514" s="3">
        <f>IFERROR(__xludf.DUMMYFUNCTION("""COMPUTED_VALUE"""),43980.99861111111)</f>
        <v>43980.99861</v>
      </c>
      <c r="B514" s="2">
        <f>IFERROR(__xludf.DUMMYFUNCTION("""COMPUTED_VALUE"""),1.41374)</f>
        <v>1.41374</v>
      </c>
    </row>
    <row r="515">
      <c r="A515" s="3">
        <f>IFERROR(__xludf.DUMMYFUNCTION("""COMPUTED_VALUE"""),43981.99861111111)</f>
        <v>43981.99861</v>
      </c>
      <c r="B515" s="2">
        <f>IFERROR(__xludf.DUMMYFUNCTION("""COMPUTED_VALUE"""),1.41374)</f>
        <v>1.41374</v>
      </c>
    </row>
    <row r="516">
      <c r="A516" s="3">
        <f>IFERROR(__xludf.DUMMYFUNCTION("""COMPUTED_VALUE"""),43982.99861111111)</f>
        <v>43982.99861</v>
      </c>
      <c r="B516" s="2">
        <f>IFERROR(__xludf.DUMMYFUNCTION("""COMPUTED_VALUE"""),1.41182)</f>
        <v>1.41182</v>
      </c>
    </row>
    <row r="517">
      <c r="A517" s="3">
        <f>IFERROR(__xludf.DUMMYFUNCTION("""COMPUTED_VALUE"""),43983.99861111111)</f>
        <v>43983.99861</v>
      </c>
      <c r="B517" s="2">
        <f>IFERROR(__xludf.DUMMYFUNCTION("""COMPUTED_VALUE"""),1.40848)</f>
        <v>1.40848</v>
      </c>
    </row>
    <row r="518">
      <c r="A518" s="3">
        <f>IFERROR(__xludf.DUMMYFUNCTION("""COMPUTED_VALUE"""),43984.99861111111)</f>
        <v>43984.99861</v>
      </c>
      <c r="B518" s="2">
        <f>IFERROR(__xludf.DUMMYFUNCTION("""COMPUTED_VALUE"""),1.39976)</f>
        <v>1.39976</v>
      </c>
    </row>
    <row r="519">
      <c r="A519" s="3">
        <f>IFERROR(__xludf.DUMMYFUNCTION("""COMPUTED_VALUE"""),43985.99861111111)</f>
        <v>43985.99861</v>
      </c>
      <c r="B519" s="2">
        <f>IFERROR(__xludf.DUMMYFUNCTION("""COMPUTED_VALUE"""),1.39745)</f>
        <v>1.39745</v>
      </c>
    </row>
    <row r="520">
      <c r="A520" s="3">
        <f>IFERROR(__xludf.DUMMYFUNCTION("""COMPUTED_VALUE"""),43986.99861111111)</f>
        <v>43986.99861</v>
      </c>
      <c r="B520" s="2">
        <f>IFERROR(__xludf.DUMMYFUNCTION("""COMPUTED_VALUE"""),1.39777)</f>
        <v>1.39777</v>
      </c>
    </row>
    <row r="521">
      <c r="A521" s="3">
        <f>IFERROR(__xludf.DUMMYFUNCTION("""COMPUTED_VALUE"""),43987.99861111111)</f>
        <v>43987.99861</v>
      </c>
      <c r="B521" s="2">
        <f>IFERROR(__xludf.DUMMYFUNCTION("""COMPUTED_VALUE"""),1.3934)</f>
        <v>1.3934</v>
      </c>
    </row>
    <row r="522">
      <c r="A522" s="3">
        <f>IFERROR(__xludf.DUMMYFUNCTION("""COMPUTED_VALUE"""),43988.99861111111)</f>
        <v>43988.99861</v>
      </c>
      <c r="B522" s="2">
        <f>IFERROR(__xludf.DUMMYFUNCTION("""COMPUTED_VALUE"""),1.395)</f>
        <v>1.395</v>
      </c>
    </row>
    <row r="523">
      <c r="A523" s="3">
        <f>IFERROR(__xludf.DUMMYFUNCTION("""COMPUTED_VALUE"""),43989.99861111111)</f>
        <v>43989.99861</v>
      </c>
      <c r="B523" s="2">
        <f>IFERROR(__xludf.DUMMYFUNCTION("""COMPUTED_VALUE"""),1.39116)</f>
        <v>1.39116</v>
      </c>
    </row>
    <row r="524">
      <c r="A524" s="3">
        <f>IFERROR(__xludf.DUMMYFUNCTION("""COMPUTED_VALUE"""),43990.99861111111)</f>
        <v>43990.99861</v>
      </c>
      <c r="B524" s="2">
        <f>IFERROR(__xludf.DUMMYFUNCTION("""COMPUTED_VALUE"""),1.3877)</f>
        <v>1.3877</v>
      </c>
    </row>
    <row r="525">
      <c r="A525" s="3">
        <f>IFERROR(__xludf.DUMMYFUNCTION("""COMPUTED_VALUE"""),43991.99861111111)</f>
        <v>43991.99861</v>
      </c>
      <c r="B525" s="2">
        <f>IFERROR(__xludf.DUMMYFUNCTION("""COMPUTED_VALUE"""),1.390295)</f>
        <v>1.390295</v>
      </c>
    </row>
    <row r="526">
      <c r="A526" s="3">
        <f>IFERROR(__xludf.DUMMYFUNCTION("""COMPUTED_VALUE"""),43992.99861111111)</f>
        <v>43992.99861</v>
      </c>
      <c r="B526" s="2">
        <f>IFERROR(__xludf.DUMMYFUNCTION("""COMPUTED_VALUE"""),1.38519)</f>
        <v>1.38519</v>
      </c>
    </row>
    <row r="527">
      <c r="A527" s="3">
        <f>IFERROR(__xludf.DUMMYFUNCTION("""COMPUTED_VALUE"""),43993.99861111111)</f>
        <v>43993.99861</v>
      </c>
      <c r="B527" s="2">
        <f>IFERROR(__xludf.DUMMYFUNCTION("""COMPUTED_VALUE"""),1.39411)</f>
        <v>1.39411</v>
      </c>
    </row>
    <row r="528">
      <c r="A528" s="3">
        <f>IFERROR(__xludf.DUMMYFUNCTION("""COMPUTED_VALUE"""),43994.99861111111)</f>
        <v>43994.99861</v>
      </c>
      <c r="B528" s="2">
        <f>IFERROR(__xludf.DUMMYFUNCTION("""COMPUTED_VALUE"""),1.39259)</f>
        <v>1.39259</v>
      </c>
    </row>
    <row r="529">
      <c r="A529" s="3">
        <f>IFERROR(__xludf.DUMMYFUNCTION("""COMPUTED_VALUE"""),43995.99861111111)</f>
        <v>43995.99861</v>
      </c>
      <c r="B529" s="2">
        <f>IFERROR(__xludf.DUMMYFUNCTION("""COMPUTED_VALUE"""),1.39259)</f>
        <v>1.39259</v>
      </c>
    </row>
    <row r="530">
      <c r="A530" s="3">
        <f>IFERROR(__xludf.DUMMYFUNCTION("""COMPUTED_VALUE"""),43996.99861111111)</f>
        <v>43996.99861</v>
      </c>
      <c r="B530" s="2">
        <f>IFERROR(__xludf.DUMMYFUNCTION("""COMPUTED_VALUE"""),1.39479)</f>
        <v>1.39479</v>
      </c>
    </row>
    <row r="531">
      <c r="A531" s="3">
        <f>IFERROR(__xludf.DUMMYFUNCTION("""COMPUTED_VALUE"""),43997.99861111111)</f>
        <v>43997.99861</v>
      </c>
      <c r="B531" s="2">
        <f>IFERROR(__xludf.DUMMYFUNCTION("""COMPUTED_VALUE"""),1.38935)</f>
        <v>1.38935</v>
      </c>
    </row>
    <row r="532">
      <c r="A532" s="3">
        <f>IFERROR(__xludf.DUMMYFUNCTION("""COMPUTED_VALUE"""),43998.99861111111)</f>
        <v>43998.99861</v>
      </c>
      <c r="B532" s="2">
        <f>IFERROR(__xludf.DUMMYFUNCTION("""COMPUTED_VALUE"""),1.39357)</f>
        <v>1.39357</v>
      </c>
    </row>
    <row r="533">
      <c r="A533" s="3">
        <f>IFERROR(__xludf.DUMMYFUNCTION("""COMPUTED_VALUE"""),43999.99861111111)</f>
        <v>43999.99861</v>
      </c>
      <c r="B533" s="2">
        <f>IFERROR(__xludf.DUMMYFUNCTION("""COMPUTED_VALUE"""),1.39389)</f>
        <v>1.39389</v>
      </c>
    </row>
    <row r="534">
      <c r="A534" s="3">
        <f>IFERROR(__xludf.DUMMYFUNCTION("""COMPUTED_VALUE"""),44000.99861111111)</f>
        <v>44000.99861</v>
      </c>
      <c r="B534" s="2">
        <f>IFERROR(__xludf.DUMMYFUNCTION("""COMPUTED_VALUE"""),1.39421)</f>
        <v>1.39421</v>
      </c>
    </row>
    <row r="535">
      <c r="A535" s="3">
        <f>IFERROR(__xludf.DUMMYFUNCTION("""COMPUTED_VALUE"""),44001.99861111111)</f>
        <v>44001.99861</v>
      </c>
      <c r="B535" s="2">
        <f>IFERROR(__xludf.DUMMYFUNCTION("""COMPUTED_VALUE"""),1.39745)</f>
        <v>1.39745</v>
      </c>
    </row>
    <row r="536">
      <c r="A536" s="3">
        <f>IFERROR(__xludf.DUMMYFUNCTION("""COMPUTED_VALUE"""),44002.99861111111)</f>
        <v>44002.99861</v>
      </c>
      <c r="B536" s="2">
        <f>IFERROR(__xludf.DUMMYFUNCTION("""COMPUTED_VALUE"""),1.39745)</f>
        <v>1.39745</v>
      </c>
    </row>
    <row r="537">
      <c r="A537" s="3">
        <f>IFERROR(__xludf.DUMMYFUNCTION("""COMPUTED_VALUE"""),44003.99861111111)</f>
        <v>44003.99861</v>
      </c>
      <c r="B537" s="2">
        <f>IFERROR(__xludf.DUMMYFUNCTION("""COMPUTED_VALUE"""),1.39819)</f>
        <v>1.39819</v>
      </c>
    </row>
    <row r="538">
      <c r="A538" s="3">
        <f>IFERROR(__xludf.DUMMYFUNCTION("""COMPUTED_VALUE"""),44004.99861111111)</f>
        <v>44004.99861</v>
      </c>
      <c r="B538" s="2">
        <f>IFERROR(__xludf.DUMMYFUNCTION("""COMPUTED_VALUE"""),1.39091)</f>
        <v>1.39091</v>
      </c>
    </row>
    <row r="539">
      <c r="A539" s="3">
        <f>IFERROR(__xludf.DUMMYFUNCTION("""COMPUTED_VALUE"""),44005.99861111111)</f>
        <v>44005.99861</v>
      </c>
      <c r="B539" s="2">
        <f>IFERROR(__xludf.DUMMYFUNCTION("""COMPUTED_VALUE"""),1.390455)</f>
        <v>1.390455</v>
      </c>
    </row>
    <row r="540">
      <c r="A540" s="3">
        <f>IFERROR(__xludf.DUMMYFUNCTION("""COMPUTED_VALUE"""),44006.99861111111)</f>
        <v>44006.99861</v>
      </c>
      <c r="B540" s="2">
        <f>IFERROR(__xludf.DUMMYFUNCTION("""COMPUTED_VALUE"""),1.3937)</f>
        <v>1.3937</v>
      </c>
    </row>
    <row r="541">
      <c r="A541" s="3">
        <f>IFERROR(__xludf.DUMMYFUNCTION("""COMPUTED_VALUE"""),44007.99861111111)</f>
        <v>44007.99861</v>
      </c>
      <c r="B541" s="2">
        <f>IFERROR(__xludf.DUMMYFUNCTION("""COMPUTED_VALUE"""),1.391145)</f>
        <v>1.391145</v>
      </c>
    </row>
    <row r="542">
      <c r="A542" s="3">
        <f>IFERROR(__xludf.DUMMYFUNCTION("""COMPUTED_VALUE"""),44008.99861111111)</f>
        <v>44008.99861</v>
      </c>
      <c r="B542" s="2">
        <f>IFERROR(__xludf.DUMMYFUNCTION("""COMPUTED_VALUE"""),1.3933)</f>
        <v>1.3933</v>
      </c>
    </row>
    <row r="543">
      <c r="A543" s="3">
        <f>IFERROR(__xludf.DUMMYFUNCTION("""COMPUTED_VALUE"""),44009.99861111111)</f>
        <v>44009.99861</v>
      </c>
      <c r="B543" s="2">
        <f>IFERROR(__xludf.DUMMYFUNCTION("""COMPUTED_VALUE"""),1.3933)</f>
        <v>1.3933</v>
      </c>
    </row>
    <row r="544">
      <c r="A544" s="3">
        <f>IFERROR(__xludf.DUMMYFUNCTION("""COMPUTED_VALUE"""),44010.99861111111)</f>
        <v>44010.99861</v>
      </c>
      <c r="B544" s="2">
        <f>IFERROR(__xludf.DUMMYFUNCTION("""COMPUTED_VALUE"""),1.39341)</f>
        <v>1.39341</v>
      </c>
    </row>
    <row r="545">
      <c r="A545" s="3">
        <f>IFERROR(__xludf.DUMMYFUNCTION("""COMPUTED_VALUE"""),44011.99861111111)</f>
        <v>44011.99861</v>
      </c>
      <c r="B545" s="2">
        <f>IFERROR(__xludf.DUMMYFUNCTION("""COMPUTED_VALUE"""),1.393425)</f>
        <v>1.393425</v>
      </c>
    </row>
    <row r="546">
      <c r="A546" s="3">
        <f>IFERROR(__xludf.DUMMYFUNCTION("""COMPUTED_VALUE"""),44012.99861111111)</f>
        <v>44012.99861</v>
      </c>
      <c r="B546" s="2">
        <f>IFERROR(__xludf.DUMMYFUNCTION("""COMPUTED_VALUE"""),1.39376)</f>
        <v>1.39376</v>
      </c>
    </row>
    <row r="547">
      <c r="A547" s="3">
        <f>IFERROR(__xludf.DUMMYFUNCTION("""COMPUTED_VALUE"""),44013.99861111111)</f>
        <v>44013.99861</v>
      </c>
      <c r="B547" s="2">
        <f>IFERROR(__xludf.DUMMYFUNCTION("""COMPUTED_VALUE"""),1.3941)</f>
        <v>1.3941</v>
      </c>
    </row>
    <row r="548">
      <c r="A548" s="3">
        <f>IFERROR(__xludf.DUMMYFUNCTION("""COMPUTED_VALUE"""),44014.99861111111)</f>
        <v>44014.99861</v>
      </c>
      <c r="B548" s="2">
        <f>IFERROR(__xludf.DUMMYFUNCTION("""COMPUTED_VALUE"""),1.39515)</f>
        <v>1.39515</v>
      </c>
    </row>
    <row r="549">
      <c r="A549" s="3">
        <f>IFERROR(__xludf.DUMMYFUNCTION("""COMPUTED_VALUE"""),44015.99861111111)</f>
        <v>44015.99861</v>
      </c>
      <c r="B549" s="2">
        <f>IFERROR(__xludf.DUMMYFUNCTION("""COMPUTED_VALUE"""),1.395055)</f>
        <v>1.395055</v>
      </c>
    </row>
    <row r="550">
      <c r="A550" s="3">
        <f>IFERROR(__xludf.DUMMYFUNCTION("""COMPUTED_VALUE"""),44016.99861111111)</f>
        <v>44016.99861</v>
      </c>
      <c r="B550" s="2">
        <f>IFERROR(__xludf.DUMMYFUNCTION("""COMPUTED_VALUE"""),1.395055)</f>
        <v>1.395055</v>
      </c>
    </row>
    <row r="551">
      <c r="A551" s="3">
        <f>IFERROR(__xludf.DUMMYFUNCTION("""COMPUTED_VALUE"""),44017.99861111111)</f>
        <v>44017.99861</v>
      </c>
      <c r="B551" s="2">
        <f>IFERROR(__xludf.DUMMYFUNCTION("""COMPUTED_VALUE"""),1.3939)</f>
        <v>1.3939</v>
      </c>
    </row>
    <row r="552">
      <c r="A552" s="3">
        <f>IFERROR(__xludf.DUMMYFUNCTION("""COMPUTED_VALUE"""),44018.99861111111)</f>
        <v>44018.99861</v>
      </c>
      <c r="B552" s="2">
        <f>IFERROR(__xludf.DUMMYFUNCTION("""COMPUTED_VALUE"""),1.391945)</f>
        <v>1.391945</v>
      </c>
    </row>
    <row r="553">
      <c r="A553" s="3">
        <f>IFERROR(__xludf.DUMMYFUNCTION("""COMPUTED_VALUE"""),44019.99861111111)</f>
        <v>44019.99861</v>
      </c>
      <c r="B553" s="2">
        <f>IFERROR(__xludf.DUMMYFUNCTION("""COMPUTED_VALUE"""),1.395415)</f>
        <v>1.395415</v>
      </c>
    </row>
    <row r="554">
      <c r="A554" s="3">
        <f>IFERROR(__xludf.DUMMYFUNCTION("""COMPUTED_VALUE"""),44020.99861111111)</f>
        <v>44020.99861</v>
      </c>
      <c r="B554" s="2">
        <f>IFERROR(__xludf.DUMMYFUNCTION("""COMPUTED_VALUE"""),1.39117)</f>
        <v>1.39117</v>
      </c>
    </row>
    <row r="555">
      <c r="A555" s="3">
        <f>IFERROR(__xludf.DUMMYFUNCTION("""COMPUTED_VALUE"""),44021.99861111111)</f>
        <v>44021.99861</v>
      </c>
      <c r="B555" s="2">
        <f>IFERROR(__xludf.DUMMYFUNCTION("""COMPUTED_VALUE"""),1.3922)</f>
        <v>1.3922</v>
      </c>
    </row>
    <row r="556">
      <c r="A556" s="3">
        <f>IFERROR(__xludf.DUMMYFUNCTION("""COMPUTED_VALUE"""),44022.99861111111)</f>
        <v>44022.99861</v>
      </c>
      <c r="B556" s="2">
        <f>IFERROR(__xludf.DUMMYFUNCTION("""COMPUTED_VALUE"""),1.390645)</f>
        <v>1.390645</v>
      </c>
    </row>
    <row r="557">
      <c r="A557" s="3">
        <f>IFERROR(__xludf.DUMMYFUNCTION("""COMPUTED_VALUE"""),44023.99861111111)</f>
        <v>44023.99861</v>
      </c>
      <c r="B557" s="2">
        <f>IFERROR(__xludf.DUMMYFUNCTION("""COMPUTED_VALUE"""),1.3911)</f>
        <v>1.3911</v>
      </c>
    </row>
    <row r="558">
      <c r="A558" s="3">
        <f>IFERROR(__xludf.DUMMYFUNCTION("""COMPUTED_VALUE"""),44024.99861111111)</f>
        <v>44024.99861</v>
      </c>
      <c r="B558" s="2">
        <f>IFERROR(__xludf.DUMMYFUNCTION("""COMPUTED_VALUE"""),1.39125)</f>
        <v>1.39125</v>
      </c>
    </row>
    <row r="559">
      <c r="A559" s="3">
        <f>IFERROR(__xludf.DUMMYFUNCTION("""COMPUTED_VALUE"""),44025.99861111111)</f>
        <v>44025.99861</v>
      </c>
      <c r="B559" s="2">
        <f>IFERROR(__xludf.DUMMYFUNCTION("""COMPUTED_VALUE"""),1.3901)</f>
        <v>1.3901</v>
      </c>
    </row>
    <row r="560">
      <c r="A560" s="3">
        <f>IFERROR(__xludf.DUMMYFUNCTION("""COMPUTED_VALUE"""),44026.99861111111)</f>
        <v>44026.99861</v>
      </c>
      <c r="B560" s="2">
        <f>IFERROR(__xludf.DUMMYFUNCTION("""COMPUTED_VALUE"""),1.390645)</f>
        <v>1.390645</v>
      </c>
    </row>
    <row r="561">
      <c r="A561" s="3">
        <f>IFERROR(__xludf.DUMMYFUNCTION("""COMPUTED_VALUE"""),44027.99861111111)</f>
        <v>44027.99861</v>
      </c>
      <c r="B561" s="2">
        <f>IFERROR(__xludf.DUMMYFUNCTION("""COMPUTED_VALUE"""),1.389315)</f>
        <v>1.389315</v>
      </c>
    </row>
    <row r="562">
      <c r="A562" s="3">
        <f>IFERROR(__xludf.DUMMYFUNCTION("""COMPUTED_VALUE"""),44028.99861111111)</f>
        <v>44028.99861</v>
      </c>
      <c r="B562" s="2">
        <f>IFERROR(__xludf.DUMMYFUNCTION("""COMPUTED_VALUE"""),1.39202)</f>
        <v>1.39202</v>
      </c>
    </row>
    <row r="563">
      <c r="A563" s="3">
        <f>IFERROR(__xludf.DUMMYFUNCTION("""COMPUTED_VALUE"""),44029.99861111111)</f>
        <v>44029.99861</v>
      </c>
      <c r="B563" s="2">
        <f>IFERROR(__xludf.DUMMYFUNCTION("""COMPUTED_VALUE"""),1.389875)</f>
        <v>1.389875</v>
      </c>
    </row>
    <row r="564">
      <c r="A564" s="3">
        <f>IFERROR(__xludf.DUMMYFUNCTION("""COMPUTED_VALUE"""),44031.99861111111)</f>
        <v>44031.99861</v>
      </c>
      <c r="B564" s="2">
        <f>IFERROR(__xludf.DUMMYFUNCTION("""COMPUTED_VALUE"""),1.38946)</f>
        <v>1.38946</v>
      </c>
    </row>
    <row r="565">
      <c r="A565" s="3">
        <f>IFERROR(__xludf.DUMMYFUNCTION("""COMPUTED_VALUE"""),44032.99861111111)</f>
        <v>44032.99861</v>
      </c>
      <c r="B565" s="2">
        <f>IFERROR(__xludf.DUMMYFUNCTION("""COMPUTED_VALUE"""),1.38917)</f>
        <v>1.38917</v>
      </c>
    </row>
    <row r="566">
      <c r="A566" s="3">
        <f>IFERROR(__xludf.DUMMYFUNCTION("""COMPUTED_VALUE"""),44033.99861111111)</f>
        <v>44033.99861</v>
      </c>
      <c r="B566" s="2">
        <f>IFERROR(__xludf.DUMMYFUNCTION("""COMPUTED_VALUE"""),1.38307)</f>
        <v>1.38307</v>
      </c>
    </row>
    <row r="567">
      <c r="A567" s="3">
        <f>IFERROR(__xludf.DUMMYFUNCTION("""COMPUTED_VALUE"""),44034.99861111111)</f>
        <v>44034.99861</v>
      </c>
      <c r="B567" s="2">
        <f>IFERROR(__xludf.DUMMYFUNCTION("""COMPUTED_VALUE"""),1.3858)</f>
        <v>1.3858</v>
      </c>
    </row>
    <row r="568">
      <c r="A568" s="3">
        <f>IFERROR(__xludf.DUMMYFUNCTION("""COMPUTED_VALUE"""),44035.99861111111)</f>
        <v>44035.99861</v>
      </c>
      <c r="B568" s="2">
        <f>IFERROR(__xludf.DUMMYFUNCTION("""COMPUTED_VALUE"""),1.386)</f>
        <v>1.386</v>
      </c>
    </row>
    <row r="569">
      <c r="A569" s="3">
        <f>IFERROR(__xludf.DUMMYFUNCTION("""COMPUTED_VALUE"""),44036.99861111111)</f>
        <v>44036.99861</v>
      </c>
      <c r="B569" s="2">
        <f>IFERROR(__xludf.DUMMYFUNCTION("""COMPUTED_VALUE"""),1.38275)</f>
        <v>1.38275</v>
      </c>
    </row>
    <row r="570">
      <c r="A570" s="3">
        <f>IFERROR(__xludf.DUMMYFUNCTION("""COMPUTED_VALUE"""),44037.99861111111)</f>
        <v>44037.99861</v>
      </c>
      <c r="B570" s="2">
        <f>IFERROR(__xludf.DUMMYFUNCTION("""COMPUTED_VALUE"""),1.38275)</f>
        <v>1.38275</v>
      </c>
    </row>
    <row r="571">
      <c r="A571" s="3">
        <f>IFERROR(__xludf.DUMMYFUNCTION("""COMPUTED_VALUE"""),44038.99861111111)</f>
        <v>44038.99861</v>
      </c>
      <c r="B571" s="2">
        <f>IFERROR(__xludf.DUMMYFUNCTION("""COMPUTED_VALUE"""),1.3822)</f>
        <v>1.3822</v>
      </c>
    </row>
    <row r="572">
      <c r="A572" s="3">
        <f>IFERROR(__xludf.DUMMYFUNCTION("""COMPUTED_VALUE"""),44039.99861111111)</f>
        <v>44039.99861</v>
      </c>
      <c r="B572" s="2">
        <f>IFERROR(__xludf.DUMMYFUNCTION("""COMPUTED_VALUE"""),1.3782)</f>
        <v>1.3782</v>
      </c>
    </row>
    <row r="573">
      <c r="A573" s="3">
        <f>IFERROR(__xludf.DUMMYFUNCTION("""COMPUTED_VALUE"""),44040.99861111111)</f>
        <v>44040.99861</v>
      </c>
      <c r="B573" s="2">
        <f>IFERROR(__xludf.DUMMYFUNCTION("""COMPUTED_VALUE"""),1.3791)</f>
        <v>1.3791</v>
      </c>
    </row>
    <row r="574">
      <c r="A574" s="3">
        <f>IFERROR(__xludf.DUMMYFUNCTION("""COMPUTED_VALUE"""),44041.99861111111)</f>
        <v>44041.99861</v>
      </c>
      <c r="B574" s="2">
        <f>IFERROR(__xludf.DUMMYFUNCTION("""COMPUTED_VALUE"""),1.374575)</f>
        <v>1.374575</v>
      </c>
    </row>
    <row r="575">
      <c r="A575" s="3">
        <f>IFERROR(__xludf.DUMMYFUNCTION("""COMPUTED_VALUE"""),44042.99861111111)</f>
        <v>44042.99861</v>
      </c>
      <c r="B575" s="2">
        <f>IFERROR(__xludf.DUMMYFUNCTION("""COMPUTED_VALUE"""),1.371265)</f>
        <v>1.371265</v>
      </c>
    </row>
    <row r="576">
      <c r="A576" s="3">
        <f>IFERROR(__xludf.DUMMYFUNCTION("""COMPUTED_VALUE"""),44043.99861111111)</f>
        <v>44043.99861</v>
      </c>
      <c r="B576" s="2">
        <f>IFERROR(__xludf.DUMMYFUNCTION("""COMPUTED_VALUE"""),1.3752)</f>
        <v>1.3752</v>
      </c>
    </row>
    <row r="577">
      <c r="A577" s="3">
        <f>IFERROR(__xludf.DUMMYFUNCTION("""COMPUTED_VALUE"""),44044.99861111111)</f>
        <v>44044.99861</v>
      </c>
      <c r="B577" s="2">
        <f>IFERROR(__xludf.DUMMYFUNCTION("""COMPUTED_VALUE"""),1.3752)</f>
        <v>1.3752</v>
      </c>
    </row>
    <row r="578">
      <c r="A578" s="3">
        <f>IFERROR(__xludf.DUMMYFUNCTION("""COMPUTED_VALUE"""),44045.99861111111)</f>
        <v>44045.99861</v>
      </c>
      <c r="B578" s="2">
        <f>IFERROR(__xludf.DUMMYFUNCTION("""COMPUTED_VALUE"""),1.3749)</f>
        <v>1.3749</v>
      </c>
    </row>
    <row r="579">
      <c r="A579" s="3">
        <f>IFERROR(__xludf.DUMMYFUNCTION("""COMPUTED_VALUE"""),44046.99861111111)</f>
        <v>44046.99861</v>
      </c>
      <c r="B579" s="2">
        <f>IFERROR(__xludf.DUMMYFUNCTION("""COMPUTED_VALUE"""),1.37638)</f>
        <v>1.37638</v>
      </c>
    </row>
    <row r="580">
      <c r="A580" s="3">
        <f>IFERROR(__xludf.DUMMYFUNCTION("""COMPUTED_VALUE"""),44047.99861111111)</f>
        <v>44047.99861</v>
      </c>
      <c r="B580" s="2">
        <f>IFERROR(__xludf.DUMMYFUNCTION("""COMPUTED_VALUE"""),1.37214)</f>
        <v>1.37214</v>
      </c>
    </row>
    <row r="581">
      <c r="A581" s="3">
        <f>IFERROR(__xludf.DUMMYFUNCTION("""COMPUTED_VALUE"""),44048.99861111111)</f>
        <v>44048.99861</v>
      </c>
      <c r="B581" s="2">
        <f>IFERROR(__xludf.DUMMYFUNCTION("""COMPUTED_VALUE"""),1.369395)</f>
        <v>1.369395</v>
      </c>
    </row>
    <row r="582">
      <c r="A582" s="3">
        <f>IFERROR(__xludf.DUMMYFUNCTION("""COMPUTED_VALUE"""),44049.99861111111)</f>
        <v>44049.99861</v>
      </c>
      <c r="B582" s="2">
        <f>IFERROR(__xludf.DUMMYFUNCTION("""COMPUTED_VALUE"""),1.36914)</f>
        <v>1.36914</v>
      </c>
    </row>
    <row r="583">
      <c r="A583" s="3">
        <f>IFERROR(__xludf.DUMMYFUNCTION("""COMPUTED_VALUE"""),44050.99861111111)</f>
        <v>44050.99861</v>
      </c>
      <c r="B583" s="2">
        <f>IFERROR(__xludf.DUMMYFUNCTION("""COMPUTED_VALUE"""),1.3728)</f>
        <v>1.3728</v>
      </c>
    </row>
    <row r="584">
      <c r="A584" s="3">
        <f>IFERROR(__xludf.DUMMYFUNCTION("""COMPUTED_VALUE"""),44051.99861111111)</f>
        <v>44051.99861</v>
      </c>
      <c r="B584" s="2">
        <f>IFERROR(__xludf.DUMMYFUNCTION("""COMPUTED_VALUE"""),1.3727)</f>
        <v>1.3727</v>
      </c>
    </row>
    <row r="585">
      <c r="A585" s="3">
        <f>IFERROR(__xludf.DUMMYFUNCTION("""COMPUTED_VALUE"""),44052.99861111111)</f>
        <v>44052.99861</v>
      </c>
      <c r="B585" s="2">
        <f>IFERROR(__xludf.DUMMYFUNCTION("""COMPUTED_VALUE"""),1.37288)</f>
        <v>1.37288</v>
      </c>
    </row>
    <row r="586">
      <c r="A586" s="3">
        <f>IFERROR(__xludf.DUMMYFUNCTION("""COMPUTED_VALUE"""),44053.99861111111)</f>
        <v>44053.99861</v>
      </c>
      <c r="B586" s="2">
        <f>IFERROR(__xludf.DUMMYFUNCTION("""COMPUTED_VALUE"""),1.373865)</f>
        <v>1.373865</v>
      </c>
    </row>
    <row r="587">
      <c r="A587" s="3">
        <f>IFERROR(__xludf.DUMMYFUNCTION("""COMPUTED_VALUE"""),44054.99861111111)</f>
        <v>44054.99861</v>
      </c>
      <c r="B587" s="2">
        <f>IFERROR(__xludf.DUMMYFUNCTION("""COMPUTED_VALUE"""),1.37367)</f>
        <v>1.37367</v>
      </c>
    </row>
    <row r="588">
      <c r="A588" s="3">
        <f>IFERROR(__xludf.DUMMYFUNCTION("""COMPUTED_VALUE"""),44055.99861111111)</f>
        <v>44055.99861</v>
      </c>
      <c r="B588" s="2">
        <f>IFERROR(__xludf.DUMMYFUNCTION("""COMPUTED_VALUE"""),1.37174)</f>
        <v>1.37174</v>
      </c>
    </row>
    <row r="589">
      <c r="A589" s="3">
        <f>IFERROR(__xludf.DUMMYFUNCTION("""COMPUTED_VALUE"""),44056.99861111111)</f>
        <v>44056.99861</v>
      </c>
      <c r="B589" s="2">
        <f>IFERROR(__xludf.DUMMYFUNCTION("""COMPUTED_VALUE"""),1.37282)</f>
        <v>1.37282</v>
      </c>
    </row>
    <row r="590">
      <c r="A590" s="3">
        <f>IFERROR(__xludf.DUMMYFUNCTION("""COMPUTED_VALUE"""),44057.99861111111)</f>
        <v>44057.99861</v>
      </c>
      <c r="B590" s="2">
        <f>IFERROR(__xludf.DUMMYFUNCTION("""COMPUTED_VALUE"""),1.3708)</f>
        <v>1.3708</v>
      </c>
    </row>
    <row r="591">
      <c r="A591" s="3">
        <f>IFERROR(__xludf.DUMMYFUNCTION("""COMPUTED_VALUE"""),44058.99861111111)</f>
        <v>44058.99861</v>
      </c>
      <c r="B591" s="2">
        <f>IFERROR(__xludf.DUMMYFUNCTION("""COMPUTED_VALUE"""),1.3708)</f>
        <v>1.3708</v>
      </c>
    </row>
    <row r="592">
      <c r="A592" s="3">
        <f>IFERROR(__xludf.DUMMYFUNCTION("""COMPUTED_VALUE"""),44059.99861111111)</f>
        <v>44059.99861</v>
      </c>
      <c r="B592" s="2">
        <f>IFERROR(__xludf.DUMMYFUNCTION("""COMPUTED_VALUE"""),1.37004)</f>
        <v>1.37004</v>
      </c>
    </row>
    <row r="593">
      <c r="A593" s="3">
        <f>IFERROR(__xludf.DUMMYFUNCTION("""COMPUTED_VALUE"""),44060.99861111111)</f>
        <v>44060.99861</v>
      </c>
      <c r="B593" s="2">
        <f>IFERROR(__xludf.DUMMYFUNCTION("""COMPUTED_VALUE"""),1.367935)</f>
        <v>1.367935</v>
      </c>
    </row>
    <row r="594">
      <c r="A594" s="3">
        <f>IFERROR(__xludf.DUMMYFUNCTION("""COMPUTED_VALUE"""),44061.99861111111)</f>
        <v>44061.99861</v>
      </c>
      <c r="B594" s="2">
        <f>IFERROR(__xludf.DUMMYFUNCTION("""COMPUTED_VALUE"""),1.363725)</f>
        <v>1.363725</v>
      </c>
    </row>
    <row r="595">
      <c r="A595" s="3">
        <f>IFERROR(__xludf.DUMMYFUNCTION("""COMPUTED_VALUE"""),44062.99861111111)</f>
        <v>44062.99861</v>
      </c>
      <c r="B595" s="2">
        <f>IFERROR(__xludf.DUMMYFUNCTION("""COMPUTED_VALUE"""),1.36998)</f>
        <v>1.36998</v>
      </c>
    </row>
    <row r="596">
      <c r="A596" s="3">
        <f>IFERROR(__xludf.DUMMYFUNCTION("""COMPUTED_VALUE"""),44063.99861111111)</f>
        <v>44063.99861</v>
      </c>
      <c r="B596" s="2">
        <f>IFERROR(__xludf.DUMMYFUNCTION("""COMPUTED_VALUE"""),1.36648)</f>
        <v>1.36648</v>
      </c>
    </row>
    <row r="597">
      <c r="A597" s="3">
        <f>IFERROR(__xludf.DUMMYFUNCTION("""COMPUTED_VALUE"""),44064.99861111111)</f>
        <v>44064.99861</v>
      </c>
      <c r="B597" s="2">
        <f>IFERROR(__xludf.DUMMYFUNCTION("""COMPUTED_VALUE"""),1.37159)</f>
        <v>1.37159</v>
      </c>
    </row>
    <row r="598">
      <c r="A598" s="3">
        <f>IFERROR(__xludf.DUMMYFUNCTION("""COMPUTED_VALUE"""),44065.99861111111)</f>
        <v>44065.99861</v>
      </c>
      <c r="B598" s="2">
        <f>IFERROR(__xludf.DUMMYFUNCTION("""COMPUTED_VALUE"""),1.37159)</f>
        <v>1.37159</v>
      </c>
    </row>
    <row r="599">
      <c r="A599" s="3">
        <f>IFERROR(__xludf.DUMMYFUNCTION("""COMPUTED_VALUE"""),44066.99861111111)</f>
        <v>44066.99861</v>
      </c>
      <c r="B599" s="2">
        <f>IFERROR(__xludf.DUMMYFUNCTION("""COMPUTED_VALUE"""),1.3717)</f>
        <v>1.3717</v>
      </c>
    </row>
    <row r="600">
      <c r="A600" s="3">
        <f>IFERROR(__xludf.DUMMYFUNCTION("""COMPUTED_VALUE"""),44067.99861111111)</f>
        <v>44067.99861</v>
      </c>
      <c r="B600" s="2">
        <f>IFERROR(__xludf.DUMMYFUNCTION("""COMPUTED_VALUE"""),1.370435)</f>
        <v>1.370435</v>
      </c>
    </row>
    <row r="601">
      <c r="A601" s="3">
        <f>IFERROR(__xludf.DUMMYFUNCTION("""COMPUTED_VALUE"""),44068.99861111111)</f>
        <v>44068.99861</v>
      </c>
      <c r="B601" s="2">
        <f>IFERROR(__xludf.DUMMYFUNCTION("""COMPUTED_VALUE"""),1.36795)</f>
        <v>1.36795</v>
      </c>
    </row>
    <row r="602">
      <c r="A602" s="3">
        <f>IFERROR(__xludf.DUMMYFUNCTION("""COMPUTED_VALUE"""),44069.99861111111)</f>
        <v>44069.99861</v>
      </c>
      <c r="B602" s="2">
        <f>IFERROR(__xludf.DUMMYFUNCTION("""COMPUTED_VALUE"""),1.36523)</f>
        <v>1.36523</v>
      </c>
    </row>
    <row r="603">
      <c r="A603" s="3">
        <f>IFERROR(__xludf.DUMMYFUNCTION("""COMPUTED_VALUE"""),44070.99861111111)</f>
        <v>44070.99861</v>
      </c>
      <c r="B603" s="2">
        <f>IFERROR(__xludf.DUMMYFUNCTION("""COMPUTED_VALUE"""),1.36586)</f>
        <v>1.36586</v>
      </c>
    </row>
    <row r="604">
      <c r="A604" s="3">
        <f>IFERROR(__xludf.DUMMYFUNCTION("""COMPUTED_VALUE"""),44071.99861111111)</f>
        <v>44071.99861</v>
      </c>
      <c r="B604" s="2">
        <f>IFERROR(__xludf.DUMMYFUNCTION("""COMPUTED_VALUE"""),1.35862)</f>
        <v>1.35862</v>
      </c>
    </row>
    <row r="605">
      <c r="A605" s="3">
        <f>IFERROR(__xludf.DUMMYFUNCTION("""COMPUTED_VALUE"""),44072.99861111111)</f>
        <v>44072.99861</v>
      </c>
      <c r="B605" s="2">
        <f>IFERROR(__xludf.DUMMYFUNCTION("""COMPUTED_VALUE"""),1.35862)</f>
        <v>1.35862</v>
      </c>
    </row>
    <row r="606">
      <c r="A606" s="3">
        <f>IFERROR(__xludf.DUMMYFUNCTION("""COMPUTED_VALUE"""),44073.99861111111)</f>
        <v>44073.99861</v>
      </c>
      <c r="B606" s="2">
        <f>IFERROR(__xludf.DUMMYFUNCTION("""COMPUTED_VALUE"""),1.35795)</f>
        <v>1.35795</v>
      </c>
    </row>
    <row r="607">
      <c r="A607" s="3">
        <f>IFERROR(__xludf.DUMMYFUNCTION("""COMPUTED_VALUE"""),44074.99861111111)</f>
        <v>44074.99861</v>
      </c>
      <c r="B607" s="2">
        <f>IFERROR(__xludf.DUMMYFUNCTION("""COMPUTED_VALUE"""),1.360485)</f>
        <v>1.360485</v>
      </c>
    </row>
    <row r="608">
      <c r="A608" s="3">
        <f>IFERROR(__xludf.DUMMYFUNCTION("""COMPUTED_VALUE"""),44075.99861111111)</f>
        <v>44075.99861</v>
      </c>
      <c r="B608" s="2">
        <f>IFERROR(__xludf.DUMMYFUNCTION("""COMPUTED_VALUE"""),1.3608)</f>
        <v>1.3608</v>
      </c>
    </row>
    <row r="609">
      <c r="A609" s="3">
        <f>IFERROR(__xludf.DUMMYFUNCTION("""COMPUTED_VALUE"""),44076.99861111111)</f>
        <v>44076.99861</v>
      </c>
      <c r="B609" s="2">
        <f>IFERROR(__xludf.DUMMYFUNCTION("""COMPUTED_VALUE"""),1.36253)</f>
        <v>1.36253</v>
      </c>
    </row>
    <row r="610">
      <c r="A610" s="3">
        <f>IFERROR(__xludf.DUMMYFUNCTION("""COMPUTED_VALUE"""),44077.99861111111)</f>
        <v>44077.99861</v>
      </c>
      <c r="B610" s="2">
        <f>IFERROR(__xludf.DUMMYFUNCTION("""COMPUTED_VALUE"""),1.36597)</f>
        <v>1.36597</v>
      </c>
    </row>
    <row r="611">
      <c r="A611" s="3">
        <f>IFERROR(__xludf.DUMMYFUNCTION("""COMPUTED_VALUE"""),44078.99861111111)</f>
        <v>44078.99861</v>
      </c>
      <c r="B611" s="2">
        <f>IFERROR(__xludf.DUMMYFUNCTION("""COMPUTED_VALUE"""),1.36464)</f>
        <v>1.36464</v>
      </c>
    </row>
  </sheetData>
  <drawing r:id="rId1"/>
</worksheet>
</file>