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Şeması" sheetId="1" r:id="rId4"/>
  </sheets>
  <definedNames/>
  <calcPr/>
</workbook>
</file>

<file path=xl/sharedStrings.xml><?xml version="1.0" encoding="utf-8"?>
<sst xmlns="http://schemas.openxmlformats.org/spreadsheetml/2006/main" count="230" uniqueCount="156">
  <si>
    <t>GANTT ŞEMASI ŞABLONU</t>
  </si>
  <si>
    <t>Zaman Fizibilitesi</t>
  </si>
  <si>
    <t>PROJE BAŞLIĞI</t>
  </si>
  <si>
    <t>E HOTEL</t>
  </si>
  <si>
    <t>ŞİRKET ADI</t>
  </si>
  <si>
    <t>E Company</t>
  </si>
  <si>
    <t>PROJE YÖNETİCİSİ</t>
  </si>
  <si>
    <t>Ferhat Yenilmez</t>
  </si>
  <si>
    <t>TARİH</t>
  </si>
  <si>
    <t>WBS NUMARASI</t>
  </si>
  <si>
    <t>GÖREV BAŞLIĞI</t>
  </si>
  <si>
    <t>GÖREV SAHİBİ</t>
  </si>
  <si>
    <t>BAŞLANGIÇ TARİHİ</t>
  </si>
  <si>
    <t>BİTİŞ TARİHİ</t>
  </si>
  <si>
    <t>SÜRE</t>
  </si>
  <si>
    <t>GÖREV TAMAMLANMA YÜZDESİ</t>
  </si>
  <si>
    <t>BİRİNCİ AŞAMA</t>
  </si>
  <si>
    <t>İKİNCİ AŞAMA</t>
  </si>
  <si>
    <t>ÜÇÜNCÜ AŞAMA</t>
  </si>
  <si>
    <t>DÖRDÜNCÜ AŞAMA</t>
  </si>
  <si>
    <t>1. HAFTA</t>
  </si>
  <si>
    <t>2. HAFTA</t>
  </si>
  <si>
    <t>3. HAFTA</t>
  </si>
  <si>
    <t>4. HAFTA</t>
  </si>
  <si>
    <t>5. HAFTA</t>
  </si>
  <si>
    <t>6. HAFTA</t>
  </si>
  <si>
    <t>7. HAFTA</t>
  </si>
  <si>
    <t>8. HAFTA</t>
  </si>
  <si>
    <t>9. HAFTA</t>
  </si>
  <si>
    <t>10. HAFTA</t>
  </si>
  <si>
    <t>11. HAFTA</t>
  </si>
  <si>
    <t>12. HAFTA</t>
  </si>
  <si>
    <t>P</t>
  </si>
  <si>
    <t>S</t>
  </si>
  <si>
    <t>Ç</t>
  </si>
  <si>
    <t>C</t>
  </si>
  <si>
    <t>1000-100</t>
  </si>
  <si>
    <t>Proje Tanımı ve Planlaması</t>
  </si>
  <si>
    <t>1000-101</t>
  </si>
  <si>
    <t>Kapsam ve Hedef Ayarı</t>
  </si>
  <si>
    <t>Herkes</t>
  </si>
  <si>
    <t>1000-102</t>
  </si>
  <si>
    <t>Tahminler</t>
  </si>
  <si>
    <t>1000-102-1</t>
  </si>
  <si>
    <t>Bütçe</t>
  </si>
  <si>
    <t>Bünyamin Bey</t>
  </si>
  <si>
    <t>1000-104</t>
  </si>
  <si>
    <t>Risk Yönetimi</t>
  </si>
  <si>
    <t>1000-103</t>
  </si>
  <si>
    <t>İletişim Planı</t>
  </si>
  <si>
    <t>1000-200</t>
  </si>
  <si>
    <t>Proje Oluşturma ve Başlatma</t>
  </si>
  <si>
    <t>1000-201</t>
  </si>
  <si>
    <t>Proje Beyanı</t>
  </si>
  <si>
    <t>1000-201-1</t>
  </si>
  <si>
    <t>Projeksiyonlar</t>
  </si>
  <si>
    <t>1000-201-2</t>
  </si>
  <si>
    <t>Proje Beyanı Revizyonları</t>
  </si>
  <si>
    <t>Burak Bey</t>
  </si>
  <si>
    <t>1000-201-3</t>
  </si>
  <si>
    <t>Onay Süreci</t>
  </si>
  <si>
    <t>1000-202</t>
  </si>
  <si>
    <t>Araştırma</t>
  </si>
  <si>
    <t>Ferhat Bey</t>
  </si>
  <si>
    <t>1000-204</t>
  </si>
  <si>
    <t>Görev Dağılımı</t>
  </si>
  <si>
    <t>1000-206</t>
  </si>
  <si>
    <t>Projeye Başlatma</t>
  </si>
  <si>
    <t>1000-300</t>
  </si>
  <si>
    <t>Proje Performansı/İzleme</t>
  </si>
  <si>
    <t>1000-301</t>
  </si>
  <si>
    <t>Durum, Takip ve Dağıtım</t>
  </si>
  <si>
    <t>1000-302</t>
  </si>
  <si>
    <t>Proje Güncellemeleri</t>
  </si>
  <si>
    <t>Hilal Hanım</t>
  </si>
  <si>
    <t>1000-302-1</t>
  </si>
  <si>
    <t>Şema Güncellemeleri</t>
  </si>
  <si>
    <t>Barış Bey</t>
  </si>
  <si>
    <t>1000-303</t>
  </si>
  <si>
    <t>Çalışma ve Maliyet Takibi</t>
  </si>
  <si>
    <t>1000-304</t>
  </si>
  <si>
    <t>Proje Performansı</t>
  </si>
  <si>
    <t>1000-203</t>
  </si>
  <si>
    <t>TPG</t>
  </si>
  <si>
    <t>1000-400</t>
  </si>
  <si>
    <t>İçerik Oluşturma</t>
  </si>
  <si>
    <t>1000-401</t>
  </si>
  <si>
    <t>Hedef kitleyi belirleme</t>
  </si>
  <si>
    <t>1000-402</t>
  </si>
  <si>
    <t>Web sitesinin içeriğini ve yapısını planlama</t>
  </si>
  <si>
    <t>1000-403</t>
  </si>
  <si>
    <t>Web sitesinin görsellerini hazırlama</t>
  </si>
  <si>
    <t>1000-403-1</t>
  </si>
  <si>
    <t>Görsel kimlik ve renk paletini oluşturma</t>
  </si>
  <si>
    <t>1000-404</t>
  </si>
  <si>
    <t>Web sitesinin metinlerini hazırlama</t>
  </si>
  <si>
    <t>1000-405</t>
  </si>
  <si>
    <t>Web sitenin genel tasarımını ve düzenini taslak olarak hazırlama</t>
  </si>
  <si>
    <t>1000-406</t>
  </si>
  <si>
    <t>Müşterinin değerlendirmesi</t>
  </si>
  <si>
    <t>1000-407</t>
  </si>
  <si>
    <t>Müşterinin isteklerine göre düzenlemeler</t>
  </si>
  <si>
    <t>1000-500</t>
  </si>
  <si>
    <t>Web Sitesinin Kodlanması</t>
  </si>
  <si>
    <t>1000-501</t>
  </si>
  <si>
    <t>Header</t>
  </si>
  <si>
    <t>1000-502</t>
  </si>
  <si>
    <t>Slider</t>
  </si>
  <si>
    <t>1000-503</t>
  </si>
  <si>
    <t>Navigation</t>
  </si>
  <si>
    <t>1000-504</t>
  </si>
  <si>
    <t>Section</t>
  </si>
  <si>
    <t>1000-505</t>
  </si>
  <si>
    <t>Articler</t>
  </si>
  <si>
    <t>1000-506</t>
  </si>
  <si>
    <t>Footer</t>
  </si>
  <si>
    <t>1000-600</t>
  </si>
  <si>
    <t>Teknik Geliştirme</t>
  </si>
  <si>
    <t>1000-601</t>
  </si>
  <si>
    <t>Web Sitesini Test Ortamında Yayınlama</t>
  </si>
  <si>
    <t>1000-602</t>
  </si>
  <si>
    <t>Mobil Uyumluluğu Testi</t>
  </si>
  <si>
    <t>1000-603</t>
  </si>
  <si>
    <t>Müşterinin Değerlendirmesi</t>
  </si>
  <si>
    <t>1000-700</t>
  </si>
  <si>
    <t>Yayınlama ve Tanıtım</t>
  </si>
  <si>
    <t>1000-701</t>
  </si>
  <si>
    <t>Web Sitesini Canlı Ortamda Yayınlama</t>
  </si>
  <si>
    <t>1000-702</t>
  </si>
  <si>
    <t>Web Sitesini Arama Motorlarına Kaydetme</t>
  </si>
  <si>
    <t>Bütçe Hesaplamaları</t>
  </si>
  <si>
    <t>Projeye İçin Verilecek Fiyat</t>
  </si>
  <si>
    <t>İnternet Sitesi Yıllık Bakım Verilecek Fiyat</t>
  </si>
  <si>
    <t>Ofis Ekipman Harcamalar</t>
  </si>
  <si>
    <t>Ofis Aylık Kira</t>
  </si>
  <si>
    <t>Bir Personel Aylık Masrafı</t>
  </si>
  <si>
    <t>1 Yıllık Sunucu Masrafı</t>
  </si>
  <si>
    <t>Başa Baş Noktası</t>
  </si>
  <si>
    <t>Bugüne Kadar Olan Toplam Net Kazanç</t>
  </si>
  <si>
    <t>Tablolar İçin Veri Alanı. BURADAN AŞAĞISI VERİLERİ OTOMATİK ALIR.</t>
  </si>
  <si>
    <t>NET GELİRLER</t>
  </si>
  <si>
    <t>Proje İçin Verilen Fiyat Günlük Gelir</t>
  </si>
  <si>
    <t>Proje Bitiminden Elde Edilecek Net Gelir</t>
  </si>
  <si>
    <t>İnternet Sitesi Yıllık Bakımın Net geliri</t>
  </si>
  <si>
    <t>GİDERLER</t>
  </si>
  <si>
    <t>Ofis Kira GÜNLÜK</t>
  </si>
  <si>
    <t>Personel GÜNLÜK Masrafı</t>
  </si>
  <si>
    <t>Personel Aylık Masrafı</t>
  </si>
  <si>
    <t>Yıllık Sunucu ve Bakım Masrafları</t>
  </si>
  <si>
    <t>Ofis PROJE DÖNEMLİK Kira</t>
  </si>
  <si>
    <t>5 Personel PROJE DÖNEMLİK Masrafı</t>
  </si>
  <si>
    <t>Proje Maliyeti</t>
  </si>
  <si>
    <t>ZAMAN</t>
  </si>
  <si>
    <t>Çalışılacak Gün Sayısı</t>
  </si>
  <si>
    <t>Baş Başa Gün Sonra</t>
  </si>
  <si>
    <t>Çalışılacak Gün - Başa Baş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</si>
</sst>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&quot;.&quot;mm&quot;.&quot;yy"/>
    <numFmt numFmtId="165" formatCode="%0"/>
    <numFmt numFmtId="166" formatCode="&quot;$&quot;#,##0.00"/>
    <numFmt numFmtId="167" formatCode="0.0%"/>
    <numFmt numFmtId="168" formatCode="dd.mm.yy"/>
    <numFmt numFmtId="169" formatCode="#,##0.00\ [$TRY-41F]"/>
  </numFmts>
  <fonts count="39">
    <font>
      <sz val="10.0"/>
      <color rgb="FF000000"/>
      <name val="Arial"/>
      <scheme val="minor"/>
    </font>
    <font>
      <sz val="11.0"/>
      <color theme="1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color theme="1"/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32.0"/>
      <color rgb="FF0B5394"/>
      <name val="Roboto"/>
    </font>
    <font>
      <b/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color theme="1"/>
      <name val="Century Gothic"/>
    </font>
    <font>
      <b/>
      <sz val="10.0"/>
      <color rgb="FF666666"/>
      <name val="Roboto"/>
    </font>
    <font>
      <sz val="10.0"/>
      <color rgb="FF000000"/>
      <name val="Roboto"/>
    </font>
    <font>
      <sz val="10.0"/>
      <color rgb="FF999999"/>
      <name val="Roboto"/>
    </font>
    <font>
      <b/>
      <sz val="10.0"/>
      <color rgb="FF000000"/>
      <name val="Roboto"/>
    </font>
    <font>
      <sz val="11.0"/>
      <color theme="1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color theme="1"/>
      <name val="Roboto"/>
    </font>
    <font>
      <sz val="9.0"/>
      <color theme="1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color theme="1"/>
      <name val="Roboto"/>
    </font>
    <font>
      <sz val="10.0"/>
      <color rgb="FF434343"/>
      <name val="Roboto"/>
    </font>
    <font>
      <b/>
      <sz val="10.0"/>
      <color theme="1"/>
      <name val="Roboto"/>
    </font>
    <font>
      <sz val="9.0"/>
      <color theme="1"/>
      <name val="Arial"/>
    </font>
    <font>
      <color rgb="FF000000"/>
      <name val="Roboto"/>
    </font>
    <font>
      <sz val="9.0"/>
      <color rgb="FFE8E6E3"/>
      <name val="Arial"/>
    </font>
    <font>
      <sz val="9.0"/>
      <color rgb="FF000000"/>
      <name val="Arial"/>
    </font>
    <font>
      <b/>
      <sz val="11.0"/>
      <color theme="1"/>
      <name val="Roboto"/>
    </font>
    <font>
      <color theme="1"/>
      <name val="Arial"/>
    </font>
    <font>
      <color rgb="FF434343"/>
      <name val="Roboto"/>
    </font>
    <font>
      <b/>
      <sz val="10.0"/>
      <color rgb="FF434343"/>
      <name val="Roboto"/>
    </font>
  </fonts>
  <fills count="2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73C79E"/>
        <bgColor rgb="FF73C79E"/>
      </patternFill>
    </fill>
  </fills>
  <borders count="27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B7B7B7"/>
      </left>
    </border>
    <border>
      <right style="thin">
        <color rgb="FFCCCCCC"/>
      </righ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bottom style="thin">
        <color rgb="FFCCCCCC"/>
      </bottom>
    </border>
    <border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thin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right style="hair">
        <color rgb="FFB7B7B7"/>
      </right>
      <top style="hair">
        <color rgb="FFB7B7B7"/>
      </top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</border>
    <border>
      <left style="hair">
        <color rgb="FFB7B7B7"/>
      </left>
      <right style="hair">
        <color rgb="FFB7B7B7"/>
      </right>
      <top style="hair">
        <color rgb="FFB7B7B7"/>
      </top>
    </border>
    <border>
      <left style="hair">
        <color rgb="FFB7B7B7"/>
      </left>
      <right style="thin">
        <color rgb="FFB7B7B7"/>
      </right>
      <top style="hair">
        <color rgb="FFB7B7B7"/>
      </top>
    </border>
    <border>
      <top style="thin">
        <color rgb="FFCCCCCC"/>
      </top>
      <bottom style="thin">
        <color rgb="FFB7B7B7"/>
      </bottom>
    </border>
    <border>
      <bottom style="hair">
        <color rgb="FFB7B7B7"/>
      </bottom>
    </border>
    <border>
      <right style="thin">
        <color rgb="FFB7B7B7"/>
      </right>
      <top style="hair">
        <color rgb="FFB7B7B7"/>
      </top>
      <bottom style="hair">
        <color rgb="FFB7B7B7"/>
      </bottom>
    </border>
    <border>
      <right style="thin">
        <color rgb="FFB7B7B7"/>
      </right>
      <bottom style="thin">
        <color rgb="FFB7B7B7"/>
      </bottom>
    </border>
    <border>
      <right style="hair">
        <color rgb="FFB7B7B7"/>
      </right>
      <bottom style="hair">
        <color rgb="FFB7B7B7"/>
      </bottom>
    </border>
    <border>
      <right style="thin">
        <color rgb="FFB7B7B7"/>
      </right>
      <bottom style="hair">
        <color rgb="FFB7B7B7"/>
      </bottom>
    </border>
  </borders>
  <cellStyleXfs count="1">
    <xf borderId="0" fillId="0" fontId="0" numFmtId="0" applyAlignment="1" applyFont="1"/>
  </cellStyleXfs>
  <cellXfs count="1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shrinkToFit="0" vertical="center" wrapText="0"/>
    </xf>
    <xf borderId="0" fillId="2" fontId="3" numFmtId="0" xfId="0" applyAlignment="1" applyFont="1">
      <alignment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0" fontId="6" numFmtId="0" xfId="0" applyAlignment="1" applyFont="1">
      <alignment vertical="center"/>
    </xf>
    <xf borderId="1" fillId="2" fontId="7" numFmtId="0" xfId="0" applyAlignment="1" applyBorder="1" applyFont="1">
      <alignment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shrinkToFit="0" vertical="center" wrapText="0"/>
    </xf>
    <xf borderId="1" fillId="2" fontId="10" numFmtId="0" xfId="0" applyAlignment="1" applyBorder="1" applyFont="1">
      <alignment shrinkToFit="0" vertical="center" wrapText="1"/>
    </xf>
    <xf borderId="0" fillId="2" fontId="11" numFmtId="0" xfId="0" applyAlignment="1" applyFont="1">
      <alignment shrinkToFit="0" vertical="center" wrapText="0"/>
    </xf>
    <xf borderId="0" fillId="0" fontId="12" numFmtId="0" xfId="0" applyAlignment="1" applyFont="1">
      <alignment horizontal="left" shrinkToFit="0" vertical="center" wrapText="0"/>
    </xf>
    <xf borderId="0" fillId="2" fontId="13" numFmtId="0" xfId="0" applyAlignment="1" applyFont="1">
      <alignment shrinkToFit="0" vertical="center" wrapText="0"/>
    </xf>
    <xf borderId="0" fillId="2" fontId="14" numFmtId="0" xfId="0" applyAlignment="1" applyFont="1">
      <alignment shrinkToFit="0" vertical="center" wrapText="0"/>
    </xf>
    <xf borderId="0" fillId="0" fontId="15" numFmtId="0" xfId="0" applyAlignment="1" applyFont="1">
      <alignment vertical="center"/>
    </xf>
    <xf borderId="2" fillId="0" fontId="16" numFmtId="0" xfId="0" applyAlignment="1" applyBorder="1" applyFont="1">
      <alignment horizontal="left" shrinkToFit="0" vertical="center" wrapText="0"/>
    </xf>
    <xf borderId="2" fillId="0" fontId="8" numFmtId="0" xfId="0" applyBorder="1" applyFont="1"/>
    <xf borderId="2" fillId="2" fontId="17" numFmtId="0" xfId="0" applyAlignment="1" applyBorder="1" applyFont="1">
      <alignment shrinkToFit="0" vertical="center" wrapText="0"/>
    </xf>
    <xf borderId="0" fillId="2" fontId="18" numFmtId="0" xfId="0" applyAlignment="1" applyFont="1">
      <alignment shrinkToFit="0" vertical="center" wrapText="0"/>
    </xf>
    <xf borderId="2" fillId="0" fontId="17" numFmtId="0" xfId="0" applyAlignment="1" applyBorder="1" applyFont="1">
      <alignment horizontal="left" vertical="center"/>
    </xf>
    <xf borderId="0" fillId="0" fontId="4" numFmtId="0" xfId="0" applyFont="1"/>
    <xf borderId="2" fillId="0" fontId="17" numFmtId="0" xfId="0" applyAlignment="1" applyBorder="1" applyFont="1">
      <alignment shrinkToFit="0" vertical="center" wrapText="0"/>
    </xf>
    <xf borderId="0" fillId="0" fontId="18" numFmtId="0" xfId="0" applyAlignment="1" applyFont="1">
      <alignment shrinkToFit="0" vertical="center" wrapText="0"/>
    </xf>
    <xf borderId="2" fillId="0" fontId="19" numFmtId="0" xfId="0" applyAlignment="1" applyBorder="1" applyFont="1">
      <alignment horizontal="left" shrinkToFit="0" vertical="center" wrapText="0"/>
    </xf>
    <xf borderId="2" fillId="0" fontId="17" numFmtId="164" xfId="0" applyAlignment="1" applyBorder="1" applyFont="1" applyNumberFormat="1">
      <alignment horizontal="left" vertical="center"/>
    </xf>
    <xf borderId="2" fillId="0" fontId="18" numFmtId="0" xfId="0" applyBorder="1" applyFont="1"/>
    <xf borderId="0" fillId="0" fontId="1" numFmtId="0" xfId="0" applyFont="1"/>
    <xf borderId="0" fillId="0" fontId="20" numFmtId="0" xfId="0" applyAlignment="1" applyFont="1">
      <alignment vertical="center"/>
    </xf>
    <xf borderId="0" fillId="2" fontId="21" numFmtId="0" xfId="0" applyAlignment="1" applyFont="1">
      <alignment shrinkToFit="0" vertical="center" wrapText="0"/>
    </xf>
    <xf borderId="0" fillId="2" fontId="21" numFmtId="0" xfId="0" applyAlignment="1" applyFont="1">
      <alignment horizontal="center" shrinkToFit="0" vertical="center" wrapText="0"/>
    </xf>
    <xf borderId="0" fillId="0" fontId="21" numFmtId="0" xfId="0" applyAlignment="1" applyFont="1">
      <alignment shrinkToFit="0" vertical="center" wrapText="0"/>
    </xf>
    <xf borderId="0" fillId="3" fontId="22" numFmtId="0" xfId="0" applyAlignment="1" applyFill="1" applyFont="1">
      <alignment horizontal="center" shrinkToFit="0" vertical="center" wrapText="1"/>
    </xf>
    <xf borderId="3" fillId="4" fontId="23" numFmtId="0" xfId="0" applyAlignment="1" applyBorder="1" applyFill="1" applyFont="1">
      <alignment horizontal="center" shrinkToFit="0" vertical="center" wrapText="0"/>
    </xf>
    <xf borderId="3" fillId="5" fontId="23" numFmtId="0" xfId="0" applyAlignment="1" applyBorder="1" applyFill="1" applyFont="1">
      <alignment horizontal="center" shrinkToFit="0" vertical="center" wrapText="0"/>
    </xf>
    <xf borderId="3" fillId="6" fontId="23" numFmtId="0" xfId="0" applyAlignment="1" applyBorder="1" applyFill="1" applyFont="1">
      <alignment horizontal="center" shrinkToFit="0" vertical="center" wrapText="0"/>
    </xf>
    <xf borderId="3" fillId="7" fontId="23" numFmtId="0" xfId="0" applyAlignment="1" applyBorder="1" applyFill="1" applyFont="1">
      <alignment horizontal="center" shrinkToFit="0" vertical="center" wrapText="0"/>
    </xf>
    <xf borderId="4" fillId="0" fontId="8" numFmtId="0" xfId="0" applyBorder="1" applyFont="1"/>
    <xf borderId="0" fillId="0" fontId="24" numFmtId="0" xfId="0" applyAlignment="1" applyFont="1">
      <alignment vertical="center"/>
    </xf>
    <xf borderId="5" fillId="8" fontId="23" numFmtId="0" xfId="0" applyAlignment="1" applyBorder="1" applyFill="1" applyFont="1">
      <alignment horizontal="center" shrinkToFit="0" vertical="center" wrapText="0"/>
    </xf>
    <xf borderId="6" fillId="0" fontId="8" numFmtId="0" xfId="0" applyBorder="1" applyFont="1"/>
    <xf borderId="7" fillId="0" fontId="8" numFmtId="0" xfId="0" applyBorder="1" applyFont="1"/>
    <xf borderId="5" fillId="9" fontId="23" numFmtId="0" xfId="0" applyAlignment="1" applyBorder="1" applyFill="1" applyFont="1">
      <alignment horizontal="center" shrinkToFit="0" vertical="center" wrapText="0"/>
    </xf>
    <xf borderId="5" fillId="10" fontId="23" numFmtId="0" xfId="0" applyAlignment="1" applyBorder="1" applyFill="1" applyFont="1">
      <alignment horizontal="center" shrinkToFit="0" vertical="center" wrapText="0"/>
    </xf>
    <xf borderId="5" fillId="11" fontId="23" numFmtId="0" xfId="0" applyAlignment="1" applyBorder="1" applyFill="1" applyFont="1">
      <alignment horizontal="center" shrinkToFit="0" vertical="center" wrapText="0"/>
    </xf>
    <xf borderId="0" fillId="0" fontId="25" numFmtId="0" xfId="0" applyAlignment="1" applyFont="1">
      <alignment vertical="center"/>
    </xf>
    <xf borderId="8" fillId="12" fontId="26" numFmtId="0" xfId="0" applyAlignment="1" applyBorder="1" applyFill="1" applyFont="1">
      <alignment horizontal="center" shrinkToFit="0" vertical="center" wrapText="0"/>
    </xf>
    <xf borderId="8" fillId="13" fontId="26" numFmtId="0" xfId="0" applyAlignment="1" applyBorder="1" applyFill="1" applyFont="1">
      <alignment horizontal="center" shrinkToFit="0" vertical="center" wrapText="0"/>
    </xf>
    <xf borderId="8" fillId="14" fontId="26" numFmtId="0" xfId="0" applyAlignment="1" applyBorder="1" applyFill="1" applyFont="1">
      <alignment horizontal="center" shrinkToFit="0" vertical="center" wrapText="0"/>
    </xf>
    <xf borderId="8" fillId="15" fontId="26" numFmtId="0" xfId="0" applyAlignment="1" applyBorder="1" applyFill="1" applyFont="1">
      <alignment horizontal="center" shrinkToFit="0" vertical="center" wrapText="0"/>
    </xf>
    <xf borderId="9" fillId="16" fontId="27" numFmtId="49" xfId="0" applyAlignment="1" applyBorder="1" applyFill="1" applyFont="1" applyNumberFormat="1">
      <alignment horizontal="left" shrinkToFit="0" vertical="center" wrapText="1"/>
    </xf>
    <xf borderId="9" fillId="16" fontId="27" numFmtId="0" xfId="0" applyAlignment="1" applyBorder="1" applyFont="1">
      <alignment shrinkToFit="0" vertical="center" wrapText="0"/>
    </xf>
    <xf borderId="9" fillId="16" fontId="27" numFmtId="0" xfId="0" applyAlignment="1" applyBorder="1" applyFont="1">
      <alignment shrinkToFit="0" vertical="center" wrapText="1"/>
    </xf>
    <xf borderId="9" fillId="16" fontId="27" numFmtId="165" xfId="0" applyAlignment="1" applyBorder="1" applyFont="1" applyNumberFormat="1">
      <alignment shrinkToFit="0" vertical="center" wrapText="1"/>
    </xf>
    <xf borderId="0" fillId="16" fontId="27" numFmtId="0" xfId="0" applyAlignment="1" applyFont="1">
      <alignment horizontal="center" shrinkToFit="0" vertical="center" wrapText="0"/>
    </xf>
    <xf borderId="0" fillId="16" fontId="27" numFmtId="166" xfId="0" applyAlignment="1" applyFont="1" applyNumberFormat="1">
      <alignment horizontal="center" shrinkToFit="0" vertical="center" wrapText="0"/>
    </xf>
    <xf borderId="0" fillId="16" fontId="27" numFmtId="3" xfId="0" applyAlignment="1" applyFont="1" applyNumberFormat="1">
      <alignment horizontal="center" shrinkToFit="0" vertical="center" wrapText="0"/>
    </xf>
    <xf borderId="0" fillId="0" fontId="28" numFmtId="0" xfId="0" applyAlignment="1" applyFont="1">
      <alignment vertical="center"/>
    </xf>
    <xf borderId="10" fillId="0" fontId="17" numFmtId="49" xfId="0" applyAlignment="1" applyBorder="1" applyFont="1" applyNumberFormat="1">
      <alignment horizontal="left" shrinkToFit="0" vertical="center" wrapText="1"/>
    </xf>
    <xf borderId="10" fillId="0" fontId="29" numFmtId="0" xfId="0" applyAlignment="1" applyBorder="1" applyFont="1">
      <alignment shrinkToFit="0" vertical="center" wrapText="1"/>
    </xf>
    <xf borderId="10" fillId="0" fontId="17" numFmtId="164" xfId="0" applyAlignment="1" applyBorder="1" applyFont="1" applyNumberFormat="1">
      <alignment horizontal="left" readingOrder="0" shrinkToFit="0" vertical="center" wrapText="1"/>
    </xf>
    <xf borderId="10" fillId="0" fontId="17" numFmtId="164" xfId="0" applyAlignment="1" applyBorder="1" applyFont="1" applyNumberFormat="1">
      <alignment horizontal="left" shrinkToFit="0" vertical="center" wrapText="1"/>
    </xf>
    <xf borderId="10" fillId="0" fontId="29" numFmtId="0" xfId="0" applyAlignment="1" applyBorder="1" applyFont="1">
      <alignment horizontal="center" shrinkToFit="0" vertical="center" wrapText="1"/>
    </xf>
    <xf borderId="10" fillId="0" fontId="17" numFmtId="165" xfId="0" applyAlignment="1" applyBorder="1" applyFont="1" applyNumberFormat="1">
      <alignment horizontal="center" shrinkToFit="0" vertical="center" wrapText="1"/>
    </xf>
    <xf borderId="11" fillId="0" fontId="28" numFmtId="49" xfId="0" applyAlignment="1" applyBorder="1" applyFont="1" applyNumberFormat="1">
      <alignment horizontal="center" shrinkToFit="0" vertical="center" wrapText="0"/>
    </xf>
    <xf borderId="11" fillId="0" fontId="28" numFmtId="0" xfId="0" applyAlignment="1" applyBorder="1" applyFont="1">
      <alignment horizontal="center" shrinkToFit="0" vertical="center" wrapText="0"/>
    </xf>
    <xf borderId="11" fillId="0" fontId="30" numFmtId="9" xfId="0" applyAlignment="1" applyBorder="1" applyFont="1" applyNumberFormat="1">
      <alignment horizontal="center" shrinkToFit="0" vertical="center" wrapText="0"/>
    </xf>
    <xf borderId="12" fillId="0" fontId="30" numFmtId="0" xfId="0" applyAlignment="1" applyBorder="1" applyFont="1">
      <alignment horizontal="center" shrinkToFit="0" vertical="center" wrapText="0"/>
    </xf>
    <xf borderId="12" fillId="17" fontId="30" numFmtId="0" xfId="0" applyAlignment="1" applyBorder="1" applyFill="1" applyFont="1">
      <alignment horizontal="center" shrinkToFit="0" vertical="center" wrapText="0"/>
    </xf>
    <xf borderId="12" fillId="18" fontId="30" numFmtId="0" xfId="0" applyAlignment="1" applyBorder="1" applyFill="1" applyFont="1">
      <alignment horizontal="center" shrinkToFit="0" vertical="center" wrapText="0"/>
    </xf>
    <xf borderId="0" fillId="2" fontId="31" numFmtId="0" xfId="0" applyFont="1"/>
    <xf borderId="12" fillId="19" fontId="30" numFmtId="0" xfId="0" applyAlignment="1" applyBorder="1" applyFill="1" applyFont="1">
      <alignment horizontal="center" shrinkToFit="0" vertical="center" wrapText="0"/>
    </xf>
    <xf borderId="12" fillId="20" fontId="30" numFmtId="0" xfId="0" applyAlignment="1" applyBorder="1" applyFill="1" applyFont="1">
      <alignment horizontal="center" shrinkToFit="0" vertical="center" wrapText="0"/>
    </xf>
    <xf borderId="13" fillId="0" fontId="30" numFmtId="0" xfId="0" applyAlignment="1" applyBorder="1" applyFont="1">
      <alignment horizontal="center" shrinkToFit="0" vertical="center" wrapText="0"/>
    </xf>
    <xf borderId="10" fillId="0" fontId="32" numFmtId="49" xfId="0" applyAlignment="1" applyBorder="1" applyFont="1" applyNumberFormat="1">
      <alignment shrinkToFit="0" vertical="center" wrapText="1"/>
    </xf>
    <xf borderId="10" fillId="21" fontId="17" numFmtId="165" xfId="0" applyAlignment="1" applyBorder="1" applyFill="1" applyFont="1" applyNumberFormat="1">
      <alignment horizontal="center" shrinkToFit="0" vertical="center" wrapText="1"/>
    </xf>
    <xf borderId="0" fillId="0" fontId="33" numFmtId="0" xfId="0" applyFont="1"/>
    <xf borderId="0" fillId="0" fontId="33" numFmtId="9" xfId="0" applyFont="1" applyNumberFormat="1"/>
    <xf borderId="0" fillId="0" fontId="34" numFmtId="49" xfId="0" applyFont="1" applyNumberFormat="1"/>
    <xf borderId="14" fillId="0" fontId="30" numFmtId="0" xfId="0" applyAlignment="1" applyBorder="1" applyFont="1">
      <alignment horizontal="center" shrinkToFit="0" vertical="center" wrapText="0"/>
    </xf>
    <xf borderId="14" fillId="17" fontId="30" numFmtId="0" xfId="0" applyAlignment="1" applyBorder="1" applyFont="1">
      <alignment horizontal="center" shrinkToFit="0" vertical="center" wrapText="0"/>
    </xf>
    <xf borderId="14" fillId="18" fontId="30" numFmtId="0" xfId="0" applyAlignment="1" applyBorder="1" applyFont="1">
      <alignment horizontal="center" shrinkToFit="0" vertical="center" wrapText="0"/>
    </xf>
    <xf borderId="14" fillId="19" fontId="30" numFmtId="0" xfId="0" applyAlignment="1" applyBorder="1" applyFont="1">
      <alignment horizontal="center" shrinkToFit="0" vertical="center" wrapText="0"/>
    </xf>
    <xf borderId="14" fillId="20" fontId="30" numFmtId="0" xfId="0" applyAlignment="1" applyBorder="1" applyFont="1">
      <alignment horizontal="center" shrinkToFit="0" vertical="center" wrapText="0"/>
    </xf>
    <xf borderId="15" fillId="0" fontId="30" numFmtId="0" xfId="0" applyAlignment="1" applyBorder="1" applyFont="1">
      <alignment horizontal="center" shrinkToFit="0" vertical="center" wrapText="0"/>
    </xf>
    <xf borderId="14" fillId="0" fontId="30" numFmtId="49" xfId="0" applyAlignment="1" applyBorder="1" applyFont="1" applyNumberFormat="1">
      <alignment horizontal="center" shrinkToFit="0" vertical="center" wrapText="0"/>
    </xf>
    <xf borderId="16" fillId="0" fontId="30" numFmtId="9" xfId="0" applyAlignment="1" applyBorder="1" applyFont="1" applyNumberFormat="1">
      <alignment horizontal="center" shrinkToFit="0" vertical="center" wrapText="0"/>
    </xf>
    <xf borderId="0" fillId="16" fontId="35" numFmtId="0" xfId="0" applyAlignment="1" applyFont="1">
      <alignment horizontal="center" shrinkToFit="0" vertical="center" wrapText="0"/>
    </xf>
    <xf borderId="0" fillId="16" fontId="35" numFmtId="166" xfId="0" applyAlignment="1" applyFont="1" applyNumberFormat="1">
      <alignment horizontal="center" shrinkToFit="0" vertical="center" wrapText="0"/>
    </xf>
    <xf borderId="0" fillId="16" fontId="35" numFmtId="3" xfId="0" applyAlignment="1" applyFont="1" applyNumberFormat="1">
      <alignment horizontal="center" shrinkToFit="0" vertical="center" wrapText="0"/>
    </xf>
    <xf borderId="10" fillId="0" fontId="29" numFmtId="165" xfId="0" applyAlignment="1" applyBorder="1" applyFont="1" applyNumberFormat="1">
      <alignment horizontal="center" shrinkToFit="0" vertical="center" wrapText="1"/>
    </xf>
    <xf borderId="12" fillId="2" fontId="30" numFmtId="0" xfId="0" applyAlignment="1" applyBorder="1" applyFont="1">
      <alignment horizontal="center" shrinkToFit="0" vertical="center" wrapText="0"/>
    </xf>
    <xf borderId="14" fillId="0" fontId="30" numFmtId="166" xfId="0" applyAlignment="1" applyBorder="1" applyFont="1" applyNumberFormat="1">
      <alignment horizontal="center" shrinkToFit="0" vertical="center" wrapText="0"/>
    </xf>
    <xf borderId="14" fillId="2" fontId="30" numFmtId="0" xfId="0" applyAlignment="1" applyBorder="1" applyFont="1">
      <alignment horizontal="center" shrinkToFit="0" vertical="center" wrapText="0"/>
    </xf>
    <xf borderId="16" fillId="2" fontId="30" numFmtId="9" xfId="0" applyAlignment="1" applyBorder="1" applyFont="1" applyNumberFormat="1">
      <alignment horizontal="center" shrinkToFit="0" vertical="center" wrapText="0"/>
    </xf>
    <xf borderId="17" fillId="2" fontId="30" numFmtId="9" xfId="0" applyAlignment="1" applyBorder="1" applyFont="1" applyNumberFormat="1">
      <alignment horizontal="center" shrinkToFit="0" vertical="center" wrapText="0"/>
    </xf>
    <xf borderId="10" fillId="0" fontId="17" numFmtId="167" xfId="0" applyAlignment="1" applyBorder="1" applyFont="1" applyNumberFormat="1">
      <alignment horizontal="center" shrinkToFit="0" vertical="center" wrapText="1"/>
    </xf>
    <xf borderId="0" fillId="0" fontId="17" numFmtId="49" xfId="0" applyAlignment="1" applyFont="1" applyNumberFormat="1">
      <alignment horizontal="left" shrinkToFit="0" vertical="center" wrapText="1"/>
    </xf>
    <xf borderId="0" fillId="0" fontId="29" numFmtId="0" xfId="0" applyAlignment="1" applyFont="1">
      <alignment shrinkToFit="0" vertical="center" wrapText="1"/>
    </xf>
    <xf borderId="0" fillId="0" fontId="17" numFmtId="164" xfId="0" applyAlignment="1" applyFont="1" applyNumberFormat="1">
      <alignment horizontal="left" shrinkToFit="0" vertical="center" wrapText="1"/>
    </xf>
    <xf borderId="0" fillId="0" fontId="17" numFmtId="165" xfId="0" applyAlignment="1" applyFont="1" applyNumberFormat="1">
      <alignment horizontal="center" shrinkToFit="0" vertical="center" wrapText="1"/>
    </xf>
    <xf borderId="18" fillId="0" fontId="30" numFmtId="9" xfId="0" applyAlignment="1" applyBorder="1" applyFont="1" applyNumberFormat="1">
      <alignment horizontal="center" shrinkToFit="0" vertical="center" wrapText="0"/>
    </xf>
    <xf borderId="19" fillId="0" fontId="30" numFmtId="166" xfId="0" applyAlignment="1" applyBorder="1" applyFont="1" applyNumberFormat="1">
      <alignment horizontal="center" shrinkToFit="0" vertical="center" wrapText="0"/>
    </xf>
    <xf borderId="19" fillId="0" fontId="30" numFmtId="0" xfId="0" applyAlignment="1" applyBorder="1" applyFont="1">
      <alignment horizontal="center" shrinkToFit="0" vertical="center" wrapText="0"/>
    </xf>
    <xf borderId="19" fillId="17" fontId="30" numFmtId="0" xfId="0" applyAlignment="1" applyBorder="1" applyFont="1">
      <alignment horizontal="center" shrinkToFit="0" vertical="center" wrapText="0"/>
    </xf>
    <xf borderId="19" fillId="2" fontId="30" numFmtId="0" xfId="0" applyAlignment="1" applyBorder="1" applyFont="1">
      <alignment horizontal="center" shrinkToFit="0" vertical="center" wrapText="0"/>
    </xf>
    <xf borderId="19" fillId="18" fontId="30" numFmtId="0" xfId="0" applyAlignment="1" applyBorder="1" applyFont="1">
      <alignment horizontal="center" shrinkToFit="0" vertical="center" wrapText="0"/>
    </xf>
    <xf borderId="19" fillId="19" fontId="30" numFmtId="0" xfId="0" applyAlignment="1" applyBorder="1" applyFont="1">
      <alignment horizontal="center" shrinkToFit="0" vertical="center" wrapText="0"/>
    </xf>
    <xf borderId="19" fillId="20" fontId="30" numFmtId="0" xfId="0" applyAlignment="1" applyBorder="1" applyFont="1">
      <alignment horizontal="center" shrinkToFit="0" vertical="center" wrapText="0"/>
    </xf>
    <xf borderId="20" fillId="0" fontId="30" numFmtId="0" xfId="0" applyAlignment="1" applyBorder="1" applyFont="1">
      <alignment horizontal="center" shrinkToFit="0" vertical="center" wrapText="0"/>
    </xf>
    <xf borderId="21" fillId="0" fontId="32" numFmtId="49" xfId="0" applyAlignment="1" applyBorder="1" applyFont="1" applyNumberFormat="1">
      <alignment shrinkToFit="0" vertical="center" wrapText="1"/>
    </xf>
    <xf borderId="12" fillId="0" fontId="30" numFmtId="166" xfId="0" applyAlignment="1" applyBorder="1" applyFont="1" applyNumberFormat="1">
      <alignment horizontal="center" shrinkToFit="0" vertical="center" wrapText="0"/>
    </xf>
    <xf borderId="10" fillId="21" fontId="29" numFmtId="165" xfId="0" applyAlignment="1" applyBorder="1" applyFont="1" applyNumberFormat="1">
      <alignment horizontal="center" shrinkToFit="0" vertical="center" wrapText="1"/>
    </xf>
    <xf borderId="0" fillId="0" fontId="36" numFmtId="0" xfId="0" applyFont="1"/>
    <xf borderId="0" fillId="16" fontId="27" numFmtId="49" xfId="0" applyAlignment="1" applyFont="1" applyNumberFormat="1">
      <alignment horizontal="left" shrinkToFit="0" wrapText="1"/>
    </xf>
    <xf borderId="0" fillId="16" fontId="27" numFmtId="0" xfId="0" applyAlignment="1" applyFont="1">
      <alignment vertical="center"/>
    </xf>
    <xf borderId="0" fillId="16" fontId="36" numFmtId="0" xfId="0" applyFont="1"/>
    <xf borderId="0" fillId="16" fontId="36" numFmtId="165" xfId="0" applyFont="1" applyNumberFormat="1"/>
    <xf borderId="0" fillId="16" fontId="36" numFmtId="166" xfId="0" applyFont="1" applyNumberFormat="1"/>
    <xf borderId="0" fillId="16" fontId="36" numFmtId="3" xfId="0" applyFont="1" applyNumberFormat="1"/>
    <xf borderId="22" fillId="16" fontId="36" numFmtId="0" xfId="0" applyBorder="1" applyFont="1"/>
    <xf borderId="6" fillId="0" fontId="36" numFmtId="49" xfId="0" applyBorder="1" applyFont="1" applyNumberFormat="1"/>
    <xf borderId="6" fillId="0" fontId="37" numFmtId="0" xfId="0" applyAlignment="1" applyBorder="1" applyFont="1">
      <alignment shrinkToFit="0" vertical="center" wrapText="1"/>
    </xf>
    <xf borderId="6" fillId="0" fontId="37" numFmtId="0" xfId="0" applyAlignment="1" applyBorder="1" applyFont="1">
      <alignment horizontal="left" shrinkToFit="0" vertical="center" wrapText="1"/>
    </xf>
    <xf borderId="6" fillId="0" fontId="32" numFmtId="164" xfId="0" applyAlignment="1" applyBorder="1" applyFont="1" applyNumberFormat="1">
      <alignment horizontal="left" shrinkToFit="0" vertical="center" wrapText="1"/>
    </xf>
    <xf borderId="7" fillId="2" fontId="32" numFmtId="165" xfId="0" applyAlignment="1" applyBorder="1" applyFont="1" applyNumberFormat="1">
      <alignment horizontal="center" shrinkToFit="0" wrapText="1"/>
    </xf>
    <xf borderId="17" fillId="0" fontId="36" numFmtId="9" xfId="0" applyBorder="1" applyFont="1" applyNumberFormat="1"/>
    <xf borderId="17" fillId="0" fontId="36" numFmtId="166" xfId="0" applyBorder="1" applyFont="1" applyNumberFormat="1"/>
    <xf borderId="17" fillId="0" fontId="36" numFmtId="0" xfId="0" applyBorder="1" applyFont="1"/>
    <xf borderId="17" fillId="17" fontId="36" numFmtId="0" xfId="0" applyBorder="1" applyFont="1"/>
    <xf borderId="17" fillId="18" fontId="36" numFmtId="0" xfId="0" applyBorder="1" applyFont="1"/>
    <xf borderId="17" fillId="19" fontId="36" numFmtId="0" xfId="0" applyBorder="1" applyFont="1"/>
    <xf borderId="17" fillId="20" fontId="36" numFmtId="0" xfId="0" applyBorder="1" applyFont="1"/>
    <xf borderId="23" fillId="0" fontId="36" numFmtId="0" xfId="0" applyBorder="1" applyFont="1"/>
    <xf borderId="10" fillId="0" fontId="32" numFmtId="49" xfId="0" applyAlignment="1" applyBorder="1" applyFont="1" applyNumberFormat="1">
      <alignment shrinkToFit="0" wrapText="1"/>
    </xf>
    <xf borderId="10" fillId="0" fontId="37" numFmtId="0" xfId="0" applyAlignment="1" applyBorder="1" applyFont="1">
      <alignment shrinkToFit="0" vertical="center" wrapText="1"/>
    </xf>
    <xf borderId="10" fillId="0" fontId="37" numFmtId="0" xfId="0" applyAlignment="1" applyBorder="1" applyFont="1">
      <alignment horizontal="left" shrinkToFit="0" vertical="center" wrapText="1"/>
    </xf>
    <xf borderId="10" fillId="0" fontId="32" numFmtId="164" xfId="0" applyAlignment="1" applyBorder="1" applyFont="1" applyNumberFormat="1">
      <alignment horizontal="left" shrinkToFit="0" vertical="center" wrapText="1"/>
    </xf>
    <xf borderId="24" fillId="2" fontId="37" numFmtId="165" xfId="0" applyAlignment="1" applyBorder="1" applyFont="1" applyNumberFormat="1">
      <alignment horizontal="center" shrinkToFit="0" wrapText="1"/>
    </xf>
    <xf borderId="25" fillId="0" fontId="36" numFmtId="9" xfId="0" applyBorder="1" applyFont="1" applyNumberFormat="1"/>
    <xf borderId="25" fillId="0" fontId="36" numFmtId="166" xfId="0" applyBorder="1" applyFont="1" applyNumberFormat="1"/>
    <xf borderId="25" fillId="0" fontId="36" numFmtId="0" xfId="0" applyBorder="1" applyFont="1"/>
    <xf borderId="25" fillId="17" fontId="36" numFmtId="0" xfId="0" applyBorder="1" applyFont="1"/>
    <xf borderId="25" fillId="18" fontId="36" numFmtId="0" xfId="0" applyBorder="1" applyFont="1"/>
    <xf borderId="25" fillId="19" fontId="36" numFmtId="0" xfId="0" applyBorder="1" applyFont="1"/>
    <xf borderId="25" fillId="20" fontId="36" numFmtId="0" xfId="0" applyBorder="1" applyFont="1"/>
    <xf borderId="26" fillId="0" fontId="36" numFmtId="0" xfId="0" applyBorder="1" applyFont="1"/>
    <xf borderId="10" fillId="0" fontId="17" numFmtId="168" xfId="0" applyAlignment="1" applyBorder="1" applyFont="1" applyNumberFormat="1">
      <alignment horizontal="left" shrinkToFit="0" vertical="center" wrapText="1"/>
    </xf>
    <xf borderId="10" fillId="0" fontId="29" numFmtId="0" xfId="0" applyAlignment="1" applyBorder="1" applyFont="1">
      <alignment readingOrder="0" shrinkToFit="0" vertical="center" wrapText="1"/>
    </xf>
    <xf borderId="6" fillId="0" fontId="37" numFmtId="0" xfId="0" applyAlignment="1" applyBorder="1" applyFont="1">
      <alignment readingOrder="0" shrinkToFit="0" vertical="center" wrapText="1"/>
    </xf>
    <xf borderId="0" fillId="16" fontId="27" numFmtId="49" xfId="0" applyAlignment="1" applyFont="1" applyNumberFormat="1">
      <alignment horizontal="left" readingOrder="0" shrinkToFit="0" wrapText="1"/>
    </xf>
    <xf borderId="0" fillId="16" fontId="27" numFmtId="0" xfId="0" applyAlignment="1" applyFont="1">
      <alignment readingOrder="0" vertical="center"/>
    </xf>
    <xf borderId="10" fillId="0" fontId="17" numFmtId="49" xfId="0" applyAlignment="1" applyBorder="1" applyFont="1" applyNumberFormat="1">
      <alignment horizontal="left" readingOrder="0" shrinkToFit="0" vertical="center" wrapText="1"/>
    </xf>
    <xf borderId="10" fillId="21" fontId="29" numFmtId="169" xfId="0" applyAlignment="1" applyBorder="1" applyFont="1" applyNumberFormat="1">
      <alignment horizontal="center" readingOrder="0" shrinkToFit="0" vertical="center" wrapText="1"/>
    </xf>
    <xf borderId="10" fillId="0" fontId="38" numFmtId="0" xfId="0" applyAlignment="1" applyBorder="1" applyFont="1">
      <alignment readingOrder="0" shrinkToFit="0" vertical="center" wrapText="1"/>
    </xf>
    <xf borderId="10" fillId="0" fontId="17" numFmtId="168" xfId="0" applyAlignment="1" applyBorder="1" applyFont="1" applyNumberFormat="1">
      <alignment horizontal="left" readingOrder="0" shrinkToFit="0" vertical="center" wrapText="1"/>
    </xf>
    <xf borderId="10" fillId="21" fontId="29" numFmtId="14" xfId="0" applyAlignment="1" applyBorder="1" applyFont="1" applyNumberFormat="1">
      <alignment horizontal="center" readingOrder="0" shrinkToFit="0" vertical="center" wrapText="1"/>
    </xf>
    <xf borderId="10" fillId="21" fontId="29" numFmtId="169" xfId="0" applyAlignment="1" applyBorder="1" applyFont="1" applyNumberFormat="1">
      <alignment horizontal="center" shrinkToFit="0" vertical="center" wrapText="1"/>
    </xf>
    <xf borderId="0" fillId="16" fontId="26" numFmtId="0" xfId="0" applyAlignment="1" applyFont="1">
      <alignment readingOrder="0" vertical="center"/>
    </xf>
    <xf borderId="0" fillId="16" fontId="36" numFmtId="0" xfId="0" applyFont="1"/>
    <xf borderId="10" fillId="0" fontId="29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4">
    <dxf>
      <font/>
      <fill>
        <patternFill patternType="solid">
          <fgColor rgb="FF2F75B5"/>
          <bgColor rgb="FF2F75B5"/>
        </patternFill>
      </fill>
      <border/>
    </dxf>
    <dxf>
      <font/>
      <fill>
        <patternFill patternType="solid">
          <fgColor rgb="FF45818E"/>
          <bgColor rgb="FF45818E"/>
        </patternFill>
      </fill>
      <border/>
    </dxf>
    <dxf>
      <font/>
      <fill>
        <patternFill patternType="solid">
          <fgColor rgb="FF833C0C"/>
          <bgColor rgb="FF833C0C"/>
        </patternFill>
      </fill>
      <border/>
    </dxf>
    <dxf>
      <font/>
      <fill>
        <patternFill patternType="solid">
          <fgColor rgb="FF806000"/>
          <bgColor rgb="FF806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Proje Dönemi Boyunca Toplam Giderler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9BBB59"/>
              </a:solidFill>
            </c:spPr>
          </c:dPt>
          <c:dPt>
            <c:idx val="3"/>
            <c:spPr>
              <a:solidFill>
                <a:srgbClr val="8064A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'Gantt Şeması'!$H$74:$H$77</c:f>
            </c:strRef>
          </c:cat>
          <c:val>
            <c:numRef>
              <c:f>'Gantt Şeması'!$H$74:$H$77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Net Gelirler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'Gantt Şeması'!$H$67:$H$68</c:f>
            </c:strRef>
          </c:cat>
          <c:val>
            <c:numRef>
              <c:f>'Gantt Şeması'!$H$67:$H$68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Çalışılacak Günün Başa Baş'a Oranı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'Gantt Şeması'!$H$81:$H$82</c:f>
            </c:strRef>
          </c:cat>
          <c:val>
            <c:numRef>
              <c:f>'Gantt Şeması'!$H$81:$H$82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171450</xdr:colOff>
      <xdr:row>86</xdr:row>
      <xdr:rowOff>161925</xdr:rowOff>
    </xdr:from>
    <xdr:ext cx="5010150" cy="3095625"/>
    <xdr:graphicFrame>
      <xdr:nvGraphicFramePr>
        <xdr:cNvPr id="1" name="Chart 1" title="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295275</xdr:colOff>
      <xdr:row>86</xdr:row>
      <xdr:rowOff>161925</xdr:rowOff>
    </xdr:from>
    <xdr:ext cx="5010150" cy="3095625"/>
    <xdr:graphicFrame>
      <xdr:nvGraphicFramePr>
        <xdr:cNvPr id="2" name="Chart 2" title="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19</xdr:col>
      <xdr:colOff>200025</xdr:colOff>
      <xdr:row>86</xdr:row>
      <xdr:rowOff>161925</xdr:rowOff>
    </xdr:from>
    <xdr:ext cx="5010150" cy="3095625"/>
    <xdr:graphicFrame>
      <xdr:nvGraphicFramePr>
        <xdr:cNvPr id="3" name="Chart 3" title="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 fitToPage="1"/>
  </sheetPr>
  <sheetViews>
    <sheetView showGridLines="0" workbookViewId="0"/>
  </sheetViews>
  <sheetFormatPr customHeight="1" defaultColWidth="12.63" defaultRowHeight="15.0" outlineLevelRow="1"/>
  <cols>
    <col customWidth="1" min="1" max="1" width="4.25"/>
    <col customWidth="1" min="2" max="2" width="11.13"/>
    <col customWidth="1" min="3" max="3" width="33.63"/>
    <col customWidth="1" min="4" max="4" width="12.13"/>
    <col customWidth="1" min="5" max="6" width="10.5"/>
    <col customWidth="1" min="7" max="7" width="8.63"/>
    <col customWidth="1" min="8" max="8" width="16.5"/>
    <col customWidth="1" min="9" max="68" width="3.0"/>
    <col customWidth="1" min="69" max="69" width="3.38"/>
  </cols>
  <sheetData>
    <row r="1" ht="21.0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ht="32.25" customHeight="1">
      <c r="A2" s="1"/>
      <c r="B2" s="10" t="s">
        <v>0</v>
      </c>
      <c r="C2" s="11"/>
      <c r="D2" s="11"/>
      <c r="E2" s="11"/>
      <c r="F2" s="11"/>
      <c r="G2" s="11"/>
      <c r="H2" s="12"/>
      <c r="I2" s="13"/>
      <c r="J2" s="11"/>
      <c r="K2" s="11"/>
      <c r="L2" s="11"/>
      <c r="M2" s="11"/>
      <c r="N2" s="11"/>
      <c r="O2" s="10" t="s">
        <v>1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4"/>
      <c r="AJ2" s="14"/>
      <c r="AK2" s="14"/>
      <c r="AL2" s="14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ht="21.0" customHeight="1">
      <c r="A3" s="1"/>
      <c r="B3" s="15"/>
      <c r="C3" s="15"/>
      <c r="D3" s="16"/>
      <c r="E3" s="16"/>
      <c r="F3" s="16"/>
      <c r="G3" s="16"/>
      <c r="H3" s="16"/>
      <c r="I3" s="17"/>
      <c r="J3" s="17"/>
      <c r="K3" s="17"/>
      <c r="L3" s="17"/>
      <c r="M3" s="18"/>
      <c r="N3" s="18"/>
      <c r="O3" s="18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ht="21.0" customHeight="1">
      <c r="A4" s="1"/>
      <c r="B4" s="19" t="s">
        <v>2</v>
      </c>
      <c r="C4" s="20"/>
      <c r="D4" s="21" t="s">
        <v>3</v>
      </c>
      <c r="E4" s="20"/>
      <c r="F4" s="20"/>
      <c r="G4" s="20"/>
      <c r="H4" s="22"/>
      <c r="I4" s="19" t="s">
        <v>4</v>
      </c>
      <c r="J4" s="20"/>
      <c r="K4" s="20"/>
      <c r="L4" s="20"/>
      <c r="M4" s="20"/>
      <c r="N4" s="20"/>
      <c r="O4" s="20"/>
      <c r="P4" s="23" t="s">
        <v>5</v>
      </c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4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ht="21.0" customHeight="1">
      <c r="A5" s="1"/>
      <c r="B5" s="19" t="s">
        <v>6</v>
      </c>
      <c r="C5" s="20"/>
      <c r="D5" s="25" t="s">
        <v>7</v>
      </c>
      <c r="E5" s="20"/>
      <c r="F5" s="20"/>
      <c r="G5" s="20"/>
      <c r="H5" s="26"/>
      <c r="I5" s="27" t="s">
        <v>8</v>
      </c>
      <c r="J5" s="20"/>
      <c r="K5" s="20"/>
      <c r="L5" s="20"/>
      <c r="M5" s="20"/>
      <c r="N5" s="20"/>
      <c r="O5" s="20"/>
      <c r="P5" s="28">
        <v>45373.0</v>
      </c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9"/>
      <c r="AC5" s="24"/>
      <c r="AD5" s="1"/>
      <c r="AE5" s="1"/>
      <c r="AF5" s="1"/>
      <c r="AG5" s="1"/>
      <c r="AH5" s="1"/>
      <c r="AI5" s="1"/>
      <c r="AJ5" s="1"/>
      <c r="AK5" s="1"/>
      <c r="AL5" s="3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ht="21.0" customHeight="1">
      <c r="A6" s="31"/>
      <c r="B6" s="32"/>
      <c r="C6" s="32"/>
      <c r="D6" s="32"/>
      <c r="E6" s="32"/>
      <c r="F6" s="32"/>
      <c r="G6" s="33"/>
      <c r="H6" s="33"/>
      <c r="I6" s="32"/>
      <c r="J6" s="32"/>
      <c r="K6" s="32"/>
      <c r="L6" s="32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</row>
    <row r="7" ht="21.0" customHeight="1">
      <c r="A7" s="31"/>
      <c r="B7" s="32"/>
      <c r="C7" s="32"/>
      <c r="D7" s="32"/>
      <c r="E7" s="32"/>
      <c r="F7" s="32"/>
      <c r="G7" s="33"/>
      <c r="H7" s="33"/>
      <c r="I7" s="32"/>
      <c r="J7" s="32"/>
      <c r="K7" s="32"/>
      <c r="L7" s="32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</row>
    <row r="8" ht="17.25" customHeight="1">
      <c r="A8" s="34"/>
      <c r="B8" s="35" t="s">
        <v>9</v>
      </c>
      <c r="C8" s="35" t="s">
        <v>10</v>
      </c>
      <c r="D8" s="35" t="s">
        <v>11</v>
      </c>
      <c r="E8" s="35" t="s">
        <v>12</v>
      </c>
      <c r="F8" s="35" t="s">
        <v>13</v>
      </c>
      <c r="G8" s="35" t="s">
        <v>14</v>
      </c>
      <c r="H8" s="35" t="s">
        <v>15</v>
      </c>
      <c r="I8" s="36" t="s">
        <v>16</v>
      </c>
      <c r="X8" s="37" t="s">
        <v>17</v>
      </c>
      <c r="AM8" s="38" t="s">
        <v>18</v>
      </c>
      <c r="BB8" s="39" t="s">
        <v>19</v>
      </c>
      <c r="BP8" s="40"/>
      <c r="BQ8" s="31"/>
    </row>
    <row r="9" ht="17.25" customHeight="1">
      <c r="A9" s="41"/>
      <c r="I9" s="42" t="s">
        <v>20</v>
      </c>
      <c r="J9" s="43"/>
      <c r="K9" s="43"/>
      <c r="L9" s="43"/>
      <c r="M9" s="44"/>
      <c r="N9" s="42" t="s">
        <v>21</v>
      </c>
      <c r="O9" s="43"/>
      <c r="P9" s="43"/>
      <c r="Q9" s="43"/>
      <c r="R9" s="44"/>
      <c r="S9" s="42" t="s">
        <v>22</v>
      </c>
      <c r="T9" s="43"/>
      <c r="U9" s="43"/>
      <c r="V9" s="43"/>
      <c r="W9" s="44"/>
      <c r="X9" s="45" t="s">
        <v>23</v>
      </c>
      <c r="Y9" s="43"/>
      <c r="Z9" s="43"/>
      <c r="AA9" s="43"/>
      <c r="AB9" s="44"/>
      <c r="AC9" s="45" t="s">
        <v>24</v>
      </c>
      <c r="AD9" s="43"/>
      <c r="AE9" s="43"/>
      <c r="AF9" s="43"/>
      <c r="AG9" s="44"/>
      <c r="AH9" s="45" t="s">
        <v>25</v>
      </c>
      <c r="AI9" s="43"/>
      <c r="AJ9" s="43"/>
      <c r="AK9" s="43"/>
      <c r="AL9" s="44"/>
      <c r="AM9" s="46" t="s">
        <v>26</v>
      </c>
      <c r="AN9" s="43"/>
      <c r="AO9" s="43"/>
      <c r="AP9" s="43"/>
      <c r="AQ9" s="44"/>
      <c r="AR9" s="46" t="s">
        <v>27</v>
      </c>
      <c r="AS9" s="43"/>
      <c r="AT9" s="43"/>
      <c r="AU9" s="43"/>
      <c r="AV9" s="44"/>
      <c r="AW9" s="46" t="s">
        <v>28</v>
      </c>
      <c r="AX9" s="43"/>
      <c r="AY9" s="43"/>
      <c r="AZ9" s="43"/>
      <c r="BA9" s="44"/>
      <c r="BB9" s="47" t="s">
        <v>29</v>
      </c>
      <c r="BC9" s="43"/>
      <c r="BD9" s="43"/>
      <c r="BE9" s="43"/>
      <c r="BF9" s="44"/>
      <c r="BG9" s="47" t="s">
        <v>30</v>
      </c>
      <c r="BH9" s="43"/>
      <c r="BI9" s="43"/>
      <c r="BJ9" s="43"/>
      <c r="BK9" s="44"/>
      <c r="BL9" s="47" t="s">
        <v>31</v>
      </c>
      <c r="BM9" s="43"/>
      <c r="BN9" s="43"/>
      <c r="BO9" s="43"/>
      <c r="BP9" s="44"/>
      <c r="BQ9" s="41"/>
    </row>
    <row r="10" ht="17.25" customHeight="1">
      <c r="A10" s="48"/>
      <c r="I10" s="49" t="s">
        <v>32</v>
      </c>
      <c r="J10" s="49" t="s">
        <v>33</v>
      </c>
      <c r="K10" s="49" t="s">
        <v>34</v>
      </c>
      <c r="L10" s="49" t="s">
        <v>32</v>
      </c>
      <c r="M10" s="49" t="s">
        <v>35</v>
      </c>
      <c r="N10" s="49" t="s">
        <v>32</v>
      </c>
      <c r="O10" s="49" t="s">
        <v>33</v>
      </c>
      <c r="P10" s="49" t="s">
        <v>34</v>
      </c>
      <c r="Q10" s="49" t="s">
        <v>32</v>
      </c>
      <c r="R10" s="49" t="s">
        <v>35</v>
      </c>
      <c r="S10" s="49" t="s">
        <v>32</v>
      </c>
      <c r="T10" s="49" t="s">
        <v>33</v>
      </c>
      <c r="U10" s="49" t="s">
        <v>34</v>
      </c>
      <c r="V10" s="49" t="s">
        <v>32</v>
      </c>
      <c r="W10" s="49" t="s">
        <v>35</v>
      </c>
      <c r="X10" s="50" t="s">
        <v>32</v>
      </c>
      <c r="Y10" s="50" t="s">
        <v>33</v>
      </c>
      <c r="Z10" s="50" t="s">
        <v>34</v>
      </c>
      <c r="AA10" s="50" t="s">
        <v>32</v>
      </c>
      <c r="AB10" s="50" t="s">
        <v>35</v>
      </c>
      <c r="AC10" s="50" t="s">
        <v>32</v>
      </c>
      <c r="AD10" s="50" t="s">
        <v>33</v>
      </c>
      <c r="AE10" s="50" t="s">
        <v>34</v>
      </c>
      <c r="AF10" s="50" t="s">
        <v>32</v>
      </c>
      <c r="AG10" s="50" t="s">
        <v>35</v>
      </c>
      <c r="AH10" s="50" t="s">
        <v>32</v>
      </c>
      <c r="AI10" s="50" t="s">
        <v>33</v>
      </c>
      <c r="AJ10" s="50" t="s">
        <v>34</v>
      </c>
      <c r="AK10" s="50" t="s">
        <v>32</v>
      </c>
      <c r="AL10" s="50" t="s">
        <v>35</v>
      </c>
      <c r="AM10" s="51" t="s">
        <v>32</v>
      </c>
      <c r="AN10" s="51" t="s">
        <v>33</v>
      </c>
      <c r="AO10" s="51" t="s">
        <v>34</v>
      </c>
      <c r="AP10" s="51" t="s">
        <v>32</v>
      </c>
      <c r="AQ10" s="51" t="s">
        <v>35</v>
      </c>
      <c r="AR10" s="51" t="s">
        <v>32</v>
      </c>
      <c r="AS10" s="51" t="s">
        <v>33</v>
      </c>
      <c r="AT10" s="51" t="s">
        <v>34</v>
      </c>
      <c r="AU10" s="51" t="s">
        <v>32</v>
      </c>
      <c r="AV10" s="51" t="s">
        <v>35</v>
      </c>
      <c r="AW10" s="51" t="s">
        <v>32</v>
      </c>
      <c r="AX10" s="51" t="s">
        <v>33</v>
      </c>
      <c r="AY10" s="51" t="s">
        <v>34</v>
      </c>
      <c r="AZ10" s="51" t="s">
        <v>32</v>
      </c>
      <c r="BA10" s="51" t="s">
        <v>35</v>
      </c>
      <c r="BB10" s="52" t="s">
        <v>32</v>
      </c>
      <c r="BC10" s="52" t="s">
        <v>33</v>
      </c>
      <c r="BD10" s="52" t="s">
        <v>34</v>
      </c>
      <c r="BE10" s="52" t="s">
        <v>32</v>
      </c>
      <c r="BF10" s="52" t="s">
        <v>35</v>
      </c>
      <c r="BG10" s="52" t="s">
        <v>32</v>
      </c>
      <c r="BH10" s="52" t="s">
        <v>33</v>
      </c>
      <c r="BI10" s="52" t="s">
        <v>34</v>
      </c>
      <c r="BJ10" s="52" t="s">
        <v>32</v>
      </c>
      <c r="BK10" s="52" t="s">
        <v>35</v>
      </c>
      <c r="BL10" s="52" t="s">
        <v>32</v>
      </c>
      <c r="BM10" s="52" t="s">
        <v>33</v>
      </c>
      <c r="BN10" s="52" t="s">
        <v>34</v>
      </c>
      <c r="BO10" s="52" t="s">
        <v>32</v>
      </c>
      <c r="BP10" s="52" t="s">
        <v>35</v>
      </c>
      <c r="BQ10" s="48"/>
    </row>
    <row r="11" ht="21.0" customHeight="1">
      <c r="A11" s="31"/>
      <c r="B11" s="53" t="s">
        <v>36</v>
      </c>
      <c r="C11" s="54" t="s">
        <v>37</v>
      </c>
      <c r="D11" s="55"/>
      <c r="E11" s="55"/>
      <c r="F11" s="55"/>
      <c r="G11" s="55"/>
      <c r="H11" s="56"/>
      <c r="I11" s="57"/>
      <c r="J11" s="58"/>
      <c r="K11" s="59"/>
      <c r="L11" s="59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31"/>
    </row>
    <row r="12" ht="17.25" customHeight="1" outlineLevel="1">
      <c r="A12" s="60"/>
      <c r="B12" s="61" t="s">
        <v>38</v>
      </c>
      <c r="C12" s="62" t="s">
        <v>39</v>
      </c>
      <c r="D12" s="62" t="s">
        <v>40</v>
      </c>
      <c r="E12" s="63">
        <v>45362.0</v>
      </c>
      <c r="F12" s="64">
        <v>45366.0</v>
      </c>
      <c r="G12" s="65">
        <f t="shared" ref="G12:G16" si="1">NETWORKDAYS(E12,F12)</f>
        <v>5</v>
      </c>
      <c r="H12" s="66">
        <v>1.0</v>
      </c>
      <c r="I12" s="67"/>
      <c r="J12" s="67"/>
      <c r="K12" s="68"/>
      <c r="L12" s="69"/>
      <c r="M12" s="70"/>
      <c r="N12" s="71"/>
      <c r="O12" s="71"/>
      <c r="P12" s="71"/>
      <c r="Q12" s="71"/>
      <c r="R12" s="71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2"/>
      <c r="AD12" s="72"/>
      <c r="AE12" s="72"/>
      <c r="AF12" s="72"/>
      <c r="AG12" s="72"/>
      <c r="AH12" s="73"/>
      <c r="AI12" s="70"/>
      <c r="AJ12" s="70"/>
      <c r="AK12" s="70"/>
      <c r="AL12" s="70"/>
      <c r="AM12" s="73"/>
      <c r="AN12" s="70"/>
      <c r="AO12" s="70"/>
      <c r="AP12" s="70"/>
      <c r="AQ12" s="70"/>
      <c r="AR12" s="74"/>
      <c r="AS12" s="74"/>
      <c r="AT12" s="74"/>
      <c r="AU12" s="74"/>
      <c r="AV12" s="74"/>
      <c r="AW12" s="73"/>
      <c r="AX12" s="70"/>
      <c r="AY12" s="70"/>
      <c r="AZ12" s="70"/>
      <c r="BA12" s="70"/>
      <c r="BB12" s="73"/>
      <c r="BC12" s="70"/>
      <c r="BD12" s="70"/>
      <c r="BE12" s="70"/>
      <c r="BF12" s="70"/>
      <c r="BG12" s="75"/>
      <c r="BH12" s="75"/>
      <c r="BI12" s="75"/>
      <c r="BJ12" s="75"/>
      <c r="BK12" s="75"/>
      <c r="BL12" s="73"/>
      <c r="BM12" s="70"/>
      <c r="BN12" s="70"/>
      <c r="BO12" s="70"/>
      <c r="BP12" s="76"/>
      <c r="BQ12" s="60"/>
    </row>
    <row r="13" ht="17.25" customHeight="1" outlineLevel="1">
      <c r="A13" s="60"/>
      <c r="B13" s="77" t="s">
        <v>41</v>
      </c>
      <c r="C13" s="62" t="s">
        <v>42</v>
      </c>
      <c r="D13" s="62" t="s">
        <v>40</v>
      </c>
      <c r="E13" s="64">
        <v>45363.0</v>
      </c>
      <c r="F13" s="64">
        <v>45366.0</v>
      </c>
      <c r="G13" s="65">
        <f t="shared" si="1"/>
        <v>4</v>
      </c>
      <c r="H13" s="78">
        <v>1.0</v>
      </c>
      <c r="I13" s="79"/>
      <c r="J13" s="80"/>
      <c r="K13" s="81"/>
      <c r="L13" s="82"/>
      <c r="M13" s="82"/>
      <c r="N13" s="83"/>
      <c r="O13" s="83"/>
      <c r="P13" s="83"/>
      <c r="Q13" s="83"/>
      <c r="R13" s="83"/>
      <c r="S13" s="70"/>
      <c r="T13" s="70"/>
      <c r="U13" s="70"/>
      <c r="V13" s="70"/>
      <c r="W13" s="82"/>
      <c r="X13" s="82"/>
      <c r="Y13" s="82"/>
      <c r="Z13" s="82"/>
      <c r="AA13" s="82"/>
      <c r="AB13" s="82"/>
      <c r="AC13" s="84"/>
      <c r="AD13" s="84"/>
      <c r="AE13" s="84"/>
      <c r="AF13" s="84"/>
      <c r="AG13" s="84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5"/>
      <c r="AS13" s="85"/>
      <c r="AT13" s="85"/>
      <c r="AU13" s="85"/>
      <c r="AV13" s="85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6"/>
      <c r="BH13" s="86"/>
      <c r="BI13" s="86"/>
      <c r="BJ13" s="86"/>
      <c r="BK13" s="86"/>
      <c r="BL13" s="82"/>
      <c r="BM13" s="82"/>
      <c r="BN13" s="82"/>
      <c r="BO13" s="82"/>
      <c r="BP13" s="87"/>
      <c r="BQ13" s="60"/>
    </row>
    <row r="14" ht="17.25" customHeight="1" outlineLevel="1">
      <c r="A14" s="60"/>
      <c r="B14" s="61" t="s">
        <v>43</v>
      </c>
      <c r="C14" s="62" t="s">
        <v>44</v>
      </c>
      <c r="D14" s="62" t="s">
        <v>45</v>
      </c>
      <c r="E14" s="64">
        <v>45364.0</v>
      </c>
      <c r="F14" s="64">
        <v>45364.0</v>
      </c>
      <c r="G14" s="65">
        <f t="shared" si="1"/>
        <v>1</v>
      </c>
      <c r="H14" s="66">
        <v>1.0</v>
      </c>
      <c r="I14" s="80"/>
      <c r="J14" s="88"/>
      <c r="K14" s="82"/>
      <c r="L14" s="79"/>
      <c r="M14" s="82"/>
      <c r="N14" s="83"/>
      <c r="O14" s="83"/>
      <c r="P14" s="83"/>
      <c r="Q14" s="83"/>
      <c r="R14" s="83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4"/>
      <c r="AD14" s="84"/>
      <c r="AE14" s="84"/>
      <c r="AF14" s="84"/>
      <c r="AG14" s="84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5"/>
      <c r="AS14" s="85"/>
      <c r="AT14" s="85"/>
      <c r="AU14" s="85"/>
      <c r="AV14" s="85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6"/>
      <c r="BH14" s="86"/>
      <c r="BI14" s="86"/>
      <c r="BJ14" s="86"/>
      <c r="BK14" s="86"/>
      <c r="BL14" s="82"/>
      <c r="BM14" s="82"/>
      <c r="BN14" s="82"/>
      <c r="BO14" s="82"/>
      <c r="BP14" s="87"/>
      <c r="BQ14" s="60"/>
    </row>
    <row r="15" ht="17.25" customHeight="1" outlineLevel="1">
      <c r="A15" s="60"/>
      <c r="B15" s="61" t="s">
        <v>46</v>
      </c>
      <c r="C15" s="62" t="s">
        <v>47</v>
      </c>
      <c r="D15" s="62" t="s">
        <v>40</v>
      </c>
      <c r="E15" s="64">
        <v>45363.0</v>
      </c>
      <c r="F15" s="64">
        <v>45365.0</v>
      </c>
      <c r="G15" s="65">
        <f t="shared" si="1"/>
        <v>3</v>
      </c>
      <c r="H15" s="66">
        <v>1.0</v>
      </c>
      <c r="I15" s="89"/>
      <c r="J15" s="89"/>
      <c r="K15" s="89"/>
      <c r="L15" s="82"/>
      <c r="M15" s="82"/>
      <c r="N15" s="83"/>
      <c r="O15" s="83"/>
      <c r="P15" s="83"/>
      <c r="Q15" s="83"/>
      <c r="R15" s="83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4"/>
      <c r="AD15" s="84"/>
      <c r="AE15" s="84"/>
      <c r="AF15" s="84"/>
      <c r="AG15" s="84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5"/>
      <c r="AS15" s="85"/>
      <c r="AT15" s="85"/>
      <c r="AU15" s="85"/>
      <c r="AV15" s="85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6"/>
      <c r="BH15" s="86"/>
      <c r="BI15" s="86"/>
      <c r="BJ15" s="86"/>
      <c r="BK15" s="86"/>
      <c r="BL15" s="82"/>
      <c r="BM15" s="82"/>
      <c r="BN15" s="82"/>
      <c r="BO15" s="82"/>
      <c r="BP15" s="87"/>
      <c r="BQ15" s="60"/>
    </row>
    <row r="16" ht="17.25" customHeight="1" outlineLevel="1">
      <c r="A16" s="60"/>
      <c r="B16" s="61" t="s">
        <v>48</v>
      </c>
      <c r="C16" s="62" t="s">
        <v>49</v>
      </c>
      <c r="D16" s="62" t="s">
        <v>40</v>
      </c>
      <c r="E16" s="64">
        <v>45365.0</v>
      </c>
      <c r="F16" s="64">
        <v>45365.0</v>
      </c>
      <c r="G16" s="65">
        <f t="shared" si="1"/>
        <v>1</v>
      </c>
      <c r="H16" s="66">
        <v>1.0</v>
      </c>
      <c r="I16" s="89"/>
      <c r="J16" s="89"/>
      <c r="K16" s="89"/>
      <c r="L16" s="82"/>
      <c r="M16" s="82"/>
      <c r="N16" s="83"/>
      <c r="O16" s="83"/>
      <c r="P16" s="83"/>
      <c r="Q16" s="83"/>
      <c r="R16" s="83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4"/>
      <c r="AD16" s="84"/>
      <c r="AE16" s="84"/>
      <c r="AF16" s="84"/>
      <c r="AG16" s="84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5"/>
      <c r="AS16" s="85"/>
      <c r="AT16" s="85"/>
      <c r="AU16" s="85"/>
      <c r="AV16" s="85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6"/>
      <c r="BH16" s="86"/>
      <c r="BI16" s="86"/>
      <c r="BJ16" s="86"/>
      <c r="BK16" s="86"/>
      <c r="BL16" s="82"/>
      <c r="BM16" s="82"/>
      <c r="BN16" s="82"/>
      <c r="BO16" s="82"/>
      <c r="BP16" s="87"/>
      <c r="BQ16" s="60"/>
    </row>
    <row r="17" ht="21.0" customHeight="1">
      <c r="A17" s="31"/>
      <c r="B17" s="53" t="s">
        <v>50</v>
      </c>
      <c r="C17" s="54" t="s">
        <v>51</v>
      </c>
      <c r="D17" s="55"/>
      <c r="E17" s="55"/>
      <c r="F17" s="55"/>
      <c r="G17" s="55"/>
      <c r="H17" s="55"/>
      <c r="I17" s="90"/>
      <c r="J17" s="91"/>
      <c r="K17" s="92"/>
      <c r="L17" s="92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  <c r="AT17" s="90"/>
      <c r="AU17" s="90"/>
      <c r="AV17" s="90"/>
      <c r="AW17" s="90"/>
      <c r="AX17" s="90"/>
      <c r="AY17" s="90"/>
      <c r="AZ17" s="90"/>
      <c r="BA17" s="90"/>
      <c r="BB17" s="90"/>
      <c r="BC17" s="90"/>
      <c r="BD17" s="90"/>
      <c r="BE17" s="90"/>
      <c r="BF17" s="90"/>
      <c r="BG17" s="90"/>
      <c r="BH17" s="90"/>
      <c r="BI17" s="90"/>
      <c r="BJ17" s="90"/>
      <c r="BK17" s="90"/>
      <c r="BL17" s="90"/>
      <c r="BM17" s="90"/>
      <c r="BN17" s="90"/>
      <c r="BO17" s="90"/>
      <c r="BP17" s="90"/>
      <c r="BQ17" s="31"/>
    </row>
    <row r="18" ht="17.25" customHeight="1" outlineLevel="1">
      <c r="A18" s="60"/>
      <c r="B18" s="61" t="s">
        <v>52</v>
      </c>
      <c r="C18" s="62" t="s">
        <v>53</v>
      </c>
      <c r="D18" s="62" t="s">
        <v>40</v>
      </c>
      <c r="E18" s="64">
        <v>45369.0</v>
      </c>
      <c r="F18" s="64">
        <v>45376.0</v>
      </c>
      <c r="G18" s="65">
        <f t="shared" ref="G18:G20" si="2">NETWORKDAYS(E18,F18)</f>
        <v>6</v>
      </c>
      <c r="H18" s="93">
        <v>1.0</v>
      </c>
      <c r="I18" s="94"/>
      <c r="J18" s="94"/>
      <c r="K18" s="94"/>
      <c r="L18" s="94"/>
      <c r="M18" s="94"/>
      <c r="N18" s="71"/>
      <c r="O18" s="71"/>
      <c r="P18" s="71"/>
      <c r="Q18" s="71"/>
      <c r="R18" s="71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72"/>
      <c r="AD18" s="72"/>
      <c r="AE18" s="72"/>
      <c r="AF18" s="72"/>
      <c r="AG18" s="72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4"/>
      <c r="AS18" s="74"/>
      <c r="AT18" s="74"/>
      <c r="AU18" s="74"/>
      <c r="AV18" s="74"/>
      <c r="AW18" s="70"/>
      <c r="AX18" s="70"/>
      <c r="AY18" s="70"/>
      <c r="AZ18" s="70"/>
      <c r="BA18" s="70"/>
      <c r="BB18" s="70"/>
      <c r="BC18" s="70"/>
      <c r="BD18" s="70"/>
      <c r="BE18" s="70"/>
      <c r="BF18" s="70"/>
      <c r="BG18" s="75"/>
      <c r="BH18" s="75"/>
      <c r="BI18" s="75"/>
      <c r="BJ18" s="75"/>
      <c r="BK18" s="75"/>
      <c r="BL18" s="70"/>
      <c r="BM18" s="70"/>
      <c r="BN18" s="70"/>
      <c r="BO18" s="70"/>
      <c r="BP18" s="76"/>
      <c r="BQ18" s="60"/>
    </row>
    <row r="19" ht="17.25" customHeight="1" outlineLevel="1">
      <c r="A19" s="60"/>
      <c r="B19" s="61" t="s">
        <v>54</v>
      </c>
      <c r="C19" s="62" t="s">
        <v>55</v>
      </c>
      <c r="D19" s="62" t="s">
        <v>40</v>
      </c>
      <c r="E19" s="64">
        <v>45372.0</v>
      </c>
      <c r="F19" s="64">
        <v>45376.0</v>
      </c>
      <c r="G19" s="65">
        <f t="shared" si="2"/>
        <v>3</v>
      </c>
      <c r="H19" s="78">
        <v>0.0</v>
      </c>
      <c r="I19" s="89"/>
      <c r="J19" s="95"/>
      <c r="K19" s="82"/>
      <c r="L19" s="82"/>
      <c r="M19" s="82"/>
      <c r="N19" s="83"/>
      <c r="O19" s="83"/>
      <c r="P19" s="83"/>
      <c r="Q19" s="83"/>
      <c r="R19" s="83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84"/>
      <c r="AD19" s="84"/>
      <c r="AE19" s="84"/>
      <c r="AF19" s="84"/>
      <c r="AG19" s="84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5"/>
      <c r="AS19" s="85"/>
      <c r="AT19" s="85"/>
      <c r="AU19" s="85"/>
      <c r="AV19" s="85"/>
      <c r="AW19" s="82"/>
      <c r="AX19" s="82"/>
      <c r="AY19" s="82"/>
      <c r="AZ19" s="82"/>
      <c r="BA19" s="82"/>
      <c r="BB19" s="82"/>
      <c r="BC19" s="82"/>
      <c r="BD19" s="82"/>
      <c r="BE19" s="82"/>
      <c r="BF19" s="82"/>
      <c r="BG19" s="86"/>
      <c r="BH19" s="86"/>
      <c r="BI19" s="86"/>
      <c r="BJ19" s="86"/>
      <c r="BK19" s="86"/>
      <c r="BL19" s="82"/>
      <c r="BM19" s="82"/>
      <c r="BN19" s="82"/>
      <c r="BO19" s="82"/>
      <c r="BP19" s="87"/>
      <c r="BQ19" s="60"/>
    </row>
    <row r="20" ht="17.25" customHeight="1" outlineLevel="1">
      <c r="A20" s="60"/>
      <c r="B20" s="61" t="s">
        <v>56</v>
      </c>
      <c r="C20" s="62" t="s">
        <v>57</v>
      </c>
      <c r="D20" s="62" t="s">
        <v>58</v>
      </c>
      <c r="E20" s="64">
        <v>45376.0</v>
      </c>
      <c r="F20" s="64">
        <v>45377.0</v>
      </c>
      <c r="G20" s="65">
        <f t="shared" si="2"/>
        <v>2</v>
      </c>
      <c r="H20" s="66">
        <v>0.0</v>
      </c>
      <c r="I20" s="97"/>
      <c r="J20" s="97"/>
      <c r="K20" s="97"/>
      <c r="L20" s="97"/>
      <c r="M20" s="97"/>
      <c r="N20" s="83"/>
      <c r="O20" s="83"/>
      <c r="P20" s="83"/>
      <c r="Q20" s="83"/>
      <c r="R20" s="83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84"/>
      <c r="AD20" s="84"/>
      <c r="AE20" s="84"/>
      <c r="AF20" s="84"/>
      <c r="AG20" s="84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5"/>
      <c r="AS20" s="85"/>
      <c r="AT20" s="85"/>
      <c r="AU20" s="85"/>
      <c r="AV20" s="85"/>
      <c r="AW20" s="82"/>
      <c r="AX20" s="82"/>
      <c r="AY20" s="82"/>
      <c r="AZ20" s="82"/>
      <c r="BA20" s="82"/>
      <c r="BB20" s="82"/>
      <c r="BC20" s="82"/>
      <c r="BD20" s="82"/>
      <c r="BE20" s="82"/>
      <c r="BF20" s="82"/>
      <c r="BG20" s="86"/>
      <c r="BH20" s="86"/>
      <c r="BI20" s="86"/>
      <c r="BJ20" s="86"/>
      <c r="BK20" s="86"/>
      <c r="BL20" s="82"/>
      <c r="BM20" s="82"/>
      <c r="BN20" s="82"/>
      <c r="BO20" s="82"/>
      <c r="BP20" s="87"/>
      <c r="BQ20" s="60"/>
    </row>
    <row r="21" ht="17.25" customHeight="1" outlineLevel="1">
      <c r="A21" s="60"/>
      <c r="B21" s="61" t="s">
        <v>59</v>
      </c>
      <c r="C21" s="62" t="s">
        <v>60</v>
      </c>
      <c r="D21" s="62" t="s">
        <v>58</v>
      </c>
      <c r="E21" s="64">
        <v>45369.0</v>
      </c>
      <c r="F21" s="64">
        <v>45377.0</v>
      </c>
      <c r="G21" s="65"/>
      <c r="H21" s="66">
        <v>0.0</v>
      </c>
      <c r="I21" s="97"/>
      <c r="J21" s="98"/>
      <c r="K21" s="98"/>
      <c r="L21" s="98"/>
      <c r="M21" s="98"/>
      <c r="N21" s="83"/>
      <c r="O21" s="83"/>
      <c r="P21" s="83"/>
      <c r="Q21" s="83"/>
      <c r="R21" s="83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84"/>
      <c r="AD21" s="84"/>
      <c r="AE21" s="84"/>
      <c r="AF21" s="84"/>
      <c r="AG21" s="84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5"/>
      <c r="AS21" s="85"/>
      <c r="AT21" s="85"/>
      <c r="AU21" s="85"/>
      <c r="AV21" s="85"/>
      <c r="AW21" s="82"/>
      <c r="AX21" s="82"/>
      <c r="AY21" s="82"/>
      <c r="AZ21" s="82"/>
      <c r="BA21" s="82"/>
      <c r="BB21" s="82"/>
      <c r="BC21" s="82"/>
      <c r="BD21" s="82"/>
      <c r="BE21" s="82"/>
      <c r="BF21" s="82"/>
      <c r="BG21" s="86"/>
      <c r="BH21" s="86"/>
      <c r="BI21" s="86"/>
      <c r="BJ21" s="86"/>
      <c r="BK21" s="86"/>
      <c r="BL21" s="82"/>
      <c r="BM21" s="82"/>
      <c r="BN21" s="82"/>
      <c r="BO21" s="82"/>
      <c r="BP21" s="87"/>
      <c r="BQ21" s="60"/>
    </row>
    <row r="22" ht="17.25" customHeight="1" outlineLevel="1">
      <c r="A22" s="60"/>
      <c r="B22" s="61" t="s">
        <v>61</v>
      </c>
      <c r="C22" s="62" t="s">
        <v>62</v>
      </c>
      <c r="D22" s="62" t="s">
        <v>63</v>
      </c>
      <c r="E22" s="64">
        <v>45372.0</v>
      </c>
      <c r="F22" s="64">
        <v>45378.0</v>
      </c>
      <c r="G22" s="65">
        <f t="shared" ref="G22:G24" si="3">NETWORKDAYS(E22,F22)</f>
        <v>5</v>
      </c>
      <c r="H22" s="66">
        <v>0.3</v>
      </c>
      <c r="I22" s="89"/>
      <c r="J22" s="95"/>
      <c r="K22" s="82"/>
      <c r="L22" s="82"/>
      <c r="M22" s="82"/>
      <c r="N22" s="83"/>
      <c r="O22" s="83"/>
      <c r="P22" s="83"/>
      <c r="Q22" s="83"/>
      <c r="R22" s="83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84"/>
      <c r="AD22" s="84"/>
      <c r="AE22" s="84"/>
      <c r="AF22" s="84"/>
      <c r="AG22" s="84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5"/>
      <c r="AS22" s="85"/>
      <c r="AT22" s="85"/>
      <c r="AU22" s="85"/>
      <c r="AV22" s="85"/>
      <c r="AW22" s="82"/>
      <c r="AX22" s="82"/>
      <c r="AY22" s="82"/>
      <c r="AZ22" s="82"/>
      <c r="BA22" s="82"/>
      <c r="BB22" s="82"/>
      <c r="BC22" s="82"/>
      <c r="BD22" s="82"/>
      <c r="BE22" s="82"/>
      <c r="BF22" s="82"/>
      <c r="BG22" s="86"/>
      <c r="BH22" s="86"/>
      <c r="BI22" s="86"/>
      <c r="BJ22" s="86"/>
      <c r="BK22" s="86"/>
      <c r="BL22" s="82"/>
      <c r="BM22" s="82"/>
      <c r="BN22" s="82"/>
      <c r="BO22" s="82"/>
      <c r="BP22" s="87"/>
      <c r="BQ22" s="60"/>
    </row>
    <row r="23" ht="17.25" customHeight="1" outlineLevel="1">
      <c r="A23" s="60"/>
      <c r="B23" s="61" t="s">
        <v>64</v>
      </c>
      <c r="C23" s="62" t="s">
        <v>65</v>
      </c>
      <c r="D23" s="62" t="s">
        <v>40</v>
      </c>
      <c r="E23" s="64">
        <v>45371.0</v>
      </c>
      <c r="F23" s="64">
        <v>45378.0</v>
      </c>
      <c r="G23" s="65">
        <f t="shared" si="3"/>
        <v>6</v>
      </c>
      <c r="H23" s="99">
        <f>COUNTIF(D12:D54,"&gt;0)")/(42-6)</f>
        <v>0.6111111111</v>
      </c>
      <c r="I23" s="89"/>
      <c r="J23" s="95"/>
      <c r="K23" s="82"/>
      <c r="L23" s="82"/>
      <c r="M23" s="82"/>
      <c r="N23" s="83"/>
      <c r="O23" s="83"/>
      <c r="P23" s="83"/>
      <c r="Q23" s="83"/>
      <c r="R23" s="83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84"/>
      <c r="AD23" s="84"/>
      <c r="AE23" s="84"/>
      <c r="AF23" s="84"/>
      <c r="AG23" s="84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5"/>
      <c r="AS23" s="85"/>
      <c r="AT23" s="85"/>
      <c r="AU23" s="85"/>
      <c r="AV23" s="85"/>
      <c r="AW23" s="82"/>
      <c r="AX23" s="82"/>
      <c r="AY23" s="82"/>
      <c r="AZ23" s="82"/>
      <c r="BA23" s="82"/>
      <c r="BB23" s="82"/>
      <c r="BC23" s="82"/>
      <c r="BD23" s="82"/>
      <c r="BE23" s="82"/>
      <c r="BF23" s="82"/>
      <c r="BG23" s="86"/>
      <c r="BH23" s="86"/>
      <c r="BI23" s="86"/>
      <c r="BJ23" s="86"/>
      <c r="BK23" s="86"/>
      <c r="BL23" s="82"/>
      <c r="BM23" s="82"/>
      <c r="BN23" s="82"/>
      <c r="BO23" s="82"/>
      <c r="BP23" s="87"/>
      <c r="BQ23" s="60"/>
    </row>
    <row r="24" ht="17.25" customHeight="1" outlineLevel="1">
      <c r="A24" s="60"/>
      <c r="B24" s="100" t="s">
        <v>66</v>
      </c>
      <c r="C24" s="101" t="s">
        <v>67</v>
      </c>
      <c r="D24" s="101" t="s">
        <v>40</v>
      </c>
      <c r="E24" s="102">
        <v>45378.0</v>
      </c>
      <c r="F24" s="102">
        <v>45378.0</v>
      </c>
      <c r="G24" s="65">
        <f t="shared" si="3"/>
        <v>1</v>
      </c>
      <c r="H24" s="103">
        <f>AVERAGE(H18:H23)</f>
        <v>0.3185185185</v>
      </c>
      <c r="I24" s="104"/>
      <c r="J24" s="105"/>
      <c r="K24" s="106"/>
      <c r="L24" s="106"/>
      <c r="M24" s="106"/>
      <c r="N24" s="107"/>
      <c r="O24" s="107"/>
      <c r="P24" s="107"/>
      <c r="Q24" s="107"/>
      <c r="R24" s="107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9"/>
      <c r="AD24" s="109"/>
      <c r="AE24" s="109"/>
      <c r="AF24" s="109"/>
      <c r="AG24" s="109"/>
      <c r="AH24" s="106"/>
      <c r="AI24" s="106"/>
      <c r="AJ24" s="106"/>
      <c r="AK24" s="106"/>
      <c r="AL24" s="106"/>
      <c r="AM24" s="106"/>
      <c r="AN24" s="106"/>
      <c r="AO24" s="106"/>
      <c r="AP24" s="106"/>
      <c r="AQ24" s="106"/>
      <c r="AR24" s="110"/>
      <c r="AS24" s="110"/>
      <c r="AT24" s="110"/>
      <c r="AU24" s="110"/>
      <c r="AV24" s="110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11"/>
      <c r="BH24" s="111"/>
      <c r="BI24" s="111"/>
      <c r="BJ24" s="111"/>
      <c r="BK24" s="111"/>
      <c r="BL24" s="106"/>
      <c r="BM24" s="106"/>
      <c r="BN24" s="106"/>
      <c r="BO24" s="106"/>
      <c r="BP24" s="112"/>
      <c r="BQ24" s="60"/>
    </row>
    <row r="25" ht="21.0" customHeight="1">
      <c r="A25" s="31"/>
      <c r="B25" s="53" t="s">
        <v>68</v>
      </c>
      <c r="C25" s="54" t="s">
        <v>69</v>
      </c>
      <c r="D25" s="55"/>
      <c r="E25" s="55"/>
      <c r="F25" s="55"/>
      <c r="G25" s="55"/>
      <c r="H25" s="56"/>
      <c r="I25" s="90"/>
      <c r="J25" s="91"/>
      <c r="K25" s="92"/>
      <c r="L25" s="92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90"/>
      <c r="AV25" s="90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0"/>
      <c r="BN25" s="90"/>
      <c r="BO25" s="90"/>
      <c r="BP25" s="90"/>
      <c r="BQ25" s="31"/>
    </row>
    <row r="26" ht="17.25" customHeight="1" outlineLevel="1">
      <c r="A26" s="60"/>
      <c r="B26" s="113" t="s">
        <v>70</v>
      </c>
      <c r="C26" s="62" t="s">
        <v>71</v>
      </c>
      <c r="D26" s="62" t="s">
        <v>63</v>
      </c>
      <c r="E26" s="64">
        <v>45379.0</v>
      </c>
      <c r="F26" s="64">
        <v>45413.0</v>
      </c>
      <c r="G26" s="65">
        <f t="shared" ref="G26:G31" si="4">NETWORKDAYS(E26,F26)</f>
        <v>25</v>
      </c>
      <c r="H26" s="93">
        <v>0.0</v>
      </c>
      <c r="I26" s="69"/>
      <c r="J26" s="114"/>
      <c r="K26" s="70"/>
      <c r="L26" s="70"/>
      <c r="M26" s="70"/>
      <c r="N26" s="83"/>
      <c r="O26" s="83"/>
      <c r="P26" s="83"/>
      <c r="Q26" s="83"/>
      <c r="R26" s="83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2"/>
      <c r="AD26" s="72"/>
      <c r="AE26" s="72"/>
      <c r="AF26" s="72"/>
      <c r="AG26" s="72"/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4"/>
      <c r="AS26" s="74"/>
      <c r="AT26" s="74"/>
      <c r="AU26" s="74"/>
      <c r="AV26" s="74"/>
      <c r="AW26" s="70"/>
      <c r="AX26" s="70"/>
      <c r="AY26" s="70"/>
      <c r="AZ26" s="70"/>
      <c r="BA26" s="70"/>
      <c r="BB26" s="70"/>
      <c r="BC26" s="70"/>
      <c r="BD26" s="70"/>
      <c r="BE26" s="70"/>
      <c r="BF26" s="70"/>
      <c r="BG26" s="75"/>
      <c r="BH26" s="75"/>
      <c r="BI26" s="75"/>
      <c r="BJ26" s="75"/>
      <c r="BK26" s="75"/>
      <c r="BL26" s="70"/>
      <c r="BM26" s="70"/>
      <c r="BN26" s="70"/>
      <c r="BO26" s="70"/>
      <c r="BP26" s="76"/>
      <c r="BQ26" s="60"/>
    </row>
    <row r="27" ht="17.25" customHeight="1" outlineLevel="1">
      <c r="A27" s="60"/>
      <c r="B27" s="77" t="s">
        <v>72</v>
      </c>
      <c r="C27" s="62" t="s">
        <v>73</v>
      </c>
      <c r="D27" s="62" t="s">
        <v>74</v>
      </c>
      <c r="E27" s="64">
        <v>45379.0</v>
      </c>
      <c r="F27" s="64">
        <v>45413.0</v>
      </c>
      <c r="G27" s="65">
        <f t="shared" si="4"/>
        <v>25</v>
      </c>
      <c r="H27" s="93">
        <v>0.0</v>
      </c>
      <c r="I27" s="89"/>
      <c r="J27" s="95"/>
      <c r="K27" s="82"/>
      <c r="L27" s="82"/>
      <c r="M27" s="82"/>
      <c r="N27" s="83"/>
      <c r="O27" s="83"/>
      <c r="P27" s="83"/>
      <c r="Q27" s="83"/>
      <c r="R27" s="83"/>
      <c r="S27" s="70"/>
      <c r="T27" s="70"/>
      <c r="U27" s="70"/>
      <c r="V27" s="70"/>
      <c r="W27" s="82"/>
      <c r="X27" s="82"/>
      <c r="Y27" s="82"/>
      <c r="Z27" s="82"/>
      <c r="AA27" s="82"/>
      <c r="AB27" s="82"/>
      <c r="AC27" s="84"/>
      <c r="AD27" s="84"/>
      <c r="AE27" s="84"/>
      <c r="AF27" s="84"/>
      <c r="AG27" s="84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5"/>
      <c r="AS27" s="85"/>
      <c r="AT27" s="85"/>
      <c r="AU27" s="85"/>
      <c r="AV27" s="85"/>
      <c r="AW27" s="82"/>
      <c r="AX27" s="82"/>
      <c r="AY27" s="82"/>
      <c r="AZ27" s="82"/>
      <c r="BA27" s="82"/>
      <c r="BB27" s="82"/>
      <c r="BC27" s="82"/>
      <c r="BD27" s="82"/>
      <c r="BE27" s="82"/>
      <c r="BF27" s="82"/>
      <c r="BG27" s="86"/>
      <c r="BH27" s="86"/>
      <c r="BI27" s="86"/>
      <c r="BJ27" s="86"/>
      <c r="BK27" s="86"/>
      <c r="BL27" s="82"/>
      <c r="BM27" s="82"/>
      <c r="BN27" s="82"/>
      <c r="BO27" s="82"/>
      <c r="BP27" s="87"/>
      <c r="BQ27" s="60"/>
    </row>
    <row r="28" ht="17.25" customHeight="1" outlineLevel="1">
      <c r="A28" s="60"/>
      <c r="B28" s="77" t="s">
        <v>75</v>
      </c>
      <c r="C28" s="62" t="s">
        <v>76</v>
      </c>
      <c r="D28" s="62" t="s">
        <v>77</v>
      </c>
      <c r="E28" s="64">
        <v>45379.0</v>
      </c>
      <c r="F28" s="64">
        <v>45413.0</v>
      </c>
      <c r="G28" s="65">
        <f t="shared" si="4"/>
        <v>25</v>
      </c>
      <c r="H28" s="93">
        <v>0.0</v>
      </c>
      <c r="I28" s="89"/>
      <c r="J28" s="95"/>
      <c r="K28" s="82"/>
      <c r="L28" s="82"/>
      <c r="M28" s="82"/>
      <c r="N28" s="83"/>
      <c r="O28" s="83"/>
      <c r="P28" s="83"/>
      <c r="Q28" s="83"/>
      <c r="R28" s="83"/>
      <c r="S28" s="70"/>
      <c r="T28" s="70"/>
      <c r="U28" s="70"/>
      <c r="V28" s="70"/>
      <c r="W28" s="82"/>
      <c r="X28" s="82"/>
      <c r="Y28" s="82"/>
      <c r="Z28" s="82"/>
      <c r="AA28" s="82"/>
      <c r="AB28" s="82"/>
      <c r="AC28" s="84"/>
      <c r="AD28" s="84"/>
      <c r="AE28" s="84"/>
      <c r="AF28" s="84"/>
      <c r="AG28" s="84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5"/>
      <c r="AS28" s="85"/>
      <c r="AT28" s="85"/>
      <c r="AU28" s="85"/>
      <c r="AV28" s="85"/>
      <c r="AW28" s="82"/>
      <c r="AX28" s="82"/>
      <c r="AY28" s="82"/>
      <c r="AZ28" s="82"/>
      <c r="BA28" s="82"/>
      <c r="BB28" s="82"/>
      <c r="BC28" s="82"/>
      <c r="BD28" s="82"/>
      <c r="BE28" s="82"/>
      <c r="BF28" s="82"/>
      <c r="BG28" s="86"/>
      <c r="BH28" s="86"/>
      <c r="BI28" s="86"/>
      <c r="BJ28" s="86"/>
      <c r="BK28" s="86"/>
      <c r="BL28" s="82"/>
      <c r="BM28" s="82"/>
      <c r="BN28" s="82"/>
      <c r="BO28" s="82"/>
      <c r="BP28" s="87"/>
      <c r="BQ28" s="60"/>
    </row>
    <row r="29" ht="17.25" customHeight="1" outlineLevel="1">
      <c r="A29" s="60"/>
      <c r="B29" s="61" t="s">
        <v>78</v>
      </c>
      <c r="C29" s="62" t="s">
        <v>79</v>
      </c>
      <c r="D29" s="62" t="s">
        <v>45</v>
      </c>
      <c r="E29" s="64">
        <v>45379.0</v>
      </c>
      <c r="F29" s="64">
        <v>45413.0</v>
      </c>
      <c r="G29" s="65">
        <f t="shared" si="4"/>
        <v>25</v>
      </c>
      <c r="H29" s="93">
        <v>0.0</v>
      </c>
      <c r="I29" s="89"/>
      <c r="J29" s="95"/>
      <c r="K29" s="82"/>
      <c r="L29" s="82"/>
      <c r="M29" s="82"/>
      <c r="N29" s="71"/>
      <c r="O29" s="71"/>
      <c r="P29" s="71"/>
      <c r="Q29" s="71"/>
      <c r="R29" s="71"/>
      <c r="S29" s="70"/>
      <c r="T29" s="70"/>
      <c r="U29" s="70"/>
      <c r="V29" s="70"/>
      <c r="W29" s="82"/>
      <c r="X29" s="82"/>
      <c r="Y29" s="82"/>
      <c r="Z29" s="82"/>
      <c r="AA29" s="82"/>
      <c r="AB29" s="82"/>
      <c r="AC29" s="84"/>
      <c r="AD29" s="84"/>
      <c r="AE29" s="84"/>
      <c r="AF29" s="84"/>
      <c r="AG29" s="84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5"/>
      <c r="AS29" s="85"/>
      <c r="AT29" s="85"/>
      <c r="AU29" s="85"/>
      <c r="AV29" s="85"/>
      <c r="AW29" s="82"/>
      <c r="AX29" s="82"/>
      <c r="AY29" s="82"/>
      <c r="AZ29" s="82"/>
      <c r="BA29" s="82"/>
      <c r="BB29" s="82"/>
      <c r="BC29" s="82"/>
      <c r="BD29" s="82"/>
      <c r="BE29" s="82"/>
      <c r="BF29" s="82"/>
      <c r="BG29" s="86"/>
      <c r="BH29" s="86"/>
      <c r="BI29" s="86"/>
      <c r="BJ29" s="86"/>
      <c r="BK29" s="86"/>
      <c r="BL29" s="82"/>
      <c r="BM29" s="82"/>
      <c r="BN29" s="82"/>
      <c r="BO29" s="82"/>
      <c r="BP29" s="87"/>
      <c r="BQ29" s="60"/>
    </row>
    <row r="30" ht="17.25" customHeight="1" outlineLevel="1">
      <c r="A30" s="60"/>
      <c r="B30" s="61" t="s">
        <v>80</v>
      </c>
      <c r="C30" s="62" t="s">
        <v>81</v>
      </c>
      <c r="D30" s="62" t="s">
        <v>58</v>
      </c>
      <c r="E30" s="64">
        <v>45379.0</v>
      </c>
      <c r="F30" s="64">
        <v>45413.0</v>
      </c>
      <c r="G30" s="65">
        <f t="shared" si="4"/>
        <v>25</v>
      </c>
      <c r="H30" s="115">
        <v>0.0</v>
      </c>
      <c r="I30" s="89"/>
      <c r="J30" s="95"/>
      <c r="K30" s="82"/>
      <c r="L30" s="82"/>
      <c r="M30" s="82"/>
      <c r="N30" s="71"/>
      <c r="O30" s="71"/>
      <c r="P30" s="71"/>
      <c r="Q30" s="71"/>
      <c r="R30" s="71"/>
      <c r="S30" s="70"/>
      <c r="T30" s="70"/>
      <c r="U30" s="70"/>
      <c r="V30" s="70"/>
      <c r="W30" s="82"/>
      <c r="X30" s="82"/>
      <c r="Y30" s="82"/>
      <c r="Z30" s="82"/>
      <c r="AA30" s="82"/>
      <c r="AB30" s="82"/>
      <c r="AC30" s="84"/>
      <c r="AD30" s="84"/>
      <c r="AE30" s="84"/>
      <c r="AF30" s="84"/>
      <c r="AG30" s="84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5"/>
      <c r="AS30" s="85"/>
      <c r="AT30" s="85"/>
      <c r="AU30" s="85"/>
      <c r="AV30" s="85"/>
      <c r="AW30" s="82"/>
      <c r="AX30" s="82"/>
      <c r="AY30" s="82"/>
      <c r="AZ30" s="82"/>
      <c r="BA30" s="82"/>
      <c r="BB30" s="82"/>
      <c r="BC30" s="82"/>
      <c r="BD30" s="82"/>
      <c r="BE30" s="82"/>
      <c r="BF30" s="82"/>
      <c r="BG30" s="86"/>
      <c r="BH30" s="86"/>
      <c r="BI30" s="86"/>
      <c r="BJ30" s="86"/>
      <c r="BK30" s="86"/>
      <c r="BL30" s="82"/>
      <c r="BM30" s="82"/>
      <c r="BN30" s="82"/>
      <c r="BO30" s="82"/>
      <c r="BP30" s="87"/>
      <c r="BQ30" s="60"/>
    </row>
    <row r="31" ht="17.25" customHeight="1" outlineLevel="1">
      <c r="A31" s="60"/>
      <c r="B31" s="77" t="s">
        <v>82</v>
      </c>
      <c r="C31" s="62" t="s">
        <v>83</v>
      </c>
      <c r="D31" s="62" t="s">
        <v>40</v>
      </c>
      <c r="E31" s="64">
        <v>45379.0</v>
      </c>
      <c r="F31" s="64">
        <v>45413.0</v>
      </c>
      <c r="G31" s="65">
        <f t="shared" si="4"/>
        <v>25</v>
      </c>
      <c r="H31" s="66">
        <f>AVERAGE(H12:H15,H18:H24,H33:H40,H42:H47,H49:H51,H53:H54)</f>
        <v>0.207654321</v>
      </c>
      <c r="I31" s="89"/>
      <c r="J31" s="95"/>
      <c r="K31" s="82"/>
      <c r="L31" s="82"/>
      <c r="M31" s="82"/>
      <c r="N31" s="83"/>
      <c r="O31" s="83"/>
      <c r="P31" s="83"/>
      <c r="Q31" s="83"/>
      <c r="R31" s="83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84"/>
      <c r="AD31" s="84"/>
      <c r="AE31" s="84"/>
      <c r="AF31" s="84"/>
      <c r="AG31" s="84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5"/>
      <c r="AS31" s="85"/>
      <c r="AT31" s="85"/>
      <c r="AU31" s="85"/>
      <c r="AV31" s="85"/>
      <c r="AW31" s="82"/>
      <c r="AX31" s="82"/>
      <c r="AY31" s="82"/>
      <c r="AZ31" s="82"/>
      <c r="BA31" s="82"/>
      <c r="BB31" s="82"/>
      <c r="BC31" s="82"/>
      <c r="BD31" s="82"/>
      <c r="BE31" s="82"/>
      <c r="BF31" s="82"/>
      <c r="BG31" s="86"/>
      <c r="BH31" s="86"/>
      <c r="BI31" s="86"/>
      <c r="BJ31" s="86"/>
      <c r="BK31" s="86"/>
      <c r="BL31" s="82"/>
      <c r="BM31" s="82"/>
      <c r="BN31" s="82"/>
      <c r="BO31" s="82"/>
      <c r="BP31" s="87"/>
      <c r="BQ31" s="60"/>
    </row>
    <row r="32" ht="21.0" customHeight="1">
      <c r="A32" s="116"/>
      <c r="B32" s="117" t="s">
        <v>84</v>
      </c>
      <c r="C32" s="118" t="s">
        <v>85</v>
      </c>
      <c r="D32" s="119"/>
      <c r="E32" s="119"/>
      <c r="F32" s="119"/>
      <c r="G32" s="119"/>
      <c r="H32" s="120"/>
      <c r="I32" s="119"/>
      <c r="J32" s="121"/>
      <c r="K32" s="122"/>
      <c r="L32" s="122"/>
      <c r="M32" s="119"/>
      <c r="N32" s="123"/>
      <c r="O32" s="123"/>
      <c r="P32" s="123"/>
      <c r="Q32" s="123"/>
      <c r="R32" s="123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19"/>
      <c r="AD32" s="119"/>
      <c r="AE32" s="119"/>
      <c r="AF32" s="119"/>
      <c r="AG32" s="119"/>
      <c r="AH32" s="119"/>
      <c r="AI32" s="119"/>
      <c r="AJ32" s="119"/>
      <c r="AK32" s="119"/>
      <c r="AL32" s="119"/>
      <c r="AM32" s="119"/>
      <c r="AN32" s="119"/>
      <c r="AO32" s="119"/>
      <c r="AP32" s="119"/>
      <c r="AQ32" s="119"/>
      <c r="AR32" s="119"/>
      <c r="AS32" s="119"/>
      <c r="AT32" s="119"/>
      <c r="AU32" s="119"/>
      <c r="AV32" s="119"/>
      <c r="AW32" s="119"/>
      <c r="AX32" s="119"/>
      <c r="AY32" s="119"/>
      <c r="AZ32" s="119"/>
      <c r="BA32" s="119"/>
      <c r="BB32" s="119"/>
      <c r="BC32" s="119"/>
      <c r="BD32" s="119"/>
      <c r="BE32" s="119"/>
      <c r="BF32" s="119"/>
      <c r="BG32" s="119"/>
      <c r="BH32" s="119"/>
      <c r="BI32" s="119"/>
      <c r="BJ32" s="119"/>
      <c r="BK32" s="119"/>
      <c r="BL32" s="119"/>
      <c r="BM32" s="119"/>
      <c r="BN32" s="119"/>
      <c r="BO32" s="119"/>
      <c r="BP32" s="119"/>
      <c r="BQ32" s="116"/>
    </row>
    <row r="33" ht="17.25" customHeight="1" outlineLevel="1">
      <c r="A33" s="60"/>
      <c r="B33" s="77" t="s">
        <v>86</v>
      </c>
      <c r="C33" s="62" t="s">
        <v>87</v>
      </c>
      <c r="D33" s="62"/>
      <c r="E33" s="64">
        <v>45379.0</v>
      </c>
      <c r="F33" s="64">
        <v>45379.0</v>
      </c>
      <c r="G33" s="65">
        <f t="shared" ref="G33:G40" si="5">NETWORKDAYS(E33,F33)</f>
        <v>1</v>
      </c>
      <c r="H33" s="66">
        <v>0.0</v>
      </c>
      <c r="I33" s="69"/>
      <c r="J33" s="114"/>
      <c r="K33" s="70"/>
      <c r="L33" s="70"/>
      <c r="M33" s="70"/>
      <c r="N33" s="83"/>
      <c r="O33" s="83"/>
      <c r="P33" s="83"/>
      <c r="Q33" s="83"/>
      <c r="R33" s="83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2"/>
      <c r="AD33" s="72"/>
      <c r="AE33" s="72"/>
      <c r="AF33" s="72"/>
      <c r="AG33" s="72"/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4"/>
      <c r="AS33" s="74"/>
      <c r="AT33" s="74"/>
      <c r="AU33" s="74"/>
      <c r="AV33" s="74"/>
      <c r="AW33" s="70"/>
      <c r="AX33" s="70"/>
      <c r="AY33" s="70"/>
      <c r="AZ33" s="70"/>
      <c r="BA33" s="70"/>
      <c r="BB33" s="70"/>
      <c r="BC33" s="70"/>
      <c r="BD33" s="70"/>
      <c r="BE33" s="70"/>
      <c r="BF33" s="70"/>
      <c r="BG33" s="75"/>
      <c r="BH33" s="75"/>
      <c r="BI33" s="75"/>
      <c r="BJ33" s="75"/>
      <c r="BK33" s="75"/>
      <c r="BL33" s="70"/>
      <c r="BM33" s="70"/>
      <c r="BN33" s="70"/>
      <c r="BO33" s="70"/>
      <c r="BP33" s="76"/>
      <c r="BQ33" s="60"/>
    </row>
    <row r="34" ht="17.25" customHeight="1" outlineLevel="1">
      <c r="A34" s="60"/>
      <c r="B34" s="77" t="s">
        <v>88</v>
      </c>
      <c r="C34" s="62" t="s">
        <v>89</v>
      </c>
      <c r="D34" s="62"/>
      <c r="E34" s="64">
        <v>45379.0</v>
      </c>
      <c r="F34" s="64">
        <v>45380.0</v>
      </c>
      <c r="G34" s="65">
        <f t="shared" si="5"/>
        <v>2</v>
      </c>
      <c r="H34" s="66">
        <v>0.0</v>
      </c>
      <c r="I34" s="69"/>
      <c r="J34" s="114"/>
      <c r="K34" s="70"/>
      <c r="L34" s="70"/>
      <c r="M34" s="70"/>
      <c r="N34" s="83"/>
      <c r="O34" s="83"/>
      <c r="P34" s="83"/>
      <c r="Q34" s="83"/>
      <c r="R34" s="83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2"/>
      <c r="AD34" s="72"/>
      <c r="AE34" s="72"/>
      <c r="AF34" s="72"/>
      <c r="AG34" s="72"/>
      <c r="AH34" s="70"/>
      <c r="AI34" s="70"/>
      <c r="AJ34" s="70"/>
      <c r="AK34" s="70"/>
      <c r="AL34" s="70"/>
      <c r="AM34" s="70"/>
      <c r="AN34" s="70"/>
      <c r="AO34" s="70"/>
      <c r="AP34" s="70"/>
      <c r="AQ34" s="70"/>
      <c r="AR34" s="74"/>
      <c r="AS34" s="74"/>
      <c r="AT34" s="74"/>
      <c r="AU34" s="74"/>
      <c r="AV34" s="74"/>
      <c r="AW34" s="70"/>
      <c r="AX34" s="70"/>
      <c r="AY34" s="70"/>
      <c r="AZ34" s="70"/>
      <c r="BA34" s="70"/>
      <c r="BB34" s="70"/>
      <c r="BC34" s="70"/>
      <c r="BD34" s="70"/>
      <c r="BE34" s="70"/>
      <c r="BF34" s="70"/>
      <c r="BG34" s="75"/>
      <c r="BH34" s="75"/>
      <c r="BI34" s="75"/>
      <c r="BJ34" s="75"/>
      <c r="BK34" s="75"/>
      <c r="BL34" s="70"/>
      <c r="BM34" s="70"/>
      <c r="BN34" s="70"/>
      <c r="BO34" s="70"/>
      <c r="BP34" s="76"/>
      <c r="BQ34" s="60"/>
    </row>
    <row r="35" ht="17.25" customHeight="1" outlineLevel="1">
      <c r="A35" s="60"/>
      <c r="B35" s="77" t="s">
        <v>90</v>
      </c>
      <c r="C35" s="62" t="s">
        <v>91</v>
      </c>
      <c r="D35" s="62" t="s">
        <v>77</v>
      </c>
      <c r="E35" s="64">
        <v>45383.0</v>
      </c>
      <c r="F35" s="64">
        <v>45385.0</v>
      </c>
      <c r="G35" s="65">
        <f t="shared" si="5"/>
        <v>3</v>
      </c>
      <c r="H35" s="93">
        <v>0.0</v>
      </c>
      <c r="I35" s="89"/>
      <c r="J35" s="95"/>
      <c r="K35" s="82"/>
      <c r="L35" s="82"/>
      <c r="M35" s="82"/>
      <c r="N35" s="83"/>
      <c r="O35" s="83"/>
      <c r="P35" s="83"/>
      <c r="Q35" s="83"/>
      <c r="R35" s="83"/>
      <c r="S35" s="70"/>
      <c r="T35" s="70"/>
      <c r="U35" s="70"/>
      <c r="V35" s="70"/>
      <c r="W35" s="82"/>
      <c r="X35" s="82"/>
      <c r="Y35" s="82"/>
      <c r="Z35" s="82"/>
      <c r="AA35" s="82"/>
      <c r="AB35" s="82"/>
      <c r="AC35" s="84"/>
      <c r="AD35" s="84"/>
      <c r="AE35" s="84"/>
      <c r="AF35" s="84"/>
      <c r="AG35" s="84"/>
      <c r="AH35" s="82"/>
      <c r="AI35" s="82"/>
      <c r="AJ35" s="82"/>
      <c r="AK35" s="82"/>
      <c r="AL35" s="82"/>
      <c r="AM35" s="82"/>
      <c r="AN35" s="82"/>
      <c r="AO35" s="82"/>
      <c r="AP35" s="82"/>
      <c r="AQ35" s="82"/>
      <c r="AR35" s="85"/>
      <c r="AS35" s="85"/>
      <c r="AT35" s="85"/>
      <c r="AU35" s="85"/>
      <c r="AV35" s="85"/>
      <c r="AW35" s="82"/>
      <c r="AX35" s="82"/>
      <c r="AY35" s="82"/>
      <c r="AZ35" s="82"/>
      <c r="BA35" s="82"/>
      <c r="BB35" s="82"/>
      <c r="BC35" s="82"/>
      <c r="BD35" s="82"/>
      <c r="BE35" s="82"/>
      <c r="BF35" s="82"/>
      <c r="BG35" s="86"/>
      <c r="BH35" s="86"/>
      <c r="BI35" s="86"/>
      <c r="BJ35" s="86"/>
      <c r="BK35" s="86"/>
      <c r="BL35" s="82"/>
      <c r="BM35" s="82"/>
      <c r="BN35" s="82"/>
      <c r="BO35" s="82"/>
      <c r="BP35" s="87"/>
      <c r="BQ35" s="60"/>
    </row>
    <row r="36" ht="17.25" customHeight="1" outlineLevel="1">
      <c r="A36" s="60"/>
      <c r="B36" s="77" t="s">
        <v>92</v>
      </c>
      <c r="C36" s="62" t="s">
        <v>93</v>
      </c>
      <c r="D36" s="62"/>
      <c r="E36" s="64">
        <v>45385.0</v>
      </c>
      <c r="F36" s="64">
        <v>45385.0</v>
      </c>
      <c r="G36" s="65">
        <f t="shared" si="5"/>
        <v>1</v>
      </c>
      <c r="H36" s="66">
        <v>0.0</v>
      </c>
      <c r="I36" s="69"/>
      <c r="J36" s="114"/>
      <c r="K36" s="70"/>
      <c r="L36" s="70"/>
      <c r="M36" s="70"/>
      <c r="N36" s="83"/>
      <c r="O36" s="83"/>
      <c r="P36" s="83"/>
      <c r="Q36" s="83"/>
      <c r="R36" s="83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2"/>
      <c r="AD36" s="72"/>
      <c r="AE36" s="72"/>
      <c r="AF36" s="72"/>
      <c r="AG36" s="72"/>
      <c r="AH36" s="70"/>
      <c r="AI36" s="70"/>
      <c r="AJ36" s="70"/>
      <c r="AK36" s="70"/>
      <c r="AL36" s="70"/>
      <c r="AM36" s="70"/>
      <c r="AN36" s="70"/>
      <c r="AO36" s="70"/>
      <c r="AP36" s="70"/>
      <c r="AQ36" s="70"/>
      <c r="AR36" s="74"/>
      <c r="AS36" s="74"/>
      <c r="AT36" s="74"/>
      <c r="AU36" s="74"/>
      <c r="AV36" s="74"/>
      <c r="AW36" s="70"/>
      <c r="AX36" s="70"/>
      <c r="AY36" s="70"/>
      <c r="AZ36" s="70"/>
      <c r="BA36" s="70"/>
      <c r="BB36" s="70"/>
      <c r="BC36" s="70"/>
      <c r="BD36" s="70"/>
      <c r="BE36" s="70"/>
      <c r="BF36" s="70"/>
      <c r="BG36" s="75"/>
      <c r="BH36" s="75"/>
      <c r="BI36" s="75"/>
      <c r="BJ36" s="75"/>
      <c r="BK36" s="75"/>
      <c r="BL36" s="70"/>
      <c r="BM36" s="70"/>
      <c r="BN36" s="70"/>
      <c r="BO36" s="70"/>
      <c r="BP36" s="76"/>
      <c r="BQ36" s="60"/>
    </row>
    <row r="37" ht="17.25" customHeight="1" outlineLevel="1">
      <c r="A37" s="60"/>
      <c r="B37" s="113" t="s">
        <v>94</v>
      </c>
      <c r="C37" s="62" t="s">
        <v>95</v>
      </c>
      <c r="D37" s="62" t="s">
        <v>74</v>
      </c>
      <c r="E37" s="64">
        <v>45385.0</v>
      </c>
      <c r="F37" s="64">
        <v>45386.0</v>
      </c>
      <c r="G37" s="65">
        <f t="shared" si="5"/>
        <v>2</v>
      </c>
      <c r="H37" s="93">
        <v>0.0</v>
      </c>
      <c r="I37" s="69"/>
      <c r="J37" s="114"/>
      <c r="K37" s="70"/>
      <c r="L37" s="70"/>
      <c r="M37" s="70"/>
      <c r="N37" s="83"/>
      <c r="O37" s="83"/>
      <c r="P37" s="83"/>
      <c r="Q37" s="83"/>
      <c r="R37" s="83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2"/>
      <c r="AD37" s="72"/>
      <c r="AE37" s="72"/>
      <c r="AF37" s="72"/>
      <c r="AG37" s="72"/>
      <c r="AH37" s="70"/>
      <c r="AI37" s="70"/>
      <c r="AJ37" s="70"/>
      <c r="AK37" s="70"/>
      <c r="AL37" s="70"/>
      <c r="AM37" s="70"/>
      <c r="AN37" s="70"/>
      <c r="AO37" s="70"/>
      <c r="AP37" s="70"/>
      <c r="AQ37" s="70"/>
      <c r="AR37" s="74"/>
      <c r="AS37" s="74"/>
      <c r="AT37" s="74"/>
      <c r="AU37" s="74"/>
      <c r="AV37" s="74"/>
      <c r="AW37" s="70"/>
      <c r="AX37" s="70"/>
      <c r="AY37" s="70"/>
      <c r="AZ37" s="70"/>
      <c r="BA37" s="70"/>
      <c r="BB37" s="70"/>
      <c r="BC37" s="70"/>
      <c r="BD37" s="70"/>
      <c r="BE37" s="70"/>
      <c r="BF37" s="70"/>
      <c r="BG37" s="75"/>
      <c r="BH37" s="75"/>
      <c r="BI37" s="75"/>
      <c r="BJ37" s="75"/>
      <c r="BK37" s="75"/>
      <c r="BL37" s="70"/>
      <c r="BM37" s="70"/>
      <c r="BN37" s="70"/>
      <c r="BO37" s="70"/>
      <c r="BP37" s="76"/>
      <c r="BQ37" s="60"/>
    </row>
    <row r="38" ht="24.75" customHeight="1" outlineLevel="1">
      <c r="A38" s="60"/>
      <c r="B38" s="77" t="s">
        <v>96</v>
      </c>
      <c r="C38" s="62" t="s">
        <v>97</v>
      </c>
      <c r="D38" s="62" t="s">
        <v>40</v>
      </c>
      <c r="E38" s="64">
        <v>45386.0</v>
      </c>
      <c r="F38" s="64">
        <v>45387.0</v>
      </c>
      <c r="G38" s="65">
        <f t="shared" si="5"/>
        <v>2</v>
      </c>
      <c r="H38" s="93">
        <f>AVERAGE(H33:H37)</f>
        <v>0</v>
      </c>
      <c r="I38" s="69"/>
      <c r="J38" s="114"/>
      <c r="K38" s="70"/>
      <c r="L38" s="70"/>
      <c r="M38" s="70"/>
      <c r="N38" s="83"/>
      <c r="O38" s="83"/>
      <c r="P38" s="83"/>
      <c r="Q38" s="83"/>
      <c r="R38" s="83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2"/>
      <c r="AD38" s="72"/>
      <c r="AE38" s="72"/>
      <c r="AF38" s="72"/>
      <c r="AG38" s="72"/>
      <c r="AH38" s="70"/>
      <c r="AI38" s="70"/>
      <c r="AJ38" s="70"/>
      <c r="AK38" s="70"/>
      <c r="AL38" s="70"/>
      <c r="AM38" s="70"/>
      <c r="AN38" s="70"/>
      <c r="AO38" s="70"/>
      <c r="AP38" s="70"/>
      <c r="AQ38" s="70"/>
      <c r="AR38" s="74"/>
      <c r="AS38" s="74"/>
      <c r="AT38" s="74"/>
      <c r="AU38" s="74"/>
      <c r="AV38" s="74"/>
      <c r="AW38" s="70"/>
      <c r="AX38" s="70"/>
      <c r="AY38" s="70"/>
      <c r="AZ38" s="70"/>
      <c r="BA38" s="70"/>
      <c r="BB38" s="70"/>
      <c r="BC38" s="70"/>
      <c r="BD38" s="70"/>
      <c r="BE38" s="70"/>
      <c r="BF38" s="70"/>
      <c r="BG38" s="75"/>
      <c r="BH38" s="75"/>
      <c r="BI38" s="75"/>
      <c r="BJ38" s="75"/>
      <c r="BK38" s="75"/>
      <c r="BL38" s="70"/>
      <c r="BM38" s="70"/>
      <c r="BN38" s="70"/>
      <c r="BO38" s="70"/>
      <c r="BP38" s="76"/>
      <c r="BQ38" s="60"/>
    </row>
    <row r="39" ht="17.25" customHeight="1" outlineLevel="1">
      <c r="A39" s="116"/>
      <c r="B39" s="124" t="s">
        <v>98</v>
      </c>
      <c r="C39" s="125" t="s">
        <v>99</v>
      </c>
      <c r="D39" s="126"/>
      <c r="E39" s="127">
        <v>45390.0</v>
      </c>
      <c r="F39" s="127">
        <v>45394.0</v>
      </c>
      <c r="G39" s="65">
        <f t="shared" si="5"/>
        <v>5</v>
      </c>
      <c r="H39" s="128">
        <v>0.0</v>
      </c>
      <c r="I39" s="129"/>
      <c r="J39" s="130"/>
      <c r="K39" s="131"/>
      <c r="L39" s="131"/>
      <c r="M39" s="131"/>
      <c r="N39" s="132"/>
      <c r="O39" s="132"/>
      <c r="P39" s="132"/>
      <c r="Q39" s="132"/>
      <c r="R39" s="132"/>
      <c r="S39" s="131"/>
      <c r="T39" s="131"/>
      <c r="U39" s="131"/>
      <c r="V39" s="131"/>
      <c r="W39" s="131"/>
      <c r="X39" s="131"/>
      <c r="Y39" s="131"/>
      <c r="Z39" s="131"/>
      <c r="AA39" s="131"/>
      <c r="AB39" s="131"/>
      <c r="AC39" s="133"/>
      <c r="AD39" s="133"/>
      <c r="AE39" s="116"/>
      <c r="AF39" s="133"/>
      <c r="AG39" s="133"/>
      <c r="AH39" s="131"/>
      <c r="AI39" s="131"/>
      <c r="AJ39" s="131"/>
      <c r="AK39" s="131"/>
      <c r="AL39" s="131"/>
      <c r="AM39" s="131"/>
      <c r="AN39" s="131"/>
      <c r="AO39" s="131"/>
      <c r="AP39" s="131"/>
      <c r="AQ39" s="131"/>
      <c r="AR39" s="134"/>
      <c r="AS39" s="134"/>
      <c r="AT39" s="134"/>
      <c r="AU39" s="134"/>
      <c r="AV39" s="134"/>
      <c r="AW39" s="131"/>
      <c r="AX39" s="131"/>
      <c r="AY39" s="131"/>
      <c r="AZ39" s="131"/>
      <c r="BA39" s="131"/>
      <c r="BB39" s="131"/>
      <c r="BC39" s="131"/>
      <c r="BD39" s="131"/>
      <c r="BE39" s="131"/>
      <c r="BF39" s="131"/>
      <c r="BG39" s="135"/>
      <c r="BH39" s="135"/>
      <c r="BI39" s="135"/>
      <c r="BJ39" s="135"/>
      <c r="BK39" s="135"/>
      <c r="BL39" s="131"/>
      <c r="BM39" s="131"/>
      <c r="BN39" s="131"/>
      <c r="BO39" s="131"/>
      <c r="BP39" s="136"/>
      <c r="BQ39" s="116"/>
    </row>
    <row r="40" ht="17.25" customHeight="1" outlineLevel="1">
      <c r="A40" s="116"/>
      <c r="B40" s="137" t="s">
        <v>100</v>
      </c>
      <c r="C40" s="138" t="s">
        <v>101</v>
      </c>
      <c r="D40" s="139" t="s">
        <v>74</v>
      </c>
      <c r="E40" s="140">
        <v>45390.0</v>
      </c>
      <c r="F40" s="140">
        <v>45394.0</v>
      </c>
      <c r="G40" s="65">
        <f t="shared" si="5"/>
        <v>5</v>
      </c>
      <c r="H40" s="141">
        <v>0.0</v>
      </c>
      <c r="I40" s="142"/>
      <c r="J40" s="143"/>
      <c r="K40" s="144"/>
      <c r="L40" s="144"/>
      <c r="M40" s="144"/>
      <c r="N40" s="145"/>
      <c r="O40" s="145"/>
      <c r="P40" s="145"/>
      <c r="Q40" s="145"/>
      <c r="R40" s="145"/>
      <c r="S40" s="144"/>
      <c r="T40" s="144"/>
      <c r="U40" s="144"/>
      <c r="V40" s="144"/>
      <c r="W40" s="144"/>
      <c r="X40" s="144"/>
      <c r="Y40" s="144"/>
      <c r="Z40" s="144"/>
      <c r="AA40" s="144"/>
      <c r="AB40" s="144"/>
      <c r="AC40" s="146"/>
      <c r="AD40" s="146"/>
      <c r="AE40" s="146"/>
      <c r="AF40" s="146"/>
      <c r="AG40" s="146"/>
      <c r="AH40" s="144"/>
      <c r="AI40" s="144"/>
      <c r="AJ40" s="144"/>
      <c r="AK40" s="144"/>
      <c r="AL40" s="144"/>
      <c r="AM40" s="144"/>
      <c r="AN40" s="144"/>
      <c r="AO40" s="144"/>
      <c r="AP40" s="144"/>
      <c r="AQ40" s="144"/>
      <c r="AR40" s="147"/>
      <c r="AS40" s="147"/>
      <c r="AT40" s="147"/>
      <c r="AU40" s="147"/>
      <c r="AV40" s="147"/>
      <c r="AW40" s="144"/>
      <c r="AX40" s="144"/>
      <c r="AY40" s="144"/>
      <c r="AZ40" s="144"/>
      <c r="BA40" s="144"/>
      <c r="BB40" s="144"/>
      <c r="BC40" s="144"/>
      <c r="BD40" s="144"/>
      <c r="BE40" s="144"/>
      <c r="BF40" s="144"/>
      <c r="BG40" s="148"/>
      <c r="BH40" s="148"/>
      <c r="BI40" s="148"/>
      <c r="BJ40" s="148"/>
      <c r="BK40" s="148"/>
      <c r="BL40" s="144"/>
      <c r="BM40" s="144"/>
      <c r="BN40" s="144"/>
      <c r="BO40" s="144"/>
      <c r="BP40" s="149"/>
      <c r="BQ40" s="116"/>
    </row>
    <row r="41" ht="21.0" customHeight="1">
      <c r="A41" s="31"/>
      <c r="B41" s="53" t="s">
        <v>102</v>
      </c>
      <c r="C41" s="54" t="s">
        <v>103</v>
      </c>
      <c r="D41" s="55"/>
      <c r="E41" s="55"/>
      <c r="F41" s="55"/>
      <c r="G41" s="55"/>
      <c r="H41" s="55"/>
      <c r="I41" s="90"/>
      <c r="J41" s="91"/>
      <c r="K41" s="92"/>
      <c r="L41" s="92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90"/>
      <c r="AL41" s="90"/>
      <c r="AM41" s="90"/>
      <c r="AN41" s="90"/>
      <c r="AO41" s="90"/>
      <c r="AP41" s="90"/>
      <c r="AQ41" s="90"/>
      <c r="AR41" s="90"/>
      <c r="AS41" s="90"/>
      <c r="AT41" s="90"/>
      <c r="AU41" s="90"/>
      <c r="AV41" s="90"/>
      <c r="AW41" s="90"/>
      <c r="AX41" s="90"/>
      <c r="AY41" s="90"/>
      <c r="AZ41" s="90"/>
      <c r="BA41" s="90"/>
      <c r="BB41" s="90"/>
      <c r="BC41" s="90"/>
      <c r="BD41" s="90"/>
      <c r="BE41" s="90"/>
      <c r="BF41" s="90"/>
      <c r="BG41" s="90"/>
      <c r="BH41" s="90"/>
      <c r="BI41" s="90"/>
      <c r="BJ41" s="90"/>
      <c r="BK41" s="90"/>
      <c r="BL41" s="90"/>
      <c r="BM41" s="90"/>
      <c r="BN41" s="90"/>
      <c r="BO41" s="90"/>
      <c r="BP41" s="90"/>
      <c r="BQ41" s="31"/>
    </row>
    <row r="42" ht="17.25" customHeight="1" outlineLevel="1">
      <c r="A42" s="60"/>
      <c r="B42" s="113" t="s">
        <v>104</v>
      </c>
      <c r="C42" s="62" t="s">
        <v>105</v>
      </c>
      <c r="D42" s="62"/>
      <c r="E42" s="64">
        <v>45397.0</v>
      </c>
      <c r="F42" s="64">
        <v>45400.0</v>
      </c>
      <c r="G42" s="65">
        <f t="shared" ref="G42:G47" si="6">NETWORKDAYS(E42,F42)</f>
        <v>4</v>
      </c>
      <c r="H42" s="93">
        <v>0.0</v>
      </c>
      <c r="I42" s="69"/>
      <c r="J42" s="114"/>
      <c r="K42" s="70"/>
      <c r="L42" s="70"/>
      <c r="M42" s="70"/>
      <c r="N42" s="83"/>
      <c r="O42" s="83"/>
      <c r="P42" s="83"/>
      <c r="Q42" s="83"/>
      <c r="R42" s="83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2"/>
      <c r="AD42" s="72"/>
      <c r="AE42" s="72"/>
      <c r="AF42" s="72"/>
      <c r="AG42" s="72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4"/>
      <c r="AS42" s="74"/>
      <c r="AT42" s="74"/>
      <c r="AU42" s="74"/>
      <c r="AV42" s="74"/>
      <c r="AW42" s="70"/>
      <c r="AX42" s="70"/>
      <c r="AY42" s="70"/>
      <c r="AZ42" s="70"/>
      <c r="BA42" s="70"/>
      <c r="BB42" s="70"/>
      <c r="BC42" s="70"/>
      <c r="BD42" s="70"/>
      <c r="BE42" s="70"/>
      <c r="BF42" s="70"/>
      <c r="BG42" s="75"/>
      <c r="BH42" s="75"/>
      <c r="BI42" s="75"/>
      <c r="BJ42" s="75"/>
      <c r="BK42" s="75"/>
      <c r="BL42" s="70"/>
      <c r="BM42" s="70"/>
      <c r="BN42" s="70"/>
      <c r="BO42" s="70"/>
      <c r="BP42" s="76"/>
      <c r="BQ42" s="60"/>
    </row>
    <row r="43" ht="17.25" customHeight="1" outlineLevel="1">
      <c r="A43" s="60"/>
      <c r="B43" s="77" t="s">
        <v>106</v>
      </c>
      <c r="C43" s="62" t="s">
        <v>107</v>
      </c>
      <c r="D43" s="62"/>
      <c r="E43" s="64">
        <v>45397.0</v>
      </c>
      <c r="F43" s="64">
        <v>45401.0</v>
      </c>
      <c r="G43" s="65">
        <f t="shared" si="6"/>
        <v>5</v>
      </c>
      <c r="H43" s="93">
        <v>0.0</v>
      </c>
      <c r="I43" s="89"/>
      <c r="J43" s="95"/>
      <c r="K43" s="82"/>
      <c r="L43" s="82"/>
      <c r="M43" s="82"/>
      <c r="N43" s="83"/>
      <c r="O43" s="83"/>
      <c r="P43" s="83"/>
      <c r="Q43" s="83"/>
      <c r="R43" s="83"/>
      <c r="S43" s="70"/>
      <c r="T43" s="70"/>
      <c r="U43" s="70"/>
      <c r="V43" s="70"/>
      <c r="W43" s="82"/>
      <c r="X43" s="82"/>
      <c r="Y43" s="82"/>
      <c r="Z43" s="82"/>
      <c r="AA43" s="82"/>
      <c r="AB43" s="82"/>
      <c r="AC43" s="84"/>
      <c r="AD43" s="84"/>
      <c r="AE43" s="133"/>
      <c r="AF43" s="84"/>
      <c r="AG43" s="84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5"/>
      <c r="AS43" s="85"/>
      <c r="AT43" s="85"/>
      <c r="AU43" s="85"/>
      <c r="AV43" s="85"/>
      <c r="AW43" s="82"/>
      <c r="AX43" s="82"/>
      <c r="AY43" s="82"/>
      <c r="AZ43" s="82"/>
      <c r="BA43" s="82"/>
      <c r="BB43" s="82"/>
      <c r="BC43" s="82"/>
      <c r="BD43" s="82"/>
      <c r="BE43" s="82"/>
      <c r="BF43" s="82"/>
      <c r="BG43" s="86"/>
      <c r="BH43" s="86"/>
      <c r="BI43" s="86"/>
      <c r="BJ43" s="86"/>
      <c r="BK43" s="86"/>
      <c r="BL43" s="82"/>
      <c r="BM43" s="82"/>
      <c r="BN43" s="82"/>
      <c r="BO43" s="82"/>
      <c r="BP43" s="87"/>
      <c r="BQ43" s="60"/>
    </row>
    <row r="44" ht="17.25" customHeight="1" outlineLevel="1">
      <c r="A44" s="60"/>
      <c r="B44" s="77" t="s">
        <v>108</v>
      </c>
      <c r="C44" s="62" t="s">
        <v>109</v>
      </c>
      <c r="D44" s="62"/>
      <c r="E44" s="64">
        <v>45397.0</v>
      </c>
      <c r="F44" s="64">
        <v>45399.0</v>
      </c>
      <c r="G44" s="65">
        <f t="shared" si="6"/>
        <v>3</v>
      </c>
      <c r="H44" s="93">
        <v>0.0</v>
      </c>
      <c r="I44" s="89"/>
      <c r="J44" s="95"/>
      <c r="K44" s="82"/>
      <c r="L44" s="82"/>
      <c r="M44" s="82"/>
      <c r="N44" s="83"/>
      <c r="O44" s="83"/>
      <c r="P44" s="83"/>
      <c r="Q44" s="83"/>
      <c r="R44" s="83"/>
      <c r="S44" s="70"/>
      <c r="T44" s="70"/>
      <c r="U44" s="70"/>
      <c r="V44" s="70"/>
      <c r="W44" s="82"/>
      <c r="X44" s="82"/>
      <c r="Y44" s="82"/>
      <c r="Z44" s="82"/>
      <c r="AA44" s="82"/>
      <c r="AB44" s="82"/>
      <c r="AC44" s="84"/>
      <c r="AD44" s="84"/>
      <c r="AE44" s="84"/>
      <c r="AF44" s="84"/>
      <c r="AG44" s="84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5"/>
      <c r="AS44" s="85"/>
      <c r="AT44" s="85"/>
      <c r="AU44" s="85"/>
      <c r="AV44" s="85"/>
      <c r="AW44" s="82"/>
      <c r="AX44" s="82"/>
      <c r="AY44" s="82"/>
      <c r="AZ44" s="82"/>
      <c r="BA44" s="82"/>
      <c r="BB44" s="82"/>
      <c r="BC44" s="82"/>
      <c r="BD44" s="82"/>
      <c r="BE44" s="82"/>
      <c r="BF44" s="82"/>
      <c r="BG44" s="86"/>
      <c r="BH44" s="86"/>
      <c r="BI44" s="86"/>
      <c r="BJ44" s="86"/>
      <c r="BK44" s="86"/>
      <c r="BL44" s="82"/>
      <c r="BM44" s="82"/>
      <c r="BN44" s="82"/>
      <c r="BO44" s="82"/>
      <c r="BP44" s="87"/>
      <c r="BQ44" s="60"/>
    </row>
    <row r="45" ht="17.25" customHeight="1" outlineLevel="1">
      <c r="A45" s="60"/>
      <c r="B45" s="61" t="s">
        <v>110</v>
      </c>
      <c r="C45" s="62" t="s">
        <v>111</v>
      </c>
      <c r="D45" s="62"/>
      <c r="E45" s="64">
        <v>45399.0</v>
      </c>
      <c r="F45" s="64">
        <v>45406.0</v>
      </c>
      <c r="G45" s="65">
        <f t="shared" si="6"/>
        <v>6</v>
      </c>
      <c r="H45" s="93">
        <v>0.0</v>
      </c>
      <c r="I45" s="89"/>
      <c r="J45" s="95"/>
      <c r="K45" s="82"/>
      <c r="L45" s="82"/>
      <c r="M45" s="82"/>
      <c r="N45" s="71"/>
      <c r="O45" s="71"/>
      <c r="P45" s="71"/>
      <c r="Q45" s="71"/>
      <c r="R45" s="71"/>
      <c r="S45" s="70"/>
      <c r="T45" s="70"/>
      <c r="U45" s="70"/>
      <c r="V45" s="70"/>
      <c r="W45" s="82"/>
      <c r="X45" s="82"/>
      <c r="Y45" s="82"/>
      <c r="Z45" s="82"/>
      <c r="AA45" s="82"/>
      <c r="AB45" s="82"/>
      <c r="AC45" s="84"/>
      <c r="AD45" s="84"/>
      <c r="AE45" s="84"/>
      <c r="AF45" s="84"/>
      <c r="AG45" s="84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5"/>
      <c r="AS45" s="85"/>
      <c r="AT45" s="85"/>
      <c r="AU45" s="85"/>
      <c r="AV45" s="85"/>
      <c r="AW45" s="82"/>
      <c r="AX45" s="82"/>
      <c r="AY45" s="82"/>
      <c r="AZ45" s="82"/>
      <c r="BA45" s="82"/>
      <c r="BB45" s="82"/>
      <c r="BC45" s="82"/>
      <c r="BD45" s="82"/>
      <c r="BE45" s="82"/>
      <c r="BF45" s="82"/>
      <c r="BG45" s="86"/>
      <c r="BH45" s="86"/>
      <c r="BI45" s="86"/>
      <c r="BJ45" s="86"/>
      <c r="BK45" s="86"/>
      <c r="BL45" s="82"/>
      <c r="BM45" s="82"/>
      <c r="BN45" s="82"/>
      <c r="BO45" s="82"/>
      <c r="BP45" s="87"/>
      <c r="BQ45" s="60"/>
    </row>
    <row r="46" ht="17.25" customHeight="1" outlineLevel="1">
      <c r="A46" s="60"/>
      <c r="B46" s="61" t="s">
        <v>112</v>
      </c>
      <c r="C46" s="62" t="s">
        <v>113</v>
      </c>
      <c r="D46" s="62"/>
      <c r="E46" s="64">
        <v>45400.0</v>
      </c>
      <c r="F46" s="64">
        <v>45405.0</v>
      </c>
      <c r="G46" s="65">
        <f t="shared" si="6"/>
        <v>4</v>
      </c>
      <c r="H46" s="115">
        <v>0.0</v>
      </c>
      <c r="I46" s="89"/>
      <c r="J46" s="95"/>
      <c r="K46" s="82"/>
      <c r="L46" s="82"/>
      <c r="M46" s="82"/>
      <c r="N46" s="71"/>
      <c r="O46" s="71"/>
      <c r="P46" s="71"/>
      <c r="Q46" s="71"/>
      <c r="R46" s="71"/>
      <c r="S46" s="70"/>
      <c r="T46" s="70"/>
      <c r="U46" s="70"/>
      <c r="V46" s="70"/>
      <c r="W46" s="82"/>
      <c r="X46" s="82"/>
      <c r="Y46" s="82"/>
      <c r="Z46" s="82"/>
      <c r="AA46" s="82"/>
      <c r="AB46" s="82"/>
      <c r="AC46" s="84"/>
      <c r="AD46" s="84"/>
      <c r="AE46" s="84"/>
      <c r="AF46" s="84"/>
      <c r="AG46" s="84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5"/>
      <c r="AS46" s="85"/>
      <c r="AT46" s="85"/>
      <c r="AU46" s="85"/>
      <c r="AV46" s="85"/>
      <c r="AW46" s="82"/>
      <c r="AX46" s="82"/>
      <c r="AY46" s="82"/>
      <c r="AZ46" s="82"/>
      <c r="BA46" s="82"/>
      <c r="BB46" s="82"/>
      <c r="BC46" s="82"/>
      <c r="BD46" s="82"/>
      <c r="BE46" s="82"/>
      <c r="BF46" s="82"/>
      <c r="BG46" s="86"/>
      <c r="BH46" s="86"/>
      <c r="BI46" s="86"/>
      <c r="BJ46" s="86"/>
      <c r="BK46" s="86"/>
      <c r="BL46" s="82"/>
      <c r="BM46" s="82"/>
      <c r="BN46" s="82"/>
      <c r="BO46" s="82"/>
      <c r="BP46" s="87"/>
      <c r="BQ46" s="60"/>
    </row>
    <row r="47" ht="17.25" customHeight="1" outlineLevel="1">
      <c r="A47" s="60"/>
      <c r="B47" s="113" t="s">
        <v>114</v>
      </c>
      <c r="C47" s="62" t="s">
        <v>115</v>
      </c>
      <c r="D47" s="62"/>
      <c r="E47" s="150">
        <v>45401.0</v>
      </c>
      <c r="F47" s="64">
        <v>45406.0</v>
      </c>
      <c r="G47" s="65">
        <f t="shared" si="6"/>
        <v>4</v>
      </c>
      <c r="H47" s="93">
        <v>0.0</v>
      </c>
      <c r="I47" s="69"/>
      <c r="J47" s="114"/>
      <c r="K47" s="70"/>
      <c r="L47" s="70"/>
      <c r="M47" s="70"/>
      <c r="N47" s="83"/>
      <c r="O47" s="83"/>
      <c r="P47" s="83"/>
      <c r="Q47" s="83"/>
      <c r="R47" s="83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2"/>
      <c r="AD47" s="72"/>
      <c r="AE47" s="72"/>
      <c r="AF47" s="72"/>
      <c r="AG47" s="72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4"/>
      <c r="AS47" s="74"/>
      <c r="AT47" s="74"/>
      <c r="AU47" s="74"/>
      <c r="AV47" s="74"/>
      <c r="AW47" s="70"/>
      <c r="AX47" s="70"/>
      <c r="AY47" s="70"/>
      <c r="AZ47" s="70"/>
      <c r="BA47" s="70"/>
      <c r="BB47" s="70"/>
      <c r="BC47" s="70"/>
      <c r="BD47" s="70"/>
      <c r="BE47" s="70"/>
      <c r="BF47" s="70"/>
      <c r="BG47" s="75"/>
      <c r="BH47" s="75"/>
      <c r="BI47" s="75"/>
      <c r="BJ47" s="75"/>
      <c r="BK47" s="75"/>
      <c r="BL47" s="70"/>
      <c r="BM47" s="70"/>
      <c r="BN47" s="70"/>
      <c r="BO47" s="70"/>
      <c r="BP47" s="76"/>
      <c r="BQ47" s="60"/>
    </row>
    <row r="48" ht="21.0" customHeight="1">
      <c r="A48" s="116"/>
      <c r="B48" s="117" t="s">
        <v>116</v>
      </c>
      <c r="C48" s="118" t="s">
        <v>117</v>
      </c>
      <c r="D48" s="119"/>
      <c r="E48" s="119"/>
      <c r="F48" s="119"/>
      <c r="G48" s="119"/>
      <c r="H48" s="119"/>
      <c r="I48" s="119"/>
      <c r="J48" s="121"/>
      <c r="K48" s="122"/>
      <c r="L48" s="122"/>
      <c r="M48" s="119"/>
      <c r="N48" s="123"/>
      <c r="O48" s="123"/>
      <c r="P48" s="123"/>
      <c r="Q48" s="123"/>
      <c r="R48" s="123"/>
      <c r="S48" s="119"/>
      <c r="T48" s="119"/>
      <c r="U48" s="119"/>
      <c r="V48" s="119"/>
      <c r="W48" s="119"/>
      <c r="X48" s="119"/>
      <c r="Y48" s="119"/>
      <c r="Z48" s="119"/>
      <c r="AA48" s="119"/>
      <c r="AB48" s="119"/>
      <c r="AC48" s="119"/>
      <c r="AD48" s="119"/>
      <c r="AE48" s="119"/>
      <c r="AF48" s="119"/>
      <c r="AG48" s="119"/>
      <c r="AH48" s="119"/>
      <c r="AI48" s="119"/>
      <c r="AJ48" s="119"/>
      <c r="AK48" s="119"/>
      <c r="AL48" s="119"/>
      <c r="AM48" s="119"/>
      <c r="AN48" s="119"/>
      <c r="AO48" s="119"/>
      <c r="AP48" s="119"/>
      <c r="AQ48" s="119"/>
      <c r="AR48" s="119"/>
      <c r="AS48" s="119"/>
      <c r="AT48" s="119"/>
      <c r="AU48" s="119"/>
      <c r="AV48" s="119"/>
      <c r="AW48" s="119"/>
      <c r="AX48" s="119"/>
      <c r="AY48" s="119"/>
      <c r="AZ48" s="119"/>
      <c r="BA48" s="119"/>
      <c r="BB48" s="119"/>
      <c r="BC48" s="119"/>
      <c r="BD48" s="119"/>
      <c r="BE48" s="119"/>
      <c r="BF48" s="119"/>
      <c r="BG48" s="119"/>
      <c r="BH48" s="119"/>
      <c r="BI48" s="119"/>
      <c r="BJ48" s="119"/>
      <c r="BK48" s="119"/>
      <c r="BL48" s="119"/>
      <c r="BM48" s="119"/>
      <c r="BN48" s="119"/>
      <c r="BO48" s="119"/>
      <c r="BP48" s="119"/>
      <c r="BQ48" s="116"/>
    </row>
    <row r="49" ht="17.25" customHeight="1" outlineLevel="1">
      <c r="A49" s="60"/>
      <c r="B49" s="77" t="s">
        <v>118</v>
      </c>
      <c r="C49" s="151" t="s">
        <v>119</v>
      </c>
      <c r="D49" s="62"/>
      <c r="E49" s="64">
        <v>45397.0</v>
      </c>
      <c r="F49" s="64">
        <v>45408.0</v>
      </c>
      <c r="G49" s="65">
        <f t="shared" ref="G49:G51" si="7">NETWORKDAYS(E49,F49)</f>
        <v>10</v>
      </c>
      <c r="H49" s="93">
        <v>0.0</v>
      </c>
      <c r="I49" s="89"/>
      <c r="J49" s="95"/>
      <c r="K49" s="82"/>
      <c r="L49" s="82"/>
      <c r="M49" s="82"/>
      <c r="N49" s="83"/>
      <c r="O49" s="83"/>
      <c r="P49" s="83"/>
      <c r="Q49" s="83"/>
      <c r="R49" s="83"/>
      <c r="S49" s="70"/>
      <c r="T49" s="70"/>
      <c r="U49" s="70"/>
      <c r="V49" s="70"/>
      <c r="W49" s="82"/>
      <c r="X49" s="82"/>
      <c r="Y49" s="82"/>
      <c r="Z49" s="82"/>
      <c r="AA49" s="82"/>
      <c r="AB49" s="82"/>
      <c r="AC49" s="84"/>
      <c r="AD49" s="84"/>
      <c r="AE49" s="84"/>
      <c r="AF49" s="84"/>
      <c r="AG49" s="84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5"/>
      <c r="AS49" s="85"/>
      <c r="AT49" s="85"/>
      <c r="AU49" s="85"/>
      <c r="AV49" s="85"/>
      <c r="AW49" s="82"/>
      <c r="AX49" s="82"/>
      <c r="AY49" s="82"/>
      <c r="AZ49" s="82"/>
      <c r="BA49" s="82"/>
      <c r="BB49" s="82"/>
      <c r="BC49" s="82"/>
      <c r="BD49" s="82"/>
      <c r="BE49" s="82"/>
      <c r="BF49" s="82"/>
      <c r="BG49" s="86"/>
      <c r="BH49" s="86"/>
      <c r="BI49" s="86"/>
      <c r="BJ49" s="86"/>
      <c r="BK49" s="86"/>
      <c r="BL49" s="82"/>
      <c r="BM49" s="82"/>
      <c r="BN49" s="82"/>
      <c r="BO49" s="82"/>
      <c r="BP49" s="87"/>
      <c r="BQ49" s="60"/>
    </row>
    <row r="50" ht="17.25" customHeight="1" outlineLevel="1">
      <c r="A50" s="60"/>
      <c r="B50" s="77" t="s">
        <v>120</v>
      </c>
      <c r="C50" s="151" t="s">
        <v>121</v>
      </c>
      <c r="D50" s="62"/>
      <c r="E50" s="64">
        <v>45404.0</v>
      </c>
      <c r="F50" s="64">
        <v>45408.0</v>
      </c>
      <c r="G50" s="65">
        <f t="shared" si="7"/>
        <v>5</v>
      </c>
      <c r="H50" s="93">
        <v>0.0</v>
      </c>
      <c r="I50" s="89"/>
      <c r="J50" s="95"/>
      <c r="K50" s="82"/>
      <c r="L50" s="82"/>
      <c r="M50" s="82"/>
      <c r="N50" s="83"/>
      <c r="O50" s="83"/>
      <c r="P50" s="83"/>
      <c r="Q50" s="83"/>
      <c r="R50" s="83"/>
      <c r="S50" s="70"/>
      <c r="T50" s="70"/>
      <c r="U50" s="70"/>
      <c r="V50" s="70"/>
      <c r="W50" s="82"/>
      <c r="X50" s="82"/>
      <c r="Y50" s="82"/>
      <c r="Z50" s="82"/>
      <c r="AA50" s="82"/>
      <c r="AB50" s="82"/>
      <c r="AC50" s="84"/>
      <c r="AD50" s="84"/>
      <c r="AE50" s="84"/>
      <c r="AF50" s="84"/>
      <c r="AG50" s="84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5"/>
      <c r="AS50" s="85"/>
      <c r="AT50" s="85"/>
      <c r="AU50" s="85"/>
      <c r="AV50" s="85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6"/>
      <c r="BH50" s="86"/>
      <c r="BI50" s="86"/>
      <c r="BJ50" s="86"/>
      <c r="BK50" s="86"/>
      <c r="BL50" s="82"/>
      <c r="BM50" s="82"/>
      <c r="BN50" s="82"/>
      <c r="BO50" s="82"/>
      <c r="BP50" s="87"/>
      <c r="BQ50" s="60"/>
    </row>
    <row r="51" ht="17.25" customHeight="1" outlineLevel="1">
      <c r="A51" s="116"/>
      <c r="B51" s="124" t="s">
        <v>122</v>
      </c>
      <c r="C51" s="152" t="s">
        <v>123</v>
      </c>
      <c r="D51" s="126"/>
      <c r="E51" s="127">
        <v>45406.0</v>
      </c>
      <c r="F51" s="127">
        <v>45408.0</v>
      </c>
      <c r="G51" s="65">
        <f t="shared" si="7"/>
        <v>3</v>
      </c>
      <c r="H51" s="128">
        <v>0.0</v>
      </c>
      <c r="I51" s="129"/>
      <c r="J51" s="130"/>
      <c r="K51" s="131"/>
      <c r="L51" s="131"/>
      <c r="M51" s="131"/>
      <c r="N51" s="132"/>
      <c r="O51" s="132"/>
      <c r="P51" s="132"/>
      <c r="Q51" s="132"/>
      <c r="R51" s="132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3"/>
      <c r="AD51" s="133"/>
      <c r="AE51" s="133"/>
      <c r="AF51" s="133"/>
      <c r="AG51" s="133"/>
      <c r="AH51" s="131"/>
      <c r="AI51" s="131"/>
      <c r="AJ51" s="131"/>
      <c r="AK51" s="131"/>
      <c r="AL51" s="131"/>
      <c r="AM51" s="131"/>
      <c r="AN51" s="131"/>
      <c r="AO51" s="131"/>
      <c r="AP51" s="131"/>
      <c r="AQ51" s="131"/>
      <c r="AR51" s="134"/>
      <c r="AS51" s="134"/>
      <c r="AT51" s="134"/>
      <c r="AU51" s="134"/>
      <c r="AV51" s="134"/>
      <c r="AW51" s="131"/>
      <c r="AX51" s="131"/>
      <c r="AY51" s="131"/>
      <c r="AZ51" s="131"/>
      <c r="BA51" s="131"/>
      <c r="BB51" s="131"/>
      <c r="BC51" s="131"/>
      <c r="BD51" s="131"/>
      <c r="BE51" s="131"/>
      <c r="BF51" s="131"/>
      <c r="BG51" s="135"/>
      <c r="BH51" s="135"/>
      <c r="BI51" s="135"/>
      <c r="BJ51" s="135"/>
      <c r="BK51" s="135"/>
      <c r="BL51" s="131"/>
      <c r="BM51" s="131"/>
      <c r="BN51" s="131"/>
      <c r="BO51" s="131"/>
      <c r="BP51" s="136"/>
      <c r="BQ51" s="116"/>
    </row>
    <row r="52" ht="21.0" customHeight="1">
      <c r="A52" s="116"/>
      <c r="B52" s="117" t="s">
        <v>124</v>
      </c>
      <c r="C52" s="118" t="s">
        <v>125</v>
      </c>
      <c r="D52" s="119"/>
      <c r="E52" s="119"/>
      <c r="F52" s="119"/>
      <c r="G52" s="119"/>
      <c r="H52" s="120"/>
      <c r="I52" s="119"/>
      <c r="J52" s="121"/>
      <c r="K52" s="122"/>
      <c r="L52" s="122"/>
      <c r="M52" s="119"/>
      <c r="N52" s="123"/>
      <c r="O52" s="123"/>
      <c r="P52" s="123"/>
      <c r="Q52" s="123"/>
      <c r="R52" s="123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119"/>
      <c r="AL52" s="119"/>
      <c r="AM52" s="119"/>
      <c r="AN52" s="119"/>
      <c r="AO52" s="119"/>
      <c r="AP52" s="119"/>
      <c r="AQ52" s="119"/>
      <c r="AR52" s="119"/>
      <c r="AS52" s="119"/>
      <c r="AT52" s="119"/>
      <c r="AU52" s="119"/>
      <c r="AV52" s="119"/>
      <c r="AW52" s="119"/>
      <c r="AX52" s="119"/>
      <c r="AY52" s="119"/>
      <c r="AZ52" s="119"/>
      <c r="BA52" s="119"/>
      <c r="BB52" s="119"/>
      <c r="BC52" s="119"/>
      <c r="BD52" s="119"/>
      <c r="BE52" s="119"/>
      <c r="BF52" s="119"/>
      <c r="BG52" s="119"/>
      <c r="BH52" s="119"/>
      <c r="BI52" s="119"/>
      <c r="BJ52" s="119"/>
      <c r="BK52" s="119"/>
      <c r="BL52" s="119"/>
      <c r="BM52" s="119"/>
      <c r="BN52" s="119"/>
      <c r="BO52" s="119"/>
      <c r="BP52" s="119"/>
      <c r="BQ52" s="116"/>
    </row>
    <row r="53" ht="17.25" customHeight="1" outlineLevel="1">
      <c r="A53" s="60"/>
      <c r="B53" s="61" t="s">
        <v>126</v>
      </c>
      <c r="C53" s="151" t="s">
        <v>127</v>
      </c>
      <c r="D53" s="62"/>
      <c r="E53" s="64">
        <v>45411.0</v>
      </c>
      <c r="F53" s="64">
        <v>45413.0</v>
      </c>
      <c r="G53" s="65">
        <f t="shared" ref="G53:G54" si="8">NETWORKDAYS(E53,F53)</f>
        <v>3</v>
      </c>
      <c r="H53" s="115">
        <v>0.0</v>
      </c>
      <c r="I53" s="89"/>
      <c r="J53" s="95"/>
      <c r="K53" s="82"/>
      <c r="L53" s="82"/>
      <c r="M53" s="82"/>
      <c r="N53" s="71"/>
      <c r="O53" s="71"/>
      <c r="P53" s="71"/>
      <c r="Q53" s="71"/>
      <c r="R53" s="71"/>
      <c r="S53" s="70"/>
      <c r="T53" s="70"/>
      <c r="U53" s="70"/>
      <c r="V53" s="70"/>
      <c r="W53" s="82"/>
      <c r="X53" s="82"/>
      <c r="Y53" s="82"/>
      <c r="Z53" s="82"/>
      <c r="AA53" s="82"/>
      <c r="AB53" s="82"/>
      <c r="AC53" s="84"/>
      <c r="AD53" s="84"/>
      <c r="AE53" s="84"/>
      <c r="AF53" s="84"/>
      <c r="AG53" s="84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5"/>
      <c r="AS53" s="85"/>
      <c r="AT53" s="85"/>
      <c r="AU53" s="85"/>
      <c r="AV53" s="85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6"/>
      <c r="BH53" s="86"/>
      <c r="BI53" s="86"/>
      <c r="BJ53" s="86"/>
      <c r="BK53" s="86"/>
      <c r="BL53" s="82"/>
      <c r="BM53" s="82"/>
      <c r="BN53" s="82"/>
      <c r="BO53" s="82"/>
      <c r="BP53" s="87"/>
      <c r="BQ53" s="60"/>
    </row>
    <row r="54" ht="17.25" customHeight="1" outlineLevel="1">
      <c r="A54" s="60"/>
      <c r="B54" s="61" t="s">
        <v>128</v>
      </c>
      <c r="C54" s="151" t="s">
        <v>129</v>
      </c>
      <c r="D54" s="62"/>
      <c r="E54" s="64">
        <v>45412.0</v>
      </c>
      <c r="F54" s="64">
        <v>45413.0</v>
      </c>
      <c r="G54" s="65">
        <f t="shared" si="8"/>
        <v>2</v>
      </c>
      <c r="H54" s="115">
        <v>0.0</v>
      </c>
      <c r="I54" s="89"/>
      <c r="J54" s="95"/>
      <c r="K54" s="82"/>
      <c r="L54" s="82"/>
      <c r="M54" s="82"/>
      <c r="N54" s="71"/>
      <c r="O54" s="71"/>
      <c r="P54" s="71"/>
      <c r="Q54" s="71"/>
      <c r="R54" s="71"/>
      <c r="S54" s="70"/>
      <c r="T54" s="70"/>
      <c r="U54" s="70"/>
      <c r="V54" s="70"/>
      <c r="W54" s="82"/>
      <c r="X54" s="82"/>
      <c r="Y54" s="82"/>
      <c r="Z54" s="82"/>
      <c r="AA54" s="82"/>
      <c r="AB54" s="82"/>
      <c r="AC54" s="84"/>
      <c r="AD54" s="84"/>
      <c r="AE54" s="84"/>
      <c r="AF54" s="84"/>
      <c r="AG54" s="84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5"/>
      <c r="AS54" s="85"/>
      <c r="AT54" s="85"/>
      <c r="AU54" s="85"/>
      <c r="AV54" s="85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6"/>
      <c r="BH54" s="86"/>
      <c r="BI54" s="86"/>
      <c r="BJ54" s="86"/>
      <c r="BK54" s="86"/>
      <c r="BL54" s="82"/>
      <c r="BM54" s="82"/>
      <c r="BN54" s="82"/>
      <c r="BO54" s="82"/>
      <c r="BP54" s="87"/>
      <c r="BQ54" s="60"/>
    </row>
    <row r="55" ht="21.0" customHeight="1">
      <c r="A55" s="116"/>
      <c r="B55" s="153"/>
      <c r="C55" s="154" t="s">
        <v>130</v>
      </c>
      <c r="D55" s="119"/>
      <c r="E55" s="119"/>
      <c r="F55" s="119"/>
      <c r="G55" s="119"/>
      <c r="H55" s="120"/>
      <c r="I55" s="119"/>
      <c r="J55" s="121"/>
      <c r="K55" s="122"/>
      <c r="L55" s="122"/>
      <c r="M55" s="119"/>
      <c r="N55" s="123"/>
      <c r="O55" s="123"/>
      <c r="P55" s="123"/>
      <c r="Q55" s="123"/>
      <c r="R55" s="123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  <c r="AG55" s="119"/>
      <c r="AH55" s="119"/>
      <c r="AI55" s="119"/>
      <c r="AJ55" s="119"/>
      <c r="AK55" s="119"/>
      <c r="AL55" s="119"/>
      <c r="AM55" s="119"/>
      <c r="AN55" s="119"/>
      <c r="AO55" s="119"/>
      <c r="AP55" s="119"/>
      <c r="AQ55" s="119"/>
      <c r="AR55" s="119"/>
      <c r="AS55" s="119"/>
      <c r="AT55" s="119"/>
      <c r="AU55" s="119"/>
      <c r="AV55" s="119"/>
      <c r="AW55" s="119"/>
      <c r="AX55" s="119"/>
      <c r="AY55" s="119"/>
      <c r="AZ55" s="119"/>
      <c r="BA55" s="119"/>
      <c r="BB55" s="119"/>
      <c r="BC55" s="119"/>
      <c r="BD55" s="119"/>
      <c r="BE55" s="119"/>
      <c r="BF55" s="119"/>
      <c r="BG55" s="119"/>
      <c r="BH55" s="119"/>
      <c r="BI55" s="119"/>
      <c r="BJ55" s="119"/>
      <c r="BK55" s="119"/>
      <c r="BL55" s="119"/>
      <c r="BM55" s="119"/>
      <c r="BN55" s="119"/>
      <c r="BO55" s="119"/>
      <c r="BP55" s="119"/>
      <c r="BQ55" s="116"/>
    </row>
    <row r="56" ht="17.25" customHeight="1" outlineLevel="1">
      <c r="A56" s="60"/>
      <c r="B56" s="155"/>
      <c r="C56" s="151" t="s">
        <v>131</v>
      </c>
      <c r="D56" s="62"/>
      <c r="E56" s="63">
        <v>45362.0</v>
      </c>
      <c r="F56" s="64">
        <v>45413.0</v>
      </c>
      <c r="G56" s="65">
        <f t="shared" ref="G56:G57" si="9">NETWORKDAYS(E56,F56)</f>
        <v>38</v>
      </c>
      <c r="H56" s="156">
        <v>1623984.0</v>
      </c>
      <c r="I56" s="89"/>
      <c r="J56" s="95"/>
      <c r="K56" s="82"/>
      <c r="L56" s="82"/>
      <c r="M56" s="82"/>
      <c r="N56" s="71"/>
      <c r="O56" s="71"/>
      <c r="P56" s="71"/>
      <c r="Q56" s="71"/>
      <c r="R56" s="71"/>
      <c r="S56" s="70"/>
      <c r="T56" s="70"/>
      <c r="U56" s="70"/>
      <c r="V56" s="70"/>
      <c r="W56" s="82"/>
      <c r="X56" s="82"/>
      <c r="Y56" s="82"/>
      <c r="Z56" s="82"/>
      <c r="AA56" s="82"/>
      <c r="AB56" s="82"/>
      <c r="AC56" s="84"/>
      <c r="AD56" s="84"/>
      <c r="AE56" s="84"/>
      <c r="AF56" s="84"/>
      <c r="AG56" s="84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5"/>
      <c r="AS56" s="85"/>
      <c r="AT56" s="85"/>
      <c r="AU56" s="85"/>
      <c r="AV56" s="85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6"/>
      <c r="BH56" s="86"/>
      <c r="BI56" s="86"/>
      <c r="BJ56" s="86"/>
      <c r="BK56" s="86"/>
      <c r="BL56" s="82"/>
      <c r="BM56" s="82"/>
      <c r="BN56" s="82"/>
      <c r="BO56" s="82"/>
      <c r="BP56" s="87"/>
      <c r="BQ56" s="60"/>
    </row>
    <row r="57" ht="17.25" customHeight="1" outlineLevel="1">
      <c r="A57" s="60"/>
      <c r="B57" s="155"/>
      <c r="C57" s="151" t="s">
        <v>132</v>
      </c>
      <c r="D57" s="62"/>
      <c r="E57" s="63">
        <v>45362.0</v>
      </c>
      <c r="F57" s="64">
        <v>45413.0</v>
      </c>
      <c r="G57" s="65">
        <f t="shared" si="9"/>
        <v>38</v>
      </c>
      <c r="H57" s="156">
        <v>100000.0</v>
      </c>
      <c r="I57" s="89"/>
      <c r="J57" s="95"/>
      <c r="K57" s="82"/>
      <c r="L57" s="82"/>
      <c r="M57" s="82"/>
      <c r="N57" s="71"/>
      <c r="O57" s="71"/>
      <c r="P57" s="71"/>
      <c r="Q57" s="71"/>
      <c r="R57" s="71"/>
      <c r="S57" s="70"/>
      <c r="T57" s="70"/>
      <c r="U57" s="70"/>
      <c r="V57" s="70"/>
      <c r="W57" s="82"/>
      <c r="X57" s="82"/>
      <c r="Y57" s="82"/>
      <c r="Z57" s="82"/>
      <c r="AA57" s="82"/>
      <c r="AB57" s="82"/>
      <c r="AC57" s="84"/>
      <c r="AD57" s="84"/>
      <c r="AE57" s="84"/>
      <c r="AF57" s="84"/>
      <c r="AG57" s="84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5"/>
      <c r="AS57" s="85"/>
      <c r="AT57" s="85"/>
      <c r="AU57" s="85"/>
      <c r="AV57" s="85"/>
      <c r="AW57" s="82"/>
      <c r="AX57" s="82"/>
      <c r="AY57" s="82"/>
      <c r="AZ57" s="82"/>
      <c r="BA57" s="82"/>
      <c r="BB57" s="82"/>
      <c r="BC57" s="82"/>
      <c r="BD57" s="82"/>
      <c r="BE57" s="82"/>
      <c r="BF57" s="82"/>
      <c r="BG57" s="86"/>
      <c r="BH57" s="86"/>
      <c r="BI57" s="86"/>
      <c r="BJ57" s="86"/>
      <c r="BK57" s="86"/>
      <c r="BL57" s="82"/>
      <c r="BM57" s="82"/>
      <c r="BN57" s="82"/>
      <c r="BO57" s="82"/>
      <c r="BP57" s="87"/>
      <c r="BQ57" s="60"/>
    </row>
    <row r="58" ht="17.25" customHeight="1" outlineLevel="1">
      <c r="A58" s="60"/>
      <c r="B58" s="155"/>
      <c r="C58" s="151" t="s">
        <v>133</v>
      </c>
      <c r="D58" s="62"/>
      <c r="E58" s="63">
        <v>45362.0</v>
      </c>
      <c r="F58" s="63">
        <v>45413.0</v>
      </c>
      <c r="G58" s="65">
        <f>NETWORKDAYS(E56,F56)</f>
        <v>38</v>
      </c>
      <c r="H58" s="156">
        <v>500000.0</v>
      </c>
      <c r="I58" s="89"/>
      <c r="J58" s="95"/>
      <c r="K58" s="82"/>
      <c r="L58" s="82"/>
      <c r="M58" s="82"/>
      <c r="N58" s="71"/>
      <c r="O58" s="71"/>
      <c r="P58" s="71"/>
      <c r="Q58" s="71"/>
      <c r="R58" s="71"/>
      <c r="S58" s="70"/>
      <c r="T58" s="70"/>
      <c r="U58" s="70"/>
      <c r="V58" s="70"/>
      <c r="W58" s="82"/>
      <c r="X58" s="82"/>
      <c r="Y58" s="82"/>
      <c r="Z58" s="82"/>
      <c r="AA58" s="82"/>
      <c r="AB58" s="82"/>
      <c r="AC58" s="84"/>
      <c r="AD58" s="84"/>
      <c r="AE58" s="84"/>
      <c r="AF58" s="84"/>
      <c r="AG58" s="84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5"/>
      <c r="AS58" s="85"/>
      <c r="AT58" s="85"/>
      <c r="AU58" s="85"/>
      <c r="AV58" s="85"/>
      <c r="AW58" s="82"/>
      <c r="AX58" s="82"/>
      <c r="AY58" s="82"/>
      <c r="AZ58" s="82"/>
      <c r="BA58" s="82"/>
      <c r="BB58" s="82"/>
      <c r="BC58" s="82"/>
      <c r="BD58" s="82"/>
      <c r="BE58" s="82"/>
      <c r="BF58" s="82"/>
      <c r="BG58" s="86"/>
      <c r="BH58" s="86"/>
      <c r="BI58" s="86"/>
      <c r="BJ58" s="86"/>
      <c r="BK58" s="86"/>
      <c r="BL58" s="82"/>
      <c r="BM58" s="82"/>
      <c r="BN58" s="82"/>
      <c r="BO58" s="82"/>
      <c r="BP58" s="87"/>
      <c r="BQ58" s="60"/>
    </row>
    <row r="59" ht="17.25" customHeight="1" outlineLevel="1">
      <c r="A59" s="60"/>
      <c r="B59" s="155"/>
      <c r="C59" s="151" t="s">
        <v>134</v>
      </c>
      <c r="D59" s="62"/>
      <c r="E59" s="63">
        <v>45362.0</v>
      </c>
      <c r="F59" s="64">
        <v>45413.0</v>
      </c>
      <c r="G59" s="65">
        <f t="shared" ref="G59:G63" si="10">NETWORKDAYS(E59,F59)</f>
        <v>38</v>
      </c>
      <c r="H59" s="156">
        <v>33000.0</v>
      </c>
      <c r="I59" s="89"/>
      <c r="J59" s="95"/>
      <c r="K59" s="82"/>
      <c r="L59" s="82"/>
      <c r="M59" s="82"/>
      <c r="N59" s="71"/>
      <c r="O59" s="71"/>
      <c r="P59" s="71"/>
      <c r="Q59" s="71"/>
      <c r="R59" s="71"/>
      <c r="S59" s="70"/>
      <c r="T59" s="70"/>
      <c r="U59" s="70"/>
      <c r="V59" s="70"/>
      <c r="W59" s="82"/>
      <c r="X59" s="82"/>
      <c r="Y59" s="82"/>
      <c r="Z59" s="82"/>
      <c r="AA59" s="82"/>
      <c r="AB59" s="82"/>
      <c r="AC59" s="84"/>
      <c r="AD59" s="84"/>
      <c r="AE59" s="84"/>
      <c r="AF59" s="84"/>
      <c r="AG59" s="84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5"/>
      <c r="AS59" s="85"/>
      <c r="AT59" s="85"/>
      <c r="AU59" s="85"/>
      <c r="AV59" s="85"/>
      <c r="AW59" s="82"/>
      <c r="AX59" s="82"/>
      <c r="AY59" s="82"/>
      <c r="AZ59" s="82"/>
      <c r="BA59" s="82"/>
      <c r="BB59" s="82"/>
      <c r="BC59" s="82"/>
      <c r="BD59" s="82"/>
      <c r="BE59" s="82"/>
      <c r="BF59" s="82"/>
      <c r="BG59" s="86"/>
      <c r="BH59" s="86"/>
      <c r="BI59" s="86"/>
      <c r="BJ59" s="86"/>
      <c r="BK59" s="86"/>
      <c r="BL59" s="82"/>
      <c r="BM59" s="82"/>
      <c r="BN59" s="82"/>
      <c r="BO59" s="82"/>
      <c r="BP59" s="87"/>
      <c r="BQ59" s="60"/>
    </row>
    <row r="60" ht="17.25" customHeight="1" outlineLevel="1">
      <c r="A60" s="60"/>
      <c r="B60" s="155"/>
      <c r="C60" s="151" t="s">
        <v>135</v>
      </c>
      <c r="D60" s="62"/>
      <c r="E60" s="63">
        <v>45362.0</v>
      </c>
      <c r="F60" s="64">
        <v>45413.0</v>
      </c>
      <c r="G60" s="65">
        <f t="shared" si="10"/>
        <v>38</v>
      </c>
      <c r="H60" s="156">
        <v>33000.0</v>
      </c>
      <c r="I60" s="89"/>
      <c r="J60" s="95"/>
      <c r="K60" s="82"/>
      <c r="L60" s="82"/>
      <c r="M60" s="82"/>
      <c r="N60" s="71"/>
      <c r="O60" s="71"/>
      <c r="P60" s="71"/>
      <c r="Q60" s="71"/>
      <c r="R60" s="71"/>
      <c r="S60" s="70"/>
      <c r="T60" s="70"/>
      <c r="U60" s="70"/>
      <c r="V60" s="70"/>
      <c r="W60" s="82"/>
      <c r="X60" s="82"/>
      <c r="Y60" s="82"/>
      <c r="Z60" s="82"/>
      <c r="AA60" s="82"/>
      <c r="AB60" s="82"/>
      <c r="AC60" s="84"/>
      <c r="AD60" s="84"/>
      <c r="AE60" s="84"/>
      <c r="AF60" s="84"/>
      <c r="AG60" s="84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5"/>
      <c r="AS60" s="85"/>
      <c r="AT60" s="85"/>
      <c r="AU60" s="85"/>
      <c r="AV60" s="85"/>
      <c r="AW60" s="82"/>
      <c r="AX60" s="82"/>
      <c r="AY60" s="82"/>
      <c r="AZ60" s="82"/>
      <c r="BA60" s="82"/>
      <c r="BB60" s="82"/>
      <c r="BC60" s="82"/>
      <c r="BD60" s="82"/>
      <c r="BE60" s="82"/>
      <c r="BF60" s="82"/>
      <c r="BG60" s="86"/>
      <c r="BH60" s="86"/>
      <c r="BI60" s="86"/>
      <c r="BJ60" s="86"/>
      <c r="BK60" s="86"/>
      <c r="BL60" s="82"/>
      <c r="BM60" s="82"/>
      <c r="BN60" s="82"/>
      <c r="BO60" s="82"/>
      <c r="BP60" s="87"/>
      <c r="BQ60" s="60"/>
    </row>
    <row r="61" ht="17.25" customHeight="1" outlineLevel="1">
      <c r="A61" s="60"/>
      <c r="B61" s="155"/>
      <c r="C61" s="151" t="s">
        <v>136</v>
      </c>
      <c r="D61" s="62"/>
      <c r="E61" s="63">
        <v>45411.0</v>
      </c>
      <c r="F61" s="64">
        <v>45413.0</v>
      </c>
      <c r="G61" s="65">
        <f t="shared" si="10"/>
        <v>3</v>
      </c>
      <c r="H61" s="156">
        <v>150.0</v>
      </c>
      <c r="I61" s="89"/>
      <c r="J61" s="95"/>
      <c r="K61" s="82"/>
      <c r="L61" s="82"/>
      <c r="M61" s="82"/>
      <c r="N61" s="71"/>
      <c r="O61" s="71"/>
      <c r="P61" s="71"/>
      <c r="Q61" s="71"/>
      <c r="R61" s="71"/>
      <c r="S61" s="70"/>
      <c r="T61" s="70"/>
      <c r="U61" s="70"/>
      <c r="V61" s="70"/>
      <c r="W61" s="82"/>
      <c r="X61" s="82"/>
      <c r="Y61" s="82"/>
      <c r="Z61" s="82"/>
      <c r="AA61" s="82"/>
      <c r="AB61" s="82"/>
      <c r="AC61" s="84"/>
      <c r="AD61" s="84"/>
      <c r="AE61" s="84"/>
      <c r="AF61" s="84"/>
      <c r="AG61" s="84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5"/>
      <c r="AS61" s="85"/>
      <c r="AT61" s="85"/>
      <c r="AU61" s="85"/>
      <c r="AV61" s="85"/>
      <c r="AW61" s="82"/>
      <c r="AX61" s="82"/>
      <c r="AY61" s="82"/>
      <c r="AZ61" s="82"/>
      <c r="BA61" s="82"/>
      <c r="BB61" s="82"/>
      <c r="BC61" s="82"/>
      <c r="BD61" s="82"/>
      <c r="BE61" s="82"/>
      <c r="BF61" s="82"/>
      <c r="BG61" s="86"/>
      <c r="BH61" s="86"/>
      <c r="BI61" s="86"/>
      <c r="BJ61" s="86"/>
      <c r="BK61" s="86"/>
      <c r="BL61" s="82"/>
      <c r="BM61" s="82"/>
      <c r="BN61" s="82"/>
      <c r="BO61" s="82"/>
      <c r="BP61" s="87"/>
      <c r="BQ61" s="60"/>
    </row>
    <row r="62" ht="17.25" customHeight="1" outlineLevel="1">
      <c r="A62" s="60"/>
      <c r="B62" s="155"/>
      <c r="C62" s="157" t="s">
        <v>137</v>
      </c>
      <c r="D62" s="62"/>
      <c r="E62" s="158">
        <v>45362.0</v>
      </c>
      <c r="F62" s="64">
        <f>H62</f>
        <v>45381</v>
      </c>
      <c r="G62" s="65">
        <f t="shared" si="10"/>
        <v>15</v>
      </c>
      <c r="H62" s="159">
        <f>DATE(2024,3,11+(QUOTIENT(SUM(H58),(SUM((H56/(DATEVALUE(F56)-DATEVALUE(E56))))-SUM((H59/30),H60/DAY(EOMONTH("11.03.2024",0))*5,IF(TODAY()&gt;E61,H61,0))))))
</f>
        <v>45381</v>
      </c>
      <c r="I62" s="89"/>
      <c r="J62" s="95"/>
      <c r="K62" s="82"/>
      <c r="L62" s="82"/>
      <c r="M62" s="82"/>
      <c r="N62" s="71"/>
      <c r="O62" s="71"/>
      <c r="P62" s="71"/>
      <c r="Q62" s="71"/>
      <c r="R62" s="71"/>
      <c r="S62" s="70"/>
      <c r="T62" s="70"/>
      <c r="U62" s="70"/>
      <c r="V62" s="70"/>
      <c r="W62" s="82"/>
      <c r="X62" s="82"/>
      <c r="Y62" s="82"/>
      <c r="Z62" s="82"/>
      <c r="AA62" s="82"/>
      <c r="AB62" s="82"/>
      <c r="AC62" s="84"/>
      <c r="AD62" s="84"/>
      <c r="AE62" s="84"/>
      <c r="AF62" s="84"/>
      <c r="AG62" s="84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5"/>
      <c r="AS62" s="85"/>
      <c r="AT62" s="85"/>
      <c r="AU62" s="85"/>
      <c r="AV62" s="85"/>
      <c r="AW62" s="82"/>
      <c r="AX62" s="82"/>
      <c r="AY62" s="82"/>
      <c r="AZ62" s="82"/>
      <c r="BA62" s="82"/>
      <c r="BB62" s="82"/>
      <c r="BC62" s="82"/>
      <c r="BD62" s="82"/>
      <c r="BE62" s="82"/>
      <c r="BF62" s="82"/>
      <c r="BG62" s="86"/>
      <c r="BH62" s="86"/>
      <c r="BI62" s="86"/>
      <c r="BJ62" s="86"/>
      <c r="BK62" s="86"/>
      <c r="BL62" s="82"/>
      <c r="BM62" s="82"/>
      <c r="BN62" s="82"/>
      <c r="BO62" s="82"/>
      <c r="BP62" s="87"/>
      <c r="BQ62" s="60"/>
    </row>
    <row r="63" ht="17.25" customHeight="1" outlineLevel="1">
      <c r="A63" s="60"/>
      <c r="B63" s="155"/>
      <c r="C63" s="157" t="s">
        <v>138</v>
      </c>
      <c r="D63" s="62"/>
      <c r="E63" s="158">
        <v>45362.0</v>
      </c>
      <c r="F63" s="64">
        <v>45413.0</v>
      </c>
      <c r="G63" s="65">
        <f t="shared" si="10"/>
        <v>38</v>
      </c>
      <c r="H63" s="160">
        <f>SUM((H56/(DATEVALUE(F56)-DATEVALUE(E56)))*(TODAY()-E56))-SUM(H58,(H59/DAY(EOMONTH("11.03.2024",0)))*(TODAY()-E59),H60/DAY(EOMONTH("11.03.2024",0))*5,IF(TODAY()&gt;E61,H61,0))</f>
        <v>-105204.5844</v>
      </c>
      <c r="I63" s="89"/>
      <c r="J63" s="95"/>
      <c r="K63" s="82"/>
      <c r="L63" s="82"/>
      <c r="M63" s="82"/>
      <c r="N63" s="71"/>
      <c r="O63" s="71"/>
      <c r="P63" s="71"/>
      <c r="Q63" s="71"/>
      <c r="R63" s="71"/>
      <c r="S63" s="70"/>
      <c r="T63" s="70"/>
      <c r="U63" s="70"/>
      <c r="V63" s="70"/>
      <c r="W63" s="82"/>
      <c r="X63" s="82"/>
      <c r="Y63" s="82"/>
      <c r="Z63" s="82"/>
      <c r="AA63" s="82"/>
      <c r="AB63" s="82"/>
      <c r="AC63" s="84"/>
      <c r="AD63" s="84"/>
      <c r="AE63" s="84"/>
      <c r="AF63" s="84"/>
      <c r="AG63" s="84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5"/>
      <c r="AS63" s="85"/>
      <c r="AT63" s="85"/>
      <c r="AU63" s="85"/>
      <c r="AV63" s="85"/>
      <c r="AW63" s="82"/>
      <c r="AX63" s="82"/>
      <c r="AY63" s="82"/>
      <c r="AZ63" s="82"/>
      <c r="BA63" s="82"/>
      <c r="BB63" s="82"/>
      <c r="BC63" s="82"/>
      <c r="BD63" s="82"/>
      <c r="BE63" s="82"/>
      <c r="BF63" s="82"/>
      <c r="BG63" s="86"/>
      <c r="BH63" s="86"/>
      <c r="BI63" s="86"/>
      <c r="BJ63" s="86"/>
      <c r="BK63" s="86"/>
      <c r="BL63" s="82"/>
      <c r="BM63" s="82"/>
      <c r="BN63" s="82"/>
      <c r="BO63" s="82"/>
      <c r="BP63" s="87"/>
      <c r="BQ63" s="60"/>
    </row>
    <row r="64" ht="21.0" customHeight="1">
      <c r="A64" s="116"/>
      <c r="B64" s="153"/>
      <c r="C64" s="161" t="s">
        <v>139</v>
      </c>
      <c r="D64" s="119"/>
      <c r="E64" s="119"/>
      <c r="F64" s="119"/>
      <c r="G64" s="119"/>
      <c r="H64" s="120"/>
      <c r="I64" s="119"/>
      <c r="J64" s="121"/>
      <c r="K64" s="122"/>
      <c r="L64" s="122"/>
      <c r="M64" s="119"/>
      <c r="N64" s="123"/>
      <c r="O64" s="123"/>
      <c r="P64" s="123"/>
      <c r="Q64" s="123"/>
      <c r="R64" s="123"/>
      <c r="S64" s="119"/>
      <c r="T64" s="119"/>
      <c r="U64" s="119"/>
      <c r="V64" s="119"/>
      <c r="W64" s="119"/>
      <c r="X64" s="119"/>
      <c r="Y64" s="119"/>
      <c r="Z64" s="119"/>
      <c r="AA64" s="119"/>
      <c r="AB64" s="119"/>
      <c r="AC64" s="119"/>
      <c r="AD64" s="119"/>
      <c r="AE64" s="119"/>
      <c r="AF64" s="119"/>
      <c r="AG64" s="119"/>
      <c r="AH64" s="119"/>
      <c r="AI64" s="119"/>
      <c r="AJ64" s="119"/>
      <c r="AK64" s="119"/>
      <c r="AL64" s="119"/>
      <c r="AM64" s="119"/>
      <c r="AN64" s="119"/>
      <c r="AO64" s="119"/>
      <c r="AP64" s="119"/>
      <c r="AQ64" s="119"/>
      <c r="AR64" s="119"/>
      <c r="AS64" s="119"/>
      <c r="AT64" s="119"/>
      <c r="AU64" s="119"/>
      <c r="AV64" s="119"/>
      <c r="AW64" s="119"/>
      <c r="AX64" s="119"/>
      <c r="AY64" s="119"/>
      <c r="AZ64" s="119"/>
      <c r="BA64" s="119"/>
      <c r="BB64" s="119"/>
      <c r="BC64" s="119"/>
      <c r="BD64" s="119"/>
      <c r="BE64" s="119"/>
      <c r="BF64" s="119"/>
      <c r="BG64" s="119"/>
      <c r="BH64" s="119"/>
      <c r="BI64" s="119"/>
      <c r="BJ64" s="119"/>
      <c r="BK64" s="119"/>
      <c r="BL64" s="119"/>
      <c r="BM64" s="119"/>
      <c r="BN64" s="119"/>
      <c r="BO64" s="119"/>
      <c r="BP64" s="119"/>
      <c r="BQ64" s="116"/>
    </row>
    <row r="65" ht="21.0" customHeight="1">
      <c r="A65" s="116"/>
      <c r="B65" s="153"/>
      <c r="C65" s="161" t="s">
        <v>140</v>
      </c>
      <c r="D65" s="119"/>
      <c r="E65" s="119"/>
      <c r="F65" s="119"/>
      <c r="G65" s="119"/>
      <c r="H65" s="162"/>
      <c r="I65" s="119"/>
      <c r="J65" s="121"/>
      <c r="K65" s="122"/>
      <c r="L65" s="122"/>
      <c r="M65" s="119"/>
      <c r="N65" s="123"/>
      <c r="O65" s="123"/>
      <c r="P65" s="123"/>
      <c r="Q65" s="123"/>
      <c r="R65" s="123"/>
      <c r="S65" s="119"/>
      <c r="T65" s="119"/>
      <c r="U65" s="119"/>
      <c r="V65" s="119"/>
      <c r="W65" s="119"/>
      <c r="X65" s="119"/>
      <c r="Y65" s="119"/>
      <c r="Z65" s="119"/>
      <c r="AA65" s="119"/>
      <c r="AB65" s="119"/>
      <c r="AC65" s="119"/>
      <c r="AD65" s="119"/>
      <c r="AE65" s="119"/>
      <c r="AF65" s="119"/>
      <c r="AG65" s="119"/>
      <c r="AH65" s="119"/>
      <c r="AI65" s="119"/>
      <c r="AJ65" s="119"/>
      <c r="AK65" s="119"/>
      <c r="AL65" s="119"/>
      <c r="AM65" s="119"/>
      <c r="AN65" s="119"/>
      <c r="AO65" s="119"/>
      <c r="AP65" s="119"/>
      <c r="AQ65" s="119"/>
      <c r="AR65" s="119"/>
      <c r="AS65" s="119"/>
      <c r="AT65" s="119"/>
      <c r="AU65" s="119"/>
      <c r="AV65" s="119"/>
      <c r="AW65" s="119"/>
      <c r="AX65" s="119"/>
      <c r="AY65" s="119"/>
      <c r="AZ65" s="119"/>
      <c r="BA65" s="119"/>
      <c r="BB65" s="119"/>
      <c r="BC65" s="119"/>
      <c r="BD65" s="119"/>
      <c r="BE65" s="119"/>
      <c r="BF65" s="119"/>
      <c r="BG65" s="119"/>
      <c r="BH65" s="119"/>
      <c r="BI65" s="119"/>
      <c r="BJ65" s="119"/>
      <c r="BK65" s="119"/>
      <c r="BL65" s="119"/>
      <c r="BM65" s="119"/>
      <c r="BN65" s="119"/>
      <c r="BO65" s="119"/>
      <c r="BP65" s="119"/>
      <c r="BQ65" s="116"/>
    </row>
    <row r="66" ht="17.25" customHeight="1" outlineLevel="1">
      <c r="A66" s="60"/>
      <c r="B66" s="155"/>
      <c r="C66" s="151" t="s">
        <v>141</v>
      </c>
      <c r="D66" s="62"/>
      <c r="E66" s="63">
        <v>45362.0</v>
      </c>
      <c r="F66" s="63">
        <v>45413.0</v>
      </c>
      <c r="G66" s="65">
        <f t="shared" ref="G66:G68" si="11">NETWORKDAYS(E66,F66)</f>
        <v>38</v>
      </c>
      <c r="H66" s="156">
        <f>H56/(DATEVALUE(F56)-DATEVALUE(E56))</f>
        <v>31842.82353</v>
      </c>
      <c r="I66" s="89"/>
      <c r="J66" s="95"/>
      <c r="K66" s="82"/>
      <c r="L66" s="82"/>
      <c r="M66" s="82"/>
      <c r="N66" s="71"/>
      <c r="O66" s="71"/>
      <c r="P66" s="71"/>
      <c r="Q66" s="71"/>
      <c r="R66" s="71"/>
      <c r="S66" s="70"/>
      <c r="T66" s="70"/>
      <c r="U66" s="70"/>
      <c r="V66" s="70"/>
      <c r="W66" s="82"/>
      <c r="X66" s="82"/>
      <c r="Y66" s="82"/>
      <c r="Z66" s="82"/>
      <c r="AA66" s="82"/>
      <c r="AB66" s="82"/>
      <c r="AC66" s="84"/>
      <c r="AD66" s="84"/>
      <c r="AE66" s="84"/>
      <c r="AF66" s="84"/>
      <c r="AG66" s="84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5"/>
      <c r="AS66" s="85"/>
      <c r="AT66" s="85"/>
      <c r="AU66" s="85"/>
      <c r="AV66" s="85"/>
      <c r="AW66" s="82"/>
      <c r="AX66" s="82"/>
      <c r="AY66" s="82"/>
      <c r="AZ66" s="82"/>
      <c r="BA66" s="82"/>
      <c r="BB66" s="82"/>
      <c r="BC66" s="82"/>
      <c r="BD66" s="82"/>
      <c r="BE66" s="82"/>
      <c r="BF66" s="82"/>
      <c r="BG66" s="86"/>
      <c r="BH66" s="86"/>
      <c r="BI66" s="86"/>
      <c r="BJ66" s="86"/>
      <c r="BK66" s="86"/>
      <c r="BL66" s="82"/>
      <c r="BM66" s="82"/>
      <c r="BN66" s="82"/>
      <c r="BO66" s="82"/>
      <c r="BP66" s="87"/>
      <c r="BQ66" s="60"/>
    </row>
    <row r="67" ht="17.25" customHeight="1" outlineLevel="1">
      <c r="A67" s="60"/>
      <c r="B67" s="155"/>
      <c r="C67" s="151" t="s">
        <v>142</v>
      </c>
      <c r="D67" s="62"/>
      <c r="E67" s="63">
        <v>45362.0</v>
      </c>
      <c r="F67" s="63">
        <v>45413.0</v>
      </c>
      <c r="G67" s="65">
        <f t="shared" si="11"/>
        <v>38</v>
      </c>
      <c r="H67" s="156">
        <f>H56-SUM(H74:H77)</f>
        <v>791704.9677</v>
      </c>
      <c r="I67" s="89"/>
      <c r="J67" s="95"/>
      <c r="K67" s="82"/>
      <c r="L67" s="82"/>
      <c r="M67" s="82"/>
      <c r="N67" s="71"/>
      <c r="O67" s="71"/>
      <c r="P67" s="71"/>
      <c r="Q67" s="71"/>
      <c r="R67" s="71"/>
      <c r="S67" s="70"/>
      <c r="T67" s="70"/>
      <c r="U67" s="70"/>
      <c r="V67" s="70"/>
      <c r="W67" s="82"/>
      <c r="X67" s="82"/>
      <c r="Y67" s="82"/>
      <c r="Z67" s="82"/>
      <c r="AA67" s="82"/>
      <c r="AB67" s="82"/>
      <c r="AC67" s="84"/>
      <c r="AD67" s="84"/>
      <c r="AE67" s="84"/>
      <c r="AF67" s="84"/>
      <c r="AG67" s="84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5"/>
      <c r="AS67" s="85"/>
      <c r="AT67" s="85"/>
      <c r="AU67" s="85"/>
      <c r="AV67" s="85"/>
      <c r="AW67" s="82"/>
      <c r="AX67" s="82"/>
      <c r="AY67" s="82"/>
      <c r="AZ67" s="82"/>
      <c r="BA67" s="82"/>
      <c r="BB67" s="82"/>
      <c r="BC67" s="82"/>
      <c r="BD67" s="82"/>
      <c r="BE67" s="82"/>
      <c r="BF67" s="82"/>
      <c r="BG67" s="86"/>
      <c r="BH67" s="86"/>
      <c r="BI67" s="86"/>
      <c r="BJ67" s="86"/>
      <c r="BK67" s="86"/>
      <c r="BL67" s="82"/>
      <c r="BM67" s="82"/>
      <c r="BN67" s="82"/>
      <c r="BO67" s="82"/>
      <c r="BP67" s="87"/>
      <c r="BQ67" s="60"/>
    </row>
    <row r="68" ht="17.25" customHeight="1" outlineLevel="1">
      <c r="A68" s="60"/>
      <c r="B68" s="155"/>
      <c r="C68" s="151" t="s">
        <v>143</v>
      </c>
      <c r="D68" s="62"/>
      <c r="E68" s="63">
        <v>45362.0</v>
      </c>
      <c r="F68" s="63">
        <v>45413.0</v>
      </c>
      <c r="G68" s="65">
        <f t="shared" si="11"/>
        <v>38</v>
      </c>
      <c r="H68" s="156">
        <f>H57-H75</f>
        <v>93462.90323</v>
      </c>
      <c r="I68" s="89"/>
      <c r="J68" s="95"/>
      <c r="K68" s="82"/>
      <c r="L68" s="82"/>
      <c r="M68" s="82"/>
      <c r="N68" s="71"/>
      <c r="O68" s="71"/>
      <c r="P68" s="71"/>
      <c r="Q68" s="71"/>
      <c r="R68" s="71"/>
      <c r="S68" s="70"/>
      <c r="T68" s="70"/>
      <c r="U68" s="70"/>
      <c r="V68" s="70"/>
      <c r="W68" s="82"/>
      <c r="X68" s="82"/>
      <c r="Y68" s="82"/>
      <c r="Z68" s="82"/>
      <c r="AA68" s="82"/>
      <c r="AB68" s="82"/>
      <c r="AC68" s="84"/>
      <c r="AD68" s="84"/>
      <c r="AE68" s="84"/>
      <c r="AF68" s="84"/>
      <c r="AG68" s="84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5"/>
      <c r="AS68" s="85"/>
      <c r="AT68" s="85"/>
      <c r="AU68" s="85"/>
      <c r="AV68" s="85"/>
      <c r="AW68" s="82"/>
      <c r="AX68" s="82"/>
      <c r="AY68" s="82"/>
      <c r="AZ68" s="82"/>
      <c r="BA68" s="82"/>
      <c r="BB68" s="82"/>
      <c r="BC68" s="82"/>
      <c r="BD68" s="82"/>
      <c r="BE68" s="82"/>
      <c r="BF68" s="82"/>
      <c r="BG68" s="86"/>
      <c r="BH68" s="86"/>
      <c r="BI68" s="86"/>
      <c r="BJ68" s="86"/>
      <c r="BK68" s="86"/>
      <c r="BL68" s="82"/>
      <c r="BM68" s="82"/>
      <c r="BN68" s="82"/>
      <c r="BO68" s="82"/>
      <c r="BP68" s="87"/>
      <c r="BQ68" s="60"/>
    </row>
    <row r="69" ht="21.0" customHeight="1">
      <c r="A69" s="116"/>
      <c r="B69" s="153"/>
      <c r="C69" s="161" t="s">
        <v>144</v>
      </c>
      <c r="D69" s="119"/>
      <c r="E69" s="119"/>
      <c r="F69" s="119"/>
      <c r="G69" s="119"/>
      <c r="H69" s="162"/>
      <c r="I69" s="119"/>
      <c r="J69" s="121"/>
      <c r="K69" s="122"/>
      <c r="L69" s="122"/>
      <c r="M69" s="119"/>
      <c r="N69" s="123"/>
      <c r="O69" s="123"/>
      <c r="P69" s="123"/>
      <c r="Q69" s="123"/>
      <c r="R69" s="123"/>
      <c r="S69" s="119"/>
      <c r="T69" s="119"/>
      <c r="U69" s="119"/>
      <c r="V69" s="119"/>
      <c r="W69" s="119"/>
      <c r="X69" s="119"/>
      <c r="Y69" s="119"/>
      <c r="Z69" s="119"/>
      <c r="AA69" s="119"/>
      <c r="AB69" s="119"/>
      <c r="AC69" s="119"/>
      <c r="AD69" s="119"/>
      <c r="AE69" s="119"/>
      <c r="AF69" s="119"/>
      <c r="AG69" s="119"/>
      <c r="AH69" s="119"/>
      <c r="AI69" s="119"/>
      <c r="AJ69" s="119"/>
      <c r="AK69" s="119"/>
      <c r="AL69" s="119"/>
      <c r="AM69" s="119"/>
      <c r="AN69" s="119"/>
      <c r="AO69" s="119"/>
      <c r="AP69" s="119"/>
      <c r="AQ69" s="119"/>
      <c r="AR69" s="119"/>
      <c r="AS69" s="119"/>
      <c r="AT69" s="119"/>
      <c r="AU69" s="119"/>
      <c r="AV69" s="119"/>
      <c r="AW69" s="119"/>
      <c r="AX69" s="119"/>
      <c r="AY69" s="119"/>
      <c r="AZ69" s="119"/>
      <c r="BA69" s="119"/>
      <c r="BB69" s="119"/>
      <c r="BC69" s="119"/>
      <c r="BD69" s="119"/>
      <c r="BE69" s="119"/>
      <c r="BF69" s="119"/>
      <c r="BG69" s="119"/>
      <c r="BH69" s="119"/>
      <c r="BI69" s="119"/>
      <c r="BJ69" s="119"/>
      <c r="BK69" s="119"/>
      <c r="BL69" s="119"/>
      <c r="BM69" s="119"/>
      <c r="BN69" s="119"/>
      <c r="BO69" s="119"/>
      <c r="BP69" s="119"/>
      <c r="BQ69" s="116"/>
    </row>
    <row r="70" ht="17.25" customHeight="1" outlineLevel="1">
      <c r="A70" s="60"/>
      <c r="B70" s="155"/>
      <c r="C70" s="151" t="s">
        <v>145</v>
      </c>
      <c r="D70" s="62"/>
      <c r="E70" s="63">
        <v>45362.0</v>
      </c>
      <c r="F70" s="64">
        <v>45413.0</v>
      </c>
      <c r="G70" s="65">
        <f t="shared" ref="G70:G78" si="12">NETWORKDAYS(E70,F70)</f>
        <v>38</v>
      </c>
      <c r="H70" s="156">
        <f t="shared" ref="H70:H71" si="13">H59/DAY(EOMONTH(TODAY(),0))</f>
        <v>1064.516129</v>
      </c>
      <c r="I70" s="89"/>
      <c r="J70" s="95"/>
      <c r="K70" s="82"/>
      <c r="L70" s="82"/>
      <c r="M70" s="82"/>
      <c r="N70" s="71"/>
      <c r="O70" s="71"/>
      <c r="P70" s="71"/>
      <c r="Q70" s="71"/>
      <c r="R70" s="71"/>
      <c r="S70" s="70"/>
      <c r="T70" s="70"/>
      <c r="U70" s="70"/>
      <c r="V70" s="70"/>
      <c r="W70" s="82"/>
      <c r="X70" s="82"/>
      <c r="Y70" s="82"/>
      <c r="Z70" s="82"/>
      <c r="AA70" s="82"/>
      <c r="AB70" s="82"/>
      <c r="AC70" s="84"/>
      <c r="AD70" s="84"/>
      <c r="AE70" s="84"/>
      <c r="AF70" s="84"/>
      <c r="AG70" s="84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5"/>
      <c r="AS70" s="85"/>
      <c r="AT70" s="85"/>
      <c r="AU70" s="85"/>
      <c r="AV70" s="85"/>
      <c r="AW70" s="82"/>
      <c r="AX70" s="82"/>
      <c r="AY70" s="82"/>
      <c r="AZ70" s="82"/>
      <c r="BA70" s="82"/>
      <c r="BB70" s="82"/>
      <c r="BC70" s="82"/>
      <c r="BD70" s="82"/>
      <c r="BE70" s="82"/>
      <c r="BF70" s="82"/>
      <c r="BG70" s="86"/>
      <c r="BH70" s="86"/>
      <c r="BI70" s="86"/>
      <c r="BJ70" s="86"/>
      <c r="BK70" s="86"/>
      <c r="BL70" s="82"/>
      <c r="BM70" s="82"/>
      <c r="BN70" s="82"/>
      <c r="BO70" s="82"/>
      <c r="BP70" s="87"/>
      <c r="BQ70" s="60"/>
    </row>
    <row r="71" ht="17.25" customHeight="1" outlineLevel="1">
      <c r="A71" s="60"/>
      <c r="B71" s="155"/>
      <c r="C71" s="151" t="s">
        <v>146</v>
      </c>
      <c r="D71" s="62"/>
      <c r="E71" s="63">
        <v>45362.0</v>
      </c>
      <c r="F71" s="64">
        <v>45413.0</v>
      </c>
      <c r="G71" s="65">
        <f t="shared" si="12"/>
        <v>38</v>
      </c>
      <c r="H71" s="160">
        <f t="shared" si="13"/>
        <v>1064.516129</v>
      </c>
      <c r="I71" s="89"/>
      <c r="J71" s="95"/>
      <c r="K71" s="82"/>
      <c r="L71" s="82"/>
      <c r="M71" s="82"/>
      <c r="N71" s="71"/>
      <c r="O71" s="71"/>
      <c r="P71" s="71"/>
      <c r="Q71" s="71"/>
      <c r="R71" s="71"/>
      <c r="S71" s="70"/>
      <c r="T71" s="70"/>
      <c r="U71" s="70"/>
      <c r="V71" s="70"/>
      <c r="W71" s="82"/>
      <c r="X71" s="82"/>
      <c r="Y71" s="82"/>
      <c r="Z71" s="82"/>
      <c r="AA71" s="82"/>
      <c r="AB71" s="82"/>
      <c r="AC71" s="84"/>
      <c r="AD71" s="84"/>
      <c r="AE71" s="84"/>
      <c r="AF71" s="84"/>
      <c r="AG71" s="84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5"/>
      <c r="AS71" s="85"/>
      <c r="AT71" s="85"/>
      <c r="AU71" s="85"/>
      <c r="AV71" s="85"/>
      <c r="AW71" s="82"/>
      <c r="AX71" s="82"/>
      <c r="AY71" s="82"/>
      <c r="AZ71" s="82"/>
      <c r="BA71" s="82"/>
      <c r="BB71" s="82"/>
      <c r="BC71" s="82"/>
      <c r="BD71" s="82"/>
      <c r="BE71" s="82"/>
      <c r="BF71" s="82"/>
      <c r="BG71" s="86"/>
      <c r="BH71" s="86"/>
      <c r="BI71" s="86"/>
      <c r="BJ71" s="86"/>
      <c r="BK71" s="86"/>
      <c r="BL71" s="82"/>
      <c r="BM71" s="82"/>
      <c r="BN71" s="82"/>
      <c r="BO71" s="82"/>
      <c r="BP71" s="87"/>
      <c r="BQ71" s="60"/>
    </row>
    <row r="72" ht="17.25" customHeight="1" outlineLevel="1">
      <c r="A72" s="60"/>
      <c r="B72" s="155"/>
      <c r="C72" s="151" t="s">
        <v>134</v>
      </c>
      <c r="D72" s="62"/>
      <c r="E72" s="63">
        <v>45362.0</v>
      </c>
      <c r="F72" s="64">
        <v>45413.0</v>
      </c>
      <c r="G72" s="65">
        <f t="shared" si="12"/>
        <v>38</v>
      </c>
      <c r="H72" s="156">
        <f t="shared" ref="H72:H73" si="14">H59</f>
        <v>33000</v>
      </c>
      <c r="I72" s="89"/>
      <c r="J72" s="95"/>
      <c r="K72" s="82"/>
      <c r="L72" s="82"/>
      <c r="M72" s="82"/>
      <c r="N72" s="71"/>
      <c r="O72" s="71"/>
      <c r="P72" s="71"/>
      <c r="Q72" s="71"/>
      <c r="R72" s="71"/>
      <c r="S72" s="70"/>
      <c r="T72" s="70"/>
      <c r="U72" s="70"/>
      <c r="V72" s="70"/>
      <c r="W72" s="82"/>
      <c r="X72" s="82"/>
      <c r="Y72" s="82"/>
      <c r="Z72" s="82"/>
      <c r="AA72" s="82"/>
      <c r="AB72" s="82"/>
      <c r="AC72" s="84"/>
      <c r="AD72" s="84"/>
      <c r="AE72" s="84"/>
      <c r="AF72" s="84"/>
      <c r="AG72" s="84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5"/>
      <c r="AS72" s="85"/>
      <c r="AT72" s="85"/>
      <c r="AU72" s="85"/>
      <c r="AV72" s="85"/>
      <c r="AW72" s="82"/>
      <c r="AX72" s="82"/>
      <c r="AY72" s="82"/>
      <c r="AZ72" s="82"/>
      <c r="BA72" s="82"/>
      <c r="BB72" s="82"/>
      <c r="BC72" s="82"/>
      <c r="BD72" s="82"/>
      <c r="BE72" s="82"/>
      <c r="BF72" s="82"/>
      <c r="BG72" s="86"/>
      <c r="BH72" s="86"/>
      <c r="BI72" s="86"/>
      <c r="BJ72" s="86"/>
      <c r="BK72" s="86"/>
      <c r="BL72" s="82"/>
      <c r="BM72" s="82"/>
      <c r="BN72" s="82"/>
      <c r="BO72" s="82"/>
      <c r="BP72" s="87"/>
      <c r="BQ72" s="60"/>
    </row>
    <row r="73" ht="17.25" customHeight="1" outlineLevel="1">
      <c r="A73" s="60"/>
      <c r="B73" s="155"/>
      <c r="C73" s="151" t="s">
        <v>147</v>
      </c>
      <c r="D73" s="62"/>
      <c r="E73" s="63">
        <v>45362.0</v>
      </c>
      <c r="F73" s="64">
        <v>45413.0</v>
      </c>
      <c r="G73" s="65">
        <f t="shared" si="12"/>
        <v>38</v>
      </c>
      <c r="H73" s="156">
        <f t="shared" si="14"/>
        <v>33000</v>
      </c>
      <c r="I73" s="89"/>
      <c r="J73" s="95"/>
      <c r="K73" s="82"/>
      <c r="L73" s="82"/>
      <c r="M73" s="82"/>
      <c r="N73" s="71"/>
      <c r="O73" s="71"/>
      <c r="P73" s="71"/>
      <c r="Q73" s="71"/>
      <c r="R73" s="71"/>
      <c r="S73" s="70"/>
      <c r="T73" s="70"/>
      <c r="U73" s="70"/>
      <c r="V73" s="70"/>
      <c r="W73" s="82"/>
      <c r="X73" s="82"/>
      <c r="Y73" s="82"/>
      <c r="Z73" s="82"/>
      <c r="AA73" s="82"/>
      <c r="AB73" s="82"/>
      <c r="AC73" s="84"/>
      <c r="AD73" s="84"/>
      <c r="AE73" s="84"/>
      <c r="AF73" s="84"/>
      <c r="AG73" s="84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5"/>
      <c r="AS73" s="85"/>
      <c r="AT73" s="85"/>
      <c r="AU73" s="85"/>
      <c r="AV73" s="85"/>
      <c r="AW73" s="82"/>
      <c r="AX73" s="82"/>
      <c r="AY73" s="82"/>
      <c r="AZ73" s="82"/>
      <c r="BA73" s="82"/>
      <c r="BB73" s="82"/>
      <c r="BC73" s="82"/>
      <c r="BD73" s="82"/>
      <c r="BE73" s="82"/>
      <c r="BF73" s="82"/>
      <c r="BG73" s="86"/>
      <c r="BH73" s="86"/>
      <c r="BI73" s="86"/>
      <c r="BJ73" s="86"/>
      <c r="BK73" s="86"/>
      <c r="BL73" s="82"/>
      <c r="BM73" s="82"/>
      <c r="BN73" s="82"/>
      <c r="BO73" s="82"/>
      <c r="BP73" s="87"/>
      <c r="BQ73" s="60"/>
    </row>
    <row r="74" ht="17.25" customHeight="1" outlineLevel="1">
      <c r="A74" s="60"/>
      <c r="B74" s="155"/>
      <c r="C74" s="151" t="s">
        <v>133</v>
      </c>
      <c r="D74" s="62"/>
      <c r="E74" s="63">
        <v>45362.0</v>
      </c>
      <c r="F74" s="63">
        <v>45413.0</v>
      </c>
      <c r="G74" s="65">
        <f t="shared" si="12"/>
        <v>38</v>
      </c>
      <c r="H74" s="156">
        <f>H58</f>
        <v>500000</v>
      </c>
      <c r="I74" s="89"/>
      <c r="J74" s="95"/>
      <c r="K74" s="82"/>
      <c r="L74" s="82"/>
      <c r="M74" s="82"/>
      <c r="N74" s="71"/>
      <c r="O74" s="71"/>
      <c r="P74" s="71"/>
      <c r="Q74" s="71"/>
      <c r="R74" s="71"/>
      <c r="S74" s="70"/>
      <c r="T74" s="70"/>
      <c r="U74" s="70"/>
      <c r="V74" s="70"/>
      <c r="W74" s="82"/>
      <c r="X74" s="82"/>
      <c r="Y74" s="82"/>
      <c r="Z74" s="82"/>
      <c r="AA74" s="82"/>
      <c r="AB74" s="82"/>
      <c r="AC74" s="84"/>
      <c r="AD74" s="84"/>
      <c r="AE74" s="84"/>
      <c r="AF74" s="84"/>
      <c r="AG74" s="84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5"/>
      <c r="AS74" s="85"/>
      <c r="AT74" s="85"/>
      <c r="AU74" s="85"/>
      <c r="AV74" s="85"/>
      <c r="AW74" s="82"/>
      <c r="AX74" s="82"/>
      <c r="AY74" s="82"/>
      <c r="AZ74" s="82"/>
      <c r="BA74" s="82"/>
      <c r="BB74" s="82"/>
      <c r="BC74" s="82"/>
      <c r="BD74" s="82"/>
      <c r="BE74" s="82"/>
      <c r="BF74" s="82"/>
      <c r="BG74" s="86"/>
      <c r="BH74" s="86"/>
      <c r="BI74" s="86"/>
      <c r="BJ74" s="86"/>
      <c r="BK74" s="86"/>
      <c r="BL74" s="82"/>
      <c r="BM74" s="82"/>
      <c r="BN74" s="82"/>
      <c r="BO74" s="82"/>
      <c r="BP74" s="87"/>
      <c r="BQ74" s="60"/>
    </row>
    <row r="75" ht="17.25" customHeight="1" outlineLevel="1">
      <c r="A75" s="60"/>
      <c r="B75" s="155"/>
      <c r="C75" s="151" t="s">
        <v>148</v>
      </c>
      <c r="D75" s="62"/>
      <c r="E75" s="63">
        <v>45411.0</v>
      </c>
      <c r="F75" s="64">
        <v>45413.0</v>
      </c>
      <c r="G75" s="65">
        <f t="shared" si="12"/>
        <v>3</v>
      </c>
      <c r="H75" s="156">
        <f>H61+(H71/2)*12</f>
        <v>6537.096774</v>
      </c>
      <c r="I75" s="89"/>
      <c r="J75" s="95"/>
      <c r="K75" s="82"/>
      <c r="L75" s="82"/>
      <c r="M75" s="82"/>
      <c r="N75" s="71"/>
      <c r="O75" s="71"/>
      <c r="P75" s="71"/>
      <c r="Q75" s="71"/>
      <c r="R75" s="71"/>
      <c r="S75" s="70"/>
      <c r="T75" s="70"/>
      <c r="U75" s="70"/>
      <c r="V75" s="70"/>
      <c r="W75" s="82"/>
      <c r="X75" s="82"/>
      <c r="Y75" s="82"/>
      <c r="Z75" s="82"/>
      <c r="AA75" s="82"/>
      <c r="AB75" s="82"/>
      <c r="AC75" s="84"/>
      <c r="AD75" s="84"/>
      <c r="AE75" s="84"/>
      <c r="AF75" s="84"/>
      <c r="AG75" s="84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5"/>
      <c r="AS75" s="85"/>
      <c r="AT75" s="85"/>
      <c r="AU75" s="85"/>
      <c r="AV75" s="85"/>
      <c r="AW75" s="82"/>
      <c r="AX75" s="82"/>
      <c r="AY75" s="82"/>
      <c r="AZ75" s="82"/>
      <c r="BA75" s="82"/>
      <c r="BB75" s="82"/>
      <c r="BC75" s="82"/>
      <c r="BD75" s="82"/>
      <c r="BE75" s="82"/>
      <c r="BF75" s="82"/>
      <c r="BG75" s="86"/>
      <c r="BH75" s="86"/>
      <c r="BI75" s="86"/>
      <c r="BJ75" s="86"/>
      <c r="BK75" s="86"/>
      <c r="BL75" s="82"/>
      <c r="BM75" s="82"/>
      <c r="BN75" s="82"/>
      <c r="BO75" s="82"/>
      <c r="BP75" s="87"/>
      <c r="BQ75" s="60"/>
    </row>
    <row r="76" ht="17.25" customHeight="1" outlineLevel="1">
      <c r="A76" s="60"/>
      <c r="B76" s="155"/>
      <c r="C76" s="151" t="s">
        <v>149</v>
      </c>
      <c r="D76" s="62"/>
      <c r="E76" s="63">
        <v>45362.0</v>
      </c>
      <c r="F76" s="64">
        <v>45413.0</v>
      </c>
      <c r="G76" s="65">
        <f t="shared" si="12"/>
        <v>38</v>
      </c>
      <c r="H76" s="156">
        <f>H70*H80</f>
        <v>54290.32258</v>
      </c>
      <c r="I76" s="89"/>
      <c r="J76" s="95"/>
      <c r="K76" s="82"/>
      <c r="L76" s="82"/>
      <c r="M76" s="82"/>
      <c r="N76" s="71"/>
      <c r="O76" s="71"/>
      <c r="P76" s="71"/>
      <c r="Q76" s="71"/>
      <c r="R76" s="71"/>
      <c r="S76" s="70"/>
      <c r="T76" s="70"/>
      <c r="U76" s="70"/>
      <c r="V76" s="70"/>
      <c r="W76" s="82"/>
      <c r="X76" s="82"/>
      <c r="Y76" s="82"/>
      <c r="Z76" s="82"/>
      <c r="AA76" s="82"/>
      <c r="AB76" s="82"/>
      <c r="AC76" s="84"/>
      <c r="AD76" s="84"/>
      <c r="AE76" s="84"/>
      <c r="AF76" s="84"/>
      <c r="AG76" s="84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5"/>
      <c r="AS76" s="85"/>
      <c r="AT76" s="85"/>
      <c r="AU76" s="85"/>
      <c r="AV76" s="85"/>
      <c r="AW76" s="82"/>
      <c r="AX76" s="82"/>
      <c r="AY76" s="82"/>
      <c r="AZ76" s="82"/>
      <c r="BA76" s="82"/>
      <c r="BB76" s="82"/>
      <c r="BC76" s="82"/>
      <c r="BD76" s="82"/>
      <c r="BE76" s="82"/>
      <c r="BF76" s="82"/>
      <c r="BG76" s="86"/>
      <c r="BH76" s="86"/>
      <c r="BI76" s="86"/>
      <c r="BJ76" s="86"/>
      <c r="BK76" s="86"/>
      <c r="BL76" s="82"/>
      <c r="BM76" s="82"/>
      <c r="BN76" s="82"/>
      <c r="BO76" s="82"/>
      <c r="BP76" s="87"/>
      <c r="BQ76" s="60"/>
    </row>
    <row r="77" ht="17.25" customHeight="1" outlineLevel="1">
      <c r="A77" s="60"/>
      <c r="B77" s="155"/>
      <c r="C77" s="151" t="s">
        <v>150</v>
      </c>
      <c r="D77" s="62"/>
      <c r="E77" s="63">
        <v>45362.0</v>
      </c>
      <c r="F77" s="64">
        <v>45413.0</v>
      </c>
      <c r="G77" s="65">
        <f t="shared" si="12"/>
        <v>38</v>
      </c>
      <c r="H77" s="156">
        <f>H71*5*H80</f>
        <v>271451.6129</v>
      </c>
      <c r="I77" s="89"/>
      <c r="J77" s="95"/>
      <c r="K77" s="82"/>
      <c r="L77" s="82"/>
      <c r="M77" s="82"/>
      <c r="N77" s="71"/>
      <c r="O77" s="71"/>
      <c r="P77" s="71"/>
      <c r="Q77" s="71"/>
      <c r="R77" s="71"/>
      <c r="S77" s="70"/>
      <c r="T77" s="70"/>
      <c r="U77" s="70"/>
      <c r="V77" s="70"/>
      <c r="W77" s="82"/>
      <c r="X77" s="82"/>
      <c r="Y77" s="82"/>
      <c r="Z77" s="82"/>
      <c r="AA77" s="82"/>
      <c r="AB77" s="82"/>
      <c r="AC77" s="84"/>
      <c r="AD77" s="84"/>
      <c r="AE77" s="84"/>
      <c r="AF77" s="84"/>
      <c r="AG77" s="84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5"/>
      <c r="AS77" s="85"/>
      <c r="AT77" s="85"/>
      <c r="AU77" s="85"/>
      <c r="AV77" s="85"/>
      <c r="AW77" s="82"/>
      <c r="AX77" s="82"/>
      <c r="AY77" s="82"/>
      <c r="AZ77" s="82"/>
      <c r="BA77" s="82"/>
      <c r="BB77" s="82"/>
      <c r="BC77" s="82"/>
      <c r="BD77" s="82"/>
      <c r="BE77" s="82"/>
      <c r="BF77" s="82"/>
      <c r="BG77" s="86"/>
      <c r="BH77" s="86"/>
      <c r="BI77" s="86"/>
      <c r="BJ77" s="86"/>
      <c r="BK77" s="86"/>
      <c r="BL77" s="82"/>
      <c r="BM77" s="82"/>
      <c r="BN77" s="82"/>
      <c r="BO77" s="82"/>
      <c r="BP77" s="87"/>
      <c r="BQ77" s="60"/>
    </row>
    <row r="78" ht="17.25" customHeight="1" outlineLevel="1">
      <c r="A78" s="60"/>
      <c r="B78" s="155"/>
      <c r="C78" s="151" t="s">
        <v>151</v>
      </c>
      <c r="D78" s="62"/>
      <c r="E78" s="63">
        <v>45362.0</v>
      </c>
      <c r="F78" s="64">
        <v>45413.0</v>
      </c>
      <c r="G78" s="65">
        <f t="shared" si="12"/>
        <v>38</v>
      </c>
      <c r="H78" s="156">
        <f>SUM(H74:H77)</f>
        <v>832279.0323</v>
      </c>
      <c r="I78" s="89"/>
      <c r="J78" s="95"/>
      <c r="K78" s="82"/>
      <c r="L78" s="82"/>
      <c r="M78" s="82"/>
      <c r="N78" s="71"/>
      <c r="O78" s="71"/>
      <c r="P78" s="71"/>
      <c r="Q78" s="71"/>
      <c r="R78" s="71"/>
      <c r="S78" s="70"/>
      <c r="T78" s="70"/>
      <c r="U78" s="70"/>
      <c r="V78" s="70"/>
      <c r="W78" s="82"/>
      <c r="X78" s="82"/>
      <c r="Y78" s="82"/>
      <c r="Z78" s="82"/>
      <c r="AA78" s="82"/>
      <c r="AB78" s="82"/>
      <c r="AC78" s="84"/>
      <c r="AD78" s="84"/>
      <c r="AE78" s="84"/>
      <c r="AF78" s="84"/>
      <c r="AG78" s="84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5"/>
      <c r="AS78" s="85"/>
      <c r="AT78" s="85"/>
      <c r="AU78" s="85"/>
      <c r="AV78" s="85"/>
      <c r="AW78" s="82"/>
      <c r="AX78" s="82"/>
      <c r="AY78" s="82"/>
      <c r="AZ78" s="82"/>
      <c r="BA78" s="82"/>
      <c r="BB78" s="82"/>
      <c r="BC78" s="82"/>
      <c r="BD78" s="82"/>
      <c r="BE78" s="82"/>
      <c r="BF78" s="82"/>
      <c r="BG78" s="86"/>
      <c r="BH78" s="86"/>
      <c r="BI78" s="86"/>
      <c r="BJ78" s="86"/>
      <c r="BK78" s="86"/>
      <c r="BL78" s="82"/>
      <c r="BM78" s="82"/>
      <c r="BN78" s="82"/>
      <c r="BO78" s="82"/>
      <c r="BP78" s="87"/>
      <c r="BQ78" s="60"/>
    </row>
    <row r="79" ht="21.0" customHeight="1">
      <c r="A79" s="116"/>
      <c r="B79" s="153"/>
      <c r="C79" s="161" t="s">
        <v>152</v>
      </c>
      <c r="D79" s="119"/>
      <c r="E79" s="119"/>
      <c r="F79" s="119"/>
      <c r="G79" s="119"/>
      <c r="H79" s="162"/>
      <c r="I79" s="119"/>
      <c r="J79" s="121"/>
      <c r="K79" s="122"/>
      <c r="L79" s="122"/>
      <c r="M79" s="119"/>
      <c r="N79" s="123"/>
      <c r="O79" s="123"/>
      <c r="P79" s="123"/>
      <c r="Q79" s="123"/>
      <c r="R79" s="123"/>
      <c r="S79" s="119"/>
      <c r="T79" s="119"/>
      <c r="U79" s="119"/>
      <c r="V79" s="119"/>
      <c r="W79" s="119"/>
      <c r="X79" s="119"/>
      <c r="Y79" s="119"/>
      <c r="Z79" s="119"/>
      <c r="AA79" s="119"/>
      <c r="AB79" s="119"/>
      <c r="AC79" s="119"/>
      <c r="AD79" s="119"/>
      <c r="AE79" s="119"/>
      <c r="AF79" s="119"/>
      <c r="AG79" s="119"/>
      <c r="AH79" s="119"/>
      <c r="AI79" s="119"/>
      <c r="AJ79" s="119"/>
      <c r="AK79" s="119"/>
      <c r="AL79" s="119"/>
      <c r="AM79" s="119"/>
      <c r="AN79" s="119"/>
      <c r="AO79" s="119"/>
      <c r="AP79" s="119"/>
      <c r="AQ79" s="119"/>
      <c r="AR79" s="119"/>
      <c r="AS79" s="119"/>
      <c r="AT79" s="119"/>
      <c r="AU79" s="119"/>
      <c r="AV79" s="119"/>
      <c r="AW79" s="119"/>
      <c r="AX79" s="119"/>
      <c r="AY79" s="119"/>
      <c r="AZ79" s="119"/>
      <c r="BA79" s="119"/>
      <c r="BB79" s="119"/>
      <c r="BC79" s="119"/>
      <c r="BD79" s="119"/>
      <c r="BE79" s="119"/>
      <c r="BF79" s="119"/>
      <c r="BG79" s="119"/>
      <c r="BH79" s="119"/>
      <c r="BI79" s="119"/>
      <c r="BJ79" s="119"/>
      <c r="BK79" s="119"/>
      <c r="BL79" s="119"/>
      <c r="BM79" s="119"/>
      <c r="BN79" s="119"/>
      <c r="BO79" s="119"/>
      <c r="BP79" s="119"/>
      <c r="BQ79" s="116"/>
    </row>
    <row r="80" ht="17.25" customHeight="1" outlineLevel="1">
      <c r="A80" s="60"/>
      <c r="B80" s="155"/>
      <c r="C80" s="151" t="s">
        <v>153</v>
      </c>
      <c r="D80" s="62"/>
      <c r="E80" s="63">
        <v>45362.0</v>
      </c>
      <c r="F80" s="63">
        <v>45413.0</v>
      </c>
      <c r="G80" s="65">
        <f t="shared" ref="G80:G81" si="15">NETWORKDAYS(E80,F80)</f>
        <v>38</v>
      </c>
      <c r="H80" s="163">
        <f>DATEVALUE(F56)-DATEVALUE(E56)</f>
        <v>51</v>
      </c>
      <c r="I80" s="89"/>
      <c r="J80" s="95"/>
      <c r="K80" s="82"/>
      <c r="L80" s="82"/>
      <c r="M80" s="82"/>
      <c r="N80" s="71"/>
      <c r="O80" s="71"/>
      <c r="P80" s="71"/>
      <c r="Q80" s="71"/>
      <c r="R80" s="71"/>
      <c r="S80" s="70"/>
      <c r="T80" s="70"/>
      <c r="U80" s="70"/>
      <c r="V80" s="70"/>
      <c r="W80" s="82"/>
      <c r="X80" s="82"/>
      <c r="Y80" s="82"/>
      <c r="Z80" s="82"/>
      <c r="AA80" s="82"/>
      <c r="AB80" s="82"/>
      <c r="AC80" s="84"/>
      <c r="AD80" s="84"/>
      <c r="AE80" s="84"/>
      <c r="AF80" s="84"/>
      <c r="AG80" s="84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5"/>
      <c r="AS80" s="85"/>
      <c r="AT80" s="85"/>
      <c r="AU80" s="85"/>
      <c r="AV80" s="85"/>
      <c r="AW80" s="82"/>
      <c r="AX80" s="82"/>
      <c r="AY80" s="82"/>
      <c r="AZ80" s="82"/>
      <c r="BA80" s="82"/>
      <c r="BB80" s="82"/>
      <c r="BC80" s="82"/>
      <c r="BD80" s="82"/>
      <c r="BE80" s="82"/>
      <c r="BF80" s="82"/>
      <c r="BG80" s="86"/>
      <c r="BH80" s="86"/>
      <c r="BI80" s="86"/>
      <c r="BJ80" s="86"/>
      <c r="BK80" s="86"/>
      <c r="BL80" s="82"/>
      <c r="BM80" s="82"/>
      <c r="BN80" s="82"/>
      <c r="BO80" s="82"/>
      <c r="BP80" s="87"/>
      <c r="BQ80" s="60"/>
    </row>
    <row r="81" ht="17.25" customHeight="1" outlineLevel="1">
      <c r="A81" s="60"/>
      <c r="B81" s="155"/>
      <c r="C81" s="151" t="s">
        <v>154</v>
      </c>
      <c r="D81" s="62"/>
      <c r="E81" s="63">
        <v>45362.0</v>
      </c>
      <c r="F81" s="64">
        <v>45413.0</v>
      </c>
      <c r="G81" s="65">
        <f t="shared" si="15"/>
        <v>38</v>
      </c>
      <c r="H81" s="163">
        <f>QUOTIENT(SUM(H58),(SUM(H66)-SUM((H70),H71*5,IF(TODAY()&gt;E61,H61,0))))</f>
        <v>19</v>
      </c>
      <c r="I81" s="89"/>
      <c r="J81" s="95"/>
      <c r="K81" s="82"/>
      <c r="L81" s="82"/>
      <c r="M81" s="82"/>
      <c r="N81" s="71"/>
      <c r="O81" s="71"/>
      <c r="P81" s="71"/>
      <c r="Q81" s="71"/>
      <c r="R81" s="71"/>
      <c r="S81" s="70"/>
      <c r="T81" s="70"/>
      <c r="U81" s="70"/>
      <c r="V81" s="70"/>
      <c r="W81" s="82"/>
      <c r="X81" s="82"/>
      <c r="Y81" s="82"/>
      <c r="Z81" s="82"/>
      <c r="AA81" s="82"/>
      <c r="AB81" s="82"/>
      <c r="AC81" s="84"/>
      <c r="AD81" s="84"/>
      <c r="AE81" s="84"/>
      <c r="AF81" s="84"/>
      <c r="AG81" s="84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5"/>
      <c r="AS81" s="85"/>
      <c r="AT81" s="85"/>
      <c r="AU81" s="85"/>
      <c r="AV81" s="85"/>
      <c r="AW81" s="82"/>
      <c r="AX81" s="82"/>
      <c r="AY81" s="82"/>
      <c r="AZ81" s="82"/>
      <c r="BA81" s="82"/>
      <c r="BB81" s="82"/>
      <c r="BC81" s="82"/>
      <c r="BD81" s="82"/>
      <c r="BE81" s="82"/>
      <c r="BF81" s="82"/>
      <c r="BG81" s="86"/>
      <c r="BH81" s="86"/>
      <c r="BI81" s="86"/>
      <c r="BJ81" s="86"/>
      <c r="BK81" s="86"/>
      <c r="BL81" s="82"/>
      <c r="BM81" s="82"/>
      <c r="BN81" s="82"/>
      <c r="BO81" s="82"/>
      <c r="BP81" s="87"/>
      <c r="BQ81" s="60"/>
    </row>
    <row r="82" ht="17.25" customHeight="1" outlineLevel="1">
      <c r="A82" s="60"/>
      <c r="B82" s="155"/>
      <c r="C82" s="151" t="s">
        <v>155</v>
      </c>
      <c r="D82" s="62"/>
      <c r="E82" s="63"/>
      <c r="F82" s="64"/>
      <c r="G82" s="65"/>
      <c r="H82" s="163">
        <f>H80-H81</f>
        <v>32</v>
      </c>
      <c r="I82" s="89"/>
      <c r="J82" s="95"/>
      <c r="K82" s="82"/>
      <c r="L82" s="82"/>
      <c r="M82" s="82"/>
      <c r="N82" s="71"/>
      <c r="O82" s="71"/>
      <c r="P82" s="71"/>
      <c r="Q82" s="71"/>
      <c r="R82" s="71"/>
      <c r="S82" s="70"/>
      <c r="T82" s="70"/>
      <c r="U82" s="70"/>
      <c r="V82" s="70"/>
      <c r="W82" s="82"/>
      <c r="X82" s="82"/>
      <c r="Y82" s="82"/>
      <c r="Z82" s="82"/>
      <c r="AA82" s="82"/>
      <c r="AB82" s="82"/>
      <c r="AC82" s="84"/>
      <c r="AD82" s="84"/>
      <c r="AE82" s="84"/>
      <c r="AF82" s="84"/>
      <c r="AG82" s="84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5"/>
      <c r="AS82" s="85"/>
      <c r="AT82" s="85"/>
      <c r="AU82" s="85"/>
      <c r="AV82" s="85"/>
      <c r="AW82" s="82"/>
      <c r="AX82" s="82"/>
      <c r="AY82" s="82"/>
      <c r="AZ82" s="82"/>
      <c r="BA82" s="82"/>
      <c r="BB82" s="82"/>
      <c r="BC82" s="82"/>
      <c r="BD82" s="82"/>
      <c r="BE82" s="82"/>
      <c r="BF82" s="82"/>
      <c r="BG82" s="86"/>
      <c r="BH82" s="86"/>
      <c r="BI82" s="86"/>
      <c r="BJ82" s="86"/>
      <c r="BK82" s="86"/>
      <c r="BL82" s="82"/>
      <c r="BM82" s="82"/>
      <c r="BN82" s="82"/>
      <c r="BO82" s="82"/>
      <c r="BP82" s="87"/>
      <c r="BQ82" s="60"/>
    </row>
    <row r="83" ht="17.25" customHeight="1" outlineLevel="1">
      <c r="A83" s="60"/>
      <c r="B83" s="155"/>
      <c r="C83" s="151"/>
      <c r="D83" s="62"/>
      <c r="E83" s="63"/>
      <c r="F83" s="64"/>
      <c r="G83" s="65"/>
      <c r="H83" s="163">
        <v>0.0</v>
      </c>
      <c r="I83" s="89"/>
      <c r="J83" s="95"/>
      <c r="K83" s="82"/>
      <c r="L83" s="82"/>
      <c r="M83" s="82"/>
      <c r="N83" s="71"/>
      <c r="O83" s="71"/>
      <c r="P83" s="71"/>
      <c r="Q83" s="71"/>
      <c r="R83" s="71"/>
      <c r="S83" s="70"/>
      <c r="T83" s="70"/>
      <c r="U83" s="70"/>
      <c r="V83" s="70"/>
      <c r="W83" s="82"/>
      <c r="X83" s="82"/>
      <c r="Y83" s="82"/>
      <c r="Z83" s="82"/>
      <c r="AA83" s="82"/>
      <c r="AB83" s="82"/>
      <c r="AC83" s="84"/>
      <c r="AD83" s="84"/>
      <c r="AE83" s="84"/>
      <c r="AF83" s="84"/>
      <c r="AG83" s="84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5"/>
      <c r="AS83" s="85"/>
      <c r="AT83" s="85"/>
      <c r="AU83" s="85"/>
      <c r="AV83" s="85"/>
      <c r="AW83" s="82"/>
      <c r="AX83" s="82"/>
      <c r="AY83" s="82"/>
      <c r="AZ83" s="82"/>
      <c r="BA83" s="82"/>
      <c r="BB83" s="82"/>
      <c r="BC83" s="82"/>
      <c r="BD83" s="82"/>
      <c r="BE83" s="82"/>
      <c r="BF83" s="82"/>
      <c r="BG83" s="86"/>
      <c r="BH83" s="86"/>
      <c r="BI83" s="86"/>
      <c r="BJ83" s="86"/>
      <c r="BK83" s="86"/>
      <c r="BL83" s="82"/>
      <c r="BM83" s="82"/>
      <c r="BN83" s="82"/>
      <c r="BO83" s="82"/>
      <c r="BP83" s="87"/>
      <c r="BQ83" s="60"/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34">
    <mergeCell ref="B2:G2"/>
    <mergeCell ref="I2:N2"/>
    <mergeCell ref="O2:AH2"/>
    <mergeCell ref="B4:C4"/>
    <mergeCell ref="D4:G4"/>
    <mergeCell ref="I4:O4"/>
    <mergeCell ref="P4:AB4"/>
    <mergeCell ref="E8:E10"/>
    <mergeCell ref="F8:F10"/>
    <mergeCell ref="G8:G10"/>
    <mergeCell ref="H8:H10"/>
    <mergeCell ref="I8:W8"/>
    <mergeCell ref="X8:AL8"/>
    <mergeCell ref="AM8:BA8"/>
    <mergeCell ref="BB8:BP8"/>
    <mergeCell ref="I9:M9"/>
    <mergeCell ref="N9:R9"/>
    <mergeCell ref="B5:C5"/>
    <mergeCell ref="D5:G5"/>
    <mergeCell ref="I5:O5"/>
    <mergeCell ref="P5:AA5"/>
    <mergeCell ref="B8:B10"/>
    <mergeCell ref="C8:C10"/>
    <mergeCell ref="D8:D10"/>
    <mergeCell ref="BB9:BF9"/>
    <mergeCell ref="BG9:BK9"/>
    <mergeCell ref="BL9:BP9"/>
    <mergeCell ref="S9:W9"/>
    <mergeCell ref="X9:AB9"/>
    <mergeCell ref="AC9:AG9"/>
    <mergeCell ref="AH9:AL9"/>
    <mergeCell ref="AM9:AQ9"/>
    <mergeCell ref="AR9:AV9"/>
    <mergeCell ref="AW9:BA9"/>
  </mergeCells>
  <conditionalFormatting sqref="H12:H54">
    <cfRule type="colorScale" priority="1">
      <colorScale>
        <cfvo type="min"/>
        <cfvo type="max"/>
        <color rgb="FFFFFFFF"/>
        <color rgb="FF57BB8A"/>
      </colorScale>
    </cfRule>
  </conditionalFormatting>
  <conditionalFormatting sqref="I12:M83">
    <cfRule type="expression" dxfId="0" priority="2">
      <formula>AND(1&gt;=WEEKNUM(INDIRECT("E"&amp;ROW()))-10,WEEKNUM(INDIRECT("F"&amp;ROW()))-10&gt;=1,INDIRECT("E"&amp;ROW())&lt;=DATE(2024,3,COLUMN()+2),DATE(2024,3,COLUMN()+2)&lt;=INDIRECT("F"&amp;ROW()))</formula>
    </cfRule>
  </conditionalFormatting>
  <conditionalFormatting sqref="N12:R83">
    <cfRule type="expression" dxfId="0" priority="3">
      <formula>AND(2&gt;=WEEKNUM(INDIRECT("E"&amp;ROW()))-10,WEEKNUM(INDIRECT("F"&amp;ROW()))-10&gt;=2,INDIRECT("E"&amp;ROW())&lt;=DATE(2024,3,COLUMN()+4),DATE(2024,3,COLUMN()+4)&lt;=INDIRECT("F"&amp;ROW()))</formula>
    </cfRule>
  </conditionalFormatting>
  <conditionalFormatting sqref="S12:W83">
    <cfRule type="expression" dxfId="0" priority="4">
      <formula>AND(3&gt;=WEEKNUM(INDIRECT("E"&amp;ROW()))-10,WEEKNUM(INDIRECT("F"&amp;ROW()))-10&gt;=3,INDIRECT("E"&amp;ROW())&lt;=DATE(2024,3,COLUMN()+6),DATE(2024,3,COLUMN()+6)&lt;=INDIRECT("F"&amp;ROW()))</formula>
    </cfRule>
  </conditionalFormatting>
  <conditionalFormatting sqref="X12:AB83">
    <cfRule type="expression" dxfId="1" priority="5">
      <formula>AND(4&gt;=WEEKNUM(INDIRECT("E"&amp;ROW()))-10,WEEKNUM(INDIRECT("F"&amp;ROW()))-10&gt;=4,INDIRECT("E"&amp;ROW())&lt;=DATE(2024,4,COLUMN()-23),DATE(2024,4,COLUMN()-23)&lt;=INDIRECT("F"&amp;ROW()))</formula>
    </cfRule>
  </conditionalFormatting>
  <conditionalFormatting sqref="AC12:AG83">
    <cfRule type="expression" dxfId="1" priority="6">
      <formula>AND(5&gt;=WEEKNUM(INDIRECT("E"&amp;ROW()))-10,WEEKNUM(INDIRECT("F"&amp;ROW()))-10&gt;=5,INDIRECT("E"&amp;ROW())&lt;=DATE(2024,4,COLUMN()-21),DATE(2024,4,COLUMN()-21)&lt;=INDIRECT("F"&amp;ROW()))</formula>
    </cfRule>
  </conditionalFormatting>
  <conditionalFormatting sqref="AH12:AL83">
    <cfRule type="expression" dxfId="1" priority="7">
      <formula>AND(6&gt;=WEEKNUM(INDIRECT("E"&amp;ROW()))-10,WEEKNUM(INDIRECT("F"&amp;ROW()))-10&gt;=6,INDIRECT("E"&amp;ROW())&lt;=DATE(2024,4,COLUMN()-19),DATE(2024,4,COLUMN()-19)&lt;=INDIRECT("F"&amp;ROW()))</formula>
    </cfRule>
  </conditionalFormatting>
  <conditionalFormatting sqref="AM12:AQ83">
    <cfRule type="expression" dxfId="2" priority="8">
      <formula>AND(7&gt;=WEEKNUM(INDIRECT("E"&amp;ROW()))-10,WEEKNUM(INDIRECT("F"&amp;ROW()))-10&gt;=7,INDIRECT("E"&amp;ROW())&lt;=DATE(2024,4,COLUMN()-17),DATE(2024,4,COLUMN()-17)&lt;=INDIRECT("F"&amp;ROW()))</formula>
    </cfRule>
  </conditionalFormatting>
  <conditionalFormatting sqref="AR12:AV83">
    <cfRule type="expression" dxfId="2" priority="9">
      <formula>AND(8&gt;=WEEKNUM(INDIRECT("E"&amp;ROW()))-10,WEEKNUM(INDIRECT("F"&amp;ROW()))-10&gt;=8,INDIRECT("E"&amp;ROW())&lt;=DATE(2024,4,COLUMN()-15),DATE(2024,4,COLUMN()-15)&lt;=INDIRECT("F"&amp;ROW()))</formula>
    </cfRule>
  </conditionalFormatting>
  <conditionalFormatting sqref="AW12:BA83">
    <cfRule type="expression" dxfId="2" priority="10">
      <formula>AND(9&gt;=WEEKNUM(INDIRECT("E"&amp;ROW()))-10,WEEKNUM(INDIRECT("F"&amp;ROW()))-10&gt;=9,INDIRECT("E"&amp;ROW())&lt;=DATE(2024,4,COLUMN()-13),DATE(2024,4,COLUMN()-13)&lt;=INDIRECT("F"&amp;ROW()))</formula>
    </cfRule>
  </conditionalFormatting>
  <conditionalFormatting sqref="BB12:BF83">
    <cfRule type="expression" dxfId="3" priority="11">
      <formula>AND(10&gt;=WEEKNUM(INDIRECT("E"&amp;ROW()))-10,WEEKNUM(INDIRECT("F"&amp;ROW()))-10&gt;=10,INDIRECT("E"&amp;ROW())&lt;=DATE(2024,5,COLUMN()-13),DATE(2024,5,COLUMN()-13)&lt;=INDIRECT("F"&amp;ROW()))</formula>
    </cfRule>
  </conditionalFormatting>
  <conditionalFormatting sqref="BG12:BK83">
    <cfRule type="expression" dxfId="3" priority="12">
      <formula>AND(11&gt;=WEEKNUM(INDIRECT("E"&amp;ROW()))-11,WEEKNUM(INDIRECT("F"&amp;ROW()))-10&gt;=10,INDIRECT("E"&amp;ROW())&lt;=DATE(2024,5,COLUMN()-13),DATE(2024,5,COLUMN()-13)&lt;=INDIRECT("F"&amp;ROW()))</formula>
    </cfRule>
  </conditionalFormatting>
  <conditionalFormatting sqref="BL12:BP83">
    <cfRule type="expression" dxfId="3" priority="13">
      <formula>AND(12&gt;=WEEKNUM(INDIRECT("E"&amp;ROW()))-12,WEEKNUM(INDIRECT("F"&amp;ROW()))-10&gt;=10,INDIRECT("E"&amp;ROW())&lt;=DATE(2024,5,COLUMN()-13),DATE(2024,5,COLUMN()-13)&lt;=INDIRECT("F"&amp;ROW()))</formula>
    </cfRule>
  </conditionalFormatting>
  <conditionalFormatting sqref="H56:H63">
    <cfRule type="colorScale" priority="14">
      <colorScale>
        <cfvo type="min"/>
        <cfvo type="max"/>
        <color rgb="FFFFFFFF"/>
        <color rgb="FF57BB8A"/>
      </colorScale>
    </cfRule>
  </conditionalFormatting>
  <conditionalFormatting sqref="H66:H68">
    <cfRule type="colorScale" priority="15">
      <colorScale>
        <cfvo type="min"/>
        <cfvo type="max"/>
        <color rgb="FFFFFFFF"/>
        <color rgb="FF57BB8A"/>
      </colorScale>
    </cfRule>
  </conditionalFormatting>
  <conditionalFormatting sqref="H70:H78">
    <cfRule type="colorScale" priority="16">
      <colorScale>
        <cfvo type="min"/>
        <cfvo type="max"/>
        <color rgb="FFFFFFFF"/>
        <color rgb="FF57BB8A"/>
      </colorScale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