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Quantitative Decision Making TUB S18\Week 2\"/>
    </mc:Choice>
  </mc:AlternateContent>
  <xr:revisionPtr revIDLastSave="0" documentId="13_ncr:1_{A5AF5DE8-D26C-4F9C-8BD8-E8C0957329E6}" xr6:coauthVersionLast="34" xr6:coauthVersionMax="34" xr10:uidLastSave="{00000000-0000-0000-0000-000000000000}"/>
  <bookViews>
    <workbookView xWindow="0" yWindow="0" windowWidth="23040" windowHeight="9072" activeTab="2" xr2:uid="{00000000-000D-0000-FFFF-FFFF00000000}"/>
  </bookViews>
  <sheets>
    <sheet name="Input_Data" sheetId="2" r:id="rId1"/>
    <sheet name="Simulation" sheetId="1" r:id="rId2"/>
    <sheet name="Summary_of_Output" sheetId="3" r:id="rId3"/>
  </sheets>
  <definedNames>
    <definedName name="cum_0">Input_Data!$D$3</definedName>
    <definedName name="cum_1">Input_Data!$D$4</definedName>
    <definedName name="cum_2">Input_Data!$D$5</definedName>
    <definedName name="cum_3">Input_Data!$D$6</definedName>
    <definedName name="cum_4">Input_Data!$D$7</definedName>
    <definedName name="cum_5">Input_Data!$D$8</definedName>
    <definedName name="cum_6">Input_Data!$D$9</definedName>
    <definedName name="cum0">Input_Data!$D$3</definedName>
    <definedName name="d_0">Input_Data!$B$3</definedName>
    <definedName name="d_1">Input_Data!$B$4</definedName>
    <definedName name="d_2">Input_Data!$B$5</definedName>
    <definedName name="d_3">Input_Data!$B$6</definedName>
    <definedName name="d_4">Input_Data!$B$7</definedName>
    <definedName name="d_5">Input_Data!$B$8</definedName>
    <definedName name="d_6">Input_Data!$B$9</definedName>
    <definedName name="earn_glouc">Input_Data!$G$9</definedName>
    <definedName name="mean_price">Input_Data!$G$5</definedName>
    <definedName name="operating_cost">Input_Data!$G$2</definedName>
    <definedName name="prob0">Input_Data!$C$3</definedName>
    <definedName name="prob1">Input_Data!$C$4</definedName>
    <definedName name="prob2">Input_Data!$C$5</definedName>
    <definedName name="prob3">Input_Data!$C$6</definedName>
    <definedName name="prob4">Input_Data!$C$7</definedName>
    <definedName name="prob5">Input_Data!$C$8</definedName>
    <definedName name="prob6">Input_Data!$C$9</definedName>
    <definedName name="q_fished">Input_Data!$G$8</definedName>
    <definedName name="stdev_price">Input_Data!$G$6</definedName>
  </definedNames>
  <calcPr calcId="179021"/>
</workbook>
</file>

<file path=xl/calcChain.xml><?xml version="1.0" encoding="utf-8"?>
<calcChain xmlns="http://schemas.openxmlformats.org/spreadsheetml/2006/main">
  <c r="B6" i="1" l="1"/>
  <c r="B4" i="1"/>
  <c r="B3" i="1"/>
  <c r="G9" i="2"/>
  <c r="B2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" i="1"/>
  <c r="F2" i="1" s="1"/>
  <c r="C3" i="1"/>
  <c r="C4" i="1"/>
  <c r="B5" i="1"/>
  <c r="C5" i="1" s="1"/>
  <c r="C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D58" i="1" s="1"/>
  <c r="G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D122" i="1" s="1"/>
  <c r="G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D186" i="1" s="1"/>
  <c r="G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C2" i="1"/>
  <c r="D9" i="2"/>
  <c r="D8" i="2"/>
  <c r="D7" i="2"/>
  <c r="D6" i="2"/>
  <c r="D5" i="2"/>
  <c r="D4" i="2"/>
  <c r="D3" i="2"/>
  <c r="D185" i="1" l="1"/>
  <c r="G185" i="1" s="1"/>
  <c r="D137" i="1"/>
  <c r="G137" i="1" s="1"/>
  <c r="D89" i="1"/>
  <c r="G89" i="1" s="1"/>
  <c r="D25" i="1"/>
  <c r="G25" i="1" s="1"/>
  <c r="D180" i="1"/>
  <c r="G180" i="1" s="1"/>
  <c r="D156" i="1"/>
  <c r="G156" i="1" s="1"/>
  <c r="D140" i="1"/>
  <c r="G140" i="1" s="1"/>
  <c r="D116" i="1"/>
  <c r="G116" i="1" s="1"/>
  <c r="D84" i="1"/>
  <c r="G84" i="1" s="1"/>
  <c r="D68" i="1"/>
  <c r="G68" i="1" s="1"/>
  <c r="D52" i="1"/>
  <c r="G52" i="1" s="1"/>
  <c r="D28" i="1"/>
  <c r="G28" i="1" s="1"/>
  <c r="D4" i="1"/>
  <c r="G4" i="1" s="1"/>
  <c r="D187" i="1"/>
  <c r="G187" i="1" s="1"/>
  <c r="D179" i="1"/>
  <c r="G179" i="1" s="1"/>
  <c r="D163" i="1"/>
  <c r="G163" i="1" s="1"/>
  <c r="D147" i="1"/>
  <c r="G147" i="1" s="1"/>
  <c r="D139" i="1"/>
  <c r="G139" i="1" s="1"/>
  <c r="D123" i="1"/>
  <c r="G123" i="1" s="1"/>
  <c r="D107" i="1"/>
  <c r="G107" i="1" s="1"/>
  <c r="D83" i="1"/>
  <c r="G83" i="1" s="1"/>
  <c r="D67" i="1"/>
  <c r="G67" i="1" s="1"/>
  <c r="D59" i="1"/>
  <c r="G59" i="1" s="1"/>
  <c r="D43" i="1"/>
  <c r="G43" i="1" s="1"/>
  <c r="D27" i="1"/>
  <c r="G27" i="1" s="1"/>
  <c r="D19" i="1"/>
  <c r="G19" i="1" s="1"/>
  <c r="D3" i="1"/>
  <c r="G3" i="1" s="1"/>
  <c r="D194" i="1"/>
  <c r="G194" i="1" s="1"/>
  <c r="D178" i="1"/>
  <c r="G178" i="1" s="1"/>
  <c r="D170" i="1"/>
  <c r="G170" i="1" s="1"/>
  <c r="D162" i="1"/>
  <c r="G162" i="1" s="1"/>
  <c r="D154" i="1"/>
  <c r="G154" i="1" s="1"/>
  <c r="D146" i="1"/>
  <c r="G146" i="1" s="1"/>
  <c r="D138" i="1"/>
  <c r="G138" i="1" s="1"/>
  <c r="D130" i="1"/>
  <c r="G130" i="1" s="1"/>
  <c r="D114" i="1"/>
  <c r="G114" i="1" s="1"/>
  <c r="D106" i="1"/>
  <c r="G106" i="1" s="1"/>
  <c r="D98" i="1"/>
  <c r="G98" i="1" s="1"/>
  <c r="D90" i="1"/>
  <c r="G90" i="1" s="1"/>
  <c r="D82" i="1"/>
  <c r="G82" i="1" s="1"/>
  <c r="D74" i="1"/>
  <c r="G74" i="1" s="1"/>
  <c r="D66" i="1"/>
  <c r="G66" i="1" s="1"/>
  <c r="D50" i="1"/>
  <c r="G50" i="1" s="1"/>
  <c r="D42" i="1"/>
  <c r="G42" i="1" s="1"/>
  <c r="D34" i="1"/>
  <c r="G34" i="1" s="1"/>
  <c r="D26" i="1"/>
  <c r="G26" i="1" s="1"/>
  <c r="D18" i="1"/>
  <c r="G18" i="1" s="1"/>
  <c r="D10" i="1"/>
  <c r="G10" i="1" s="1"/>
  <c r="D201" i="1"/>
  <c r="G201" i="1" s="1"/>
  <c r="D161" i="1"/>
  <c r="G161" i="1" s="1"/>
  <c r="D113" i="1"/>
  <c r="G113" i="1" s="1"/>
  <c r="D57" i="1"/>
  <c r="G57" i="1" s="1"/>
  <c r="D9" i="1"/>
  <c r="G9" i="1" s="1"/>
  <c r="D200" i="1"/>
  <c r="G200" i="1" s="1"/>
  <c r="D184" i="1"/>
  <c r="G184" i="1" s="1"/>
  <c r="D168" i="1"/>
  <c r="G168" i="1" s="1"/>
  <c r="D152" i="1"/>
  <c r="G152" i="1" s="1"/>
  <c r="D144" i="1"/>
  <c r="G144" i="1" s="1"/>
  <c r="D128" i="1"/>
  <c r="G128" i="1" s="1"/>
  <c r="D112" i="1"/>
  <c r="G112" i="1" s="1"/>
  <c r="D96" i="1"/>
  <c r="G96" i="1" s="1"/>
  <c r="D80" i="1"/>
  <c r="G80" i="1" s="1"/>
  <c r="D64" i="1"/>
  <c r="G64" i="1" s="1"/>
  <c r="D48" i="1"/>
  <c r="G48" i="1" s="1"/>
  <c r="D32" i="1"/>
  <c r="G32" i="1" s="1"/>
  <c r="D8" i="1"/>
  <c r="G8" i="1" s="1"/>
  <c r="D145" i="1"/>
  <c r="G145" i="1" s="1"/>
  <c r="D73" i="1"/>
  <c r="G73" i="1" s="1"/>
  <c r="D17" i="1"/>
  <c r="G17" i="1" s="1"/>
  <c r="D192" i="1"/>
  <c r="G192" i="1" s="1"/>
  <c r="D176" i="1"/>
  <c r="G176" i="1" s="1"/>
  <c r="D160" i="1"/>
  <c r="G160" i="1" s="1"/>
  <c r="D136" i="1"/>
  <c r="G136" i="1" s="1"/>
  <c r="D120" i="1"/>
  <c r="G120" i="1" s="1"/>
  <c r="D104" i="1"/>
  <c r="G104" i="1" s="1"/>
  <c r="D88" i="1"/>
  <c r="G88" i="1" s="1"/>
  <c r="D72" i="1"/>
  <c r="G72" i="1" s="1"/>
  <c r="D56" i="1"/>
  <c r="G56" i="1" s="1"/>
  <c r="D40" i="1"/>
  <c r="G40" i="1" s="1"/>
  <c r="D24" i="1"/>
  <c r="G24" i="1" s="1"/>
  <c r="D16" i="1"/>
  <c r="G16" i="1" s="1"/>
  <c r="D199" i="1"/>
  <c r="G199" i="1" s="1"/>
  <c r="D191" i="1"/>
  <c r="G191" i="1" s="1"/>
  <c r="D183" i="1"/>
  <c r="G183" i="1" s="1"/>
  <c r="D175" i="1"/>
  <c r="G175" i="1" s="1"/>
  <c r="D167" i="1"/>
  <c r="G167" i="1" s="1"/>
  <c r="D159" i="1"/>
  <c r="G159" i="1" s="1"/>
  <c r="D151" i="1"/>
  <c r="G151" i="1" s="1"/>
  <c r="D143" i="1"/>
  <c r="G143" i="1" s="1"/>
  <c r="D135" i="1"/>
  <c r="G135" i="1" s="1"/>
  <c r="D127" i="1"/>
  <c r="G127" i="1" s="1"/>
  <c r="D119" i="1"/>
  <c r="G119" i="1" s="1"/>
  <c r="D111" i="1"/>
  <c r="G111" i="1" s="1"/>
  <c r="D103" i="1"/>
  <c r="G103" i="1" s="1"/>
  <c r="D95" i="1"/>
  <c r="G95" i="1" s="1"/>
  <c r="D87" i="1"/>
  <c r="G87" i="1" s="1"/>
  <c r="D79" i="1"/>
  <c r="G79" i="1" s="1"/>
  <c r="D71" i="1"/>
  <c r="G71" i="1" s="1"/>
  <c r="D63" i="1"/>
  <c r="G63" i="1" s="1"/>
  <c r="D55" i="1"/>
  <c r="G55" i="1" s="1"/>
  <c r="D47" i="1"/>
  <c r="G47" i="1" s="1"/>
  <c r="D39" i="1"/>
  <c r="G39" i="1" s="1"/>
  <c r="D31" i="1"/>
  <c r="G31" i="1" s="1"/>
  <c r="D23" i="1"/>
  <c r="G23" i="1" s="1"/>
  <c r="D15" i="1"/>
  <c r="G15" i="1" s="1"/>
  <c r="D7" i="1"/>
  <c r="G7" i="1" s="1"/>
  <c r="D177" i="1"/>
  <c r="G177" i="1" s="1"/>
  <c r="D129" i="1"/>
  <c r="G129" i="1" s="1"/>
  <c r="D81" i="1"/>
  <c r="G81" i="1" s="1"/>
  <c r="D33" i="1"/>
  <c r="G33" i="1" s="1"/>
  <c r="D198" i="1"/>
  <c r="G198" i="1" s="1"/>
  <c r="D182" i="1"/>
  <c r="G182" i="1" s="1"/>
  <c r="D174" i="1"/>
  <c r="G174" i="1" s="1"/>
  <c r="D158" i="1"/>
  <c r="G158" i="1" s="1"/>
  <c r="D150" i="1"/>
  <c r="G150" i="1" s="1"/>
  <c r="D134" i="1"/>
  <c r="G134" i="1" s="1"/>
  <c r="D118" i="1"/>
  <c r="G118" i="1" s="1"/>
  <c r="D102" i="1"/>
  <c r="G102" i="1" s="1"/>
  <c r="D78" i="1"/>
  <c r="G78" i="1" s="1"/>
  <c r="D62" i="1"/>
  <c r="G62" i="1" s="1"/>
  <c r="D46" i="1"/>
  <c r="G46" i="1" s="1"/>
  <c r="D30" i="1"/>
  <c r="G30" i="1" s="1"/>
  <c r="D14" i="1"/>
  <c r="G14" i="1" s="1"/>
  <c r="D193" i="1"/>
  <c r="G193" i="1" s="1"/>
  <c r="D121" i="1"/>
  <c r="G121" i="1" s="1"/>
  <c r="D49" i="1"/>
  <c r="G49" i="1" s="1"/>
  <c r="D190" i="1"/>
  <c r="G190" i="1" s="1"/>
  <c r="D166" i="1"/>
  <c r="G166" i="1" s="1"/>
  <c r="D142" i="1"/>
  <c r="G142" i="1" s="1"/>
  <c r="D126" i="1"/>
  <c r="G126" i="1" s="1"/>
  <c r="D110" i="1"/>
  <c r="G110" i="1" s="1"/>
  <c r="D94" i="1"/>
  <c r="G94" i="1" s="1"/>
  <c r="D86" i="1"/>
  <c r="G86" i="1" s="1"/>
  <c r="D70" i="1"/>
  <c r="G70" i="1" s="1"/>
  <c r="D54" i="1"/>
  <c r="G54" i="1" s="1"/>
  <c r="D38" i="1"/>
  <c r="G38" i="1" s="1"/>
  <c r="D22" i="1"/>
  <c r="G22" i="1" s="1"/>
  <c r="D6" i="1"/>
  <c r="G6" i="1" s="1"/>
  <c r="D197" i="1"/>
  <c r="G197" i="1" s="1"/>
  <c r="D189" i="1"/>
  <c r="G189" i="1" s="1"/>
  <c r="D181" i="1"/>
  <c r="G181" i="1" s="1"/>
  <c r="D173" i="1"/>
  <c r="G173" i="1" s="1"/>
  <c r="D165" i="1"/>
  <c r="G165" i="1" s="1"/>
  <c r="D157" i="1"/>
  <c r="G157" i="1" s="1"/>
  <c r="D149" i="1"/>
  <c r="G149" i="1" s="1"/>
  <c r="D141" i="1"/>
  <c r="G141" i="1" s="1"/>
  <c r="D133" i="1"/>
  <c r="G133" i="1" s="1"/>
  <c r="D125" i="1"/>
  <c r="G125" i="1" s="1"/>
  <c r="D117" i="1"/>
  <c r="G117" i="1" s="1"/>
  <c r="D109" i="1"/>
  <c r="G109" i="1" s="1"/>
  <c r="D101" i="1"/>
  <c r="G101" i="1" s="1"/>
  <c r="D93" i="1"/>
  <c r="G93" i="1" s="1"/>
  <c r="D85" i="1"/>
  <c r="G85" i="1" s="1"/>
  <c r="D77" i="1"/>
  <c r="G77" i="1" s="1"/>
  <c r="D69" i="1"/>
  <c r="G69" i="1" s="1"/>
  <c r="D61" i="1"/>
  <c r="G61" i="1" s="1"/>
  <c r="D53" i="1"/>
  <c r="G53" i="1" s="1"/>
  <c r="D45" i="1"/>
  <c r="G45" i="1" s="1"/>
  <c r="D37" i="1"/>
  <c r="G37" i="1" s="1"/>
  <c r="D29" i="1"/>
  <c r="G29" i="1" s="1"/>
  <c r="D21" i="1"/>
  <c r="G21" i="1" s="1"/>
  <c r="D13" i="1"/>
  <c r="G13" i="1" s="1"/>
  <c r="D5" i="1"/>
  <c r="G5" i="1" s="1"/>
  <c r="D153" i="1"/>
  <c r="G153" i="1" s="1"/>
  <c r="D97" i="1"/>
  <c r="G97" i="1" s="1"/>
  <c r="D65" i="1"/>
  <c r="G65" i="1" s="1"/>
  <c r="D196" i="1"/>
  <c r="G196" i="1" s="1"/>
  <c r="D172" i="1"/>
  <c r="G172" i="1" s="1"/>
  <c r="D148" i="1"/>
  <c r="G148" i="1" s="1"/>
  <c r="D124" i="1"/>
  <c r="G124" i="1" s="1"/>
  <c r="D100" i="1"/>
  <c r="G100" i="1" s="1"/>
  <c r="D76" i="1"/>
  <c r="G76" i="1" s="1"/>
  <c r="D44" i="1"/>
  <c r="G44" i="1" s="1"/>
  <c r="D20" i="1"/>
  <c r="G20" i="1" s="1"/>
  <c r="D169" i="1"/>
  <c r="G169" i="1" s="1"/>
  <c r="D105" i="1"/>
  <c r="G105" i="1" s="1"/>
  <c r="D41" i="1"/>
  <c r="G41" i="1" s="1"/>
  <c r="D188" i="1"/>
  <c r="G188" i="1" s="1"/>
  <c r="D164" i="1"/>
  <c r="G164" i="1" s="1"/>
  <c r="D132" i="1"/>
  <c r="G132" i="1" s="1"/>
  <c r="D108" i="1"/>
  <c r="G108" i="1" s="1"/>
  <c r="D92" i="1"/>
  <c r="G92" i="1" s="1"/>
  <c r="D60" i="1"/>
  <c r="G60" i="1" s="1"/>
  <c r="D36" i="1"/>
  <c r="G36" i="1" s="1"/>
  <c r="D12" i="1"/>
  <c r="G12" i="1" s="1"/>
  <c r="D195" i="1"/>
  <c r="G195" i="1" s="1"/>
  <c r="D171" i="1"/>
  <c r="G171" i="1" s="1"/>
  <c r="D155" i="1"/>
  <c r="G155" i="1" s="1"/>
  <c r="D131" i="1"/>
  <c r="G131" i="1" s="1"/>
  <c r="D115" i="1"/>
  <c r="G115" i="1" s="1"/>
  <c r="D99" i="1"/>
  <c r="G99" i="1" s="1"/>
  <c r="D91" i="1"/>
  <c r="G91" i="1" s="1"/>
  <c r="D75" i="1"/>
  <c r="G75" i="1" s="1"/>
  <c r="D51" i="1"/>
  <c r="G51" i="1" s="1"/>
  <c r="D35" i="1"/>
  <c r="G35" i="1" s="1"/>
  <c r="D11" i="1"/>
  <c r="G11" i="1" s="1"/>
  <c r="D2" i="1"/>
  <c r="G2" i="1" s="1"/>
  <c r="B8" i="3"/>
  <c r="C8" i="3" s="1"/>
  <c r="A9" i="3" l="1"/>
  <c r="B9" i="3" s="1"/>
  <c r="A10" i="3" l="1"/>
  <c r="B10" i="3" s="1"/>
  <c r="C9" i="3"/>
  <c r="B3" i="3" l="1"/>
  <c r="D8" i="3"/>
  <c r="B1" i="3"/>
  <c r="D9" i="3"/>
  <c r="B2" i="3"/>
  <c r="B4" i="3"/>
  <c r="D10" i="3"/>
  <c r="A11" i="3"/>
  <c r="C10" i="3"/>
  <c r="C5" i="3" l="1"/>
  <c r="B5" i="3"/>
  <c r="B11" i="3"/>
  <c r="A12" i="3" s="1"/>
  <c r="B12" i="3" s="1"/>
  <c r="A13" i="3" s="1"/>
  <c r="D12" i="3" l="1"/>
  <c r="C11" i="3"/>
  <c r="D11" i="3"/>
  <c r="B13" i="3"/>
  <c r="A14" i="3" s="1"/>
  <c r="C12" i="3"/>
  <c r="D13" i="3" l="1"/>
  <c r="B14" i="3"/>
  <c r="A15" i="3" s="1"/>
  <c r="C14" i="3"/>
  <c r="C13" i="3"/>
  <c r="D14" i="3" l="1"/>
  <c r="B15" i="3"/>
  <c r="A16" i="3" s="1"/>
  <c r="C15" i="3"/>
  <c r="D15" i="3" l="1"/>
  <c r="B16" i="3"/>
  <c r="A17" i="3" s="1"/>
  <c r="C16" i="3"/>
  <c r="D16" i="3" l="1"/>
  <c r="B17" i="3"/>
  <c r="A18" i="3" s="1"/>
  <c r="C17" i="3"/>
  <c r="D17" i="3" l="1"/>
  <c r="B18" i="3"/>
  <c r="A19" i="3" s="1"/>
  <c r="D18" i="3" l="1"/>
  <c r="C18" i="3"/>
  <c r="B19" i="3"/>
  <c r="A20" i="3" s="1"/>
  <c r="C19" i="3"/>
  <c r="D19" i="3" l="1"/>
  <c r="B20" i="3"/>
  <c r="A21" i="3" s="1"/>
  <c r="D20" i="3" l="1"/>
  <c r="C20" i="3"/>
  <c r="B21" i="3"/>
  <c r="A22" i="3" s="1"/>
  <c r="C21" i="3"/>
  <c r="D21" i="3" l="1"/>
  <c r="B22" i="3"/>
  <c r="A23" i="3" s="1"/>
  <c r="D22" i="3" l="1"/>
  <c r="B23" i="3"/>
  <c r="A24" i="3" s="1"/>
  <c r="C23" i="3"/>
  <c r="C22" i="3"/>
  <c r="D23" i="3" l="1"/>
  <c r="B24" i="3"/>
  <c r="A25" i="3" s="1"/>
  <c r="C24" i="3"/>
  <c r="D24" i="3" l="1"/>
  <c r="B25" i="3"/>
  <c r="A26" i="3" s="1"/>
  <c r="C25" i="3"/>
  <c r="D25" i="3" l="1"/>
  <c r="B26" i="3"/>
  <c r="A27" i="3" s="1"/>
  <c r="C26" i="3"/>
  <c r="D26" i="3" l="1"/>
  <c r="D27" i="3"/>
  <c r="B27" i="3"/>
  <c r="A28" i="3" s="1"/>
  <c r="C27" i="3"/>
  <c r="B28" i="3" l="1"/>
  <c r="A29" i="3" s="1"/>
  <c r="D28" i="3" l="1"/>
  <c r="B29" i="3"/>
  <c r="A30" i="3" s="1"/>
  <c r="C29" i="3"/>
  <c r="C28" i="3"/>
  <c r="D29" i="3" l="1"/>
  <c r="B30" i="3"/>
  <c r="A31" i="3" s="1"/>
  <c r="D30" i="3" l="1"/>
  <c r="B31" i="3"/>
  <c r="A32" i="3" s="1"/>
  <c r="C31" i="3"/>
  <c r="C30" i="3"/>
  <c r="D31" i="3" l="1"/>
  <c r="B32" i="3"/>
  <c r="A33" i="3" s="1"/>
  <c r="D32" i="3" l="1"/>
  <c r="C32" i="3"/>
  <c r="B33" i="3"/>
  <c r="A34" i="3" s="1"/>
  <c r="D33" i="3" l="1"/>
  <c r="C33" i="3"/>
  <c r="B34" i="3"/>
  <c r="A35" i="3" s="1"/>
  <c r="D34" i="3" l="1"/>
  <c r="C34" i="3"/>
  <c r="B35" i="3"/>
  <c r="A36" i="3" s="1"/>
  <c r="D35" i="3" l="1"/>
  <c r="B36" i="3"/>
  <c r="A37" i="3" s="1"/>
  <c r="C35" i="3"/>
  <c r="D36" i="3" l="1"/>
  <c r="B37" i="3"/>
  <c r="A38" i="3" s="1"/>
  <c r="C36" i="3"/>
  <c r="D37" i="3" l="1"/>
  <c r="B38" i="3"/>
  <c r="A39" i="3" s="1"/>
  <c r="C37" i="3"/>
  <c r="D38" i="3" l="1"/>
  <c r="C38" i="3"/>
  <c r="B39" i="3"/>
  <c r="A40" i="3" s="1"/>
  <c r="D39" i="3" l="1"/>
  <c r="C39" i="3"/>
  <c r="B40" i="3"/>
  <c r="A41" i="3" s="1"/>
  <c r="D40" i="3" l="1"/>
  <c r="C40" i="3"/>
  <c r="B41" i="3"/>
  <c r="A42" i="3" s="1"/>
  <c r="D41" i="3" l="1"/>
  <c r="C41" i="3"/>
  <c r="B42" i="3"/>
  <c r="A43" i="3" s="1"/>
  <c r="D42" i="3" l="1"/>
  <c r="C42" i="3"/>
  <c r="B43" i="3"/>
  <c r="A44" i="3" s="1"/>
  <c r="D43" i="3" l="1"/>
  <c r="C43" i="3"/>
  <c r="B44" i="3"/>
  <c r="A45" i="3" s="1"/>
  <c r="D44" i="3" l="1"/>
  <c r="C44" i="3"/>
  <c r="B45" i="3"/>
  <c r="A46" i="3" s="1"/>
  <c r="D45" i="3" l="1"/>
  <c r="C45" i="3"/>
  <c r="B46" i="3"/>
  <c r="A47" i="3" s="1"/>
  <c r="D46" i="3" l="1"/>
  <c r="C46" i="3"/>
  <c r="B47" i="3"/>
  <c r="A48" i="3" s="1"/>
  <c r="D47" i="3" l="1"/>
  <c r="C47" i="3"/>
  <c r="B48" i="3"/>
  <c r="D48" i="3" s="1"/>
  <c r="C48" i="3" l="1"/>
</calcChain>
</file>

<file path=xl/sharedStrings.xml><?xml version="1.0" encoding="utf-8"?>
<sst xmlns="http://schemas.openxmlformats.org/spreadsheetml/2006/main" count="25" uniqueCount="25">
  <si>
    <t>Day</t>
  </si>
  <si>
    <t>Demand</t>
  </si>
  <si>
    <t>Random Number for Demand</t>
  </si>
  <si>
    <t>Random Number for Price</t>
  </si>
  <si>
    <t>Price</t>
  </si>
  <si>
    <t>mean</t>
  </si>
  <si>
    <t>standard deviation</t>
  </si>
  <si>
    <t>Daily operating cost</t>
  </si>
  <si>
    <t>Lower Bound</t>
  </si>
  <si>
    <t>Upper Bound</t>
  </si>
  <si>
    <t>Midpoint</t>
  </si>
  <si>
    <t>P(Demand)</t>
  </si>
  <si>
    <t>F(Demand)</t>
  </si>
  <si>
    <t>P(Earnings&gt;Gloucester)</t>
  </si>
  <si>
    <t>P(Earnings&lt;0)</t>
  </si>
  <si>
    <t>Earnings Gloucester</t>
  </si>
  <si>
    <t>Daily Earnings ($)</t>
  </si>
  <si>
    <t>Number in the Sample</t>
  </si>
  <si>
    <t>Observed sample mean</t>
  </si>
  <si>
    <t>95% confidence interval</t>
  </si>
  <si>
    <t>sample standard deviation</t>
  </si>
  <si>
    <t>Demand in Rockport (kg)</t>
  </si>
  <si>
    <t>Quantity Sold (kg)</t>
  </si>
  <si>
    <t>Price in Rockport ($/kg)</t>
  </si>
  <si>
    <t>Quantity fished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</si>
</sst>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$-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0" fillId="5" borderId="0" xfId="0" applyFill="1"/>
    <xf numFmtId="0" fontId="1" fillId="5" borderId="0" xfId="2" applyFill="1"/>
    <xf numFmtId="164" fontId="0" fillId="5" borderId="0" xfId="0" applyNumberFormat="1" applyFill="1"/>
    <xf numFmtId="0" fontId="0" fillId="6" borderId="1" xfId="0" applyFill="1" applyBorder="1"/>
    <xf numFmtId="164" fontId="1" fillId="6" borderId="1" xfId="2" applyNumberFormat="1" applyFill="1" applyBorder="1"/>
    <xf numFmtId="0" fontId="1" fillId="4" borderId="1" xfId="3" applyBorder="1"/>
    <xf numFmtId="2" fontId="0" fillId="5" borderId="0" xfId="0" applyNumberFormat="1" applyFill="1"/>
    <xf numFmtId="0" fontId="2" fillId="2" borderId="1" xfId="1" applyBorder="1"/>
    <xf numFmtId="2" fontId="0" fillId="6" borderId="1" xfId="0" applyNumberFormat="1" applyFill="1" applyBorder="1"/>
    <xf numFmtId="2" fontId="2" fillId="2" borderId="1" xfId="1" applyNumberFormat="1" applyBorder="1"/>
    <xf numFmtId="2" fontId="1" fillId="6" borderId="1" xfId="2" applyNumberFormat="1" applyFill="1" applyBorder="1"/>
    <xf numFmtId="0" fontId="2" fillId="7" borderId="1" xfId="1" applyFill="1" applyBorder="1"/>
    <xf numFmtId="0" fontId="2" fillId="7" borderId="1" xfId="1" applyFill="1" applyBorder="1" applyAlignment="1">
      <alignment horizontal="right"/>
    </xf>
    <xf numFmtId="0" fontId="1" fillId="6" borderId="1" xfId="2" applyFill="1" applyBorder="1"/>
    <xf numFmtId="0" fontId="0" fillId="5" borderId="0" xfId="0" applyFont="1" applyFill="1"/>
    <xf numFmtId="0" fontId="2" fillId="2" borderId="2" xfId="1" applyBorder="1" applyAlignment="1">
      <alignment horizontal="center" wrapText="1"/>
    </xf>
    <xf numFmtId="0" fontId="1" fillId="4" borderId="2" xfId="3" applyBorder="1"/>
    <xf numFmtId="164" fontId="0" fillId="6" borderId="7" xfId="0" applyNumberFormat="1" applyFill="1" applyBorder="1"/>
    <xf numFmtId="2" fontId="0" fillId="6" borderId="8" xfId="0" applyNumberFormat="1" applyFont="1" applyFill="1" applyBorder="1"/>
    <xf numFmtId="164" fontId="0" fillId="6" borderId="8" xfId="0" applyNumberFormat="1" applyFill="1" applyBorder="1"/>
    <xf numFmtId="164" fontId="2" fillId="8" borderId="4" xfId="1" applyNumberFormat="1" applyFill="1" applyBorder="1" applyAlignment="1">
      <alignment horizontal="center" wrapText="1"/>
    </xf>
    <xf numFmtId="164" fontId="2" fillId="9" borderId="4" xfId="1" applyNumberFormat="1" applyFill="1" applyBorder="1" applyAlignment="1">
      <alignment horizontal="center" wrapText="1"/>
    </xf>
    <xf numFmtId="0" fontId="2" fillId="9" borderId="5" xfId="1" applyFill="1" applyBorder="1" applyAlignment="1">
      <alignment horizontal="center" wrapText="1"/>
    </xf>
    <xf numFmtId="0" fontId="2" fillId="9" borderId="6" xfId="1" applyFont="1" applyFill="1" applyBorder="1" applyAlignment="1">
      <alignment horizontal="center" wrapText="1"/>
    </xf>
    <xf numFmtId="164" fontId="2" fillId="8" borderId="6" xfId="1" applyNumberFormat="1" applyFill="1" applyBorder="1" applyAlignment="1">
      <alignment horizontal="center" wrapText="1"/>
    </xf>
    <xf numFmtId="2" fontId="3" fillId="2" borderId="3" xfId="1" applyNumberFormat="1" applyFont="1" applyBorder="1" applyAlignment="1">
      <alignment horizontal="center" wrapText="1"/>
    </xf>
    <xf numFmtId="2" fontId="4" fillId="6" borderId="3" xfId="2" applyNumberFormat="1" applyFont="1" applyFill="1" applyBorder="1"/>
    <xf numFmtId="2" fontId="4" fillId="5" borderId="0" xfId="2" applyNumberFormat="1" applyFont="1" applyFill="1"/>
    <xf numFmtId="165" fontId="1" fillId="6" borderId="1" xfId="2" applyNumberFormat="1" applyFill="1" applyBorder="1"/>
    <xf numFmtId="0" fontId="2" fillId="7" borderId="0" xfId="1" applyFill="1" applyBorder="1"/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earnings</a:t>
            </a:r>
            <a:r>
              <a:rPr lang="en-US" baseline="0"/>
              <a:t> from Rockport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Summary_of_Output!$C$8:$C$48</c:f>
              <c:numCache>
                <c:formatCode>General</c:formatCode>
                <c:ptCount val="41"/>
                <c:pt idx="0">
                  <c:v>-10000</c:v>
                </c:pt>
                <c:pt idx="1">
                  <c:v>-9500</c:v>
                </c:pt>
                <c:pt idx="2">
                  <c:v>-9000</c:v>
                </c:pt>
                <c:pt idx="3">
                  <c:v>-8500</c:v>
                </c:pt>
                <c:pt idx="4">
                  <c:v>-8000</c:v>
                </c:pt>
                <c:pt idx="5">
                  <c:v>-7500</c:v>
                </c:pt>
                <c:pt idx="6">
                  <c:v>-7000</c:v>
                </c:pt>
                <c:pt idx="7">
                  <c:v>-6500</c:v>
                </c:pt>
                <c:pt idx="8">
                  <c:v>-6000</c:v>
                </c:pt>
                <c:pt idx="9">
                  <c:v>-5500</c:v>
                </c:pt>
                <c:pt idx="10">
                  <c:v>-5000</c:v>
                </c:pt>
                <c:pt idx="11">
                  <c:v>-4500</c:v>
                </c:pt>
                <c:pt idx="12">
                  <c:v>-4000</c:v>
                </c:pt>
                <c:pt idx="13">
                  <c:v>-3500</c:v>
                </c:pt>
                <c:pt idx="14">
                  <c:v>-3000</c:v>
                </c:pt>
                <c:pt idx="15">
                  <c:v>-2500</c:v>
                </c:pt>
                <c:pt idx="16">
                  <c:v>-2000</c:v>
                </c:pt>
                <c:pt idx="17">
                  <c:v>-1500</c:v>
                </c:pt>
                <c:pt idx="18">
                  <c:v>-1000</c:v>
                </c:pt>
                <c:pt idx="19">
                  <c:v>-500</c:v>
                </c:pt>
                <c:pt idx="20">
                  <c:v>0</c:v>
                </c:pt>
                <c:pt idx="21">
                  <c:v>500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2500</c:v>
                </c:pt>
                <c:pt idx="26">
                  <c:v>3000</c:v>
                </c:pt>
                <c:pt idx="27">
                  <c:v>3500</c:v>
                </c:pt>
                <c:pt idx="28">
                  <c:v>4000</c:v>
                </c:pt>
                <c:pt idx="29">
                  <c:v>4500</c:v>
                </c:pt>
                <c:pt idx="30">
                  <c:v>5000</c:v>
                </c:pt>
                <c:pt idx="31">
                  <c:v>5500</c:v>
                </c:pt>
                <c:pt idx="32">
                  <c:v>6000</c:v>
                </c:pt>
                <c:pt idx="33">
                  <c:v>6500</c:v>
                </c:pt>
                <c:pt idx="34">
                  <c:v>7000</c:v>
                </c:pt>
                <c:pt idx="35">
                  <c:v>7500</c:v>
                </c:pt>
                <c:pt idx="36">
                  <c:v>8000</c:v>
                </c:pt>
                <c:pt idx="37">
                  <c:v>8500</c:v>
                </c:pt>
                <c:pt idx="38">
                  <c:v>9000</c:v>
                </c:pt>
                <c:pt idx="39">
                  <c:v>9500</c:v>
                </c:pt>
                <c:pt idx="40">
                  <c:v>10000</c:v>
                </c:pt>
              </c:numCache>
            </c:numRef>
          </c:cat>
          <c:val>
            <c:numRef>
              <c:f>Summary_of_Output!$D$8:$D$48</c:f>
              <c:numCache>
                <c:formatCode>General</c:formatCode>
                <c:ptCount val="4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11</c:v>
                </c:pt>
                <c:pt idx="23">
                  <c:v>18</c:v>
                </c:pt>
                <c:pt idx="24">
                  <c:v>24</c:v>
                </c:pt>
                <c:pt idx="25">
                  <c:v>36</c:v>
                </c:pt>
                <c:pt idx="26">
                  <c:v>48</c:v>
                </c:pt>
                <c:pt idx="27">
                  <c:v>24</c:v>
                </c:pt>
                <c:pt idx="28">
                  <c:v>12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4E04-B7C3-02C9062E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8041088"/>
        <c:axId val="160883840"/>
      </c:barChart>
      <c:catAx>
        <c:axId val="1480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 from Rockport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3840"/>
        <c:crosses val="autoZero"/>
        <c:auto val="1"/>
        <c:lblAlgn val="ctr"/>
        <c:lblOffset val="100"/>
        <c:noMultiLvlLbl val="0"/>
      </c:catAx>
      <c:valAx>
        <c:axId val="1608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10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245745</xdr:colOff>
      <xdr:row>5</xdr:row>
      <xdr:rowOff>179070</xdr:rowOff>
    </xdr:from>
    <xdr:to>
      <xdr:col>14</xdr:col>
      <xdr:colOff>289561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workbookViewId="0">
      <selection activeCell="G9" sqref="G9"/>
    </sheetView>
  </sheetViews>
  <sheetFormatPr defaultColWidth="9.109375" defaultRowHeight="14.4" x14ac:dyDescent="0.3"/>
  <cols>
    <col min="1" max="1" width="3.21875" style="1" customWidth="1"/>
    <col min="2" max="2" width="7.77734375" style="1" bestFit="1" customWidth="1"/>
    <col min="3" max="4" width="9.6640625" style="7" bestFit="1" customWidth="1"/>
    <col min="5" max="5" width="9.109375" style="1"/>
    <col min="6" max="6" width="17.21875" style="1" bestFit="1" customWidth="1"/>
    <col min="7" max="7" width="8.44140625" style="7" bestFit="1" customWidth="1"/>
    <col min="8" max="16384" width="9.109375" style="1"/>
  </cols>
  <sheetData>
    <row r="2" spans="2:7" x14ac:dyDescent="0.3">
      <c r="B2" s="8" t="s">
        <v>1</v>
      </c>
      <c r="C2" s="10" t="s">
        <v>11</v>
      </c>
      <c r="D2" s="10" t="s">
        <v>12</v>
      </c>
      <c r="F2" s="8" t="s">
        <v>7</v>
      </c>
      <c r="G2" s="9">
        <v>10000</v>
      </c>
    </row>
    <row r="3" spans="2:7" x14ac:dyDescent="0.3">
      <c r="B3" s="6">
        <v>0</v>
      </c>
      <c r="C3" s="11">
        <v>0.02</v>
      </c>
      <c r="D3" s="11">
        <f>prob0</f>
        <v>0.02</v>
      </c>
    </row>
    <row r="4" spans="2:7" x14ac:dyDescent="0.3">
      <c r="B4" s="6">
        <v>1000</v>
      </c>
      <c r="C4" s="11">
        <v>0.03</v>
      </c>
      <c r="D4" s="11">
        <f>prob1+cum_0</f>
        <v>0.05</v>
      </c>
      <c r="F4" s="8" t="s">
        <v>4</v>
      </c>
      <c r="G4" s="10"/>
    </row>
    <row r="5" spans="2:7" x14ac:dyDescent="0.3">
      <c r="B5" s="6">
        <v>2000</v>
      </c>
      <c r="C5" s="11">
        <v>0.05</v>
      </c>
      <c r="D5" s="11">
        <f>cum_1+prob2</f>
        <v>0.1</v>
      </c>
      <c r="F5" s="6" t="s">
        <v>5</v>
      </c>
      <c r="G5" s="11">
        <v>3.65</v>
      </c>
    </row>
    <row r="6" spans="2:7" x14ac:dyDescent="0.3">
      <c r="B6" s="6">
        <v>3000</v>
      </c>
      <c r="C6" s="11">
        <v>0.08</v>
      </c>
      <c r="D6" s="11">
        <f>cum_2+prob3</f>
        <v>0.18</v>
      </c>
      <c r="F6" s="6" t="s">
        <v>6</v>
      </c>
      <c r="G6" s="11">
        <v>0.2</v>
      </c>
    </row>
    <row r="7" spans="2:7" x14ac:dyDescent="0.3">
      <c r="B7" s="6">
        <v>4000</v>
      </c>
      <c r="C7" s="11">
        <v>0.33</v>
      </c>
      <c r="D7" s="11">
        <f>cum_3+prob4</f>
        <v>0.51</v>
      </c>
    </row>
    <row r="8" spans="2:7" x14ac:dyDescent="0.3">
      <c r="B8" s="6">
        <v>5000</v>
      </c>
      <c r="C8" s="11">
        <v>0.28999999999999998</v>
      </c>
      <c r="D8" s="11">
        <f>cum_4+prob5</f>
        <v>0.8</v>
      </c>
      <c r="F8" s="8" t="s">
        <v>24</v>
      </c>
      <c r="G8" s="9">
        <v>3500</v>
      </c>
    </row>
    <row r="9" spans="2:7" x14ac:dyDescent="0.3">
      <c r="B9" s="6">
        <v>6000</v>
      </c>
      <c r="C9" s="11">
        <v>0.2</v>
      </c>
      <c r="D9" s="11">
        <f>cum_5+ prob6</f>
        <v>1</v>
      </c>
      <c r="F9" s="8" t="s">
        <v>15</v>
      </c>
      <c r="G9" s="9">
        <f>q_fished*3.25-10000</f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workbookViewId="0">
      <selection activeCell="B7" sqref="B7"/>
    </sheetView>
  </sheetViews>
  <sheetFormatPr defaultColWidth="9.109375" defaultRowHeight="14.4" x14ac:dyDescent="0.3"/>
  <cols>
    <col min="1" max="1" width="4.109375" style="2" bestFit="1" customWidth="1"/>
    <col min="2" max="2" width="15.77734375" style="3" customWidth="1"/>
    <col min="3" max="3" width="13.77734375" style="1" customWidth="1"/>
    <col min="4" max="4" width="9.21875" style="15" customWidth="1"/>
    <col min="5" max="5" width="15.109375" style="3" customWidth="1"/>
    <col min="6" max="6" width="14.77734375" style="3" customWidth="1"/>
    <col min="7" max="7" width="13.5546875" style="28" customWidth="1"/>
    <col min="8" max="8" width="9.109375" style="1"/>
    <col min="9" max="9" width="9.5546875" style="1" bestFit="1" customWidth="1"/>
    <col min="10" max="16384" width="9.109375" style="1"/>
  </cols>
  <sheetData>
    <row r="1" spans="1:7" ht="28.8" x14ac:dyDescent="0.3">
      <c r="A1" s="16" t="s">
        <v>0</v>
      </c>
      <c r="B1" s="22" t="s">
        <v>2</v>
      </c>
      <c r="C1" s="23" t="s">
        <v>21</v>
      </c>
      <c r="D1" s="24" t="s">
        <v>22</v>
      </c>
      <c r="E1" s="21" t="s">
        <v>3</v>
      </c>
      <c r="F1" s="25" t="s">
        <v>23</v>
      </c>
      <c r="G1" s="26" t="s">
        <v>16</v>
      </c>
    </row>
    <row r="2" spans="1:7" x14ac:dyDescent="0.3">
      <c r="A2" s="17">
        <v>1</v>
      </c>
      <c r="B2" s="18">
        <f ca="1">RAND()</f>
        <v>0.31051516552375591</v>
      </c>
      <c r="C2" s="4">
        <f ca="1">IF(0.8&lt;=B2, 6, IF( 0.51&lt;= B2, 5, IF(0.18&lt;= B2, 4, IF(0.1 &lt;= B2, 3, IF(0.05&lt;= B2, 2, IF(0.02&lt;= B2, 1, 0))))))*1000</f>
        <v>4000</v>
      </c>
      <c r="D2" s="19">
        <f ca="1">IF(C2&gt;=q_fished, q_fished, C2)</f>
        <v>3500</v>
      </c>
      <c r="E2" s="18">
        <f ca="1">RAND()</f>
        <v>0.17117501625528397</v>
      </c>
      <c r="F2" s="20">
        <f ca="1">(NORMSINV(E2)*stdev_price) + mean_price</f>
        <v>3.460093571576262</v>
      </c>
      <c r="G2" s="27">
        <f ca="1">D2*F2-operating_cost</f>
        <v>2110.3275005169162</v>
      </c>
    </row>
    <row r="3" spans="1:7" x14ac:dyDescent="0.3">
      <c r="A3" s="17">
        <v>2</v>
      </c>
      <c r="B3" s="18">
        <f ca="1">RAND()</f>
        <v>0.58979687714578899</v>
      </c>
      <c r="C3" s="4">
        <f t="shared" ref="C3:C66" ca="1" si="0">IF(0.8&lt;=B3, 6, IF( 0.51&lt;= B3, 5, IF(0.18&lt;= B3, 4, IF(0.1 &lt;= B3, 3, IF(0.05&lt;= B3, 2, IF(0.02&lt;= B3, 1, 0))))))*1000</f>
        <v>5000</v>
      </c>
      <c r="D3" s="19">
        <f ca="1">IF(C3&gt;=q_fished, q_fished, C3)</f>
        <v>3500</v>
      </c>
      <c r="E3" s="18">
        <f t="shared" ref="E3:E66" ca="1" si="1">RAND()</f>
        <v>0.80085821968564685</v>
      </c>
      <c r="F3" s="20">
        <f t="shared" ref="F2:F33" ca="1" si="2">(NORMSINV(E3)*stdev_price) + mean_price</f>
        <v>3.8189381373729625</v>
      </c>
      <c r="G3" s="27">
        <f ca="1">D3*F3-operating_cost</f>
        <v>3366.2834808053685</v>
      </c>
    </row>
    <row r="4" spans="1:7" x14ac:dyDescent="0.3">
      <c r="A4" s="17">
        <v>3</v>
      </c>
      <c r="B4" s="18">
        <f ca="1">RAND()</f>
        <v>0.24323417546762338</v>
      </c>
      <c r="C4" s="4">
        <f t="shared" ca="1" si="0"/>
        <v>4000</v>
      </c>
      <c r="D4" s="19">
        <f ca="1">IF(C4&gt;=q_fished, q_fished, C4)</f>
        <v>3500</v>
      </c>
      <c r="E4" s="18">
        <f t="shared" ca="1" si="1"/>
        <v>0.7587756565944378</v>
      </c>
      <c r="F4" s="20">
        <f t="shared" ca="1" si="2"/>
        <v>3.7904739237897029</v>
      </c>
      <c r="G4" s="27">
        <f ca="1">D4*F4-operating_cost</f>
        <v>3266.658733263961</v>
      </c>
    </row>
    <row r="5" spans="1:7" x14ac:dyDescent="0.3">
      <c r="A5" s="17">
        <v>4</v>
      </c>
      <c r="B5" s="18">
        <f t="shared" ref="B3:B66" ca="1" si="3">RAND()</f>
        <v>0.73446077132088494</v>
      </c>
      <c r="C5" s="4">
        <f t="shared" ca="1" si="0"/>
        <v>5000</v>
      </c>
      <c r="D5" s="19">
        <f ca="1">IF(C5&gt;=q_fished, q_fished, C5)</f>
        <v>3500</v>
      </c>
      <c r="E5" s="18">
        <f t="shared" ca="1" si="1"/>
        <v>0.13724022565853955</v>
      </c>
      <c r="F5" s="20">
        <f t="shared" ca="1" si="2"/>
        <v>3.4314394670135533</v>
      </c>
      <c r="G5" s="27">
        <f ca="1">D5*F5-operating_cost</f>
        <v>2010.0381345474361</v>
      </c>
    </row>
    <row r="6" spans="1:7" x14ac:dyDescent="0.3">
      <c r="A6" s="17">
        <v>5</v>
      </c>
      <c r="B6" s="18">
        <f ca="1">RAND()</f>
        <v>0.7726542599529983</v>
      </c>
      <c r="C6" s="4">
        <f t="shared" ca="1" si="0"/>
        <v>5000</v>
      </c>
      <c r="D6" s="19">
        <f ca="1">IF(C6&gt;=q_fished, q_fished, C6)</f>
        <v>3500</v>
      </c>
      <c r="E6" s="18">
        <f t="shared" ca="1" si="1"/>
        <v>0.62509623262871894</v>
      </c>
      <c r="F6" s="20">
        <f t="shared" ca="1" si="2"/>
        <v>3.71377863108841</v>
      </c>
      <c r="G6" s="27">
        <f ca="1">D6*F6-operating_cost</f>
        <v>2998.2252088094356</v>
      </c>
    </row>
    <row r="7" spans="1:7" x14ac:dyDescent="0.3">
      <c r="A7" s="17">
        <v>6</v>
      </c>
      <c r="B7" s="18">
        <f t="shared" ca="1" si="3"/>
        <v>0.32004425661181657</v>
      </c>
      <c r="C7" s="4">
        <f t="shared" ca="1" si="0"/>
        <v>4000</v>
      </c>
      <c r="D7" s="19">
        <f ca="1">IF(C7&gt;=q_fished, q_fished, C7)</f>
        <v>3500</v>
      </c>
      <c r="E7" s="18">
        <f t="shared" ca="1" si="1"/>
        <v>0.64801476120462109</v>
      </c>
      <c r="F7" s="20">
        <f t="shared" ca="1" si="2"/>
        <v>3.7259932474696589</v>
      </c>
      <c r="G7" s="27">
        <f ca="1">D7*F7-operating_cost</f>
        <v>3040.9763661438064</v>
      </c>
    </row>
    <row r="8" spans="1:7" x14ac:dyDescent="0.3">
      <c r="A8" s="17">
        <v>7</v>
      </c>
      <c r="B8" s="18">
        <f t="shared" ca="1" si="3"/>
        <v>0.69151406638794066</v>
      </c>
      <c r="C8" s="4">
        <f t="shared" ca="1" si="0"/>
        <v>5000</v>
      </c>
      <c r="D8" s="19">
        <f ca="1">IF(C8&gt;=q_fished, q_fished, C8)</f>
        <v>3500</v>
      </c>
      <c r="E8" s="18">
        <f t="shared" ca="1" si="1"/>
        <v>0.82464534095401365</v>
      </c>
      <c r="F8" s="20">
        <f t="shared" ca="1" si="2"/>
        <v>3.8366428657159077</v>
      </c>
      <c r="G8" s="27">
        <f ca="1">D8*F8-operating_cost</f>
        <v>3428.2500300056763</v>
      </c>
    </row>
    <row r="9" spans="1:7" x14ac:dyDescent="0.3">
      <c r="A9" s="17">
        <v>8</v>
      </c>
      <c r="B9" s="18">
        <f t="shared" ca="1" si="3"/>
        <v>0.37400619022954351</v>
      </c>
      <c r="C9" s="4">
        <f t="shared" ca="1" si="0"/>
        <v>4000</v>
      </c>
      <c r="D9" s="19">
        <f ca="1">IF(C9&gt;=q_fished, q_fished, C9)</f>
        <v>3500</v>
      </c>
      <c r="E9" s="18">
        <f t="shared" ca="1" si="1"/>
        <v>0.66181906650804867</v>
      </c>
      <c r="F9" s="20">
        <f t="shared" ca="1" si="2"/>
        <v>3.7334865602007081</v>
      </c>
      <c r="G9" s="27">
        <f ca="1">D9*F9-operating_cost</f>
        <v>3067.2029607024779</v>
      </c>
    </row>
    <row r="10" spans="1:7" x14ac:dyDescent="0.3">
      <c r="A10" s="17">
        <v>9</v>
      </c>
      <c r="B10" s="18">
        <f t="shared" ca="1" si="3"/>
        <v>0.91654022717054462</v>
      </c>
      <c r="C10" s="4">
        <f t="shared" ca="1" si="0"/>
        <v>6000</v>
      </c>
      <c r="D10" s="19">
        <f ca="1">IF(C10&gt;=q_fished, q_fished, C10)</f>
        <v>3500</v>
      </c>
      <c r="E10" s="18">
        <f t="shared" ca="1" si="1"/>
        <v>6.4759859056954694E-2</v>
      </c>
      <c r="F10" s="20">
        <f t="shared" ca="1" si="2"/>
        <v>3.3468002892566773</v>
      </c>
      <c r="G10" s="27">
        <f ca="1">D10*F10-operating_cost</f>
        <v>1713.8010123983713</v>
      </c>
    </row>
    <row r="11" spans="1:7" x14ac:dyDescent="0.3">
      <c r="A11" s="17">
        <v>10</v>
      </c>
      <c r="B11" s="18">
        <f t="shared" ca="1" si="3"/>
        <v>0.86620492595704868</v>
      </c>
      <c r="C11" s="4">
        <f t="shared" ca="1" si="0"/>
        <v>6000</v>
      </c>
      <c r="D11" s="19">
        <f ca="1">IF(C11&gt;=q_fished, q_fished, C11)</f>
        <v>3500</v>
      </c>
      <c r="E11" s="18">
        <f t="shared" ca="1" si="1"/>
        <v>0.84967818905612613</v>
      </c>
      <c r="F11" s="20">
        <f t="shared" ca="1" si="2"/>
        <v>3.8570108306027868</v>
      </c>
      <c r="G11" s="27">
        <f ca="1">D11*F11-operating_cost</f>
        <v>3499.5379071097541</v>
      </c>
    </row>
    <row r="12" spans="1:7" x14ac:dyDescent="0.3">
      <c r="A12" s="17">
        <v>11</v>
      </c>
      <c r="B12" s="18">
        <f t="shared" ca="1" si="3"/>
        <v>6.687788823300056E-2</v>
      </c>
      <c r="C12" s="4">
        <f t="shared" ca="1" si="0"/>
        <v>2000</v>
      </c>
      <c r="D12" s="19">
        <f ca="1">IF(C12&gt;=q_fished, q_fished, C12)</f>
        <v>2000</v>
      </c>
      <c r="E12" s="18">
        <f t="shared" ca="1" si="1"/>
        <v>0.3006315168164807</v>
      </c>
      <c r="F12" s="20">
        <f t="shared" ca="1" si="2"/>
        <v>3.545482986334545</v>
      </c>
      <c r="G12" s="27">
        <f ca="1">D12*F12-operating_cost</f>
        <v>-2909.0340273309102</v>
      </c>
    </row>
    <row r="13" spans="1:7" x14ac:dyDescent="0.3">
      <c r="A13" s="17">
        <v>12</v>
      </c>
      <c r="B13" s="18">
        <f t="shared" ca="1" si="3"/>
        <v>0.10191983791298231</v>
      </c>
      <c r="C13" s="4">
        <f t="shared" ca="1" si="0"/>
        <v>3000</v>
      </c>
      <c r="D13" s="19">
        <f ca="1">IF(C13&gt;=q_fished, q_fished, C13)</f>
        <v>3000</v>
      </c>
      <c r="E13" s="18">
        <f t="shared" ca="1" si="1"/>
        <v>0.65326706240331822</v>
      </c>
      <c r="F13" s="20">
        <f t="shared" ca="1" si="2"/>
        <v>3.7288311981792219</v>
      </c>
      <c r="G13" s="27">
        <f ca="1">D13*F13-operating_cost</f>
        <v>1186.4935945376656</v>
      </c>
    </row>
    <row r="14" spans="1:7" x14ac:dyDescent="0.3">
      <c r="A14" s="17">
        <v>13</v>
      </c>
      <c r="B14" s="18">
        <f t="shared" ca="1" si="3"/>
        <v>0.26660631714971816</v>
      </c>
      <c r="C14" s="4">
        <f t="shared" ca="1" si="0"/>
        <v>4000</v>
      </c>
      <c r="D14" s="19">
        <f ca="1">IF(C14&gt;=q_fished, q_fished, C14)</f>
        <v>3500</v>
      </c>
      <c r="E14" s="18">
        <f t="shared" ca="1" si="1"/>
        <v>0.20199886854139593</v>
      </c>
      <c r="F14" s="20">
        <f t="shared" ca="1" si="2"/>
        <v>3.4830994495492664</v>
      </c>
      <c r="G14" s="27">
        <f ca="1">D14*F14-operating_cost</f>
        <v>2190.8480734224322</v>
      </c>
    </row>
    <row r="15" spans="1:7" x14ac:dyDescent="0.3">
      <c r="A15" s="17">
        <v>14</v>
      </c>
      <c r="B15" s="18">
        <f t="shared" ca="1" si="3"/>
        <v>0.67507654627822922</v>
      </c>
      <c r="C15" s="4">
        <f t="shared" ca="1" si="0"/>
        <v>5000</v>
      </c>
      <c r="D15" s="19">
        <f ca="1">IF(C15&gt;=q_fished, q_fished, C15)</f>
        <v>3500</v>
      </c>
      <c r="E15" s="18">
        <f t="shared" ca="1" si="1"/>
        <v>0.85000782899113092</v>
      </c>
      <c r="F15" s="20">
        <f t="shared" ca="1" si="2"/>
        <v>3.8572933936034159</v>
      </c>
      <c r="G15" s="27">
        <f ca="1">D15*F15-operating_cost</f>
        <v>3500.5268776119556</v>
      </c>
    </row>
    <row r="16" spans="1:7" x14ac:dyDescent="0.3">
      <c r="A16" s="17">
        <v>15</v>
      </c>
      <c r="B16" s="18">
        <f t="shared" ca="1" si="3"/>
        <v>0.87525371564418553</v>
      </c>
      <c r="C16" s="4">
        <f t="shared" ca="1" si="0"/>
        <v>6000</v>
      </c>
      <c r="D16" s="19">
        <f ca="1">IF(C16&gt;=q_fished, q_fished, C16)</f>
        <v>3500</v>
      </c>
      <c r="E16" s="18">
        <f t="shared" ca="1" si="1"/>
        <v>0.626148360747671</v>
      </c>
      <c r="F16" s="20">
        <f t="shared" ca="1" si="2"/>
        <v>3.7143338492412532</v>
      </c>
      <c r="G16" s="27">
        <f ca="1">D16*F16-operating_cost</f>
        <v>3000.1684723443868</v>
      </c>
    </row>
    <row r="17" spans="1:7" x14ac:dyDescent="0.3">
      <c r="A17" s="17">
        <v>16</v>
      </c>
      <c r="B17" s="18">
        <f t="shared" ca="1" si="3"/>
        <v>0.7590004664708625</v>
      </c>
      <c r="C17" s="4">
        <f t="shared" ca="1" si="0"/>
        <v>5000</v>
      </c>
      <c r="D17" s="19">
        <f ca="1">IF(C17&gt;=q_fished, q_fished, C17)</f>
        <v>3500</v>
      </c>
      <c r="E17" s="18">
        <f t="shared" ca="1" si="1"/>
        <v>0.36283425815117298</v>
      </c>
      <c r="F17" s="20">
        <f t="shared" ca="1" si="2"/>
        <v>3.5798213715034137</v>
      </c>
      <c r="G17" s="27">
        <f ca="1">D17*F17-operating_cost</f>
        <v>2529.3748002619486</v>
      </c>
    </row>
    <row r="18" spans="1:7" x14ac:dyDescent="0.3">
      <c r="A18" s="17">
        <v>17</v>
      </c>
      <c r="B18" s="18">
        <f t="shared" ca="1" si="3"/>
        <v>0.28400951696923282</v>
      </c>
      <c r="C18" s="4">
        <f t="shared" ca="1" si="0"/>
        <v>4000</v>
      </c>
      <c r="D18" s="19">
        <f ca="1">IF(C18&gt;=q_fished, q_fished, C18)</f>
        <v>3500</v>
      </c>
      <c r="E18" s="18">
        <f t="shared" ca="1" si="1"/>
        <v>0.34183112625092493</v>
      </c>
      <c r="F18" s="20">
        <f t="shared" ca="1" si="2"/>
        <v>3.5685058444343314</v>
      </c>
      <c r="G18" s="27">
        <f ca="1">D18*F18-operating_cost</f>
        <v>2489.7704555201599</v>
      </c>
    </row>
    <row r="19" spans="1:7" x14ac:dyDescent="0.3">
      <c r="A19" s="17">
        <v>18</v>
      </c>
      <c r="B19" s="18">
        <f t="shared" ca="1" si="3"/>
        <v>3.6041624537964667E-3</v>
      </c>
      <c r="C19" s="4">
        <f t="shared" ca="1" si="0"/>
        <v>0</v>
      </c>
      <c r="D19" s="19">
        <f ca="1">IF(C19&gt;=q_fished, q_fished, C19)</f>
        <v>0</v>
      </c>
      <c r="E19" s="18">
        <f t="shared" ca="1" si="1"/>
        <v>0.14736191193151327</v>
      </c>
      <c r="F19" s="20">
        <f t="shared" ca="1" si="2"/>
        <v>3.4404369885815802</v>
      </c>
      <c r="G19" s="27">
        <f ca="1">D19*F19-operating_cost</f>
        <v>-10000</v>
      </c>
    </row>
    <row r="20" spans="1:7" x14ac:dyDescent="0.3">
      <c r="A20" s="17">
        <v>19</v>
      </c>
      <c r="B20" s="18">
        <f t="shared" ca="1" si="3"/>
        <v>0.53144658672650757</v>
      </c>
      <c r="C20" s="4">
        <f t="shared" ca="1" si="0"/>
        <v>5000</v>
      </c>
      <c r="D20" s="19">
        <f ca="1">IF(C20&gt;=q_fished, q_fished, C20)</f>
        <v>3500</v>
      </c>
      <c r="E20" s="18">
        <f t="shared" ca="1" si="1"/>
        <v>3.6494370857256597E-2</v>
      </c>
      <c r="F20" s="20">
        <f t="shared" ca="1" si="2"/>
        <v>3.2914197828454688</v>
      </c>
      <c r="G20" s="27">
        <f ca="1">D20*F20-operating_cost</f>
        <v>1519.9692399591404</v>
      </c>
    </row>
    <row r="21" spans="1:7" x14ac:dyDescent="0.3">
      <c r="A21" s="17">
        <v>20</v>
      </c>
      <c r="B21" s="18">
        <f t="shared" ca="1" si="3"/>
        <v>0.46428706400446018</v>
      </c>
      <c r="C21" s="4">
        <f t="shared" ca="1" si="0"/>
        <v>4000</v>
      </c>
      <c r="D21" s="19">
        <f ca="1">IF(C21&gt;=q_fished, q_fished, C21)</f>
        <v>3500</v>
      </c>
      <c r="E21" s="18">
        <f t="shared" ca="1" si="1"/>
        <v>0.49324711352098016</v>
      </c>
      <c r="F21" s="20">
        <f t="shared" ca="1" si="2"/>
        <v>3.646614443081718</v>
      </c>
      <c r="G21" s="27">
        <f ca="1">D21*F21-operating_cost</f>
        <v>2763.1505507860129</v>
      </c>
    </row>
    <row r="22" spans="1:7" x14ac:dyDescent="0.3">
      <c r="A22" s="17">
        <v>21</v>
      </c>
      <c r="B22" s="18">
        <f t="shared" ca="1" si="3"/>
        <v>0.3276975695709109</v>
      </c>
      <c r="C22" s="4">
        <f t="shared" ca="1" si="0"/>
        <v>4000</v>
      </c>
      <c r="D22" s="19">
        <f ca="1">IF(C22&gt;=q_fished, q_fished, C22)</f>
        <v>3500</v>
      </c>
      <c r="E22" s="18">
        <f t="shared" ca="1" si="1"/>
        <v>0.29216223087274862</v>
      </c>
      <c r="F22" s="20">
        <f t="shared" ca="1" si="2"/>
        <v>3.5405842008193074</v>
      </c>
      <c r="G22" s="27">
        <f ca="1">D22*F22-operating_cost</f>
        <v>2392.0447028675753</v>
      </c>
    </row>
    <row r="23" spans="1:7" x14ac:dyDescent="0.3">
      <c r="A23" s="17">
        <v>22</v>
      </c>
      <c r="B23" s="18">
        <f t="shared" ca="1" si="3"/>
        <v>0.94552430792734299</v>
      </c>
      <c r="C23" s="4">
        <f t="shared" ca="1" si="0"/>
        <v>6000</v>
      </c>
      <c r="D23" s="19">
        <f ca="1">IF(C23&gt;=q_fished, q_fished, C23)</f>
        <v>3500</v>
      </c>
      <c r="E23" s="18">
        <f t="shared" ca="1" si="1"/>
        <v>0.5106697456593281</v>
      </c>
      <c r="F23" s="20">
        <f t="shared" ca="1" si="2"/>
        <v>3.6553496550819342</v>
      </c>
      <c r="G23" s="27">
        <f ca="1">D23*F23-operating_cost</f>
        <v>2793.72379278677</v>
      </c>
    </row>
    <row r="24" spans="1:7" x14ac:dyDescent="0.3">
      <c r="A24" s="17">
        <v>23</v>
      </c>
      <c r="B24" s="18">
        <f t="shared" ca="1" si="3"/>
        <v>0.58499847436969121</v>
      </c>
      <c r="C24" s="4">
        <f t="shared" ca="1" si="0"/>
        <v>5000</v>
      </c>
      <c r="D24" s="19">
        <f ca="1">IF(C24&gt;=q_fished, q_fished, C24)</f>
        <v>3500</v>
      </c>
      <c r="E24" s="18">
        <f t="shared" ca="1" si="1"/>
        <v>8.6712139868807769E-2</v>
      </c>
      <c r="F24" s="20">
        <f t="shared" ca="1" si="2"/>
        <v>3.3777434041376613</v>
      </c>
      <c r="G24" s="27">
        <f ca="1">D24*F24-operating_cost</f>
        <v>1822.1019144818147</v>
      </c>
    </row>
    <row r="25" spans="1:7" x14ac:dyDescent="0.3">
      <c r="A25" s="17">
        <v>24</v>
      </c>
      <c r="B25" s="18">
        <f t="shared" ca="1" si="3"/>
        <v>0.10957087056555059</v>
      </c>
      <c r="C25" s="4">
        <f t="shared" ca="1" si="0"/>
        <v>3000</v>
      </c>
      <c r="D25" s="19">
        <f ca="1">IF(C25&gt;=q_fished, q_fished, C25)</f>
        <v>3000</v>
      </c>
      <c r="E25" s="18">
        <f t="shared" ca="1" si="1"/>
        <v>0.41973537569844288</v>
      </c>
      <c r="F25" s="20">
        <f t="shared" ca="1" si="2"/>
        <v>3.6094859004809474</v>
      </c>
      <c r="G25" s="27">
        <f ca="1">D25*F25-operating_cost</f>
        <v>828.45770144284143</v>
      </c>
    </row>
    <row r="26" spans="1:7" x14ac:dyDescent="0.3">
      <c r="A26" s="17">
        <v>25</v>
      </c>
      <c r="B26" s="18">
        <f t="shared" ca="1" si="3"/>
        <v>0.82305979711587196</v>
      </c>
      <c r="C26" s="4">
        <f t="shared" ca="1" si="0"/>
        <v>6000</v>
      </c>
      <c r="D26" s="19">
        <f ca="1">IF(C26&gt;=q_fished, q_fished, C26)</f>
        <v>3500</v>
      </c>
      <c r="E26" s="18">
        <f t="shared" ca="1" si="1"/>
        <v>1.0264809507511186E-2</v>
      </c>
      <c r="F26" s="20">
        <f t="shared" ca="1" si="2"/>
        <v>3.186694992522821</v>
      </c>
      <c r="G26" s="27">
        <f ca="1">D26*F26-operating_cost</f>
        <v>1153.4324738298728</v>
      </c>
    </row>
    <row r="27" spans="1:7" x14ac:dyDescent="0.3">
      <c r="A27" s="17">
        <v>26</v>
      </c>
      <c r="B27" s="18">
        <f t="shared" ca="1" si="3"/>
        <v>0.57182992854141379</v>
      </c>
      <c r="C27" s="4">
        <f t="shared" ca="1" si="0"/>
        <v>5000</v>
      </c>
      <c r="D27" s="19">
        <f ca="1">IF(C27&gt;=q_fished, q_fished, C27)</f>
        <v>3500</v>
      </c>
      <c r="E27" s="18">
        <f t="shared" ca="1" si="1"/>
        <v>0.56850845021902696</v>
      </c>
      <c r="F27" s="20">
        <f t="shared" ca="1" si="2"/>
        <v>3.6845156117800593</v>
      </c>
      <c r="G27" s="27">
        <f ca="1">D27*F27-operating_cost</f>
        <v>2895.8046412302083</v>
      </c>
    </row>
    <row r="28" spans="1:7" x14ac:dyDescent="0.3">
      <c r="A28" s="17">
        <v>27</v>
      </c>
      <c r="B28" s="18">
        <f t="shared" ca="1" si="3"/>
        <v>0.12180351717577476</v>
      </c>
      <c r="C28" s="4">
        <f t="shared" ca="1" si="0"/>
        <v>3000</v>
      </c>
      <c r="D28" s="19">
        <f ca="1">IF(C28&gt;=q_fished, q_fished, C28)</f>
        <v>3000</v>
      </c>
      <c r="E28" s="18">
        <f t="shared" ca="1" si="1"/>
        <v>0.59394550135156066</v>
      </c>
      <c r="F28" s="20">
        <f t="shared" ca="1" si="2"/>
        <v>3.6975412341441656</v>
      </c>
      <c r="G28" s="27">
        <f ca="1">D28*F28-operating_cost</f>
        <v>1092.6237024324964</v>
      </c>
    </row>
    <row r="29" spans="1:7" x14ac:dyDescent="0.3">
      <c r="A29" s="17">
        <v>28</v>
      </c>
      <c r="B29" s="18">
        <f t="shared" ca="1" si="3"/>
        <v>0.69147536091509643</v>
      </c>
      <c r="C29" s="4">
        <f t="shared" ca="1" si="0"/>
        <v>5000</v>
      </c>
      <c r="D29" s="19">
        <f ca="1">IF(C29&gt;=q_fished, q_fished, C29)</f>
        <v>3500</v>
      </c>
      <c r="E29" s="18">
        <f t="shared" ca="1" si="1"/>
        <v>0.73998052564100725</v>
      </c>
      <c r="F29" s="20">
        <f t="shared" ca="1" si="2"/>
        <v>3.77865707363638</v>
      </c>
      <c r="G29" s="27">
        <f ca="1">D29*F29-operating_cost</f>
        <v>3225.2997577273309</v>
      </c>
    </row>
    <row r="30" spans="1:7" x14ac:dyDescent="0.3">
      <c r="A30" s="17">
        <v>29</v>
      </c>
      <c r="B30" s="18">
        <f t="shared" ca="1" si="3"/>
        <v>0.32697536711508068</v>
      </c>
      <c r="C30" s="4">
        <f t="shared" ca="1" si="0"/>
        <v>4000</v>
      </c>
      <c r="D30" s="19">
        <f ca="1">IF(C30&gt;=q_fished, q_fished, C30)</f>
        <v>3500</v>
      </c>
      <c r="E30" s="18">
        <f t="shared" ca="1" si="1"/>
        <v>0.88328315220355835</v>
      </c>
      <c r="F30" s="20">
        <f t="shared" ca="1" si="2"/>
        <v>3.8883120619474303</v>
      </c>
      <c r="G30" s="27">
        <f ca="1">D30*F30-operating_cost</f>
        <v>3609.0922168160068</v>
      </c>
    </row>
    <row r="31" spans="1:7" x14ac:dyDescent="0.3">
      <c r="A31" s="17">
        <v>30</v>
      </c>
      <c r="B31" s="18">
        <f t="shared" ca="1" si="3"/>
        <v>0.17819786828995154</v>
      </c>
      <c r="C31" s="4">
        <f t="shared" ca="1" si="0"/>
        <v>3000</v>
      </c>
      <c r="D31" s="19">
        <f ca="1">IF(C31&gt;=q_fished, q_fished, C31)</f>
        <v>3000</v>
      </c>
      <c r="E31" s="18">
        <f t="shared" ca="1" si="1"/>
        <v>0.61029217448465167</v>
      </c>
      <c r="F31" s="20">
        <f t="shared" ca="1" si="2"/>
        <v>3.7060161244894041</v>
      </c>
      <c r="G31" s="27">
        <f ca="1">D31*F31-operating_cost</f>
        <v>1118.048373468213</v>
      </c>
    </row>
    <row r="32" spans="1:7" x14ac:dyDescent="0.3">
      <c r="A32" s="17">
        <v>31</v>
      </c>
      <c r="B32" s="18">
        <f t="shared" ca="1" si="3"/>
        <v>0.30053307479522295</v>
      </c>
      <c r="C32" s="4">
        <f t="shared" ca="1" si="0"/>
        <v>4000</v>
      </c>
      <c r="D32" s="19">
        <f ca="1">IF(C32&gt;=q_fished, q_fished, C32)</f>
        <v>3500</v>
      </c>
      <c r="E32" s="18">
        <f t="shared" ca="1" si="1"/>
        <v>0.59615553437241586</v>
      </c>
      <c r="F32" s="20">
        <f t="shared" ca="1" si="2"/>
        <v>3.6986817073560756</v>
      </c>
      <c r="G32" s="27">
        <f ca="1">D32*F32-operating_cost</f>
        <v>2945.3859757462651</v>
      </c>
    </row>
    <row r="33" spans="1:7" x14ac:dyDescent="0.3">
      <c r="A33" s="17">
        <v>32</v>
      </c>
      <c r="B33" s="18">
        <f t="shared" ca="1" si="3"/>
        <v>0.58044152085645895</v>
      </c>
      <c r="C33" s="4">
        <f t="shared" ca="1" si="0"/>
        <v>5000</v>
      </c>
      <c r="D33" s="19">
        <f ca="1">IF(C33&gt;=q_fished, q_fished, C33)</f>
        <v>3500</v>
      </c>
      <c r="E33" s="18">
        <f t="shared" ca="1" si="1"/>
        <v>5.0410892862459034E-2</v>
      </c>
      <c r="F33" s="20">
        <f t="shared" ca="1" si="2"/>
        <v>3.321823478197532</v>
      </c>
      <c r="G33" s="27">
        <f ca="1">D33*F33-operating_cost</f>
        <v>1626.3821736913615</v>
      </c>
    </row>
    <row r="34" spans="1:7" x14ac:dyDescent="0.3">
      <c r="A34" s="17">
        <v>33</v>
      </c>
      <c r="B34" s="18">
        <f t="shared" ca="1" si="3"/>
        <v>0.28807162821792509</v>
      </c>
      <c r="C34" s="4">
        <f t="shared" ca="1" si="0"/>
        <v>4000</v>
      </c>
      <c r="D34" s="19">
        <f ca="1">IF(C34&gt;=q_fished, q_fished, C34)</f>
        <v>3500</v>
      </c>
      <c r="E34" s="18">
        <f t="shared" ca="1" si="1"/>
        <v>0.64613880952540315</v>
      </c>
      <c r="F34" s="20">
        <f t="shared" ref="F34:F65" ca="1" si="4">(NORMSINV(E34)*stdev_price) + mean_price</f>
        <v>3.724983350146521</v>
      </c>
      <c r="G34" s="27">
        <f ca="1">D34*F34-operating_cost</f>
        <v>3037.4417255128228</v>
      </c>
    </row>
    <row r="35" spans="1:7" x14ac:dyDescent="0.3">
      <c r="A35" s="17">
        <v>34</v>
      </c>
      <c r="B35" s="18">
        <f t="shared" ca="1" si="3"/>
        <v>0.58754234389223348</v>
      </c>
      <c r="C35" s="4">
        <f t="shared" ca="1" si="0"/>
        <v>5000</v>
      </c>
      <c r="D35" s="19">
        <f ca="1">IF(C35&gt;=q_fished, q_fished, C35)</f>
        <v>3500</v>
      </c>
      <c r="E35" s="18">
        <f t="shared" ca="1" si="1"/>
        <v>0.51582301567684963</v>
      </c>
      <c r="F35" s="20">
        <f t="shared" ca="1" si="4"/>
        <v>3.6579345646178347</v>
      </c>
      <c r="G35" s="27">
        <f ca="1">D35*F35-operating_cost</f>
        <v>2802.770976162421</v>
      </c>
    </row>
    <row r="36" spans="1:7" x14ac:dyDescent="0.3">
      <c r="A36" s="17">
        <v>35</v>
      </c>
      <c r="B36" s="18">
        <f t="shared" ca="1" si="3"/>
        <v>0.21323506289731786</v>
      </c>
      <c r="C36" s="4">
        <f t="shared" ca="1" si="0"/>
        <v>4000</v>
      </c>
      <c r="D36" s="19">
        <f ca="1">IF(C36&gt;=q_fished, q_fished, C36)</f>
        <v>3500</v>
      </c>
      <c r="E36" s="18">
        <f t="shared" ca="1" si="1"/>
        <v>0.95209161978916146</v>
      </c>
      <c r="F36" s="20">
        <f t="shared" ca="1" si="4"/>
        <v>3.9830962709847109</v>
      </c>
      <c r="G36" s="27">
        <f ca="1">D36*F36-operating_cost</f>
        <v>3940.8369484464874</v>
      </c>
    </row>
    <row r="37" spans="1:7" x14ac:dyDescent="0.3">
      <c r="A37" s="17">
        <v>36</v>
      </c>
      <c r="B37" s="18">
        <f t="shared" ca="1" si="3"/>
        <v>0.72479860044428779</v>
      </c>
      <c r="C37" s="4">
        <f t="shared" ca="1" si="0"/>
        <v>5000</v>
      </c>
      <c r="D37" s="19">
        <f ca="1">IF(C37&gt;=q_fished, q_fished, C37)</f>
        <v>3500</v>
      </c>
      <c r="E37" s="18">
        <f t="shared" ca="1" si="1"/>
        <v>0.60942721922883514</v>
      </c>
      <c r="F37" s="20">
        <f t="shared" ca="1" si="4"/>
        <v>3.7055652963792571</v>
      </c>
      <c r="G37" s="27">
        <f ca="1">D37*F37-operating_cost</f>
        <v>2969.4785373274008</v>
      </c>
    </row>
    <row r="38" spans="1:7" x14ac:dyDescent="0.3">
      <c r="A38" s="17">
        <v>37</v>
      </c>
      <c r="B38" s="18">
        <f t="shared" ca="1" si="3"/>
        <v>0.32468221413614062</v>
      </c>
      <c r="C38" s="4">
        <f t="shared" ca="1" si="0"/>
        <v>4000</v>
      </c>
      <c r="D38" s="19">
        <f ca="1">IF(C38&gt;=q_fished, q_fished, C38)</f>
        <v>3500</v>
      </c>
      <c r="E38" s="18">
        <f t="shared" ca="1" si="1"/>
        <v>0.51334605927691657</v>
      </c>
      <c r="F38" s="20">
        <f t="shared" ca="1" si="4"/>
        <v>3.6566919703769578</v>
      </c>
      <c r="G38" s="27">
        <f ca="1">D38*F38-operating_cost</f>
        <v>2798.4218963193525</v>
      </c>
    </row>
    <row r="39" spans="1:7" x14ac:dyDescent="0.3">
      <c r="A39" s="17">
        <v>38</v>
      </c>
      <c r="B39" s="18">
        <f t="shared" ca="1" si="3"/>
        <v>0.39451243836569294</v>
      </c>
      <c r="C39" s="4">
        <f t="shared" ca="1" si="0"/>
        <v>4000</v>
      </c>
      <c r="D39" s="19">
        <f ca="1">IF(C39&gt;=q_fished, q_fished, C39)</f>
        <v>3500</v>
      </c>
      <c r="E39" s="18">
        <f t="shared" ca="1" si="1"/>
        <v>0.26263900209224311</v>
      </c>
      <c r="F39" s="20">
        <f t="shared" ca="1" si="4"/>
        <v>3.5229538724915677</v>
      </c>
      <c r="G39" s="27">
        <f ca="1">D39*F39-operating_cost</f>
        <v>2330.3385537204867</v>
      </c>
    </row>
    <row r="40" spans="1:7" x14ac:dyDescent="0.3">
      <c r="A40" s="17">
        <v>39</v>
      </c>
      <c r="B40" s="18">
        <f t="shared" ca="1" si="3"/>
        <v>0.52850350776026755</v>
      </c>
      <c r="C40" s="4">
        <f t="shared" ca="1" si="0"/>
        <v>5000</v>
      </c>
      <c r="D40" s="19">
        <f ca="1">IF(C40&gt;=q_fished, q_fished, C40)</f>
        <v>3500</v>
      </c>
      <c r="E40" s="18">
        <f t="shared" ca="1" si="1"/>
        <v>6.0535042799464978E-2</v>
      </c>
      <c r="F40" s="20">
        <f t="shared" ca="1" si="4"/>
        <v>3.339940465393556</v>
      </c>
      <c r="G40" s="27">
        <f ca="1">D40*F40-operating_cost</f>
        <v>1689.7916288774468</v>
      </c>
    </row>
    <row r="41" spans="1:7" x14ac:dyDescent="0.3">
      <c r="A41" s="17">
        <v>40</v>
      </c>
      <c r="B41" s="18">
        <f t="shared" ca="1" si="3"/>
        <v>0.2929024752024777</v>
      </c>
      <c r="C41" s="4">
        <f t="shared" ca="1" si="0"/>
        <v>4000</v>
      </c>
      <c r="D41" s="19">
        <f ca="1">IF(C41&gt;=q_fished, q_fished, C41)</f>
        <v>3500</v>
      </c>
      <c r="E41" s="18">
        <f t="shared" ca="1" si="1"/>
        <v>0.33992268130765191</v>
      </c>
      <c r="F41" s="20">
        <f t="shared" ca="1" si="4"/>
        <v>3.5674651689382899</v>
      </c>
      <c r="G41" s="27">
        <f ca="1">D41*F41-operating_cost</f>
        <v>2486.1280912840139</v>
      </c>
    </row>
    <row r="42" spans="1:7" x14ac:dyDescent="0.3">
      <c r="A42" s="17">
        <v>41</v>
      </c>
      <c r="B42" s="18">
        <f t="shared" ca="1" si="3"/>
        <v>0.26437080343332642</v>
      </c>
      <c r="C42" s="4">
        <f t="shared" ca="1" si="0"/>
        <v>4000</v>
      </c>
      <c r="D42" s="19">
        <f ca="1">IF(C42&gt;=q_fished, q_fished, C42)</f>
        <v>3500</v>
      </c>
      <c r="E42" s="18">
        <f t="shared" ca="1" si="1"/>
        <v>0.80051901129087433</v>
      </c>
      <c r="F42" s="20">
        <f t="shared" ca="1" si="4"/>
        <v>3.8186953092532798</v>
      </c>
      <c r="G42" s="27">
        <f ca="1">D42*F42-operating_cost</f>
        <v>3365.4335823864785</v>
      </c>
    </row>
    <row r="43" spans="1:7" x14ac:dyDescent="0.3">
      <c r="A43" s="17">
        <v>42</v>
      </c>
      <c r="B43" s="18">
        <f t="shared" ca="1" si="3"/>
        <v>0.55855933630785659</v>
      </c>
      <c r="C43" s="4">
        <f t="shared" ca="1" si="0"/>
        <v>5000</v>
      </c>
      <c r="D43" s="19">
        <f ca="1">IF(C43&gt;=q_fished, q_fished, C43)</f>
        <v>3500</v>
      </c>
      <c r="E43" s="18">
        <f t="shared" ca="1" si="1"/>
        <v>4.8324563586411462E-2</v>
      </c>
      <c r="F43" s="20">
        <f t="shared" ca="1" si="4"/>
        <v>3.317735932101586</v>
      </c>
      <c r="G43" s="27">
        <f ca="1">D43*F43-operating_cost</f>
        <v>1612.075762355551</v>
      </c>
    </row>
    <row r="44" spans="1:7" x14ac:dyDescent="0.3">
      <c r="A44" s="17">
        <v>43</v>
      </c>
      <c r="B44" s="18">
        <f t="shared" ca="1" si="3"/>
        <v>0.3021810572068182</v>
      </c>
      <c r="C44" s="4">
        <f t="shared" ca="1" si="0"/>
        <v>4000</v>
      </c>
      <c r="D44" s="19">
        <f ca="1">IF(C44&gt;=q_fished, q_fished, C44)</f>
        <v>3500</v>
      </c>
      <c r="E44" s="18">
        <f t="shared" ca="1" si="1"/>
        <v>0.18966360210230027</v>
      </c>
      <c r="F44" s="20">
        <f t="shared" ca="1" si="4"/>
        <v>3.4741726759677714</v>
      </c>
      <c r="G44" s="27">
        <f ca="1">D44*F44-operating_cost</f>
        <v>2159.6043658872004</v>
      </c>
    </row>
    <row r="45" spans="1:7" x14ac:dyDescent="0.3">
      <c r="A45" s="17">
        <v>44</v>
      </c>
      <c r="B45" s="18">
        <f t="shared" ca="1" si="3"/>
        <v>0.11467904152039987</v>
      </c>
      <c r="C45" s="4">
        <f t="shared" ca="1" si="0"/>
        <v>3000</v>
      </c>
      <c r="D45" s="19">
        <f ca="1">IF(C45&gt;=q_fished, q_fished, C45)</f>
        <v>3000</v>
      </c>
      <c r="E45" s="18">
        <f t="shared" ca="1" si="1"/>
        <v>0.63245313068371822</v>
      </c>
      <c r="F45" s="20">
        <f t="shared" ca="1" si="4"/>
        <v>3.7176715155967202</v>
      </c>
      <c r="G45" s="27">
        <f ca="1">D45*F45-operating_cost</f>
        <v>1153.0145467901602</v>
      </c>
    </row>
    <row r="46" spans="1:7" x14ac:dyDescent="0.3">
      <c r="A46" s="17">
        <v>45</v>
      </c>
      <c r="B46" s="18">
        <f t="shared" ca="1" si="3"/>
        <v>0.99454097310816014</v>
      </c>
      <c r="C46" s="4">
        <f t="shared" ca="1" si="0"/>
        <v>6000</v>
      </c>
      <c r="D46" s="19">
        <f ca="1">IF(C46&gt;=q_fished, q_fished, C46)</f>
        <v>3500</v>
      </c>
      <c r="E46" s="18">
        <f t="shared" ca="1" si="1"/>
        <v>0.28171586518685587</v>
      </c>
      <c r="F46" s="20">
        <f t="shared" ca="1" si="4"/>
        <v>3.5344496486087085</v>
      </c>
      <c r="G46" s="27">
        <f ca="1">D46*F46-operating_cost</f>
        <v>2370.5737701304788</v>
      </c>
    </row>
    <row r="47" spans="1:7" x14ac:dyDescent="0.3">
      <c r="A47" s="17">
        <v>46</v>
      </c>
      <c r="B47" s="18">
        <f t="shared" ca="1" si="3"/>
        <v>0.60982264708511813</v>
      </c>
      <c r="C47" s="4">
        <f t="shared" ca="1" si="0"/>
        <v>5000</v>
      </c>
      <c r="D47" s="19">
        <f ca="1">IF(C47&gt;=q_fished, q_fished, C47)</f>
        <v>3500</v>
      </c>
      <c r="E47" s="18">
        <f t="shared" ca="1" si="1"/>
        <v>0.65494146499585293</v>
      </c>
      <c r="F47" s="20">
        <f t="shared" ca="1" si="4"/>
        <v>3.7297392395029121</v>
      </c>
      <c r="G47" s="27">
        <f ca="1">D47*F47-operating_cost</f>
        <v>3054.0873382601931</v>
      </c>
    </row>
    <row r="48" spans="1:7" x14ac:dyDescent="0.3">
      <c r="A48" s="17">
        <v>47</v>
      </c>
      <c r="B48" s="18">
        <f t="shared" ca="1" si="3"/>
        <v>0.26128653192280715</v>
      </c>
      <c r="C48" s="4">
        <f t="shared" ca="1" si="0"/>
        <v>4000</v>
      </c>
      <c r="D48" s="19">
        <f ca="1">IF(C48&gt;=q_fished, q_fished, C48)</f>
        <v>3500</v>
      </c>
      <c r="E48" s="18">
        <f t="shared" ca="1" si="1"/>
        <v>0.96692262194496481</v>
      </c>
      <c r="F48" s="20">
        <f t="shared" ca="1" si="4"/>
        <v>4.0174747271456308</v>
      </c>
      <c r="G48" s="27">
        <f ca="1">D48*F48-operating_cost</f>
        <v>4061.161545009707</v>
      </c>
    </row>
    <row r="49" spans="1:7" x14ac:dyDescent="0.3">
      <c r="A49" s="17">
        <v>48</v>
      </c>
      <c r="B49" s="18">
        <f t="shared" ca="1" si="3"/>
        <v>0.10334897939693577</v>
      </c>
      <c r="C49" s="4">
        <f t="shared" ca="1" si="0"/>
        <v>3000</v>
      </c>
      <c r="D49" s="19">
        <f ca="1">IF(C49&gt;=q_fished, q_fished, C49)</f>
        <v>3000</v>
      </c>
      <c r="E49" s="18">
        <f t="shared" ca="1" si="1"/>
        <v>4.6352358540519112E-2</v>
      </c>
      <c r="F49" s="20">
        <f t="shared" ca="1" si="4"/>
        <v>3.3137400609662033</v>
      </c>
      <c r="G49" s="27">
        <f ca="1">D49*F49-operating_cost</f>
        <v>-58.779817101389199</v>
      </c>
    </row>
    <row r="50" spans="1:7" x14ac:dyDescent="0.3">
      <c r="A50" s="17">
        <v>49</v>
      </c>
      <c r="B50" s="18">
        <f t="shared" ca="1" si="3"/>
        <v>0.75248093192079024</v>
      </c>
      <c r="C50" s="4">
        <f t="shared" ca="1" si="0"/>
        <v>5000</v>
      </c>
      <c r="D50" s="19">
        <f ca="1">IF(C50&gt;=q_fished, q_fished, C50)</f>
        <v>3500</v>
      </c>
      <c r="E50" s="18">
        <f t="shared" ca="1" si="1"/>
        <v>0.45512092195089704</v>
      </c>
      <c r="F50" s="20">
        <f t="shared" ca="1" si="4"/>
        <v>3.6274533006368435</v>
      </c>
      <c r="G50" s="27">
        <f ca="1">D50*F50-operating_cost</f>
        <v>2696.0865522289514</v>
      </c>
    </row>
    <row r="51" spans="1:7" x14ac:dyDescent="0.3">
      <c r="A51" s="17">
        <v>50</v>
      </c>
      <c r="B51" s="18">
        <f t="shared" ca="1" si="3"/>
        <v>0.81817007339039383</v>
      </c>
      <c r="C51" s="4">
        <f t="shared" ca="1" si="0"/>
        <v>6000</v>
      </c>
      <c r="D51" s="19">
        <f ca="1">IF(C51&gt;=q_fished, q_fished, C51)</f>
        <v>3500</v>
      </c>
      <c r="E51" s="18">
        <f t="shared" ca="1" si="1"/>
        <v>0.80960272185261328</v>
      </c>
      <c r="F51" s="20">
        <f t="shared" ca="1" si="4"/>
        <v>3.8252866473573528</v>
      </c>
      <c r="G51" s="27">
        <f ca="1">D51*F51-operating_cost</f>
        <v>3388.5032657507345</v>
      </c>
    </row>
    <row r="52" spans="1:7" x14ac:dyDescent="0.3">
      <c r="A52" s="17">
        <v>51</v>
      </c>
      <c r="B52" s="18">
        <f t="shared" ca="1" si="3"/>
        <v>0.4016627635552743</v>
      </c>
      <c r="C52" s="4">
        <f t="shared" ca="1" si="0"/>
        <v>4000</v>
      </c>
      <c r="D52" s="19">
        <f ca="1">IF(C52&gt;=q_fished, q_fished, C52)</f>
        <v>3500</v>
      </c>
      <c r="E52" s="18">
        <f t="shared" ca="1" si="1"/>
        <v>0.98861889891794286</v>
      </c>
      <c r="F52" s="20">
        <f t="shared" ca="1" si="4"/>
        <v>4.1054804959464333</v>
      </c>
      <c r="G52" s="27">
        <f ca="1">D52*F52-operating_cost</f>
        <v>4369.1817358125172</v>
      </c>
    </row>
    <row r="53" spans="1:7" x14ac:dyDescent="0.3">
      <c r="A53" s="17">
        <v>52</v>
      </c>
      <c r="B53" s="18">
        <f t="shared" ca="1" si="3"/>
        <v>0.88895039240231921</v>
      </c>
      <c r="C53" s="4">
        <f t="shared" ca="1" si="0"/>
        <v>6000</v>
      </c>
      <c r="D53" s="19">
        <f ca="1">IF(C53&gt;=q_fished, q_fished, C53)</f>
        <v>3500</v>
      </c>
      <c r="E53" s="18">
        <f t="shared" ca="1" si="1"/>
        <v>0.54012930693918915</v>
      </c>
      <c r="F53" s="20">
        <f t="shared" ca="1" si="4"/>
        <v>3.6701518978232288</v>
      </c>
      <c r="G53" s="27">
        <f ca="1">D53*F53-operating_cost</f>
        <v>2845.5316423813001</v>
      </c>
    </row>
    <row r="54" spans="1:7" x14ac:dyDescent="0.3">
      <c r="A54" s="17">
        <v>53</v>
      </c>
      <c r="B54" s="18">
        <f t="shared" ca="1" si="3"/>
        <v>0.39657642536042825</v>
      </c>
      <c r="C54" s="4">
        <f t="shared" ca="1" si="0"/>
        <v>4000</v>
      </c>
      <c r="D54" s="19">
        <f ca="1">IF(C54&gt;=q_fished, q_fished, C54)</f>
        <v>3500</v>
      </c>
      <c r="E54" s="18">
        <f t="shared" ca="1" si="1"/>
        <v>0.14053808328236694</v>
      </c>
      <c r="F54" s="20">
        <f t="shared" ca="1" si="4"/>
        <v>3.4344190056929618</v>
      </c>
      <c r="G54" s="27">
        <f ca="1">D54*F54-operating_cost</f>
        <v>2020.4665199253668</v>
      </c>
    </row>
    <row r="55" spans="1:7" x14ac:dyDescent="0.3">
      <c r="A55" s="17">
        <v>54</v>
      </c>
      <c r="B55" s="18">
        <f t="shared" ca="1" si="3"/>
        <v>0.10419470212895499</v>
      </c>
      <c r="C55" s="4">
        <f t="shared" ca="1" si="0"/>
        <v>3000</v>
      </c>
      <c r="D55" s="19">
        <f ca="1">IF(C55&gt;=q_fished, q_fished, C55)</f>
        <v>3000</v>
      </c>
      <c r="E55" s="18">
        <f t="shared" ca="1" si="1"/>
        <v>0.80535209780909711</v>
      </c>
      <c r="F55" s="20">
        <f t="shared" ca="1" si="4"/>
        <v>3.822179025905327</v>
      </c>
      <c r="G55" s="27">
        <f ca="1">D55*F55-operating_cost</f>
        <v>1466.5370777159806</v>
      </c>
    </row>
    <row r="56" spans="1:7" x14ac:dyDescent="0.3">
      <c r="A56" s="17">
        <v>55</v>
      </c>
      <c r="B56" s="18">
        <f t="shared" ca="1" si="3"/>
        <v>0.29818951650598502</v>
      </c>
      <c r="C56" s="4">
        <f t="shared" ca="1" si="0"/>
        <v>4000</v>
      </c>
      <c r="D56" s="19">
        <f ca="1">IF(C56&gt;=q_fished, q_fished, C56)</f>
        <v>3500</v>
      </c>
      <c r="E56" s="18">
        <f t="shared" ca="1" si="1"/>
        <v>0.95754122746939152</v>
      </c>
      <c r="F56" s="20">
        <f t="shared" ca="1" si="4"/>
        <v>3.9945679093152893</v>
      </c>
      <c r="G56" s="27">
        <f ca="1">D56*F56-operating_cost</f>
        <v>3980.9876826035124</v>
      </c>
    </row>
    <row r="57" spans="1:7" x14ac:dyDescent="0.3">
      <c r="A57" s="17">
        <v>56</v>
      </c>
      <c r="B57" s="18">
        <f t="shared" ca="1" si="3"/>
        <v>0.36052857809256622</v>
      </c>
      <c r="C57" s="4">
        <f t="shared" ca="1" si="0"/>
        <v>4000</v>
      </c>
      <c r="D57" s="19">
        <f ca="1">IF(C57&gt;=q_fished, q_fished, C57)</f>
        <v>3500</v>
      </c>
      <c r="E57" s="18">
        <f t="shared" ca="1" si="1"/>
        <v>0.444860801033097</v>
      </c>
      <c r="F57" s="20">
        <f t="shared" ca="1" si="4"/>
        <v>3.6222687020586761</v>
      </c>
      <c r="G57" s="27">
        <f ca="1">D57*F57-operating_cost</f>
        <v>2677.9404572053663</v>
      </c>
    </row>
    <row r="58" spans="1:7" x14ac:dyDescent="0.3">
      <c r="A58" s="17">
        <v>57</v>
      </c>
      <c r="B58" s="18">
        <f t="shared" ca="1" si="3"/>
        <v>0.20200784226589596</v>
      </c>
      <c r="C58" s="4">
        <f t="shared" ca="1" si="0"/>
        <v>4000</v>
      </c>
      <c r="D58" s="19">
        <f ca="1">IF(C58&gt;=q_fished, q_fished, C58)</f>
        <v>3500</v>
      </c>
      <c r="E58" s="18">
        <f t="shared" ca="1" si="1"/>
        <v>0.97999006728694138</v>
      </c>
      <c r="F58" s="20">
        <f t="shared" ca="1" si="4"/>
        <v>4.0607087618717284</v>
      </c>
      <c r="G58" s="27">
        <f ca="1">D58*F58-operating_cost</f>
        <v>4212.4806665510496</v>
      </c>
    </row>
    <row r="59" spans="1:7" x14ac:dyDescent="0.3">
      <c r="A59" s="17">
        <v>58</v>
      </c>
      <c r="B59" s="18">
        <f t="shared" ca="1" si="3"/>
        <v>0.5291222142891604</v>
      </c>
      <c r="C59" s="4">
        <f t="shared" ca="1" si="0"/>
        <v>5000</v>
      </c>
      <c r="D59" s="19">
        <f ca="1">IF(C59&gt;=q_fished, q_fished, C59)</f>
        <v>3500</v>
      </c>
      <c r="E59" s="18">
        <f t="shared" ca="1" si="1"/>
        <v>0.89845291530643046</v>
      </c>
      <c r="F59" s="20">
        <f t="shared" ca="1" si="4"/>
        <v>3.9045570991616363</v>
      </c>
      <c r="G59" s="27">
        <f ca="1">D59*F59-operating_cost</f>
        <v>3665.9498470657272</v>
      </c>
    </row>
    <row r="60" spans="1:7" x14ac:dyDescent="0.3">
      <c r="A60" s="17">
        <v>59</v>
      </c>
      <c r="B60" s="18">
        <f t="shared" ca="1" si="3"/>
        <v>0.1763070197607477</v>
      </c>
      <c r="C60" s="4">
        <f t="shared" ca="1" si="0"/>
        <v>3000</v>
      </c>
      <c r="D60" s="19">
        <f ca="1">IF(C60&gt;=q_fished, q_fished, C60)</f>
        <v>3000</v>
      </c>
      <c r="E60" s="18">
        <f t="shared" ca="1" si="1"/>
        <v>0.15787829034391165</v>
      </c>
      <c r="F60" s="20">
        <f t="shared" ca="1" si="4"/>
        <v>3.449356769281537</v>
      </c>
      <c r="G60" s="27">
        <f ca="1">D60*F60-operating_cost</f>
        <v>348.07030784461131</v>
      </c>
    </row>
    <row r="61" spans="1:7" x14ac:dyDescent="0.3">
      <c r="A61" s="17">
        <v>60</v>
      </c>
      <c r="B61" s="18">
        <f t="shared" ca="1" si="3"/>
        <v>0.73900442099935104</v>
      </c>
      <c r="C61" s="4">
        <f t="shared" ca="1" si="0"/>
        <v>5000</v>
      </c>
      <c r="D61" s="19">
        <f ca="1">IF(C61&gt;=q_fished, q_fished, C61)</f>
        <v>3500</v>
      </c>
      <c r="E61" s="18">
        <f t="shared" ca="1" si="1"/>
        <v>0.9718246095956582</v>
      </c>
      <c r="F61" s="20">
        <f t="shared" ca="1" si="4"/>
        <v>4.0316625891110807</v>
      </c>
      <c r="G61" s="27">
        <f ca="1">D61*F61-operating_cost</f>
        <v>4110.819061888782</v>
      </c>
    </row>
    <row r="62" spans="1:7" x14ac:dyDescent="0.3">
      <c r="A62" s="17">
        <v>61</v>
      </c>
      <c r="B62" s="18">
        <f t="shared" ca="1" si="3"/>
        <v>0.82044314369202198</v>
      </c>
      <c r="C62" s="4">
        <f t="shared" ca="1" si="0"/>
        <v>6000</v>
      </c>
      <c r="D62" s="19">
        <f ca="1">IF(C62&gt;=q_fished, q_fished, C62)</f>
        <v>3500</v>
      </c>
      <c r="E62" s="18">
        <f t="shared" ca="1" si="1"/>
        <v>0.32369375387290911</v>
      </c>
      <c r="F62" s="20">
        <f t="shared" ca="1" si="4"/>
        <v>3.5585210974609658</v>
      </c>
      <c r="G62" s="27">
        <f ca="1">D62*F62-operating_cost</f>
        <v>2454.8238411133807</v>
      </c>
    </row>
    <row r="63" spans="1:7" x14ac:dyDescent="0.3">
      <c r="A63" s="17">
        <v>62</v>
      </c>
      <c r="B63" s="18">
        <f t="shared" ca="1" si="3"/>
        <v>0.55887969538323035</v>
      </c>
      <c r="C63" s="4">
        <f t="shared" ca="1" si="0"/>
        <v>5000</v>
      </c>
      <c r="D63" s="19">
        <f ca="1">IF(C63&gt;=q_fished, q_fished, C63)</f>
        <v>3500</v>
      </c>
      <c r="E63" s="18">
        <f t="shared" ca="1" si="1"/>
        <v>0.23984169251246701</v>
      </c>
      <c r="F63" s="20">
        <f t="shared" ca="1" si="4"/>
        <v>3.5086376221221856</v>
      </c>
      <c r="G63" s="27">
        <f ca="1">D63*F63-operating_cost</f>
        <v>2280.2316774276496</v>
      </c>
    </row>
    <row r="64" spans="1:7" x14ac:dyDescent="0.3">
      <c r="A64" s="17">
        <v>63</v>
      </c>
      <c r="B64" s="18">
        <f t="shared" ca="1" si="3"/>
        <v>2.1590893753666851E-2</v>
      </c>
      <c r="C64" s="4">
        <f t="shared" ca="1" si="0"/>
        <v>1000</v>
      </c>
      <c r="D64" s="19">
        <f ca="1">IF(C64&gt;=q_fished, q_fished, C64)</f>
        <v>1000</v>
      </c>
      <c r="E64" s="18">
        <f t="shared" ca="1" si="1"/>
        <v>0.54058361463663129</v>
      </c>
      <c r="F64" s="20">
        <f t="shared" ca="1" si="4"/>
        <v>3.6703808262616699</v>
      </c>
      <c r="G64" s="27">
        <f ca="1">D64*F64-operating_cost</f>
        <v>-6329.6191737383306</v>
      </c>
    </row>
    <row r="65" spans="1:7" x14ac:dyDescent="0.3">
      <c r="A65" s="17">
        <v>64</v>
      </c>
      <c r="B65" s="18">
        <f t="shared" ca="1" si="3"/>
        <v>0.89384728015569426</v>
      </c>
      <c r="C65" s="4">
        <f t="shared" ca="1" si="0"/>
        <v>6000</v>
      </c>
      <c r="D65" s="19">
        <f ca="1">IF(C65&gt;=q_fished, q_fished, C65)</f>
        <v>3500</v>
      </c>
      <c r="E65" s="18">
        <f t="shared" ca="1" si="1"/>
        <v>0.24405618436558374</v>
      </c>
      <c r="F65" s="20">
        <f t="shared" ca="1" si="4"/>
        <v>3.5113371520744598</v>
      </c>
      <c r="G65" s="27">
        <f ca="1">D65*F65-operating_cost</f>
        <v>2289.6800322606086</v>
      </c>
    </row>
    <row r="66" spans="1:7" x14ac:dyDescent="0.3">
      <c r="A66" s="17">
        <v>65</v>
      </c>
      <c r="B66" s="18">
        <f t="shared" ca="1" si="3"/>
        <v>1.8246177174701117E-3</v>
      </c>
      <c r="C66" s="4">
        <f t="shared" ca="1" si="0"/>
        <v>0</v>
      </c>
      <c r="D66" s="19">
        <f ca="1">IF(C66&gt;=q_fished, q_fished, C66)</f>
        <v>0</v>
      </c>
      <c r="E66" s="18">
        <f t="shared" ca="1" si="1"/>
        <v>0.27967259147724899</v>
      </c>
      <c r="F66" s="20">
        <f t="shared" ref="F66:F97" ca="1" si="5">(NORMSINV(E66)*stdev_price) + mean_price</f>
        <v>3.5332371182136457</v>
      </c>
      <c r="G66" s="27">
        <f ca="1">D66*F66-operating_cost</f>
        <v>-10000</v>
      </c>
    </row>
    <row r="67" spans="1:7" x14ac:dyDescent="0.3">
      <c r="A67" s="17">
        <v>66</v>
      </c>
      <c r="B67" s="18">
        <f t="shared" ref="B67:B130" ca="1" si="6">RAND()</f>
        <v>0.29372361834945293</v>
      </c>
      <c r="C67" s="4">
        <f t="shared" ref="C67:C130" ca="1" si="7">IF(0.8&lt;=B67, 6, IF( 0.51&lt;= B67, 5, IF(0.18&lt;= B67, 4, IF(0.1 &lt;= B67, 3, IF(0.05&lt;= B67, 2, IF(0.02&lt;= B67, 1, 0))))))*1000</f>
        <v>4000</v>
      </c>
      <c r="D67" s="19">
        <f ca="1">IF(C67&gt;=q_fished, q_fished, C67)</f>
        <v>3500</v>
      </c>
      <c r="E67" s="18">
        <f t="shared" ref="E67:E130" ca="1" si="8">RAND()</f>
        <v>3.7498445709119865E-3</v>
      </c>
      <c r="F67" s="20">
        <f t="shared" ca="1" si="5"/>
        <v>3.1152397567055159</v>
      </c>
      <c r="G67" s="27">
        <f ca="1">D67*F67-operating_cost</f>
        <v>903.33914846930566</v>
      </c>
    </row>
    <row r="68" spans="1:7" x14ac:dyDescent="0.3">
      <c r="A68" s="17">
        <v>67</v>
      </c>
      <c r="B68" s="18">
        <f t="shared" ca="1" si="6"/>
        <v>0.14347350958064398</v>
      </c>
      <c r="C68" s="4">
        <f t="shared" ca="1" si="7"/>
        <v>3000</v>
      </c>
      <c r="D68" s="19">
        <f ca="1">IF(C68&gt;=q_fished, q_fished, C68)</f>
        <v>3000</v>
      </c>
      <c r="E68" s="18">
        <f t="shared" ca="1" si="8"/>
        <v>0.42220898509615901</v>
      </c>
      <c r="F68" s="20">
        <f t="shared" ca="1" si="5"/>
        <v>3.610750888158242</v>
      </c>
      <c r="G68" s="27">
        <f ca="1">D68*F68-operating_cost</f>
        <v>832.25266447472677</v>
      </c>
    </row>
    <row r="69" spans="1:7" x14ac:dyDescent="0.3">
      <c r="A69" s="17">
        <v>68</v>
      </c>
      <c r="B69" s="18">
        <f t="shared" ca="1" si="6"/>
        <v>0.52744219533988701</v>
      </c>
      <c r="C69" s="4">
        <f t="shared" ca="1" si="7"/>
        <v>5000</v>
      </c>
      <c r="D69" s="19">
        <f ca="1">IF(C69&gt;=q_fished, q_fished, C69)</f>
        <v>3500</v>
      </c>
      <c r="E69" s="18">
        <f t="shared" ca="1" si="8"/>
        <v>0.78593142502352009</v>
      </c>
      <c r="F69" s="20">
        <f t="shared" ca="1" si="5"/>
        <v>3.808476681944974</v>
      </c>
      <c r="G69" s="27">
        <f ca="1">D69*F69-operating_cost</f>
        <v>3329.6683868074088</v>
      </c>
    </row>
    <row r="70" spans="1:7" x14ac:dyDescent="0.3">
      <c r="A70" s="17">
        <v>69</v>
      </c>
      <c r="B70" s="18">
        <f t="shared" ca="1" si="6"/>
        <v>0.79113000967972658</v>
      </c>
      <c r="C70" s="4">
        <f t="shared" ca="1" si="7"/>
        <v>5000</v>
      </c>
      <c r="D70" s="19">
        <f ca="1">IF(C70&gt;=q_fished, q_fished, C70)</f>
        <v>3500</v>
      </c>
      <c r="E70" s="18">
        <f t="shared" ca="1" si="8"/>
        <v>0.74228545403018764</v>
      </c>
      <c r="F70" s="20">
        <f t="shared" ca="1" si="5"/>
        <v>3.7800814820567794</v>
      </c>
      <c r="G70" s="27">
        <f ca="1">D70*F70-operating_cost</f>
        <v>3230.2851871987277</v>
      </c>
    </row>
    <row r="71" spans="1:7" x14ac:dyDescent="0.3">
      <c r="A71" s="17">
        <v>70</v>
      </c>
      <c r="B71" s="18">
        <f t="shared" ca="1" si="6"/>
        <v>0.56073345988384271</v>
      </c>
      <c r="C71" s="4">
        <f t="shared" ca="1" si="7"/>
        <v>5000</v>
      </c>
      <c r="D71" s="19">
        <f ca="1">IF(C71&gt;=q_fished, q_fished, C71)</f>
        <v>3500</v>
      </c>
      <c r="E71" s="18">
        <f t="shared" ca="1" si="8"/>
        <v>0.25078610088794306</v>
      </c>
      <c r="F71" s="20">
        <f t="shared" ca="1" si="5"/>
        <v>3.5155963888582389</v>
      </c>
      <c r="G71" s="27">
        <f ca="1">D71*F71-operating_cost</f>
        <v>2304.5873610038361</v>
      </c>
    </row>
    <row r="72" spans="1:7" x14ac:dyDescent="0.3">
      <c r="A72" s="17">
        <v>71</v>
      </c>
      <c r="B72" s="18">
        <f t="shared" ca="1" si="6"/>
        <v>0.47177923030782254</v>
      </c>
      <c r="C72" s="4">
        <f t="shared" ca="1" si="7"/>
        <v>4000</v>
      </c>
      <c r="D72" s="19">
        <f ca="1">IF(C72&gt;=q_fished, q_fished, C72)</f>
        <v>3500</v>
      </c>
      <c r="E72" s="18">
        <f t="shared" ca="1" si="8"/>
        <v>0.92914495534431429</v>
      </c>
      <c r="F72" s="20">
        <f t="shared" ca="1" si="5"/>
        <v>3.9438905052601041</v>
      </c>
      <c r="G72" s="27">
        <f ca="1">D72*F72-operating_cost</f>
        <v>3803.6167684103639</v>
      </c>
    </row>
    <row r="73" spans="1:7" x14ac:dyDescent="0.3">
      <c r="A73" s="17">
        <v>72</v>
      </c>
      <c r="B73" s="18">
        <f t="shared" ca="1" si="6"/>
        <v>0.26608652218592299</v>
      </c>
      <c r="C73" s="4">
        <f t="shared" ca="1" si="7"/>
        <v>4000</v>
      </c>
      <c r="D73" s="19">
        <f ca="1">IF(C73&gt;=q_fished, q_fished, C73)</f>
        <v>3500</v>
      </c>
      <c r="E73" s="18">
        <f t="shared" ca="1" si="8"/>
        <v>0.13889294316363676</v>
      </c>
      <c r="F73" s="20">
        <f t="shared" ca="1" si="5"/>
        <v>3.432938681183535</v>
      </c>
      <c r="G73" s="27">
        <f ca="1">D73*F73-operating_cost</f>
        <v>2015.285384142373</v>
      </c>
    </row>
    <row r="74" spans="1:7" x14ac:dyDescent="0.3">
      <c r="A74" s="17">
        <v>73</v>
      </c>
      <c r="B74" s="18">
        <f t="shared" ca="1" si="6"/>
        <v>0.15244366757054506</v>
      </c>
      <c r="C74" s="4">
        <f t="shared" ca="1" si="7"/>
        <v>3000</v>
      </c>
      <c r="D74" s="19">
        <f ca="1">IF(C74&gt;=q_fished, q_fished, C74)</f>
        <v>3000</v>
      </c>
      <c r="E74" s="18">
        <f t="shared" ca="1" si="8"/>
        <v>0.42171230285945127</v>
      </c>
      <c r="F74" s="20">
        <f t="shared" ca="1" si="5"/>
        <v>3.6104970156871321</v>
      </c>
      <c r="G74" s="27">
        <f ca="1">D74*F74-operating_cost</f>
        <v>831.49104706139588</v>
      </c>
    </row>
    <row r="75" spans="1:7" x14ac:dyDescent="0.3">
      <c r="A75" s="17">
        <v>74</v>
      </c>
      <c r="B75" s="18">
        <f t="shared" ca="1" si="6"/>
        <v>0.33658438925179412</v>
      </c>
      <c r="C75" s="4">
        <f t="shared" ca="1" si="7"/>
        <v>4000</v>
      </c>
      <c r="D75" s="19">
        <f ca="1">IF(C75&gt;=q_fished, q_fished, C75)</f>
        <v>3500</v>
      </c>
      <c r="E75" s="18">
        <f t="shared" ca="1" si="8"/>
        <v>0.41753506420676145</v>
      </c>
      <c r="F75" s="20">
        <f t="shared" ca="1" si="5"/>
        <v>3.6083593134595313</v>
      </c>
      <c r="G75" s="27">
        <f ca="1">D75*F75-operating_cost</f>
        <v>2629.2575971083588</v>
      </c>
    </row>
    <row r="76" spans="1:7" x14ac:dyDescent="0.3">
      <c r="A76" s="17">
        <v>75</v>
      </c>
      <c r="B76" s="18">
        <f t="shared" ca="1" si="6"/>
        <v>4.8282496084752102E-2</v>
      </c>
      <c r="C76" s="4">
        <f t="shared" ca="1" si="7"/>
        <v>1000</v>
      </c>
      <c r="D76" s="19">
        <f ca="1">IF(C76&gt;=q_fished, q_fished, C76)</f>
        <v>1000</v>
      </c>
      <c r="E76" s="18">
        <f t="shared" ca="1" si="8"/>
        <v>0.99878933618127308</v>
      </c>
      <c r="F76" s="20">
        <f t="shared" ca="1" si="5"/>
        <v>4.2566007069900422</v>
      </c>
      <c r="G76" s="27">
        <f ca="1">D76*F76-operating_cost</f>
        <v>-5743.3992930099575</v>
      </c>
    </row>
    <row r="77" spans="1:7" x14ac:dyDescent="0.3">
      <c r="A77" s="17">
        <v>76</v>
      </c>
      <c r="B77" s="18">
        <f t="shared" ca="1" si="6"/>
        <v>0.14446989732238247</v>
      </c>
      <c r="C77" s="4">
        <f t="shared" ca="1" si="7"/>
        <v>3000</v>
      </c>
      <c r="D77" s="19">
        <f ca="1">IF(C77&gt;=q_fished, q_fished, C77)</f>
        <v>3000</v>
      </c>
      <c r="E77" s="18">
        <f t="shared" ca="1" si="8"/>
        <v>0.65706582000810587</v>
      </c>
      <c r="F77" s="20">
        <f t="shared" ca="1" si="5"/>
        <v>3.7308936665706298</v>
      </c>
      <c r="G77" s="27">
        <f ca="1">D77*F77-operating_cost</f>
        <v>1192.6809997118889</v>
      </c>
    </row>
    <row r="78" spans="1:7" x14ac:dyDescent="0.3">
      <c r="A78" s="17">
        <v>77</v>
      </c>
      <c r="B78" s="18">
        <f t="shared" ca="1" si="6"/>
        <v>0.44927980632335174</v>
      </c>
      <c r="C78" s="4">
        <f t="shared" ca="1" si="7"/>
        <v>4000</v>
      </c>
      <c r="D78" s="19">
        <f ca="1">IF(C78&gt;=q_fished, q_fished, C78)</f>
        <v>3500</v>
      </c>
      <c r="E78" s="18">
        <f t="shared" ca="1" si="8"/>
        <v>0.8853241401340709</v>
      </c>
      <c r="F78" s="20">
        <f t="shared" ca="1" si="5"/>
        <v>3.8904060956853717</v>
      </c>
      <c r="G78" s="27">
        <f ca="1">D78*F78-operating_cost</f>
        <v>3616.4213348988014</v>
      </c>
    </row>
    <row r="79" spans="1:7" x14ac:dyDescent="0.3">
      <c r="A79" s="17">
        <v>78</v>
      </c>
      <c r="B79" s="18">
        <f t="shared" ca="1" si="6"/>
        <v>2.7520313651526629E-2</v>
      </c>
      <c r="C79" s="4">
        <f t="shared" ca="1" si="7"/>
        <v>1000</v>
      </c>
      <c r="D79" s="19">
        <f ca="1">IF(C79&gt;=q_fished, q_fished, C79)</f>
        <v>1000</v>
      </c>
      <c r="E79" s="18">
        <f t="shared" ca="1" si="8"/>
        <v>0.1123919405935373</v>
      </c>
      <c r="F79" s="20">
        <f t="shared" ca="1" si="5"/>
        <v>3.4072189360101115</v>
      </c>
      <c r="G79" s="27">
        <f ca="1">D79*F79-operating_cost</f>
        <v>-6592.7810639898889</v>
      </c>
    </row>
    <row r="80" spans="1:7" x14ac:dyDescent="0.3">
      <c r="A80" s="17">
        <v>79</v>
      </c>
      <c r="B80" s="18">
        <f t="shared" ca="1" si="6"/>
        <v>0.39311853854128187</v>
      </c>
      <c r="C80" s="4">
        <f t="shared" ca="1" si="7"/>
        <v>4000</v>
      </c>
      <c r="D80" s="19">
        <f ca="1">IF(C80&gt;=q_fished, q_fished, C80)</f>
        <v>3500</v>
      </c>
      <c r="E80" s="18">
        <f t="shared" ca="1" si="8"/>
        <v>0.68135119548339051</v>
      </c>
      <c r="F80" s="20">
        <f t="shared" ca="1" si="5"/>
        <v>3.7442961091469553</v>
      </c>
      <c r="G80" s="27">
        <f ca="1">D80*F80-operating_cost</f>
        <v>3105.036382014343</v>
      </c>
    </row>
    <row r="81" spans="1:7" x14ac:dyDescent="0.3">
      <c r="A81" s="17">
        <v>80</v>
      </c>
      <c r="B81" s="18">
        <f t="shared" ca="1" si="6"/>
        <v>0.9569583452417092</v>
      </c>
      <c r="C81" s="4">
        <f t="shared" ca="1" si="7"/>
        <v>6000</v>
      </c>
      <c r="D81" s="19">
        <f ca="1">IF(C81&gt;=q_fished, q_fished, C81)</f>
        <v>3500</v>
      </c>
      <c r="E81" s="18">
        <f t="shared" ca="1" si="8"/>
        <v>0.42293344693407542</v>
      </c>
      <c r="F81" s="20">
        <f t="shared" ca="1" si="5"/>
        <v>3.6111210738741146</v>
      </c>
      <c r="G81" s="27">
        <f ca="1">D81*F81-operating_cost</f>
        <v>2638.9237585594019</v>
      </c>
    </row>
    <row r="82" spans="1:7" x14ac:dyDescent="0.3">
      <c r="A82" s="17">
        <v>81</v>
      </c>
      <c r="B82" s="18">
        <f t="shared" ca="1" si="6"/>
        <v>0.47381627539707238</v>
      </c>
      <c r="C82" s="4">
        <f t="shared" ca="1" si="7"/>
        <v>4000</v>
      </c>
      <c r="D82" s="19">
        <f ca="1">IF(C82&gt;=q_fished, q_fished, C82)</f>
        <v>3500</v>
      </c>
      <c r="E82" s="18">
        <f t="shared" ca="1" si="8"/>
        <v>0.34821005438617714</v>
      </c>
      <c r="F82" s="20">
        <f t="shared" ca="1" si="5"/>
        <v>3.5719685060825523</v>
      </c>
      <c r="G82" s="27">
        <f ca="1">D82*F82-operating_cost</f>
        <v>2501.8897712889338</v>
      </c>
    </row>
    <row r="83" spans="1:7" x14ac:dyDescent="0.3">
      <c r="A83" s="17">
        <v>82</v>
      </c>
      <c r="B83" s="18">
        <f t="shared" ca="1" si="6"/>
        <v>7.4844877477344363E-2</v>
      </c>
      <c r="C83" s="4">
        <f t="shared" ca="1" si="7"/>
        <v>2000</v>
      </c>
      <c r="D83" s="19">
        <f ca="1">IF(C83&gt;=q_fished, q_fished, C83)</f>
        <v>2000</v>
      </c>
      <c r="E83" s="18">
        <f t="shared" ca="1" si="8"/>
        <v>0.48920058172797942</v>
      </c>
      <c r="F83" s="20">
        <f t="shared" ca="1" si="5"/>
        <v>3.6445853131667527</v>
      </c>
      <c r="G83" s="27">
        <f ca="1">D83*F83-operating_cost</f>
        <v>-2710.8293736664946</v>
      </c>
    </row>
    <row r="84" spans="1:7" x14ac:dyDescent="0.3">
      <c r="A84" s="17">
        <v>83</v>
      </c>
      <c r="B84" s="18">
        <f t="shared" ca="1" si="6"/>
        <v>0.85910447483070385</v>
      </c>
      <c r="C84" s="4">
        <f t="shared" ca="1" si="7"/>
        <v>6000</v>
      </c>
      <c r="D84" s="19">
        <f ca="1">IF(C84&gt;=q_fished, q_fished, C84)</f>
        <v>3500</v>
      </c>
      <c r="E84" s="18">
        <f t="shared" ca="1" si="8"/>
        <v>0.23840680164426342</v>
      </c>
      <c r="F84" s="20">
        <f t="shared" ca="1" si="5"/>
        <v>3.507712640558426</v>
      </c>
      <c r="G84" s="27">
        <f ca="1">D84*F84-operating_cost</f>
        <v>2276.9942419544914</v>
      </c>
    </row>
    <row r="85" spans="1:7" x14ac:dyDescent="0.3">
      <c r="A85" s="17">
        <v>84</v>
      </c>
      <c r="B85" s="18">
        <f t="shared" ca="1" si="6"/>
        <v>0.43352588651514645</v>
      </c>
      <c r="C85" s="4">
        <f t="shared" ca="1" si="7"/>
        <v>4000</v>
      </c>
      <c r="D85" s="19">
        <f ca="1">IF(C85&gt;=q_fished, q_fished, C85)</f>
        <v>3500</v>
      </c>
      <c r="E85" s="18">
        <f t="shared" ca="1" si="8"/>
        <v>0.53015020367885424</v>
      </c>
      <c r="F85" s="20">
        <f t="shared" ca="1" si="5"/>
        <v>3.6651294880656784</v>
      </c>
      <c r="G85" s="27">
        <f ca="1">D85*F85-operating_cost</f>
        <v>2827.9532082298738</v>
      </c>
    </row>
    <row r="86" spans="1:7" x14ac:dyDescent="0.3">
      <c r="A86" s="17">
        <v>85</v>
      </c>
      <c r="B86" s="18">
        <f t="shared" ca="1" si="6"/>
        <v>0.58572618556388212</v>
      </c>
      <c r="C86" s="4">
        <f t="shared" ca="1" si="7"/>
        <v>5000</v>
      </c>
      <c r="D86" s="19">
        <f ca="1">IF(C86&gt;=q_fished, q_fished, C86)</f>
        <v>3500</v>
      </c>
      <c r="E86" s="18">
        <f t="shared" ca="1" si="8"/>
        <v>0.4101544533824194</v>
      </c>
      <c r="F86" s="20">
        <f t="shared" ca="1" si="5"/>
        <v>3.6045704632710955</v>
      </c>
      <c r="G86" s="27">
        <f ca="1">D86*F86-operating_cost</f>
        <v>2615.996621448834</v>
      </c>
    </row>
    <row r="87" spans="1:7" x14ac:dyDescent="0.3">
      <c r="A87" s="17">
        <v>86</v>
      </c>
      <c r="B87" s="18">
        <f t="shared" ca="1" si="6"/>
        <v>3.592281460494573E-2</v>
      </c>
      <c r="C87" s="4">
        <f t="shared" ca="1" si="7"/>
        <v>1000</v>
      </c>
      <c r="D87" s="19">
        <f ca="1">IF(C87&gt;=q_fished, q_fished, C87)</f>
        <v>1000</v>
      </c>
      <c r="E87" s="18">
        <f t="shared" ca="1" si="8"/>
        <v>0.35527299152494074</v>
      </c>
      <c r="F87" s="20">
        <f t="shared" ca="1" si="5"/>
        <v>3.5757754166992344</v>
      </c>
      <c r="G87" s="27">
        <f ca="1">D87*F87-operating_cost</f>
        <v>-6424.2245833007655</v>
      </c>
    </row>
    <row r="88" spans="1:7" x14ac:dyDescent="0.3">
      <c r="A88" s="17">
        <v>87</v>
      </c>
      <c r="B88" s="18">
        <f t="shared" ca="1" si="6"/>
        <v>0.14069010597398701</v>
      </c>
      <c r="C88" s="4">
        <f t="shared" ca="1" si="7"/>
        <v>3000</v>
      </c>
      <c r="D88" s="19">
        <f ca="1">IF(C88&gt;=q_fished, q_fished, C88)</f>
        <v>3000</v>
      </c>
      <c r="E88" s="18">
        <f t="shared" ca="1" si="8"/>
        <v>0.57700427902243689</v>
      </c>
      <c r="F88" s="20">
        <f t="shared" ca="1" si="5"/>
        <v>3.6888471115514223</v>
      </c>
      <c r="G88" s="27">
        <f ca="1">D88*F88-operating_cost</f>
        <v>1066.5413346542664</v>
      </c>
    </row>
    <row r="89" spans="1:7" x14ac:dyDescent="0.3">
      <c r="A89" s="17">
        <v>88</v>
      </c>
      <c r="B89" s="18">
        <f t="shared" ca="1" si="6"/>
        <v>0.33308993306356172</v>
      </c>
      <c r="C89" s="4">
        <f t="shared" ca="1" si="7"/>
        <v>4000</v>
      </c>
      <c r="D89" s="19">
        <f ca="1">IF(C89&gt;=q_fished, q_fished, C89)</f>
        <v>3500</v>
      </c>
      <c r="E89" s="18">
        <f t="shared" ca="1" si="8"/>
        <v>0.42840845189403842</v>
      </c>
      <c r="F89" s="20">
        <f t="shared" ca="1" si="5"/>
        <v>3.6139144839708255</v>
      </c>
      <c r="G89" s="27">
        <f ca="1">D89*F89-operating_cost</f>
        <v>2648.7006938978884</v>
      </c>
    </row>
    <row r="90" spans="1:7" x14ac:dyDescent="0.3">
      <c r="A90" s="17">
        <v>89</v>
      </c>
      <c r="B90" s="18">
        <f t="shared" ca="1" si="6"/>
        <v>0.18607575696971379</v>
      </c>
      <c r="C90" s="4">
        <f t="shared" ca="1" si="7"/>
        <v>4000</v>
      </c>
      <c r="D90" s="19">
        <f ca="1">IF(C90&gt;=q_fished, q_fished, C90)</f>
        <v>3500</v>
      </c>
      <c r="E90" s="18">
        <f t="shared" ca="1" si="8"/>
        <v>0.14107408802495114</v>
      </c>
      <c r="F90" s="20">
        <f t="shared" ca="1" si="5"/>
        <v>3.4348987681158611</v>
      </c>
      <c r="G90" s="27">
        <f ca="1">D90*F90-operating_cost</f>
        <v>2022.1456884055133</v>
      </c>
    </row>
    <row r="91" spans="1:7" x14ac:dyDescent="0.3">
      <c r="A91" s="17">
        <v>90</v>
      </c>
      <c r="B91" s="18">
        <f t="shared" ca="1" si="6"/>
        <v>7.3955473421640661E-2</v>
      </c>
      <c r="C91" s="4">
        <f t="shared" ca="1" si="7"/>
        <v>2000</v>
      </c>
      <c r="D91" s="19">
        <f ca="1">IF(C91&gt;=q_fished, q_fished, C91)</f>
        <v>2000</v>
      </c>
      <c r="E91" s="18">
        <f t="shared" ca="1" si="8"/>
        <v>0.59980393669233634</v>
      </c>
      <c r="F91" s="20">
        <f t="shared" ca="1" si="5"/>
        <v>3.7005679300087437</v>
      </c>
      <c r="G91" s="27">
        <f ca="1">D91*F91-operating_cost</f>
        <v>-2598.8641399825128</v>
      </c>
    </row>
    <row r="92" spans="1:7" x14ac:dyDescent="0.3">
      <c r="A92" s="17">
        <v>91</v>
      </c>
      <c r="B92" s="18">
        <f t="shared" ca="1" si="6"/>
        <v>0.76884347415127574</v>
      </c>
      <c r="C92" s="4">
        <f t="shared" ca="1" si="7"/>
        <v>5000</v>
      </c>
      <c r="D92" s="19">
        <f ca="1">IF(C92&gt;=q_fished, q_fished, C92)</f>
        <v>3500</v>
      </c>
      <c r="E92" s="18">
        <f t="shared" ca="1" si="8"/>
        <v>0.87962696011838282</v>
      </c>
      <c r="F92" s="20">
        <f t="shared" ca="1" si="5"/>
        <v>3.8846248018242235</v>
      </c>
      <c r="G92" s="27">
        <f ca="1">D92*F92-operating_cost</f>
        <v>3596.1868063847833</v>
      </c>
    </row>
    <row r="93" spans="1:7" x14ac:dyDescent="0.3">
      <c r="A93" s="17">
        <v>92</v>
      </c>
      <c r="B93" s="18">
        <f t="shared" ca="1" si="6"/>
        <v>0.27355262731233432</v>
      </c>
      <c r="C93" s="4">
        <f t="shared" ca="1" si="7"/>
        <v>4000</v>
      </c>
      <c r="D93" s="19">
        <f ca="1">IF(C93&gt;=q_fished, q_fished, C93)</f>
        <v>3500</v>
      </c>
      <c r="E93" s="18">
        <f t="shared" ca="1" si="8"/>
        <v>0.99733386681758662</v>
      </c>
      <c r="F93" s="20">
        <f t="shared" ca="1" si="5"/>
        <v>4.2072488656289586</v>
      </c>
      <c r="G93" s="27">
        <f ca="1">D93*F93-operating_cost</f>
        <v>4725.3710297013549</v>
      </c>
    </row>
    <row r="94" spans="1:7" x14ac:dyDescent="0.3">
      <c r="A94" s="17">
        <v>93</v>
      </c>
      <c r="B94" s="18">
        <f t="shared" ca="1" si="6"/>
        <v>0.68736488005280416</v>
      </c>
      <c r="C94" s="4">
        <f t="shared" ca="1" si="7"/>
        <v>5000</v>
      </c>
      <c r="D94" s="19">
        <f ca="1">IF(C94&gt;=q_fished, q_fished, C94)</f>
        <v>3500</v>
      </c>
      <c r="E94" s="18">
        <f t="shared" ca="1" si="8"/>
        <v>0.44368174074448907</v>
      </c>
      <c r="F94" s="20">
        <f t="shared" ca="1" si="5"/>
        <v>3.6216717750374947</v>
      </c>
      <c r="G94" s="27">
        <f ca="1">D94*F94-operating_cost</f>
        <v>2675.8512126312307</v>
      </c>
    </row>
    <row r="95" spans="1:7" x14ac:dyDescent="0.3">
      <c r="A95" s="17">
        <v>94</v>
      </c>
      <c r="B95" s="18">
        <f t="shared" ca="1" si="6"/>
        <v>0.9852750488768266</v>
      </c>
      <c r="C95" s="4">
        <f t="shared" ca="1" si="7"/>
        <v>6000</v>
      </c>
      <c r="D95" s="19">
        <f ca="1">IF(C95&gt;=q_fished, q_fished, C95)</f>
        <v>3500</v>
      </c>
      <c r="E95" s="18">
        <f t="shared" ca="1" si="8"/>
        <v>0.52889039186308684</v>
      </c>
      <c r="F95" s="20">
        <f t="shared" ca="1" si="5"/>
        <v>3.6644961771860567</v>
      </c>
      <c r="G95" s="27">
        <f ca="1">D95*F95-operating_cost</f>
        <v>2825.7366201511977</v>
      </c>
    </row>
    <row r="96" spans="1:7" x14ac:dyDescent="0.3">
      <c r="A96" s="17">
        <v>95</v>
      </c>
      <c r="B96" s="18">
        <f t="shared" ca="1" si="6"/>
        <v>0.19478581790005811</v>
      </c>
      <c r="C96" s="4">
        <f t="shared" ca="1" si="7"/>
        <v>4000</v>
      </c>
      <c r="D96" s="19">
        <f ca="1">IF(C96&gt;=q_fished, q_fished, C96)</f>
        <v>3500</v>
      </c>
      <c r="E96" s="18">
        <f t="shared" ca="1" si="8"/>
        <v>0.59878649930656058</v>
      </c>
      <c r="F96" s="20">
        <f t="shared" ca="1" si="5"/>
        <v>3.7000414700352819</v>
      </c>
      <c r="G96" s="27">
        <f ca="1">D96*F96-operating_cost</f>
        <v>2950.1451451234861</v>
      </c>
    </row>
    <row r="97" spans="1:7" x14ac:dyDescent="0.3">
      <c r="A97" s="17">
        <v>96</v>
      </c>
      <c r="B97" s="18">
        <f t="shared" ca="1" si="6"/>
        <v>0.65775764083756216</v>
      </c>
      <c r="C97" s="4">
        <f t="shared" ca="1" si="7"/>
        <v>5000</v>
      </c>
      <c r="D97" s="19">
        <f ca="1">IF(C97&gt;=q_fished, q_fished, C97)</f>
        <v>3500</v>
      </c>
      <c r="E97" s="18">
        <f t="shared" ca="1" si="8"/>
        <v>0.61358094913993777</v>
      </c>
      <c r="F97" s="20">
        <f t="shared" ca="1" si="5"/>
        <v>3.7077329078061143</v>
      </c>
      <c r="G97" s="27">
        <f ca="1">D97*F97-operating_cost</f>
        <v>2977.0651773213995</v>
      </c>
    </row>
    <row r="98" spans="1:7" x14ac:dyDescent="0.3">
      <c r="A98" s="17">
        <v>97</v>
      </c>
      <c r="B98" s="18">
        <f t="shared" ca="1" si="6"/>
        <v>0.46561305025445798</v>
      </c>
      <c r="C98" s="4">
        <f t="shared" ca="1" si="7"/>
        <v>4000</v>
      </c>
      <c r="D98" s="19">
        <f ca="1">IF(C98&gt;=q_fished, q_fished, C98)</f>
        <v>3500</v>
      </c>
      <c r="E98" s="18">
        <f t="shared" ca="1" si="8"/>
        <v>5.571934264324252E-2</v>
      </c>
      <c r="F98" s="20">
        <f t="shared" ref="F98:F129" ca="1" si="9">(NORMSINV(E98)*stdev_price) + mean_price</f>
        <v>3.331648039397753</v>
      </c>
      <c r="G98" s="27">
        <f ca="1">D98*F98-operating_cost</f>
        <v>1660.7681378921352</v>
      </c>
    </row>
    <row r="99" spans="1:7" x14ac:dyDescent="0.3">
      <c r="A99" s="17">
        <v>98</v>
      </c>
      <c r="B99" s="18">
        <f t="shared" ca="1" si="6"/>
        <v>7.2770589412957443E-2</v>
      </c>
      <c r="C99" s="4">
        <f t="shared" ca="1" si="7"/>
        <v>2000</v>
      </c>
      <c r="D99" s="19">
        <f ca="1">IF(C99&gt;=q_fished, q_fished, C99)</f>
        <v>2000</v>
      </c>
      <c r="E99" s="18">
        <f t="shared" ca="1" si="8"/>
        <v>0.45891620747375739</v>
      </c>
      <c r="F99" s="20">
        <f t="shared" ca="1" si="9"/>
        <v>3.6293671001294614</v>
      </c>
      <c r="G99" s="27">
        <f ca="1">D99*F99-operating_cost</f>
        <v>-2741.265799741077</v>
      </c>
    </row>
    <row r="100" spans="1:7" x14ac:dyDescent="0.3">
      <c r="A100" s="17">
        <v>99</v>
      </c>
      <c r="B100" s="18">
        <f t="shared" ca="1" si="6"/>
        <v>0.63794231813277524</v>
      </c>
      <c r="C100" s="4">
        <f t="shared" ca="1" si="7"/>
        <v>5000</v>
      </c>
      <c r="D100" s="19">
        <f ca="1">IF(C100&gt;=q_fished, q_fished, C100)</f>
        <v>3500</v>
      </c>
      <c r="E100" s="18">
        <f t="shared" ca="1" si="8"/>
        <v>0.97362187806075307</v>
      </c>
      <c r="F100" s="20">
        <f t="shared" ca="1" si="9"/>
        <v>4.0373821668096692</v>
      </c>
      <c r="G100" s="27">
        <f ca="1">D100*F100-operating_cost</f>
        <v>4130.8375838338416</v>
      </c>
    </row>
    <row r="101" spans="1:7" x14ac:dyDescent="0.3">
      <c r="A101" s="17">
        <v>100</v>
      </c>
      <c r="B101" s="18">
        <f t="shared" ca="1" si="6"/>
        <v>0.98810622509623702</v>
      </c>
      <c r="C101" s="4">
        <f t="shared" ca="1" si="7"/>
        <v>6000</v>
      </c>
      <c r="D101" s="19">
        <f ca="1">IF(C101&gt;=q_fished, q_fished, C101)</f>
        <v>3500</v>
      </c>
      <c r="E101" s="18">
        <f t="shared" ca="1" si="8"/>
        <v>0.77133351733265576</v>
      </c>
      <c r="F101" s="20">
        <f t="shared" ca="1" si="9"/>
        <v>3.7986491315592343</v>
      </c>
      <c r="G101" s="27">
        <f ca="1">D101*F101-operating_cost</f>
        <v>3295.2719604573194</v>
      </c>
    </row>
    <row r="102" spans="1:7" x14ac:dyDescent="0.3">
      <c r="A102" s="17">
        <v>101</v>
      </c>
      <c r="B102" s="18">
        <f t="shared" ca="1" si="6"/>
        <v>4.1666138844109635E-2</v>
      </c>
      <c r="C102" s="4">
        <f t="shared" ca="1" si="7"/>
        <v>1000</v>
      </c>
      <c r="D102" s="19">
        <f ca="1">IF(C102&gt;=q_fished, q_fished, C102)</f>
        <v>1000</v>
      </c>
      <c r="E102" s="18">
        <f t="shared" ca="1" si="8"/>
        <v>9.7287198809079656E-2</v>
      </c>
      <c r="F102" s="20">
        <f t="shared" ca="1" si="9"/>
        <v>3.390566986690283</v>
      </c>
      <c r="G102" s="27">
        <f ca="1">D102*F102-operating_cost</f>
        <v>-6609.4330133097174</v>
      </c>
    </row>
    <row r="103" spans="1:7" x14ac:dyDescent="0.3">
      <c r="A103" s="17">
        <v>102</v>
      </c>
      <c r="B103" s="18">
        <f t="shared" ca="1" si="6"/>
        <v>3.6431024835564596E-2</v>
      </c>
      <c r="C103" s="4">
        <f t="shared" ca="1" si="7"/>
        <v>1000</v>
      </c>
      <c r="D103" s="19">
        <f ca="1">IF(C103&gt;=q_fished, q_fished, C103)</f>
        <v>1000</v>
      </c>
      <c r="E103" s="18">
        <f t="shared" ca="1" si="8"/>
        <v>0.73214790946632002</v>
      </c>
      <c r="F103" s="20">
        <f t="shared" ca="1" si="9"/>
        <v>3.7738644222029074</v>
      </c>
      <c r="G103" s="27">
        <f ca="1">D103*F103-operating_cost</f>
        <v>-6226.135577797093</v>
      </c>
    </row>
    <row r="104" spans="1:7" x14ac:dyDescent="0.3">
      <c r="A104" s="17">
        <v>103</v>
      </c>
      <c r="B104" s="18">
        <f t="shared" ca="1" si="6"/>
        <v>0.51688600928028738</v>
      </c>
      <c r="C104" s="4">
        <f t="shared" ca="1" si="7"/>
        <v>5000</v>
      </c>
      <c r="D104" s="19">
        <f ca="1">IF(C104&gt;=q_fished, q_fished, C104)</f>
        <v>3500</v>
      </c>
      <c r="E104" s="18">
        <f t="shared" ca="1" si="8"/>
        <v>0.15830185473290215</v>
      </c>
      <c r="F104" s="20">
        <f t="shared" ca="1" si="9"/>
        <v>3.4497076855911133</v>
      </c>
      <c r="G104" s="27">
        <f ca="1">D104*F104-operating_cost</f>
        <v>2073.9768995688974</v>
      </c>
    </row>
    <row r="105" spans="1:7" x14ac:dyDescent="0.3">
      <c r="A105" s="17">
        <v>104</v>
      </c>
      <c r="B105" s="18">
        <f t="shared" ca="1" si="6"/>
        <v>0.72686206055215685</v>
      </c>
      <c r="C105" s="4">
        <f t="shared" ca="1" si="7"/>
        <v>5000</v>
      </c>
      <c r="D105" s="19">
        <f ca="1">IF(C105&gt;=q_fished, q_fished, C105)</f>
        <v>3500</v>
      </c>
      <c r="E105" s="18">
        <f t="shared" ca="1" si="8"/>
        <v>0.39781140346473109</v>
      </c>
      <c r="F105" s="20">
        <f t="shared" ca="1" si="9"/>
        <v>3.5981967770549561</v>
      </c>
      <c r="G105" s="27">
        <f ca="1">D105*F105-operating_cost</f>
        <v>2593.6887196923471</v>
      </c>
    </row>
    <row r="106" spans="1:7" x14ac:dyDescent="0.3">
      <c r="A106" s="17">
        <v>105</v>
      </c>
      <c r="B106" s="18">
        <f t="shared" ca="1" si="6"/>
        <v>0.46593717670891011</v>
      </c>
      <c r="C106" s="4">
        <f t="shared" ca="1" si="7"/>
        <v>4000</v>
      </c>
      <c r="D106" s="19">
        <f ca="1">IF(C106&gt;=q_fished, q_fished, C106)</f>
        <v>3500</v>
      </c>
      <c r="E106" s="18">
        <f t="shared" ca="1" si="8"/>
        <v>9.3488607412877234E-2</v>
      </c>
      <c r="F106" s="20">
        <f t="shared" ca="1" si="9"/>
        <v>3.3860851559881233</v>
      </c>
      <c r="G106" s="27">
        <f ca="1">D106*F106-operating_cost</f>
        <v>1851.2980459584323</v>
      </c>
    </row>
    <row r="107" spans="1:7" x14ac:dyDescent="0.3">
      <c r="A107" s="17">
        <v>106</v>
      </c>
      <c r="B107" s="18">
        <f t="shared" ca="1" si="6"/>
        <v>0.34940769687113005</v>
      </c>
      <c r="C107" s="4">
        <f t="shared" ca="1" si="7"/>
        <v>4000</v>
      </c>
      <c r="D107" s="19">
        <f ca="1">IF(C107&gt;=q_fished, q_fished, C107)</f>
        <v>3500</v>
      </c>
      <c r="E107" s="18">
        <f t="shared" ca="1" si="8"/>
        <v>0.21604815120498044</v>
      </c>
      <c r="F107" s="20">
        <f t="shared" ca="1" si="9"/>
        <v>3.4928781017916668</v>
      </c>
      <c r="G107" s="27">
        <f ca="1">D107*F107-operating_cost</f>
        <v>2225.0733562708338</v>
      </c>
    </row>
    <row r="108" spans="1:7" x14ac:dyDescent="0.3">
      <c r="A108" s="17">
        <v>107</v>
      </c>
      <c r="B108" s="18">
        <f t="shared" ca="1" si="6"/>
        <v>0.45328243660544532</v>
      </c>
      <c r="C108" s="4">
        <f t="shared" ca="1" si="7"/>
        <v>4000</v>
      </c>
      <c r="D108" s="19">
        <f ca="1">IF(C108&gt;=q_fished, q_fished, C108)</f>
        <v>3500</v>
      </c>
      <c r="E108" s="18">
        <f t="shared" ca="1" si="8"/>
        <v>0.73207362684072519</v>
      </c>
      <c r="F108" s="20">
        <f t="shared" ca="1" si="9"/>
        <v>3.7738193129311659</v>
      </c>
      <c r="G108" s="27">
        <f ca="1">D108*F108-operating_cost</f>
        <v>3208.3675952590802</v>
      </c>
    </row>
    <row r="109" spans="1:7" x14ac:dyDescent="0.3">
      <c r="A109" s="17">
        <v>108</v>
      </c>
      <c r="B109" s="18">
        <f t="shared" ca="1" si="6"/>
        <v>3.3474879214963837E-2</v>
      </c>
      <c r="C109" s="4">
        <f t="shared" ca="1" si="7"/>
        <v>1000</v>
      </c>
      <c r="D109" s="19">
        <f ca="1">IF(C109&gt;=q_fished, q_fished, C109)</f>
        <v>1000</v>
      </c>
      <c r="E109" s="18">
        <f t="shared" ca="1" si="8"/>
        <v>0.31813535442520202</v>
      </c>
      <c r="F109" s="20">
        <f t="shared" ca="1" si="9"/>
        <v>3.5554161270779221</v>
      </c>
      <c r="G109" s="27">
        <f ca="1">D109*F109-operating_cost</f>
        <v>-6444.5838729220777</v>
      </c>
    </row>
    <row r="110" spans="1:7" x14ac:dyDescent="0.3">
      <c r="A110" s="17">
        <v>109</v>
      </c>
      <c r="B110" s="18">
        <f t="shared" ca="1" si="6"/>
        <v>0.55162184005016401</v>
      </c>
      <c r="C110" s="4">
        <f t="shared" ca="1" si="7"/>
        <v>5000</v>
      </c>
      <c r="D110" s="19">
        <f ca="1">IF(C110&gt;=q_fished, q_fished, C110)</f>
        <v>3500</v>
      </c>
      <c r="E110" s="18">
        <f t="shared" ca="1" si="8"/>
        <v>0.22907966115464107</v>
      </c>
      <c r="F110" s="20">
        <f t="shared" ca="1" si="9"/>
        <v>3.5016237616510959</v>
      </c>
      <c r="G110" s="27">
        <f ca="1">D110*F110-operating_cost</f>
        <v>2255.6831657788352</v>
      </c>
    </row>
    <row r="111" spans="1:7" x14ac:dyDescent="0.3">
      <c r="A111" s="17">
        <v>110</v>
      </c>
      <c r="B111" s="18">
        <f t="shared" ca="1" si="6"/>
        <v>0.91828042070879001</v>
      </c>
      <c r="C111" s="4">
        <f t="shared" ca="1" si="7"/>
        <v>6000</v>
      </c>
      <c r="D111" s="19">
        <f ca="1">IF(C111&gt;=q_fished, q_fished, C111)</f>
        <v>3500</v>
      </c>
      <c r="E111" s="18">
        <f t="shared" ca="1" si="8"/>
        <v>0.31533081535509722</v>
      </c>
      <c r="F111" s="20">
        <f t="shared" ca="1" si="9"/>
        <v>3.5538408386292417</v>
      </c>
      <c r="G111" s="27">
        <f ca="1">D111*F111-operating_cost</f>
        <v>2438.4429352023453</v>
      </c>
    </row>
    <row r="112" spans="1:7" x14ac:dyDescent="0.3">
      <c r="A112" s="17">
        <v>111</v>
      </c>
      <c r="B112" s="18">
        <f t="shared" ca="1" si="6"/>
        <v>0.72162866234371037</v>
      </c>
      <c r="C112" s="4">
        <f t="shared" ca="1" si="7"/>
        <v>5000</v>
      </c>
      <c r="D112" s="19">
        <f ca="1">IF(C112&gt;=q_fished, q_fished, C112)</f>
        <v>3500</v>
      </c>
      <c r="E112" s="18">
        <f t="shared" ca="1" si="8"/>
        <v>0.18722969430201142</v>
      </c>
      <c r="F112" s="20">
        <f t="shared" ca="1" si="9"/>
        <v>3.4723697465679186</v>
      </c>
      <c r="G112" s="27">
        <f ca="1">D112*F112-operating_cost</f>
        <v>2153.2941129877145</v>
      </c>
    </row>
    <row r="113" spans="1:7" x14ac:dyDescent="0.3">
      <c r="A113" s="17">
        <v>112</v>
      </c>
      <c r="B113" s="18">
        <f t="shared" ca="1" si="6"/>
        <v>0.53580844271329331</v>
      </c>
      <c r="C113" s="4">
        <f t="shared" ca="1" si="7"/>
        <v>5000</v>
      </c>
      <c r="D113" s="19">
        <f ca="1">IF(C113&gt;=q_fished, q_fished, C113)</f>
        <v>3500</v>
      </c>
      <c r="E113" s="18">
        <f t="shared" ca="1" si="8"/>
        <v>0.93797638832062114</v>
      </c>
      <c r="F113" s="20">
        <f t="shared" ca="1" si="9"/>
        <v>3.9576011381540277</v>
      </c>
      <c r="G113" s="27">
        <f ca="1">D113*F113-operating_cost</f>
        <v>3851.6039835390966</v>
      </c>
    </row>
    <row r="114" spans="1:7" x14ac:dyDescent="0.3">
      <c r="A114" s="17">
        <v>113</v>
      </c>
      <c r="B114" s="18">
        <f t="shared" ca="1" si="6"/>
        <v>0.17723587547184483</v>
      </c>
      <c r="C114" s="4">
        <f t="shared" ca="1" si="7"/>
        <v>3000</v>
      </c>
      <c r="D114" s="19">
        <f ca="1">IF(C114&gt;=q_fished, q_fished, C114)</f>
        <v>3000</v>
      </c>
      <c r="E114" s="18">
        <f t="shared" ca="1" si="8"/>
        <v>0.36075761267562545</v>
      </c>
      <c r="F114" s="20">
        <f t="shared" ca="1" si="9"/>
        <v>3.5787131077304348</v>
      </c>
      <c r="G114" s="27">
        <f ca="1">D114*F114-operating_cost</f>
        <v>736.13932319130436</v>
      </c>
    </row>
    <row r="115" spans="1:7" x14ac:dyDescent="0.3">
      <c r="A115" s="17">
        <v>114</v>
      </c>
      <c r="B115" s="18">
        <f t="shared" ca="1" si="6"/>
        <v>0.87971140419581673</v>
      </c>
      <c r="C115" s="4">
        <f t="shared" ca="1" si="7"/>
        <v>6000</v>
      </c>
      <c r="D115" s="19">
        <f ca="1">IF(C115&gt;=q_fished, q_fished, C115)</f>
        <v>3500</v>
      </c>
      <c r="E115" s="18">
        <f t="shared" ca="1" si="8"/>
        <v>0.41486639759794375</v>
      </c>
      <c r="F115" s="20">
        <f t="shared" ca="1" si="9"/>
        <v>3.606991143895415</v>
      </c>
      <c r="G115" s="27">
        <f ca="1">D115*F115-operating_cost</f>
        <v>2624.4690036339525</v>
      </c>
    </row>
    <row r="116" spans="1:7" x14ac:dyDescent="0.3">
      <c r="A116" s="17">
        <v>115</v>
      </c>
      <c r="B116" s="18">
        <f t="shared" ca="1" si="6"/>
        <v>3.4129744968984355E-2</v>
      </c>
      <c r="C116" s="4">
        <f t="shared" ca="1" si="7"/>
        <v>1000</v>
      </c>
      <c r="D116" s="19">
        <f ca="1">IF(C116&gt;=q_fished, q_fished, C116)</f>
        <v>1000</v>
      </c>
      <c r="E116" s="18">
        <f t="shared" ca="1" si="8"/>
        <v>0.84611194797047118</v>
      </c>
      <c r="F116" s="20">
        <f t="shared" ca="1" si="9"/>
        <v>3.8539799095514091</v>
      </c>
      <c r="G116" s="27">
        <f ca="1">D116*F116-operating_cost</f>
        <v>-6146.020090448591</v>
      </c>
    </row>
    <row r="117" spans="1:7" x14ac:dyDescent="0.3">
      <c r="A117" s="17">
        <v>116</v>
      </c>
      <c r="B117" s="18">
        <f t="shared" ca="1" si="6"/>
        <v>0.86176260690755369</v>
      </c>
      <c r="C117" s="4">
        <f t="shared" ca="1" si="7"/>
        <v>6000</v>
      </c>
      <c r="D117" s="19">
        <f ca="1">IF(C117&gt;=q_fished, q_fished, C117)</f>
        <v>3500</v>
      </c>
      <c r="E117" s="18">
        <f t="shared" ca="1" si="8"/>
        <v>0.82746929253137136</v>
      </c>
      <c r="F117" s="20">
        <f t="shared" ca="1" si="9"/>
        <v>3.8388423645050942</v>
      </c>
      <c r="G117" s="27">
        <f ca="1">D117*F117-operating_cost</f>
        <v>3435.9482757678288</v>
      </c>
    </row>
    <row r="118" spans="1:7" x14ac:dyDescent="0.3">
      <c r="A118" s="17">
        <v>117</v>
      </c>
      <c r="B118" s="18">
        <f t="shared" ca="1" si="6"/>
        <v>0.75096332763509344</v>
      </c>
      <c r="C118" s="4">
        <f t="shared" ca="1" si="7"/>
        <v>5000</v>
      </c>
      <c r="D118" s="19">
        <f ca="1">IF(C118&gt;=q_fished, q_fished, C118)</f>
        <v>3500</v>
      </c>
      <c r="E118" s="18">
        <f t="shared" ca="1" si="8"/>
        <v>0.73399161939872082</v>
      </c>
      <c r="F118" s="20">
        <f t="shared" ca="1" si="9"/>
        <v>3.774986073264325</v>
      </c>
      <c r="G118" s="27">
        <f ca="1">D118*F118-operating_cost</f>
        <v>3212.4512564251381</v>
      </c>
    </row>
    <row r="119" spans="1:7" x14ac:dyDescent="0.3">
      <c r="A119" s="17">
        <v>118</v>
      </c>
      <c r="B119" s="18">
        <f t="shared" ca="1" si="6"/>
        <v>0.56552669108013287</v>
      </c>
      <c r="C119" s="4">
        <f t="shared" ca="1" si="7"/>
        <v>5000</v>
      </c>
      <c r="D119" s="19">
        <f ca="1">IF(C119&gt;=q_fished, q_fished, C119)</f>
        <v>3500</v>
      </c>
      <c r="E119" s="18">
        <f t="shared" ca="1" si="8"/>
        <v>5.4616797516848004E-2</v>
      </c>
      <c r="F119" s="20">
        <f t="shared" ca="1" si="9"/>
        <v>3.3296705129574988</v>
      </c>
      <c r="G119" s="27">
        <f ca="1">D119*F119-operating_cost</f>
        <v>1653.8467953512463</v>
      </c>
    </row>
    <row r="120" spans="1:7" x14ac:dyDescent="0.3">
      <c r="A120" s="17">
        <v>119</v>
      </c>
      <c r="B120" s="18">
        <f t="shared" ca="1" si="6"/>
        <v>0.47669026089497046</v>
      </c>
      <c r="C120" s="4">
        <f t="shared" ca="1" si="7"/>
        <v>4000</v>
      </c>
      <c r="D120" s="19">
        <f ca="1">IF(C120&gt;=q_fished, q_fished, C120)</f>
        <v>3500</v>
      </c>
      <c r="E120" s="18">
        <f t="shared" ca="1" si="8"/>
        <v>0.99006094674120371</v>
      </c>
      <c r="F120" s="20">
        <f t="shared" ca="1" si="9"/>
        <v>4.1157281457025645</v>
      </c>
      <c r="G120" s="27">
        <f ca="1">D120*F120-operating_cost</f>
        <v>4405.048509958975</v>
      </c>
    </row>
    <row r="121" spans="1:7" x14ac:dyDescent="0.3">
      <c r="A121" s="17">
        <v>120</v>
      </c>
      <c r="B121" s="18">
        <f t="shared" ca="1" si="6"/>
        <v>0.93635831210284814</v>
      </c>
      <c r="C121" s="4">
        <f t="shared" ca="1" si="7"/>
        <v>6000</v>
      </c>
      <c r="D121" s="19">
        <f ca="1">IF(C121&gt;=q_fished, q_fished, C121)</f>
        <v>3500</v>
      </c>
      <c r="E121" s="18">
        <f t="shared" ca="1" si="8"/>
        <v>0.17232434807936647</v>
      </c>
      <c r="F121" s="20">
        <f t="shared" ca="1" si="9"/>
        <v>3.4609960120101415</v>
      </c>
      <c r="G121" s="27">
        <f ca="1">D121*F121-operating_cost</f>
        <v>2113.4860420354944</v>
      </c>
    </row>
    <row r="122" spans="1:7" x14ac:dyDescent="0.3">
      <c r="A122" s="17">
        <v>121</v>
      </c>
      <c r="B122" s="18">
        <f t="shared" ca="1" si="6"/>
        <v>0.5876249875647066</v>
      </c>
      <c r="C122" s="4">
        <f t="shared" ca="1" si="7"/>
        <v>5000</v>
      </c>
      <c r="D122" s="19">
        <f ca="1">IF(C122&gt;=q_fished, q_fished, C122)</f>
        <v>3500</v>
      </c>
      <c r="E122" s="18">
        <f t="shared" ca="1" si="8"/>
        <v>0.33207788288275597</v>
      </c>
      <c r="F122" s="20">
        <f t="shared" ca="1" si="9"/>
        <v>3.563163457506572</v>
      </c>
      <c r="G122" s="27">
        <f ca="1">D122*F122-operating_cost</f>
        <v>2471.0721012730028</v>
      </c>
    </row>
    <row r="123" spans="1:7" x14ac:dyDescent="0.3">
      <c r="A123" s="17">
        <v>122</v>
      </c>
      <c r="B123" s="18">
        <f t="shared" ca="1" si="6"/>
        <v>0.74894250621769809</v>
      </c>
      <c r="C123" s="4">
        <f t="shared" ca="1" si="7"/>
        <v>5000</v>
      </c>
      <c r="D123" s="19">
        <f ca="1">IF(C123&gt;=q_fished, q_fished, C123)</f>
        <v>3500</v>
      </c>
      <c r="E123" s="18">
        <f t="shared" ca="1" si="8"/>
        <v>0.49425594613577328</v>
      </c>
      <c r="F123" s="20">
        <f t="shared" ca="1" si="9"/>
        <v>3.6471202589317233</v>
      </c>
      <c r="G123" s="27">
        <f ca="1">D123*F123-operating_cost</f>
        <v>2764.9209062610316</v>
      </c>
    </row>
    <row r="124" spans="1:7" x14ac:dyDescent="0.3">
      <c r="A124" s="17">
        <v>123</v>
      </c>
      <c r="B124" s="18">
        <f t="shared" ca="1" si="6"/>
        <v>0.1066143154570236</v>
      </c>
      <c r="C124" s="4">
        <f t="shared" ca="1" si="7"/>
        <v>3000</v>
      </c>
      <c r="D124" s="19">
        <f ca="1">IF(C124&gt;=q_fished, q_fished, C124)</f>
        <v>3000</v>
      </c>
      <c r="E124" s="18">
        <f t="shared" ca="1" si="8"/>
        <v>0.9255687452319834</v>
      </c>
      <c r="F124" s="20">
        <f t="shared" ca="1" si="9"/>
        <v>3.9387121946456052</v>
      </c>
      <c r="G124" s="27">
        <f ca="1">D124*F124-operating_cost</f>
        <v>1816.1365839368154</v>
      </c>
    </row>
    <row r="125" spans="1:7" x14ac:dyDescent="0.3">
      <c r="A125" s="17">
        <v>124</v>
      </c>
      <c r="B125" s="18">
        <f t="shared" ca="1" si="6"/>
        <v>0.82065663049044313</v>
      </c>
      <c r="C125" s="4">
        <f t="shared" ca="1" si="7"/>
        <v>6000</v>
      </c>
      <c r="D125" s="19">
        <f ca="1">IF(C125&gt;=q_fished, q_fished, C125)</f>
        <v>3500</v>
      </c>
      <c r="E125" s="18">
        <f t="shared" ca="1" si="8"/>
        <v>0.57705708091114227</v>
      </c>
      <c r="F125" s="20">
        <f t="shared" ca="1" si="9"/>
        <v>3.6888740869263374</v>
      </c>
      <c r="G125" s="27">
        <f ca="1">D125*F125-operating_cost</f>
        <v>2911.0593042421806</v>
      </c>
    </row>
    <row r="126" spans="1:7" x14ac:dyDescent="0.3">
      <c r="A126" s="17">
        <v>125</v>
      </c>
      <c r="B126" s="18">
        <f t="shared" ca="1" si="6"/>
        <v>0.11797020130591873</v>
      </c>
      <c r="C126" s="4">
        <f t="shared" ca="1" si="7"/>
        <v>3000</v>
      </c>
      <c r="D126" s="19">
        <f ca="1">IF(C126&gt;=q_fished, q_fished, C126)</f>
        <v>3000</v>
      </c>
      <c r="E126" s="18">
        <f t="shared" ca="1" si="8"/>
        <v>0.8566475464775295</v>
      </c>
      <c r="F126" s="20">
        <f t="shared" ca="1" si="9"/>
        <v>3.8630756005523992</v>
      </c>
      <c r="G126" s="27">
        <f ca="1">D126*F126-operating_cost</f>
        <v>1589.2268016571979</v>
      </c>
    </row>
    <row r="127" spans="1:7" x14ac:dyDescent="0.3">
      <c r="A127" s="17">
        <v>126</v>
      </c>
      <c r="B127" s="18">
        <f t="shared" ca="1" si="6"/>
        <v>0.67629077172688523</v>
      </c>
      <c r="C127" s="4">
        <f t="shared" ca="1" si="7"/>
        <v>5000</v>
      </c>
      <c r="D127" s="19">
        <f ca="1">IF(C127&gt;=q_fished, q_fished, C127)</f>
        <v>3500</v>
      </c>
      <c r="E127" s="18">
        <f t="shared" ca="1" si="8"/>
        <v>0.10183435694434917</v>
      </c>
      <c r="F127" s="20">
        <f t="shared" ca="1" si="9"/>
        <v>3.3957663020402888</v>
      </c>
      <c r="G127" s="27">
        <f ca="1">D127*F127-operating_cost</f>
        <v>1885.1820571410117</v>
      </c>
    </row>
    <row r="128" spans="1:7" x14ac:dyDescent="0.3">
      <c r="A128" s="17">
        <v>127</v>
      </c>
      <c r="B128" s="18">
        <f t="shared" ca="1" si="6"/>
        <v>0.8942348376853404</v>
      </c>
      <c r="C128" s="4">
        <f t="shared" ca="1" si="7"/>
        <v>6000</v>
      </c>
      <c r="D128" s="19">
        <f ca="1">IF(C128&gt;=q_fished, q_fished, C128)</f>
        <v>3500</v>
      </c>
      <c r="E128" s="18">
        <f t="shared" ca="1" si="8"/>
        <v>0.69203996168889315</v>
      </c>
      <c r="F128" s="20">
        <f t="shared" ca="1" si="9"/>
        <v>3.7503281991048247</v>
      </c>
      <c r="G128" s="27">
        <f ca="1">D128*F128-operating_cost</f>
        <v>3126.1486968668869</v>
      </c>
    </row>
    <row r="129" spans="1:7" x14ac:dyDescent="0.3">
      <c r="A129" s="17">
        <v>128</v>
      </c>
      <c r="B129" s="18">
        <f t="shared" ca="1" si="6"/>
        <v>0.467025767506692</v>
      </c>
      <c r="C129" s="4">
        <f t="shared" ca="1" si="7"/>
        <v>4000</v>
      </c>
      <c r="D129" s="19">
        <f ca="1">IF(C129&gt;=q_fished, q_fished, C129)</f>
        <v>3500</v>
      </c>
      <c r="E129" s="18">
        <f t="shared" ca="1" si="8"/>
        <v>0.56306107798000204</v>
      </c>
      <c r="F129" s="20">
        <f t="shared" ca="1" si="9"/>
        <v>3.681746953729244</v>
      </c>
      <c r="G129" s="27">
        <f ca="1">D129*F129-operating_cost</f>
        <v>2886.1143380523536</v>
      </c>
    </row>
    <row r="130" spans="1:7" x14ac:dyDescent="0.3">
      <c r="A130" s="17">
        <v>129</v>
      </c>
      <c r="B130" s="18">
        <f t="shared" ca="1" si="6"/>
        <v>6.9483626631117734E-2</v>
      </c>
      <c r="C130" s="4">
        <f t="shared" ca="1" si="7"/>
        <v>2000</v>
      </c>
      <c r="D130" s="19">
        <f ca="1">IF(C130&gt;=q_fished, q_fished, C130)</f>
        <v>2000</v>
      </c>
      <c r="E130" s="18">
        <f t="shared" ca="1" si="8"/>
        <v>0.56000806243078916</v>
      </c>
      <c r="F130" s="20">
        <f t="shared" ref="F130:F161" ca="1" si="10">(NORMSINV(E130)*stdev_price) + mean_price</f>
        <v>3.6801979313334439</v>
      </c>
      <c r="G130" s="27">
        <f ca="1">D130*F130-operating_cost</f>
        <v>-2639.6041373331127</v>
      </c>
    </row>
    <row r="131" spans="1:7" x14ac:dyDescent="0.3">
      <c r="A131" s="17">
        <v>130</v>
      </c>
      <c r="B131" s="18">
        <f t="shared" ref="B131:B194" ca="1" si="11">RAND()</f>
        <v>0.14267045464798545</v>
      </c>
      <c r="C131" s="4">
        <f t="shared" ref="C131:C194" ca="1" si="12">IF(0.8&lt;=B131, 6, IF( 0.51&lt;= B131, 5, IF(0.18&lt;= B131, 4, IF(0.1 &lt;= B131, 3, IF(0.05&lt;= B131, 2, IF(0.02&lt;= B131, 1, 0))))))*1000</f>
        <v>3000</v>
      </c>
      <c r="D131" s="19">
        <f ca="1">IF(C131&gt;=q_fished, q_fished, C131)</f>
        <v>3000</v>
      </c>
      <c r="E131" s="18">
        <f t="shared" ref="E131:E194" ca="1" si="13">RAND()</f>
        <v>0.80916694106920206</v>
      </c>
      <c r="F131" s="20">
        <f t="shared" ca="1" si="10"/>
        <v>3.8249661078380446</v>
      </c>
      <c r="G131" s="27">
        <f ca="1">D131*F131-operating_cost</f>
        <v>1474.8983235141332</v>
      </c>
    </row>
    <row r="132" spans="1:7" x14ac:dyDescent="0.3">
      <c r="A132" s="17">
        <v>131</v>
      </c>
      <c r="B132" s="18">
        <f t="shared" ca="1" si="11"/>
        <v>0.87595397320624435</v>
      </c>
      <c r="C132" s="4">
        <f t="shared" ca="1" si="12"/>
        <v>6000</v>
      </c>
      <c r="D132" s="19">
        <f ca="1">IF(C132&gt;=q_fished, q_fished, C132)</f>
        <v>3500</v>
      </c>
      <c r="E132" s="18">
        <f t="shared" ca="1" si="13"/>
        <v>0.3467784785164062</v>
      </c>
      <c r="F132" s="20">
        <f t="shared" ca="1" si="10"/>
        <v>3.571193476239761</v>
      </c>
      <c r="G132" s="27">
        <f ca="1">D132*F132-operating_cost</f>
        <v>2499.177166839163</v>
      </c>
    </row>
    <row r="133" spans="1:7" x14ac:dyDescent="0.3">
      <c r="A133" s="17">
        <v>132</v>
      </c>
      <c r="B133" s="18">
        <f t="shared" ca="1" si="11"/>
        <v>0.47093209980975659</v>
      </c>
      <c r="C133" s="4">
        <f t="shared" ca="1" si="12"/>
        <v>4000</v>
      </c>
      <c r="D133" s="19">
        <f ca="1">IF(C133&gt;=q_fished, q_fished, C133)</f>
        <v>3500</v>
      </c>
      <c r="E133" s="18">
        <f t="shared" ca="1" si="13"/>
        <v>0.73201966768029025</v>
      </c>
      <c r="F133" s="20">
        <f t="shared" ca="1" si="10"/>
        <v>3.7737865493468079</v>
      </c>
      <c r="G133" s="27">
        <f ca="1">D133*F133-operating_cost</f>
        <v>3208.2529227138275</v>
      </c>
    </row>
    <row r="134" spans="1:7" x14ac:dyDescent="0.3">
      <c r="A134" s="17">
        <v>133</v>
      </c>
      <c r="B134" s="18">
        <f t="shared" ca="1" si="11"/>
        <v>0.78430676773334851</v>
      </c>
      <c r="C134" s="4">
        <f t="shared" ca="1" si="12"/>
        <v>5000</v>
      </c>
      <c r="D134" s="19">
        <f ca="1">IF(C134&gt;=q_fished, q_fished, C134)</f>
        <v>3500</v>
      </c>
      <c r="E134" s="18">
        <f t="shared" ca="1" si="13"/>
        <v>0.94690245685059182</v>
      </c>
      <c r="F134" s="20">
        <f t="shared" ca="1" si="10"/>
        <v>3.973106815958638</v>
      </c>
      <c r="G134" s="27">
        <f ca="1">D134*F134-operating_cost</f>
        <v>3905.8738558552323</v>
      </c>
    </row>
    <row r="135" spans="1:7" x14ac:dyDescent="0.3">
      <c r="A135" s="17">
        <v>134</v>
      </c>
      <c r="B135" s="18">
        <f t="shared" ca="1" si="11"/>
        <v>0.19327224034864154</v>
      </c>
      <c r="C135" s="4">
        <f t="shared" ca="1" si="12"/>
        <v>4000</v>
      </c>
      <c r="D135" s="19">
        <f ca="1">IF(C135&gt;=q_fished, q_fished, C135)</f>
        <v>3500</v>
      </c>
      <c r="E135" s="18">
        <f t="shared" ca="1" si="13"/>
        <v>0.81073501572554274</v>
      </c>
      <c r="F135" s="20">
        <f t="shared" ca="1" si="10"/>
        <v>3.8261216216211604</v>
      </c>
      <c r="G135" s="27">
        <f ca="1">D135*F135-operating_cost</f>
        <v>3391.4256756740615</v>
      </c>
    </row>
    <row r="136" spans="1:7" x14ac:dyDescent="0.3">
      <c r="A136" s="17">
        <v>135</v>
      </c>
      <c r="B136" s="18">
        <f t="shared" ca="1" si="11"/>
        <v>0.95883338377020244</v>
      </c>
      <c r="C136" s="4">
        <f t="shared" ca="1" si="12"/>
        <v>6000</v>
      </c>
      <c r="D136" s="19">
        <f ca="1">IF(C136&gt;=q_fished, q_fished, C136)</f>
        <v>3500</v>
      </c>
      <c r="E136" s="18">
        <f t="shared" ca="1" si="13"/>
        <v>0.61420276556043785</v>
      </c>
      <c r="F136" s="20">
        <f t="shared" ca="1" si="10"/>
        <v>3.7080579789805048</v>
      </c>
      <c r="G136" s="27">
        <f ca="1">D136*F136-operating_cost</f>
        <v>2978.2029264317662</v>
      </c>
    </row>
    <row r="137" spans="1:7" x14ac:dyDescent="0.3">
      <c r="A137" s="17">
        <v>136</v>
      </c>
      <c r="B137" s="18">
        <f t="shared" ca="1" si="11"/>
        <v>0.18740805950921902</v>
      </c>
      <c r="C137" s="4">
        <f t="shared" ca="1" si="12"/>
        <v>4000</v>
      </c>
      <c r="D137" s="19">
        <f ca="1">IF(C137&gt;=q_fished, q_fished, C137)</f>
        <v>3500</v>
      </c>
      <c r="E137" s="18">
        <f t="shared" ca="1" si="13"/>
        <v>0.89595434989425693</v>
      </c>
      <c r="F137" s="20">
        <f t="shared" ca="1" si="10"/>
        <v>3.9017662445325745</v>
      </c>
      <c r="G137" s="27">
        <f ca="1">D137*F137-operating_cost</f>
        <v>3656.1818558640098</v>
      </c>
    </row>
    <row r="138" spans="1:7" x14ac:dyDescent="0.3">
      <c r="A138" s="17">
        <v>137</v>
      </c>
      <c r="B138" s="18">
        <f t="shared" ca="1" si="11"/>
        <v>0.68570154310087605</v>
      </c>
      <c r="C138" s="4">
        <f t="shared" ca="1" si="12"/>
        <v>5000</v>
      </c>
      <c r="D138" s="19">
        <f ca="1">IF(C138&gt;=q_fished, q_fished, C138)</f>
        <v>3500</v>
      </c>
      <c r="E138" s="18">
        <f t="shared" ca="1" si="13"/>
        <v>8.3886327708345032E-2</v>
      </c>
      <c r="F138" s="20">
        <f t="shared" ca="1" si="10"/>
        <v>3.3741207763373353</v>
      </c>
      <c r="G138" s="27">
        <f ca="1">D138*F138-operating_cost</f>
        <v>1809.4227171806742</v>
      </c>
    </row>
    <row r="139" spans="1:7" x14ac:dyDescent="0.3">
      <c r="A139" s="17">
        <v>138</v>
      </c>
      <c r="B139" s="18">
        <f t="shared" ca="1" si="11"/>
        <v>0.87058320737490213</v>
      </c>
      <c r="C139" s="4">
        <f t="shared" ca="1" si="12"/>
        <v>6000</v>
      </c>
      <c r="D139" s="19">
        <f ca="1">IF(C139&gt;=q_fished, q_fished, C139)</f>
        <v>3500</v>
      </c>
      <c r="E139" s="18">
        <f t="shared" ca="1" si="13"/>
        <v>7.0034372488073759E-2</v>
      </c>
      <c r="F139" s="20">
        <f t="shared" ca="1" si="10"/>
        <v>3.3548929845494104</v>
      </c>
      <c r="G139" s="27">
        <f ca="1">D139*F139-operating_cost</f>
        <v>1742.1254459229367</v>
      </c>
    </row>
    <row r="140" spans="1:7" x14ac:dyDescent="0.3">
      <c r="A140" s="17">
        <v>139</v>
      </c>
      <c r="B140" s="18">
        <f t="shared" ca="1" si="11"/>
        <v>0.58226595477154552</v>
      </c>
      <c r="C140" s="4">
        <f t="shared" ca="1" si="12"/>
        <v>5000</v>
      </c>
      <c r="D140" s="19">
        <f ca="1">IF(C140&gt;=q_fished, q_fished, C140)</f>
        <v>3500</v>
      </c>
      <c r="E140" s="18">
        <f t="shared" ca="1" si="13"/>
        <v>0.10836147776521543</v>
      </c>
      <c r="F140" s="20">
        <f t="shared" ca="1" si="10"/>
        <v>3.4029421943022578</v>
      </c>
      <c r="G140" s="27">
        <f ca="1">D140*F140-operating_cost</f>
        <v>1910.2976800579017</v>
      </c>
    </row>
    <row r="141" spans="1:7" x14ac:dyDescent="0.3">
      <c r="A141" s="17">
        <v>140</v>
      </c>
      <c r="B141" s="18">
        <f t="shared" ca="1" si="11"/>
        <v>0.29582353324095978</v>
      </c>
      <c r="C141" s="4">
        <f t="shared" ca="1" si="12"/>
        <v>4000</v>
      </c>
      <c r="D141" s="19">
        <f ca="1">IF(C141&gt;=q_fished, q_fished, C141)</f>
        <v>3500</v>
      </c>
      <c r="E141" s="18">
        <f t="shared" ca="1" si="13"/>
        <v>0.96180123623141911</v>
      </c>
      <c r="F141" s="20">
        <f t="shared" ca="1" si="10"/>
        <v>4.0043964213088747</v>
      </c>
      <c r="G141" s="27">
        <f ca="1">D141*F141-operating_cost</f>
        <v>4015.3874745810608</v>
      </c>
    </row>
    <row r="142" spans="1:7" x14ac:dyDescent="0.3">
      <c r="A142" s="17">
        <v>141</v>
      </c>
      <c r="B142" s="18">
        <f t="shared" ca="1" si="11"/>
        <v>0.71373313833172636</v>
      </c>
      <c r="C142" s="4">
        <f t="shared" ca="1" si="12"/>
        <v>5000</v>
      </c>
      <c r="D142" s="19">
        <f ca="1">IF(C142&gt;=q_fished, q_fished, C142)</f>
        <v>3500</v>
      </c>
      <c r="E142" s="18">
        <f t="shared" ca="1" si="13"/>
        <v>0.84099093535274316</v>
      </c>
      <c r="F142" s="20">
        <f t="shared" ca="1" si="10"/>
        <v>3.8497077725643876</v>
      </c>
      <c r="G142" s="27">
        <f ca="1">D142*F142-operating_cost</f>
        <v>3473.977203975357</v>
      </c>
    </row>
    <row r="143" spans="1:7" x14ac:dyDescent="0.3">
      <c r="A143" s="17">
        <v>142</v>
      </c>
      <c r="B143" s="18">
        <f t="shared" ca="1" si="11"/>
        <v>0.49238273823665113</v>
      </c>
      <c r="C143" s="4">
        <f t="shared" ca="1" si="12"/>
        <v>4000</v>
      </c>
      <c r="D143" s="19">
        <f ca="1">IF(C143&gt;=q_fished, q_fished, C143)</f>
        <v>3500</v>
      </c>
      <c r="E143" s="18">
        <f t="shared" ca="1" si="13"/>
        <v>0.8944267264281065</v>
      </c>
      <c r="F143" s="20">
        <f t="shared" ca="1" si="10"/>
        <v>3.9000837892285882</v>
      </c>
      <c r="G143" s="27">
        <f ca="1">D143*F143-operating_cost</f>
        <v>3650.2932623000579</v>
      </c>
    </row>
    <row r="144" spans="1:7" x14ac:dyDescent="0.3">
      <c r="A144" s="17">
        <v>143</v>
      </c>
      <c r="B144" s="18">
        <f t="shared" ca="1" si="11"/>
        <v>0.51538848275143401</v>
      </c>
      <c r="C144" s="4">
        <f t="shared" ca="1" si="12"/>
        <v>5000</v>
      </c>
      <c r="D144" s="19">
        <f ca="1">IF(C144&gt;=q_fished, q_fished, C144)</f>
        <v>3500</v>
      </c>
      <c r="E144" s="18">
        <f t="shared" ca="1" si="13"/>
        <v>0.44464310760487114</v>
      </c>
      <c r="F144" s="20">
        <f t="shared" ca="1" si="10"/>
        <v>3.6221585083879821</v>
      </c>
      <c r="G144" s="27">
        <f ca="1">D144*F144-operating_cost</f>
        <v>2677.5547793579372</v>
      </c>
    </row>
    <row r="145" spans="1:7" x14ac:dyDescent="0.3">
      <c r="A145" s="17">
        <v>144</v>
      </c>
      <c r="B145" s="18">
        <f t="shared" ca="1" si="11"/>
        <v>0.37757076295068426</v>
      </c>
      <c r="C145" s="4">
        <f t="shared" ca="1" si="12"/>
        <v>4000</v>
      </c>
      <c r="D145" s="19">
        <f ca="1">IF(C145&gt;=q_fished, q_fished, C145)</f>
        <v>3500</v>
      </c>
      <c r="E145" s="18">
        <f t="shared" ca="1" si="13"/>
        <v>0.88446483321839364</v>
      </c>
      <c r="F145" s="20">
        <f t="shared" ca="1" si="10"/>
        <v>3.889521254231453</v>
      </c>
      <c r="G145" s="27">
        <f ca="1">D145*F145-operating_cost</f>
        <v>3613.3243898100864</v>
      </c>
    </row>
    <row r="146" spans="1:7" x14ac:dyDescent="0.3">
      <c r="A146" s="17">
        <v>145</v>
      </c>
      <c r="B146" s="18">
        <f t="shared" ca="1" si="11"/>
        <v>0.79739027413650587</v>
      </c>
      <c r="C146" s="4">
        <f t="shared" ca="1" si="12"/>
        <v>5000</v>
      </c>
      <c r="D146" s="19">
        <f ca="1">IF(C146&gt;=q_fished, q_fished, C146)</f>
        <v>3500</v>
      </c>
      <c r="E146" s="18">
        <f t="shared" ca="1" si="13"/>
        <v>0.50178569301209053</v>
      </c>
      <c r="F146" s="20">
        <f t="shared" ca="1" si="10"/>
        <v>3.6508952167081006</v>
      </c>
      <c r="G146" s="27">
        <f ca="1">D146*F146-operating_cost</f>
        <v>2778.1332584783522</v>
      </c>
    </row>
    <row r="147" spans="1:7" x14ac:dyDescent="0.3">
      <c r="A147" s="17">
        <v>146</v>
      </c>
      <c r="B147" s="18">
        <f t="shared" ca="1" si="11"/>
        <v>0.85350490276572033</v>
      </c>
      <c r="C147" s="4">
        <f t="shared" ca="1" si="12"/>
        <v>6000</v>
      </c>
      <c r="D147" s="19">
        <f ca="1">IF(C147&gt;=q_fished, q_fished, C147)</f>
        <v>3500</v>
      </c>
      <c r="E147" s="18">
        <f t="shared" ca="1" si="13"/>
        <v>0.52662142669961642</v>
      </c>
      <c r="F147" s="20">
        <f t="shared" ca="1" si="10"/>
        <v>3.6633559243690654</v>
      </c>
      <c r="G147" s="27">
        <f ca="1">D147*F147-operating_cost</f>
        <v>2821.7457352917281</v>
      </c>
    </row>
    <row r="148" spans="1:7" x14ac:dyDescent="0.3">
      <c r="A148" s="17">
        <v>147</v>
      </c>
      <c r="B148" s="18">
        <f t="shared" ca="1" si="11"/>
        <v>0.76561655147301955</v>
      </c>
      <c r="C148" s="4">
        <f t="shared" ca="1" si="12"/>
        <v>5000</v>
      </c>
      <c r="D148" s="19">
        <f ca="1">IF(C148&gt;=q_fished, q_fished, C148)</f>
        <v>3500</v>
      </c>
      <c r="E148" s="18">
        <f t="shared" ca="1" si="13"/>
        <v>0.64092031069270716</v>
      </c>
      <c r="F148" s="20">
        <f t="shared" ca="1" si="10"/>
        <v>3.7221839661443368</v>
      </c>
      <c r="G148" s="27">
        <f ca="1">D148*F148-operating_cost</f>
        <v>3027.6438815051788</v>
      </c>
    </row>
    <row r="149" spans="1:7" x14ac:dyDescent="0.3">
      <c r="A149" s="17">
        <v>148</v>
      </c>
      <c r="B149" s="18">
        <f t="shared" ca="1" si="11"/>
        <v>0.63186003494224363</v>
      </c>
      <c r="C149" s="4">
        <f t="shared" ca="1" si="12"/>
        <v>5000</v>
      </c>
      <c r="D149" s="19">
        <f ca="1">IF(C149&gt;=q_fished, q_fished, C149)</f>
        <v>3500</v>
      </c>
      <c r="E149" s="18">
        <f t="shared" ca="1" si="13"/>
        <v>0.5863303319260722</v>
      </c>
      <c r="F149" s="20">
        <f t="shared" ca="1" si="10"/>
        <v>3.6936230447421488</v>
      </c>
      <c r="G149" s="27">
        <f ca="1">D149*F149-operating_cost</f>
        <v>2927.6806565975203</v>
      </c>
    </row>
    <row r="150" spans="1:7" x14ac:dyDescent="0.3">
      <c r="A150" s="17">
        <v>149</v>
      </c>
      <c r="B150" s="18">
        <f t="shared" ca="1" si="11"/>
        <v>0.37635718801184481</v>
      </c>
      <c r="C150" s="4">
        <f t="shared" ca="1" si="12"/>
        <v>4000</v>
      </c>
      <c r="D150" s="19">
        <f ca="1">IF(C150&gt;=q_fished, q_fished, C150)</f>
        <v>3500</v>
      </c>
      <c r="E150" s="18">
        <f t="shared" ca="1" si="13"/>
        <v>0.62428893550888731</v>
      </c>
      <c r="F150" s="20">
        <f t="shared" ca="1" si="10"/>
        <v>3.7133529458537007</v>
      </c>
      <c r="G150" s="27">
        <f ca="1">D150*F150-operating_cost</f>
        <v>2996.735310487953</v>
      </c>
    </row>
    <row r="151" spans="1:7" x14ac:dyDescent="0.3">
      <c r="A151" s="17">
        <v>150</v>
      </c>
      <c r="B151" s="18">
        <f t="shared" ca="1" si="11"/>
        <v>0.81219414261851175</v>
      </c>
      <c r="C151" s="4">
        <f t="shared" ca="1" si="12"/>
        <v>6000</v>
      </c>
      <c r="D151" s="19">
        <f ca="1">IF(C151&gt;=q_fished, q_fished, C151)</f>
        <v>3500</v>
      </c>
      <c r="E151" s="18">
        <f t="shared" ca="1" si="13"/>
        <v>0.76898409308514748</v>
      </c>
      <c r="F151" s="20">
        <f t="shared" ca="1" si="10"/>
        <v>3.7971010598488424</v>
      </c>
      <c r="G151" s="27">
        <f ca="1">D151*F151-operating_cost</f>
        <v>3289.8537094709482</v>
      </c>
    </row>
    <row r="152" spans="1:7" x14ac:dyDescent="0.3">
      <c r="A152" s="17">
        <v>151</v>
      </c>
      <c r="B152" s="18">
        <f t="shared" ca="1" si="11"/>
        <v>0.22249840361307616</v>
      </c>
      <c r="C152" s="4">
        <f t="shared" ca="1" si="12"/>
        <v>4000</v>
      </c>
      <c r="D152" s="19">
        <f ca="1">IF(C152&gt;=q_fished, q_fished, C152)</f>
        <v>3500</v>
      </c>
      <c r="E152" s="18">
        <f t="shared" ca="1" si="13"/>
        <v>0.89570574332697805</v>
      </c>
      <c r="F152" s="20">
        <f t="shared" ca="1" si="10"/>
        <v>3.9014912269784396</v>
      </c>
      <c r="G152" s="27">
        <f ca="1">D152*F152-operating_cost</f>
        <v>3655.219294424538</v>
      </c>
    </row>
    <row r="153" spans="1:7" x14ac:dyDescent="0.3">
      <c r="A153" s="17">
        <v>152</v>
      </c>
      <c r="B153" s="18">
        <f t="shared" ca="1" si="11"/>
        <v>0.40757203685364141</v>
      </c>
      <c r="C153" s="4">
        <f t="shared" ca="1" si="12"/>
        <v>4000</v>
      </c>
      <c r="D153" s="19">
        <f ca="1">IF(C153&gt;=q_fished, q_fished, C153)</f>
        <v>3500</v>
      </c>
      <c r="E153" s="18">
        <f t="shared" ca="1" si="13"/>
        <v>0.57691143332762462</v>
      </c>
      <c r="F153" s="20">
        <f t="shared" ca="1" si="10"/>
        <v>3.6887996803512548</v>
      </c>
      <c r="G153" s="27">
        <f ca="1">D153*F153-operating_cost</f>
        <v>2910.7988812293916</v>
      </c>
    </row>
    <row r="154" spans="1:7" x14ac:dyDescent="0.3">
      <c r="A154" s="17">
        <v>153</v>
      </c>
      <c r="B154" s="18">
        <f t="shared" ca="1" si="11"/>
        <v>0.7893595766146041</v>
      </c>
      <c r="C154" s="4">
        <f t="shared" ca="1" si="12"/>
        <v>5000</v>
      </c>
      <c r="D154" s="19">
        <f ca="1">IF(C154&gt;=q_fished, q_fished, C154)</f>
        <v>3500</v>
      </c>
      <c r="E154" s="18">
        <f t="shared" ca="1" si="13"/>
        <v>0.28735597316944561</v>
      </c>
      <c r="F154" s="20">
        <f t="shared" ca="1" si="10"/>
        <v>3.5377748884601798</v>
      </c>
      <c r="G154" s="27">
        <f ca="1">D154*F154-operating_cost</f>
        <v>2382.2121096106293</v>
      </c>
    </row>
    <row r="155" spans="1:7" x14ac:dyDescent="0.3">
      <c r="A155" s="17">
        <v>154</v>
      </c>
      <c r="B155" s="18">
        <f t="shared" ca="1" si="11"/>
        <v>0.26007934276293843</v>
      </c>
      <c r="C155" s="4">
        <f t="shared" ca="1" si="12"/>
        <v>4000</v>
      </c>
      <c r="D155" s="19">
        <f ca="1">IF(C155&gt;=q_fished, q_fished, C155)</f>
        <v>3500</v>
      </c>
      <c r="E155" s="18">
        <f t="shared" ca="1" si="13"/>
        <v>3.9554009119857403E-2</v>
      </c>
      <c r="F155" s="20">
        <f t="shared" ca="1" si="10"/>
        <v>3.2988229666654725</v>
      </c>
      <c r="G155" s="27">
        <f ca="1">D155*F155-operating_cost</f>
        <v>1545.8803833291531</v>
      </c>
    </row>
    <row r="156" spans="1:7" x14ac:dyDescent="0.3">
      <c r="A156" s="17">
        <v>155</v>
      </c>
      <c r="B156" s="18">
        <f t="shared" ca="1" si="11"/>
        <v>0.28025473123437372</v>
      </c>
      <c r="C156" s="4">
        <f t="shared" ca="1" si="12"/>
        <v>4000</v>
      </c>
      <c r="D156" s="19">
        <f ca="1">IF(C156&gt;=q_fished, q_fished, C156)</f>
        <v>3500</v>
      </c>
      <c r="E156" s="18">
        <f t="shared" ca="1" si="13"/>
        <v>8.9310519180483383E-2</v>
      </c>
      <c r="F156" s="20">
        <f t="shared" ca="1" si="10"/>
        <v>3.380997401184227</v>
      </c>
      <c r="G156" s="27">
        <f ca="1">D156*F156-operating_cost</f>
        <v>1833.4909041447936</v>
      </c>
    </row>
    <row r="157" spans="1:7" x14ac:dyDescent="0.3">
      <c r="A157" s="17">
        <v>156</v>
      </c>
      <c r="B157" s="18">
        <f t="shared" ca="1" si="11"/>
        <v>0.64409263921036963</v>
      </c>
      <c r="C157" s="4">
        <f t="shared" ca="1" si="12"/>
        <v>5000</v>
      </c>
      <c r="D157" s="19">
        <f ca="1">IF(C157&gt;=q_fished, q_fished, C157)</f>
        <v>3500</v>
      </c>
      <c r="E157" s="18">
        <f t="shared" ca="1" si="13"/>
        <v>0.119766369874025</v>
      </c>
      <c r="F157" s="20">
        <f t="shared" ca="1" si="10"/>
        <v>3.4147688982714199</v>
      </c>
      <c r="G157" s="27">
        <f ca="1">D157*F157-operating_cost</f>
        <v>1951.691143949969</v>
      </c>
    </row>
    <row r="158" spans="1:7" x14ac:dyDescent="0.3">
      <c r="A158" s="17">
        <v>157</v>
      </c>
      <c r="B158" s="18">
        <f t="shared" ca="1" si="11"/>
        <v>0.98976103471588273</v>
      </c>
      <c r="C158" s="4">
        <f t="shared" ca="1" si="12"/>
        <v>6000</v>
      </c>
      <c r="D158" s="19">
        <f ca="1">IF(C158&gt;=q_fished, q_fished, C158)</f>
        <v>3500</v>
      </c>
      <c r="E158" s="18">
        <f t="shared" ca="1" si="13"/>
        <v>0.24494401979424973</v>
      </c>
      <c r="F158" s="20">
        <f t="shared" ca="1" si="10"/>
        <v>3.5119026182014257</v>
      </c>
      <c r="G158" s="27">
        <f ca="1">D158*F158-operating_cost</f>
        <v>2291.6591637049896</v>
      </c>
    </row>
    <row r="159" spans="1:7" x14ac:dyDescent="0.3">
      <c r="A159" s="17">
        <v>158</v>
      </c>
      <c r="B159" s="18">
        <f t="shared" ca="1" si="11"/>
        <v>0.61528093131250905</v>
      </c>
      <c r="C159" s="4">
        <f t="shared" ca="1" si="12"/>
        <v>5000</v>
      </c>
      <c r="D159" s="19">
        <f ca="1">IF(C159&gt;=q_fished, q_fished, C159)</f>
        <v>3500</v>
      </c>
      <c r="E159" s="18">
        <f t="shared" ca="1" si="13"/>
        <v>0.93435136601289548</v>
      </c>
      <c r="F159" s="20">
        <f t="shared" ca="1" si="10"/>
        <v>3.9518011855277915</v>
      </c>
      <c r="G159" s="27">
        <f ca="1">D159*F159-operating_cost</f>
        <v>3831.3041493472701</v>
      </c>
    </row>
    <row r="160" spans="1:7" x14ac:dyDescent="0.3">
      <c r="A160" s="17">
        <v>159</v>
      </c>
      <c r="B160" s="18">
        <f t="shared" ca="1" si="11"/>
        <v>0.7024730767470454</v>
      </c>
      <c r="C160" s="4">
        <f t="shared" ca="1" si="12"/>
        <v>5000</v>
      </c>
      <c r="D160" s="19">
        <f ca="1">IF(C160&gt;=q_fished, q_fished, C160)</f>
        <v>3500</v>
      </c>
      <c r="E160" s="18">
        <f t="shared" ca="1" si="13"/>
        <v>0.52673970662914826</v>
      </c>
      <c r="F160" s="20">
        <f t="shared" ca="1" si="10"/>
        <v>3.6634153540877237</v>
      </c>
      <c r="G160" s="27">
        <f ca="1">D160*F160-operating_cost</f>
        <v>2821.9537393070332</v>
      </c>
    </row>
    <row r="161" spans="1:7" x14ac:dyDescent="0.3">
      <c r="A161" s="17">
        <v>160</v>
      </c>
      <c r="B161" s="18">
        <f t="shared" ca="1" si="11"/>
        <v>0.27872244255402356</v>
      </c>
      <c r="C161" s="4">
        <f t="shared" ca="1" si="12"/>
        <v>4000</v>
      </c>
      <c r="D161" s="19">
        <f ca="1">IF(C161&gt;=q_fished, q_fished, C161)</f>
        <v>3500</v>
      </c>
      <c r="E161" s="18">
        <f t="shared" ca="1" si="13"/>
        <v>2.0780646198314878E-2</v>
      </c>
      <c r="F161" s="20">
        <f t="shared" ca="1" si="10"/>
        <v>3.2424227147908367</v>
      </c>
      <c r="G161" s="27">
        <f ca="1">D161*F161-operating_cost</f>
        <v>1348.479501767928</v>
      </c>
    </row>
    <row r="162" spans="1:7" x14ac:dyDescent="0.3">
      <c r="A162" s="17">
        <v>161</v>
      </c>
      <c r="B162" s="18">
        <f t="shared" ca="1" si="11"/>
        <v>0.86310078841907012</v>
      </c>
      <c r="C162" s="4">
        <f t="shared" ca="1" si="12"/>
        <v>6000</v>
      </c>
      <c r="D162" s="19">
        <f ca="1">IF(C162&gt;=q_fished, q_fished, C162)</f>
        <v>3500</v>
      </c>
      <c r="E162" s="18">
        <f t="shared" ca="1" si="13"/>
        <v>0.38327400976921422</v>
      </c>
      <c r="F162" s="20">
        <f t="shared" ref="F162:F193" ca="1" si="14">(NORMSINV(E162)*stdev_price) + mean_price</f>
        <v>3.5906213525834105</v>
      </c>
      <c r="G162" s="27">
        <f ca="1">D162*F162-operating_cost</f>
        <v>2567.174734041937</v>
      </c>
    </row>
    <row r="163" spans="1:7" x14ac:dyDescent="0.3">
      <c r="A163" s="17">
        <v>162</v>
      </c>
      <c r="B163" s="18">
        <f t="shared" ca="1" si="11"/>
        <v>0.55389448911744066</v>
      </c>
      <c r="C163" s="4">
        <f t="shared" ca="1" si="12"/>
        <v>5000</v>
      </c>
      <c r="D163" s="19">
        <f ca="1">IF(C163&gt;=q_fished, q_fished, C163)</f>
        <v>3500</v>
      </c>
      <c r="E163" s="18">
        <f t="shared" ca="1" si="13"/>
        <v>0.60121980118039642</v>
      </c>
      <c r="F163" s="20">
        <f t="shared" ca="1" si="14"/>
        <v>3.7013011353467267</v>
      </c>
      <c r="G163" s="27">
        <f ca="1">D163*F163-operating_cost</f>
        <v>2954.5539737135441</v>
      </c>
    </row>
    <row r="164" spans="1:7" x14ac:dyDescent="0.3">
      <c r="A164" s="17">
        <v>163</v>
      </c>
      <c r="B164" s="18">
        <f t="shared" ca="1" si="11"/>
        <v>0.85029788253429373</v>
      </c>
      <c r="C164" s="4">
        <f t="shared" ca="1" si="12"/>
        <v>6000</v>
      </c>
      <c r="D164" s="19">
        <f ca="1">IF(C164&gt;=q_fished, q_fished, C164)</f>
        <v>3500</v>
      </c>
      <c r="E164" s="18">
        <f t="shared" ca="1" si="13"/>
        <v>0.25081294094200735</v>
      </c>
      <c r="F164" s="20">
        <f t="shared" ca="1" si="14"/>
        <v>3.515613252699338</v>
      </c>
      <c r="G164" s="27">
        <f ca="1">D164*F164-operating_cost</f>
        <v>2304.6463844476839</v>
      </c>
    </row>
    <row r="165" spans="1:7" x14ac:dyDescent="0.3">
      <c r="A165" s="17">
        <v>164</v>
      </c>
      <c r="B165" s="18">
        <f t="shared" ca="1" si="11"/>
        <v>0.16599367839463541</v>
      </c>
      <c r="C165" s="4">
        <f t="shared" ca="1" si="12"/>
        <v>3000</v>
      </c>
      <c r="D165" s="19">
        <f ca="1">IF(C165&gt;=q_fished, q_fished, C165)</f>
        <v>3000</v>
      </c>
      <c r="E165" s="18">
        <f t="shared" ca="1" si="13"/>
        <v>0.88411602507241238</v>
      </c>
      <c r="F165" s="20">
        <f t="shared" ca="1" si="14"/>
        <v>3.8891634156391115</v>
      </c>
      <c r="G165" s="27">
        <f ca="1">D165*F165-operating_cost</f>
        <v>1667.4902469173339</v>
      </c>
    </row>
    <row r="166" spans="1:7" x14ac:dyDescent="0.3">
      <c r="A166" s="17">
        <v>165</v>
      </c>
      <c r="B166" s="18">
        <f t="shared" ca="1" si="11"/>
        <v>0.12559028417142959</v>
      </c>
      <c r="C166" s="4">
        <f t="shared" ca="1" si="12"/>
        <v>3000</v>
      </c>
      <c r="D166" s="19">
        <f ca="1">IF(C166&gt;=q_fished, q_fished, C166)</f>
        <v>3000</v>
      </c>
      <c r="E166" s="18">
        <f t="shared" ca="1" si="13"/>
        <v>0.88336377409835976</v>
      </c>
      <c r="F166" s="20">
        <f t="shared" ca="1" si="14"/>
        <v>3.8883942840222803</v>
      </c>
      <c r="G166" s="27">
        <f ca="1">D166*F166-operating_cost</f>
        <v>1665.1828520668405</v>
      </c>
    </row>
    <row r="167" spans="1:7" x14ac:dyDescent="0.3">
      <c r="A167" s="17">
        <v>166</v>
      </c>
      <c r="B167" s="18">
        <f t="shared" ca="1" si="11"/>
        <v>0.88449887068663613</v>
      </c>
      <c r="C167" s="4">
        <f t="shared" ca="1" si="12"/>
        <v>6000</v>
      </c>
      <c r="D167" s="19">
        <f ca="1">IF(C167&gt;=q_fished, q_fished, C167)</f>
        <v>3500</v>
      </c>
      <c r="E167" s="18">
        <f t="shared" ca="1" si="13"/>
        <v>0.89162935303262558</v>
      </c>
      <c r="F167" s="20">
        <f t="shared" ca="1" si="14"/>
        <v>3.8970479476323074</v>
      </c>
      <c r="G167" s="27">
        <f ca="1">D167*F167-operating_cost</f>
        <v>3639.6678167130758</v>
      </c>
    </row>
    <row r="168" spans="1:7" x14ac:dyDescent="0.3">
      <c r="A168" s="17">
        <v>167</v>
      </c>
      <c r="B168" s="18">
        <f t="shared" ca="1" si="11"/>
        <v>0.28601912930632289</v>
      </c>
      <c r="C168" s="4">
        <f t="shared" ca="1" si="12"/>
        <v>4000</v>
      </c>
      <c r="D168" s="19">
        <f ca="1">IF(C168&gt;=q_fished, q_fished, C168)</f>
        <v>3500</v>
      </c>
      <c r="E168" s="18">
        <f t="shared" ca="1" si="13"/>
        <v>0.19064727029529505</v>
      </c>
      <c r="F168" s="20">
        <f t="shared" ca="1" si="14"/>
        <v>3.4748972899228625</v>
      </c>
      <c r="G168" s="27">
        <f ca="1">D168*F168-operating_cost</f>
        <v>2162.1405147300193</v>
      </c>
    </row>
    <row r="169" spans="1:7" x14ac:dyDescent="0.3">
      <c r="A169" s="17">
        <v>168</v>
      </c>
      <c r="B169" s="18">
        <f t="shared" ca="1" si="11"/>
        <v>0.23386795689187578</v>
      </c>
      <c r="C169" s="4">
        <f t="shared" ca="1" si="12"/>
        <v>4000</v>
      </c>
      <c r="D169" s="19">
        <f ca="1">IF(C169&gt;=q_fished, q_fished, C169)</f>
        <v>3500</v>
      </c>
      <c r="E169" s="18">
        <f t="shared" ca="1" si="13"/>
        <v>0.61402067445284492</v>
      </c>
      <c r="F169" s="20">
        <f t="shared" ca="1" si="14"/>
        <v>3.7079627701374354</v>
      </c>
      <c r="G169" s="27">
        <f ca="1">D169*F169-operating_cost</f>
        <v>2977.8696954810239</v>
      </c>
    </row>
    <row r="170" spans="1:7" x14ac:dyDescent="0.3">
      <c r="A170" s="17">
        <v>169</v>
      </c>
      <c r="B170" s="18">
        <f t="shared" ca="1" si="11"/>
        <v>0.40569029140969837</v>
      </c>
      <c r="C170" s="4">
        <f t="shared" ca="1" si="12"/>
        <v>4000</v>
      </c>
      <c r="D170" s="19">
        <f ca="1">IF(C170&gt;=q_fished, q_fished, C170)</f>
        <v>3500</v>
      </c>
      <c r="E170" s="18">
        <f t="shared" ca="1" si="13"/>
        <v>0.31722750461228211</v>
      </c>
      <c r="F170" s="20">
        <f t="shared" ca="1" si="14"/>
        <v>3.5549068414105229</v>
      </c>
      <c r="G170" s="27">
        <f ca="1">D170*F170-operating_cost</f>
        <v>2442.1739449368306</v>
      </c>
    </row>
    <row r="171" spans="1:7" x14ac:dyDescent="0.3">
      <c r="A171" s="17">
        <v>170</v>
      </c>
      <c r="B171" s="18">
        <f t="shared" ca="1" si="11"/>
        <v>0.89506123462517739</v>
      </c>
      <c r="C171" s="4">
        <f t="shared" ca="1" si="12"/>
        <v>6000</v>
      </c>
      <c r="D171" s="19">
        <f ca="1">IF(C171&gt;=q_fished, q_fished, C171)</f>
        <v>3500</v>
      </c>
      <c r="E171" s="18">
        <f t="shared" ca="1" si="13"/>
        <v>0.23293658696415098</v>
      </c>
      <c r="F171" s="20">
        <f t="shared" ca="1" si="14"/>
        <v>3.5041579865274417</v>
      </c>
      <c r="G171" s="27">
        <f ca="1">D171*F171-operating_cost</f>
        <v>2264.5529528460465</v>
      </c>
    </row>
    <row r="172" spans="1:7" x14ac:dyDescent="0.3">
      <c r="A172" s="17">
        <v>171</v>
      </c>
      <c r="B172" s="18">
        <f t="shared" ca="1" si="11"/>
        <v>0.62264000338896264</v>
      </c>
      <c r="C172" s="4">
        <f t="shared" ca="1" si="12"/>
        <v>5000</v>
      </c>
      <c r="D172" s="19">
        <f ca="1">IF(C172&gt;=q_fished, q_fished, C172)</f>
        <v>3500</v>
      </c>
      <c r="E172" s="18">
        <f t="shared" ca="1" si="13"/>
        <v>0.83366836987927628</v>
      </c>
      <c r="F172" s="20">
        <f t="shared" ca="1" si="14"/>
        <v>3.8437526765481707</v>
      </c>
      <c r="G172" s="27">
        <f ca="1">D172*F172-operating_cost</f>
        <v>3453.1343679185975</v>
      </c>
    </row>
    <row r="173" spans="1:7" x14ac:dyDescent="0.3">
      <c r="A173" s="17">
        <v>172</v>
      </c>
      <c r="B173" s="18">
        <f t="shared" ca="1" si="11"/>
        <v>0.73393845699207838</v>
      </c>
      <c r="C173" s="4">
        <f t="shared" ca="1" si="12"/>
        <v>5000</v>
      </c>
      <c r="D173" s="19">
        <f ca="1">IF(C173&gt;=q_fished, q_fished, C173)</f>
        <v>3500</v>
      </c>
      <c r="E173" s="18">
        <f t="shared" ca="1" si="13"/>
        <v>0.16638041173764673</v>
      </c>
      <c r="F173" s="20">
        <f t="shared" ca="1" si="14"/>
        <v>3.4562864190829599</v>
      </c>
      <c r="G173" s="27">
        <f ca="1">D173*F173-operating_cost</f>
        <v>2097.0024667903599</v>
      </c>
    </row>
    <row r="174" spans="1:7" x14ac:dyDescent="0.3">
      <c r="A174" s="17">
        <v>173</v>
      </c>
      <c r="B174" s="18">
        <f t="shared" ca="1" si="11"/>
        <v>0.34862269401154644</v>
      </c>
      <c r="C174" s="4">
        <f t="shared" ca="1" si="12"/>
        <v>4000</v>
      </c>
      <c r="D174" s="19">
        <f ca="1">IF(C174&gt;=q_fished, q_fished, C174)</f>
        <v>3500</v>
      </c>
      <c r="E174" s="18">
        <f t="shared" ca="1" si="13"/>
        <v>0.29139694065668054</v>
      </c>
      <c r="F174" s="20">
        <f t="shared" ca="1" si="14"/>
        <v>3.5401383367906138</v>
      </c>
      <c r="G174" s="27">
        <f ca="1">D174*F174-operating_cost</f>
        <v>2390.4841787671485</v>
      </c>
    </row>
    <row r="175" spans="1:7" x14ac:dyDescent="0.3">
      <c r="A175" s="17">
        <v>174</v>
      </c>
      <c r="B175" s="18">
        <f t="shared" ca="1" si="11"/>
        <v>0.33771574184639985</v>
      </c>
      <c r="C175" s="4">
        <f t="shared" ca="1" si="12"/>
        <v>4000</v>
      </c>
      <c r="D175" s="19">
        <f ca="1">IF(C175&gt;=q_fished, q_fished, C175)</f>
        <v>3500</v>
      </c>
      <c r="E175" s="18">
        <f t="shared" ca="1" si="13"/>
        <v>0.61752447441376102</v>
      </c>
      <c r="F175" s="20">
        <f t="shared" ca="1" si="14"/>
        <v>3.7097971151937807</v>
      </c>
      <c r="G175" s="27">
        <f ca="1">D175*F175-operating_cost</f>
        <v>2984.2899031782326</v>
      </c>
    </row>
    <row r="176" spans="1:7" x14ac:dyDescent="0.3">
      <c r="A176" s="17">
        <v>175</v>
      </c>
      <c r="B176" s="18">
        <f t="shared" ca="1" si="11"/>
        <v>6.656051766599369E-2</v>
      </c>
      <c r="C176" s="4">
        <f t="shared" ca="1" si="12"/>
        <v>2000</v>
      </c>
      <c r="D176" s="19">
        <f ca="1">IF(C176&gt;=q_fished, q_fished, C176)</f>
        <v>2000</v>
      </c>
      <c r="E176" s="18">
        <f t="shared" ca="1" si="13"/>
        <v>0.29980396334833126</v>
      </c>
      <c r="F176" s="20">
        <f t="shared" ca="1" si="14"/>
        <v>3.5450071164324575</v>
      </c>
      <c r="G176" s="27">
        <f ca="1">D176*F176-operating_cost</f>
        <v>-2909.9857671350846</v>
      </c>
    </row>
    <row r="177" spans="1:7" x14ac:dyDescent="0.3">
      <c r="A177" s="17">
        <v>176</v>
      </c>
      <c r="B177" s="18">
        <f t="shared" ca="1" si="11"/>
        <v>0.6451493224156839</v>
      </c>
      <c r="C177" s="4">
        <f t="shared" ca="1" si="12"/>
        <v>5000</v>
      </c>
      <c r="D177" s="19">
        <f ca="1">IF(C177&gt;=q_fished, q_fished, C177)</f>
        <v>3500</v>
      </c>
      <c r="E177" s="18">
        <f t="shared" ca="1" si="13"/>
        <v>0.63825233219983735</v>
      </c>
      <c r="F177" s="20">
        <f t="shared" ca="1" si="14"/>
        <v>3.7207582488881874</v>
      </c>
      <c r="G177" s="27">
        <f ca="1">D177*F177-operating_cost</f>
        <v>3022.6538711086559</v>
      </c>
    </row>
    <row r="178" spans="1:7" x14ac:dyDescent="0.3">
      <c r="A178" s="17">
        <v>177</v>
      </c>
      <c r="B178" s="18">
        <f t="shared" ca="1" si="11"/>
        <v>0.84660155237275958</v>
      </c>
      <c r="C178" s="4">
        <f t="shared" ca="1" si="12"/>
        <v>6000</v>
      </c>
      <c r="D178" s="19">
        <f ca="1">IF(C178&gt;=q_fished, q_fished, C178)</f>
        <v>3500</v>
      </c>
      <c r="E178" s="18">
        <f t="shared" ca="1" si="13"/>
        <v>0.16131661213336035</v>
      </c>
      <c r="F178" s="20">
        <f t="shared" ca="1" si="14"/>
        <v>3.4521877700913355</v>
      </c>
      <c r="G178" s="27">
        <f ca="1">D178*F178-operating_cost</f>
        <v>2082.6571953196744</v>
      </c>
    </row>
    <row r="179" spans="1:7" x14ac:dyDescent="0.3">
      <c r="A179" s="17">
        <v>178</v>
      </c>
      <c r="B179" s="18">
        <f t="shared" ca="1" si="11"/>
        <v>0.90585039161912206</v>
      </c>
      <c r="C179" s="4">
        <f t="shared" ca="1" si="12"/>
        <v>6000</v>
      </c>
      <c r="D179" s="19">
        <f ca="1">IF(C179&gt;=q_fished, q_fished, C179)</f>
        <v>3500</v>
      </c>
      <c r="E179" s="18">
        <f t="shared" ca="1" si="13"/>
        <v>0.72981376719965274</v>
      </c>
      <c r="F179" s="20">
        <f t="shared" ca="1" si="14"/>
        <v>3.7724499696230387</v>
      </c>
      <c r="G179" s="27">
        <f ca="1">D179*F179-operating_cost</f>
        <v>3203.5748936806358</v>
      </c>
    </row>
    <row r="180" spans="1:7" x14ac:dyDescent="0.3">
      <c r="A180" s="17">
        <v>179</v>
      </c>
      <c r="B180" s="18">
        <f t="shared" ca="1" si="11"/>
        <v>0.17560176527109894</v>
      </c>
      <c r="C180" s="4">
        <f t="shared" ca="1" si="12"/>
        <v>3000</v>
      </c>
      <c r="D180" s="19">
        <f ca="1">IF(C180&gt;=q_fished, q_fished, C180)</f>
        <v>3000</v>
      </c>
      <c r="E180" s="18">
        <f t="shared" ca="1" si="13"/>
        <v>0.79496012925496795</v>
      </c>
      <c r="F180" s="20">
        <f t="shared" ca="1" si="14"/>
        <v>3.8147506621123943</v>
      </c>
      <c r="G180" s="27">
        <f ca="1">D180*F180-operating_cost</f>
        <v>1444.2519863371836</v>
      </c>
    </row>
    <row r="181" spans="1:7" x14ac:dyDescent="0.3">
      <c r="A181" s="17">
        <v>180</v>
      </c>
      <c r="B181" s="18">
        <f t="shared" ca="1" si="11"/>
        <v>0.56852019574991075</v>
      </c>
      <c r="C181" s="4">
        <f t="shared" ca="1" si="12"/>
        <v>5000</v>
      </c>
      <c r="D181" s="19">
        <f ca="1">IF(C181&gt;=q_fished, q_fished, C181)</f>
        <v>3500</v>
      </c>
      <c r="E181" s="18">
        <f t="shared" ca="1" si="13"/>
        <v>0.61806149555319179</v>
      </c>
      <c r="F181" s="20">
        <f t="shared" ca="1" si="14"/>
        <v>3.7100787032100366</v>
      </c>
      <c r="G181" s="27">
        <f ca="1">D181*F181-operating_cost</f>
        <v>2985.2754612351291</v>
      </c>
    </row>
    <row r="182" spans="1:7" x14ac:dyDescent="0.3">
      <c r="A182" s="17">
        <v>181</v>
      </c>
      <c r="B182" s="18">
        <f t="shared" ca="1" si="11"/>
        <v>0.52637077985053404</v>
      </c>
      <c r="C182" s="4">
        <f t="shared" ca="1" si="12"/>
        <v>5000</v>
      </c>
      <c r="D182" s="19">
        <f ca="1">IF(C182&gt;=q_fished, q_fished, C182)</f>
        <v>3500</v>
      </c>
      <c r="E182" s="18">
        <f t="shared" ca="1" si="13"/>
        <v>0.22075973396800119</v>
      </c>
      <c r="F182" s="20">
        <f t="shared" ca="1" si="14"/>
        <v>3.4960740215279977</v>
      </c>
      <c r="G182" s="27">
        <f ca="1">D182*F182-operating_cost</f>
        <v>2236.2590753479926</v>
      </c>
    </row>
    <row r="183" spans="1:7" x14ac:dyDescent="0.3">
      <c r="A183" s="17">
        <v>182</v>
      </c>
      <c r="B183" s="18">
        <f t="shared" ca="1" si="11"/>
        <v>0.13929672274128335</v>
      </c>
      <c r="C183" s="4">
        <f t="shared" ca="1" si="12"/>
        <v>3000</v>
      </c>
      <c r="D183" s="19">
        <f ca="1">IF(C183&gt;=q_fished, q_fished, C183)</f>
        <v>3000</v>
      </c>
      <c r="E183" s="18">
        <f t="shared" ca="1" si="13"/>
        <v>0.3112529145576205</v>
      </c>
      <c r="F183" s="20">
        <f t="shared" ca="1" si="14"/>
        <v>3.5515395894257762</v>
      </c>
      <c r="G183" s="27">
        <f ca="1">D183*F183-operating_cost</f>
        <v>654.61876827732885</v>
      </c>
    </row>
    <row r="184" spans="1:7" x14ac:dyDescent="0.3">
      <c r="A184" s="17">
        <v>183</v>
      </c>
      <c r="B184" s="18">
        <f t="shared" ca="1" si="11"/>
        <v>0.72961849494832154</v>
      </c>
      <c r="C184" s="4">
        <f t="shared" ca="1" si="12"/>
        <v>5000</v>
      </c>
      <c r="D184" s="19">
        <f ca="1">IF(C184&gt;=q_fished, q_fished, C184)</f>
        <v>3500</v>
      </c>
      <c r="E184" s="18">
        <f t="shared" ca="1" si="13"/>
        <v>0.28170359134602774</v>
      </c>
      <c r="F184" s="20">
        <f t="shared" ca="1" si="14"/>
        <v>3.5344423777099836</v>
      </c>
      <c r="G184" s="27">
        <f ca="1">D184*F184-operating_cost</f>
        <v>2370.548321984943</v>
      </c>
    </row>
    <row r="185" spans="1:7" x14ac:dyDescent="0.3">
      <c r="A185" s="17">
        <v>184</v>
      </c>
      <c r="B185" s="18">
        <f t="shared" ca="1" si="11"/>
        <v>0.65199014302719227</v>
      </c>
      <c r="C185" s="4">
        <f t="shared" ca="1" si="12"/>
        <v>5000</v>
      </c>
      <c r="D185" s="19">
        <f ca="1">IF(C185&gt;=q_fished, q_fished, C185)</f>
        <v>3500</v>
      </c>
      <c r="E185" s="18">
        <f t="shared" ca="1" si="13"/>
        <v>0.63290699314628962</v>
      </c>
      <c r="F185" s="20">
        <f t="shared" ca="1" si="14"/>
        <v>3.7179125023187258</v>
      </c>
      <c r="G185" s="27">
        <f ca="1">D185*F185-operating_cost</f>
        <v>3012.6937581155398</v>
      </c>
    </row>
    <row r="186" spans="1:7" x14ac:dyDescent="0.3">
      <c r="A186" s="17">
        <v>185</v>
      </c>
      <c r="B186" s="18">
        <f t="shared" ca="1" si="11"/>
        <v>0.25751438056518106</v>
      </c>
      <c r="C186" s="4">
        <f t="shared" ca="1" si="12"/>
        <v>4000</v>
      </c>
      <c r="D186" s="19">
        <f ca="1">IF(C186&gt;=q_fished, q_fished, C186)</f>
        <v>3500</v>
      </c>
      <c r="E186" s="18">
        <f t="shared" ca="1" si="13"/>
        <v>0.50317247964048051</v>
      </c>
      <c r="F186" s="20">
        <f t="shared" ca="1" si="14"/>
        <v>3.6515904621966175</v>
      </c>
      <c r="G186" s="27">
        <f ca="1">D186*F186-operating_cost</f>
        <v>2780.5666176881605</v>
      </c>
    </row>
    <row r="187" spans="1:7" x14ac:dyDescent="0.3">
      <c r="A187" s="17">
        <v>186</v>
      </c>
      <c r="B187" s="18">
        <f t="shared" ca="1" si="11"/>
        <v>0.14972008831220385</v>
      </c>
      <c r="C187" s="4">
        <f t="shared" ca="1" si="12"/>
        <v>3000</v>
      </c>
      <c r="D187" s="19">
        <f ca="1">IF(C187&gt;=q_fished, q_fished, C187)</f>
        <v>3000</v>
      </c>
      <c r="E187" s="18">
        <f t="shared" ca="1" si="13"/>
        <v>0.75232125251432269</v>
      </c>
      <c r="F187" s="20">
        <f t="shared" ca="1" si="14"/>
        <v>3.7863625076601339</v>
      </c>
      <c r="G187" s="27">
        <f ca="1">D187*F187-operating_cost</f>
        <v>1359.0875229804024</v>
      </c>
    </row>
    <row r="188" spans="1:7" x14ac:dyDescent="0.3">
      <c r="A188" s="17">
        <v>187</v>
      </c>
      <c r="B188" s="18">
        <f t="shared" ca="1" si="11"/>
        <v>0.35062995483040538</v>
      </c>
      <c r="C188" s="4">
        <f t="shared" ca="1" si="12"/>
        <v>4000</v>
      </c>
      <c r="D188" s="19">
        <f ca="1">IF(C188&gt;=q_fished, q_fished, C188)</f>
        <v>3500</v>
      </c>
      <c r="E188" s="18">
        <f t="shared" ca="1" si="13"/>
        <v>6.3950920196317873E-2</v>
      </c>
      <c r="F188" s="20">
        <f t="shared" ca="1" si="14"/>
        <v>3.3455143736236903</v>
      </c>
      <c r="G188" s="27">
        <f ca="1">D188*F188-operating_cost</f>
        <v>1709.3003076829154</v>
      </c>
    </row>
    <row r="189" spans="1:7" x14ac:dyDescent="0.3">
      <c r="A189" s="17">
        <v>188</v>
      </c>
      <c r="B189" s="18">
        <f t="shared" ca="1" si="11"/>
        <v>4.2400151145378207E-2</v>
      </c>
      <c r="C189" s="4">
        <f t="shared" ca="1" si="12"/>
        <v>1000</v>
      </c>
      <c r="D189" s="19">
        <f ca="1">IF(C189&gt;=q_fished, q_fished, C189)</f>
        <v>1000</v>
      </c>
      <c r="E189" s="18">
        <f t="shared" ca="1" si="13"/>
        <v>0.58938140632123404</v>
      </c>
      <c r="F189" s="20">
        <f t="shared" ca="1" si="14"/>
        <v>3.6951908026743525</v>
      </c>
      <c r="G189" s="27">
        <f ca="1">D189*F189-operating_cost</f>
        <v>-6304.8091973256469</v>
      </c>
    </row>
    <row r="190" spans="1:7" x14ac:dyDescent="0.3">
      <c r="A190" s="17">
        <v>189</v>
      </c>
      <c r="B190" s="18">
        <f t="shared" ca="1" si="11"/>
        <v>0.20423916154014299</v>
      </c>
      <c r="C190" s="4">
        <f t="shared" ca="1" si="12"/>
        <v>4000</v>
      </c>
      <c r="D190" s="19">
        <f ca="1">IF(C190&gt;=q_fished, q_fished, C190)</f>
        <v>3500</v>
      </c>
      <c r="E190" s="18">
        <f t="shared" ca="1" si="13"/>
        <v>0.83123266416840247</v>
      </c>
      <c r="F190" s="20">
        <f t="shared" ca="1" si="14"/>
        <v>3.8418095575319362</v>
      </c>
      <c r="G190" s="27">
        <f ca="1">D190*F190-operating_cost</f>
        <v>3446.3334513617774</v>
      </c>
    </row>
    <row r="191" spans="1:7" x14ac:dyDescent="0.3">
      <c r="A191" s="17">
        <v>190</v>
      </c>
      <c r="B191" s="18">
        <f t="shared" ca="1" si="11"/>
        <v>0.3171005300035542</v>
      </c>
      <c r="C191" s="4">
        <f t="shared" ca="1" si="12"/>
        <v>4000</v>
      </c>
      <c r="D191" s="19">
        <f ca="1">IF(C191&gt;=q_fished, q_fished, C191)</f>
        <v>3500</v>
      </c>
      <c r="E191" s="18">
        <f t="shared" ca="1" si="13"/>
        <v>0.40912419329334504</v>
      </c>
      <c r="F191" s="20">
        <f t="shared" ca="1" si="14"/>
        <v>3.6040403093228308</v>
      </c>
      <c r="G191" s="27">
        <f ca="1">D191*F191-operating_cost</f>
        <v>2614.141082629907</v>
      </c>
    </row>
    <row r="192" spans="1:7" x14ac:dyDescent="0.3">
      <c r="A192" s="17">
        <v>191</v>
      </c>
      <c r="B192" s="18">
        <f t="shared" ca="1" si="11"/>
        <v>0.36941595892599011</v>
      </c>
      <c r="C192" s="4">
        <f t="shared" ca="1" si="12"/>
        <v>4000</v>
      </c>
      <c r="D192" s="19">
        <f ca="1">IF(C192&gt;=q_fished, q_fished, C192)</f>
        <v>3500</v>
      </c>
      <c r="E192" s="18">
        <f t="shared" ca="1" si="13"/>
        <v>0.13545354204324556</v>
      </c>
      <c r="F192" s="20">
        <f t="shared" ca="1" si="14"/>
        <v>3.4298047914458816</v>
      </c>
      <c r="G192" s="27">
        <f ca="1">D192*F192-operating_cost</f>
        <v>2004.3167700605864</v>
      </c>
    </row>
    <row r="193" spans="1:7" x14ac:dyDescent="0.3">
      <c r="A193" s="17">
        <v>192</v>
      </c>
      <c r="B193" s="18">
        <f t="shared" ca="1" si="11"/>
        <v>5.8709480870057673E-2</v>
      </c>
      <c r="C193" s="4">
        <f t="shared" ca="1" si="12"/>
        <v>2000</v>
      </c>
      <c r="D193" s="19">
        <f ca="1">IF(C193&gt;=q_fished, q_fished, C193)</f>
        <v>2000</v>
      </c>
      <c r="E193" s="18">
        <f t="shared" ca="1" si="13"/>
        <v>0.66603072850203537</v>
      </c>
      <c r="F193" s="20">
        <f t="shared" ca="1" si="14"/>
        <v>3.7357957901878485</v>
      </c>
      <c r="G193" s="27">
        <f ca="1">D193*F193-operating_cost</f>
        <v>-2528.408419624303</v>
      </c>
    </row>
    <row r="194" spans="1:7" x14ac:dyDescent="0.3">
      <c r="A194" s="17">
        <v>193</v>
      </c>
      <c r="B194" s="18">
        <f t="shared" ca="1" si="11"/>
        <v>0.86751493322194961</v>
      </c>
      <c r="C194" s="4">
        <f t="shared" ca="1" si="12"/>
        <v>6000</v>
      </c>
      <c r="D194" s="19">
        <f ca="1">IF(C194&gt;=q_fished, q_fished, C194)</f>
        <v>3500</v>
      </c>
      <c r="E194" s="18">
        <f t="shared" ca="1" si="13"/>
        <v>0.25212597919298663</v>
      </c>
      <c r="F194" s="20">
        <f t="shared" ref="F194:F225" ca="1" si="15">(NORMSINV(E194)*stdev_price) + mean_price</f>
        <v>3.5164370839457781</v>
      </c>
      <c r="G194" s="27">
        <f ca="1">D194*F194-operating_cost</f>
        <v>2307.5297938102231</v>
      </c>
    </row>
    <row r="195" spans="1:7" x14ac:dyDescent="0.3">
      <c r="A195" s="17">
        <v>194</v>
      </c>
      <c r="B195" s="18">
        <f t="shared" ref="B195:B201" ca="1" si="16">RAND()</f>
        <v>3.3742992570849895E-3</v>
      </c>
      <c r="C195" s="4">
        <f t="shared" ref="C195:C201" ca="1" si="17">IF(0.8&lt;=B195, 6, IF( 0.51&lt;= B195, 5, IF(0.18&lt;= B195, 4, IF(0.1 &lt;= B195, 3, IF(0.05&lt;= B195, 2, IF(0.02&lt;= B195, 1, 0))))))*1000</f>
        <v>0</v>
      </c>
      <c r="D195" s="19">
        <f ca="1">IF(C195&gt;=q_fished, q_fished, C195)</f>
        <v>0</v>
      </c>
      <c r="E195" s="18">
        <f t="shared" ref="E195:E201" ca="1" si="18">RAND()</f>
        <v>0.96111261348162103</v>
      </c>
      <c r="F195" s="20">
        <f t="shared" ca="1" si="15"/>
        <v>4.0027491758542899</v>
      </c>
      <c r="G195" s="27">
        <f ca="1">D195*F195-operating_cost</f>
        <v>-10000</v>
      </c>
    </row>
    <row r="196" spans="1:7" x14ac:dyDescent="0.3">
      <c r="A196" s="17">
        <v>195</v>
      </c>
      <c r="B196" s="18">
        <f t="shared" ca="1" si="16"/>
        <v>0.78416450155261996</v>
      </c>
      <c r="C196" s="4">
        <f t="shared" ca="1" si="17"/>
        <v>5000</v>
      </c>
      <c r="D196" s="19">
        <f ca="1">IF(C196&gt;=q_fished, q_fished, C196)</f>
        <v>3500</v>
      </c>
      <c r="E196" s="18">
        <f t="shared" ca="1" si="18"/>
        <v>0.96388030921430934</v>
      </c>
      <c r="F196" s="20">
        <f t="shared" ca="1" si="15"/>
        <v>4.0095213075646452</v>
      </c>
      <c r="G196" s="27">
        <f ca="1">D196*F196-operating_cost</f>
        <v>4033.3245764762578</v>
      </c>
    </row>
    <row r="197" spans="1:7" x14ac:dyDescent="0.3">
      <c r="A197" s="17">
        <v>196</v>
      </c>
      <c r="B197" s="18">
        <f t="shared" ca="1" si="16"/>
        <v>0.69586839967002068</v>
      </c>
      <c r="C197" s="4">
        <f t="shared" ca="1" si="17"/>
        <v>5000</v>
      </c>
      <c r="D197" s="19">
        <f ca="1">IF(C197&gt;=q_fished, q_fished, C197)</f>
        <v>3500</v>
      </c>
      <c r="E197" s="18">
        <f t="shared" ca="1" si="18"/>
        <v>0.67752049528830915</v>
      </c>
      <c r="F197" s="20">
        <f t="shared" ca="1" si="15"/>
        <v>3.7421552871894432</v>
      </c>
      <c r="G197" s="27">
        <f ca="1">D197*F197-operating_cost</f>
        <v>3097.543505163052</v>
      </c>
    </row>
    <row r="198" spans="1:7" x14ac:dyDescent="0.3">
      <c r="A198" s="17">
        <v>197</v>
      </c>
      <c r="B198" s="18">
        <f t="shared" ca="1" si="16"/>
        <v>4.7502534119439943E-2</v>
      </c>
      <c r="C198" s="4">
        <f t="shared" ca="1" si="17"/>
        <v>1000</v>
      </c>
      <c r="D198" s="19">
        <f ca="1">IF(C198&gt;=q_fished, q_fished, C198)</f>
        <v>1000</v>
      </c>
      <c r="E198" s="18">
        <f t="shared" ca="1" si="18"/>
        <v>0.64670667034315721</v>
      </c>
      <c r="F198" s="20">
        <f t="shared" ca="1" si="15"/>
        <v>3.7252888486780229</v>
      </c>
      <c r="G198" s="27">
        <f ca="1">D198*F198-operating_cost</f>
        <v>-6274.711151321977</v>
      </c>
    </row>
    <row r="199" spans="1:7" x14ac:dyDescent="0.3">
      <c r="A199" s="17">
        <v>198</v>
      </c>
      <c r="B199" s="18">
        <f t="shared" ca="1" si="16"/>
        <v>0.89300263086877785</v>
      </c>
      <c r="C199" s="4">
        <f t="shared" ca="1" si="17"/>
        <v>6000</v>
      </c>
      <c r="D199" s="19">
        <f ca="1">IF(C199&gt;=q_fished, q_fished, C199)</f>
        <v>3500</v>
      </c>
      <c r="E199" s="18">
        <f t="shared" ca="1" si="18"/>
        <v>0.60709025311175357</v>
      </c>
      <c r="F199" s="20">
        <f t="shared" ca="1" si="15"/>
        <v>3.7043486369193359</v>
      </c>
      <c r="G199" s="27">
        <f ca="1">D199*F199-operating_cost</f>
        <v>2965.2202292176753</v>
      </c>
    </row>
    <row r="200" spans="1:7" x14ac:dyDescent="0.3">
      <c r="A200" s="17">
        <v>199</v>
      </c>
      <c r="B200" s="18">
        <f t="shared" ca="1" si="16"/>
        <v>0.44391941110910793</v>
      </c>
      <c r="C200" s="4">
        <f t="shared" ca="1" si="17"/>
        <v>4000</v>
      </c>
      <c r="D200" s="19">
        <f ca="1">IF(C200&gt;=q_fished, q_fished, C200)</f>
        <v>3500</v>
      </c>
      <c r="E200" s="18">
        <f t="shared" ca="1" si="18"/>
        <v>0.73308521580623531</v>
      </c>
      <c r="F200" s="20">
        <f t="shared" ca="1" si="15"/>
        <v>3.7744341587599961</v>
      </c>
      <c r="G200" s="27">
        <f ca="1">D200*F200-operating_cost</f>
        <v>3210.5195556599865</v>
      </c>
    </row>
    <row r="201" spans="1:7" x14ac:dyDescent="0.3">
      <c r="A201" s="17">
        <v>200</v>
      </c>
      <c r="B201" s="18">
        <f t="shared" ca="1" si="16"/>
        <v>0.72171577924154828</v>
      </c>
      <c r="C201" s="4">
        <f t="shared" ca="1" si="17"/>
        <v>5000</v>
      </c>
      <c r="D201" s="19">
        <f ca="1">IF(C201&gt;=q_fished, q_fished, C201)</f>
        <v>3500</v>
      </c>
      <c r="E201" s="18">
        <f t="shared" ca="1" si="18"/>
        <v>0.65493215640478919</v>
      </c>
      <c r="F201" s="20">
        <f t="shared" ca="1" si="15"/>
        <v>3.7297341868539244</v>
      </c>
      <c r="G201" s="27">
        <f ca="1">D201*F201-operating_cost</f>
        <v>3054.0696539887358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tabSelected="1" workbookViewId="0">
      <selection activeCell="E3" sqref="E3"/>
    </sheetView>
  </sheetViews>
  <sheetFormatPr defaultColWidth="8.88671875" defaultRowHeight="14.4" x14ac:dyDescent="0.3"/>
  <cols>
    <col min="1" max="1" width="22.5546875" style="1" customWidth="1"/>
    <col min="2" max="2" width="11.6640625" style="1" bestFit="1" customWidth="1"/>
    <col min="3" max="3" width="8.33203125" style="1" bestFit="1" customWidth="1"/>
    <col min="4" max="4" width="19" style="1" bestFit="1" customWidth="1"/>
    <col min="5" max="16384" width="8.88671875" style="1"/>
  </cols>
  <sheetData>
    <row r="1" spans="1:4" x14ac:dyDescent="0.3">
      <c r="A1" s="12" t="s">
        <v>18</v>
      </c>
      <c r="B1" s="29">
        <f ca="1">AVERAGE(Simulation!G:G)</f>
        <v>1773.6433497956234</v>
      </c>
      <c r="C1" s="3"/>
    </row>
    <row r="2" spans="1:4" x14ac:dyDescent="0.3">
      <c r="A2" s="12" t="s">
        <v>20</v>
      </c>
      <c r="B2" s="29">
        <f ca="1">_xlfn.STDEV.S(Simulation!G:G)</f>
        <v>2716.8236140230265</v>
      </c>
      <c r="C2" s="3"/>
    </row>
    <row r="3" spans="1:4" x14ac:dyDescent="0.3">
      <c r="A3" s="12" t="s">
        <v>13</v>
      </c>
      <c r="B3" s="5">
        <f ca="1">COUNTIF(Simulation!G:G,"&gt;"&amp;earn_glouc)/COUNT(Simulation!G:G)</f>
        <v>0.81499999999999995</v>
      </c>
    </row>
    <row r="4" spans="1:4" x14ac:dyDescent="0.3">
      <c r="A4" s="12" t="s">
        <v>14</v>
      </c>
      <c r="B4" s="5">
        <f ca="1">COUNTIF(Simulation!G:G,"&lt;0")/COUNT(Simulation!G:G)</f>
        <v>0.105</v>
      </c>
    </row>
    <row r="5" spans="1:4" x14ac:dyDescent="0.3">
      <c r="A5" s="30" t="s">
        <v>19</v>
      </c>
      <c r="B5" s="29">
        <f ca="1">B1-(1.96*B2)/SQRT(COUNT(Simulation!G:G))</f>
        <v>1397.110807245992</v>
      </c>
      <c r="C5" s="29">
        <f ca="1">B1+(1.96*B2)/SQRT(COUNT(Simulation!G:G))</f>
        <v>2150.1758923452549</v>
      </c>
    </row>
    <row r="7" spans="1:4" x14ac:dyDescent="0.3">
      <c r="A7" s="13" t="s">
        <v>8</v>
      </c>
      <c r="B7" s="12" t="s">
        <v>9</v>
      </c>
      <c r="C7" s="12" t="s">
        <v>10</v>
      </c>
      <c r="D7" s="12" t="s">
        <v>17</v>
      </c>
    </row>
    <row r="8" spans="1:4" x14ac:dyDescent="0.3">
      <c r="A8" s="14">
        <v>-10250</v>
      </c>
      <c r="B8" s="14">
        <f t="shared" ref="B8:B48" si="0">A8+500</f>
        <v>-9750</v>
      </c>
      <c r="C8" s="14">
        <f t="shared" ref="C8:C48" si="1">AVERAGE(A8:B8)</f>
        <v>-10000</v>
      </c>
      <c r="D8" s="14">
        <f ca="1">COUNTIFS(Simulation!G:G,"&gt;="&amp;Summary_of_Output!A8,Simulation!G:G,"&lt;"&amp;Summary_of_Output!B8)</f>
        <v>3</v>
      </c>
    </row>
    <row r="9" spans="1:4" x14ac:dyDescent="0.3">
      <c r="A9" s="14">
        <f t="shared" ref="A9:A48" si="2">B8</f>
        <v>-9750</v>
      </c>
      <c r="B9" s="14">
        <f t="shared" si="0"/>
        <v>-9250</v>
      </c>
      <c r="C9" s="14">
        <f t="shared" si="1"/>
        <v>-9500</v>
      </c>
      <c r="D9" s="14">
        <f ca="1">COUNTIFS(Simulation!G:G,"&gt;="&amp;Summary_of_Output!A9,Simulation!G:G,"&lt;"&amp;Summary_of_Output!B9)</f>
        <v>0</v>
      </c>
    </row>
    <row r="10" spans="1:4" x14ac:dyDescent="0.3">
      <c r="A10" s="14">
        <f t="shared" si="2"/>
        <v>-9250</v>
      </c>
      <c r="B10" s="14">
        <f t="shared" si="0"/>
        <v>-8750</v>
      </c>
      <c r="C10" s="14">
        <f t="shared" si="1"/>
        <v>-9000</v>
      </c>
      <c r="D10" s="14">
        <f ca="1">COUNTIFS(Simulation!G:G,"&gt;="&amp;Summary_of_Output!A10,Simulation!G:G,"&lt;"&amp;Summary_of_Output!B10)</f>
        <v>0</v>
      </c>
    </row>
    <row r="11" spans="1:4" x14ac:dyDescent="0.3">
      <c r="A11" s="14">
        <f t="shared" si="2"/>
        <v>-8750</v>
      </c>
      <c r="B11" s="14">
        <f t="shared" si="0"/>
        <v>-8250</v>
      </c>
      <c r="C11" s="14">
        <f t="shared" si="1"/>
        <v>-8500</v>
      </c>
      <c r="D11" s="14">
        <f ca="1">COUNTIFS(Simulation!G:G,"&gt;="&amp;Summary_of_Output!A11,Simulation!G:G,"&lt;"&amp;Summary_of_Output!B11)</f>
        <v>0</v>
      </c>
    </row>
    <row r="12" spans="1:4" x14ac:dyDescent="0.3">
      <c r="A12" s="14">
        <f t="shared" si="2"/>
        <v>-8250</v>
      </c>
      <c r="B12" s="14">
        <f t="shared" si="0"/>
        <v>-7750</v>
      </c>
      <c r="C12" s="14">
        <f t="shared" si="1"/>
        <v>-8000</v>
      </c>
      <c r="D12" s="14">
        <f ca="1">COUNTIFS(Simulation!G:G,"&gt;="&amp;Summary_of_Output!A12,Simulation!G:G,"&lt;"&amp;Summary_of_Output!B12)</f>
        <v>0</v>
      </c>
    </row>
    <row r="13" spans="1:4" x14ac:dyDescent="0.3">
      <c r="A13" s="14">
        <f t="shared" si="2"/>
        <v>-7750</v>
      </c>
      <c r="B13" s="14">
        <f t="shared" si="0"/>
        <v>-7250</v>
      </c>
      <c r="C13" s="14">
        <f t="shared" si="1"/>
        <v>-7500</v>
      </c>
      <c r="D13" s="14">
        <f ca="1">COUNTIFS(Simulation!G:G,"&gt;="&amp;Summary_of_Output!A13,Simulation!G:G,"&lt;"&amp;Summary_of_Output!B13)</f>
        <v>0</v>
      </c>
    </row>
    <row r="14" spans="1:4" x14ac:dyDescent="0.3">
      <c r="A14" s="14">
        <f t="shared" si="2"/>
        <v>-7250</v>
      </c>
      <c r="B14" s="14">
        <f t="shared" si="0"/>
        <v>-6750</v>
      </c>
      <c r="C14" s="14">
        <f t="shared" si="1"/>
        <v>-7000</v>
      </c>
      <c r="D14" s="14">
        <f ca="1">COUNTIFS(Simulation!G:G,"&gt;="&amp;Summary_of_Output!A14,Simulation!G:G,"&lt;"&amp;Summary_of_Output!B14)</f>
        <v>0</v>
      </c>
    </row>
    <row r="15" spans="1:4" x14ac:dyDescent="0.3">
      <c r="A15" s="14">
        <f t="shared" si="2"/>
        <v>-6750</v>
      </c>
      <c r="B15" s="14">
        <f t="shared" si="0"/>
        <v>-6250</v>
      </c>
      <c r="C15" s="14">
        <f t="shared" si="1"/>
        <v>-6500</v>
      </c>
      <c r="D15" s="14">
        <f ca="1">COUNTIFS(Simulation!G:G,"&gt;="&amp;Summary_of_Output!A15,Simulation!G:G,"&lt;"&amp;Summary_of_Output!B15)</f>
        <v>7</v>
      </c>
    </row>
    <row r="16" spans="1:4" x14ac:dyDescent="0.3">
      <c r="A16" s="14">
        <f t="shared" si="2"/>
        <v>-6250</v>
      </c>
      <c r="B16" s="14">
        <f t="shared" si="0"/>
        <v>-5750</v>
      </c>
      <c r="C16" s="14">
        <f t="shared" si="1"/>
        <v>-6000</v>
      </c>
      <c r="D16" s="14">
        <f ca="1">COUNTIFS(Simulation!G:G,"&gt;="&amp;Summary_of_Output!A16,Simulation!G:G,"&lt;"&amp;Summary_of_Output!B16)</f>
        <v>2</v>
      </c>
    </row>
    <row r="17" spans="1:4" x14ac:dyDescent="0.3">
      <c r="A17" s="14">
        <f t="shared" si="2"/>
        <v>-5750</v>
      </c>
      <c r="B17" s="14">
        <f t="shared" si="0"/>
        <v>-5250</v>
      </c>
      <c r="C17" s="14">
        <f t="shared" si="1"/>
        <v>-5500</v>
      </c>
      <c r="D17" s="14">
        <f ca="1">COUNTIFS(Simulation!G:G,"&gt;="&amp;Summary_of_Output!A17,Simulation!G:G,"&lt;"&amp;Summary_of_Output!B17)</f>
        <v>1</v>
      </c>
    </row>
    <row r="18" spans="1:4" x14ac:dyDescent="0.3">
      <c r="A18" s="14">
        <f t="shared" si="2"/>
        <v>-5250</v>
      </c>
      <c r="B18" s="14">
        <f t="shared" si="0"/>
        <v>-4750</v>
      </c>
      <c r="C18" s="14">
        <f t="shared" si="1"/>
        <v>-5000</v>
      </c>
      <c r="D18" s="14">
        <f ca="1">COUNTIFS(Simulation!G:G,"&gt;="&amp;Summary_of_Output!A18,Simulation!G:G,"&lt;"&amp;Summary_of_Output!B18)</f>
        <v>0</v>
      </c>
    </row>
    <row r="19" spans="1:4" x14ac:dyDescent="0.3">
      <c r="A19" s="14">
        <f t="shared" si="2"/>
        <v>-4750</v>
      </c>
      <c r="B19" s="14">
        <f t="shared" si="0"/>
        <v>-4250</v>
      </c>
      <c r="C19" s="14">
        <f t="shared" si="1"/>
        <v>-4500</v>
      </c>
      <c r="D19" s="14">
        <f ca="1">COUNTIFS(Simulation!G:G,"&gt;="&amp;Summary_of_Output!A19,Simulation!G:G,"&lt;"&amp;Summary_of_Output!B19)</f>
        <v>0</v>
      </c>
    </row>
    <row r="20" spans="1:4" x14ac:dyDescent="0.3">
      <c r="A20" s="14">
        <f t="shared" si="2"/>
        <v>-4250</v>
      </c>
      <c r="B20" s="14">
        <f t="shared" si="0"/>
        <v>-3750</v>
      </c>
      <c r="C20" s="14">
        <f t="shared" si="1"/>
        <v>-4000</v>
      </c>
      <c r="D20" s="14">
        <f ca="1">COUNTIFS(Simulation!G:G,"&gt;="&amp;Summary_of_Output!A20,Simulation!G:G,"&lt;"&amp;Summary_of_Output!B20)</f>
        <v>0</v>
      </c>
    </row>
    <row r="21" spans="1:4" x14ac:dyDescent="0.3">
      <c r="A21" s="14">
        <f t="shared" si="2"/>
        <v>-3750</v>
      </c>
      <c r="B21" s="14">
        <f t="shared" si="0"/>
        <v>-3250</v>
      </c>
      <c r="C21" s="14">
        <f t="shared" si="1"/>
        <v>-3500</v>
      </c>
      <c r="D21" s="14">
        <f ca="1">COUNTIFS(Simulation!G:G,"&gt;="&amp;Summary_of_Output!A21,Simulation!G:G,"&lt;"&amp;Summary_of_Output!B21)</f>
        <v>0</v>
      </c>
    </row>
    <row r="22" spans="1:4" x14ac:dyDescent="0.3">
      <c r="A22" s="14">
        <f t="shared" si="2"/>
        <v>-3250</v>
      </c>
      <c r="B22" s="14">
        <f t="shared" si="0"/>
        <v>-2750</v>
      </c>
      <c r="C22" s="14">
        <f t="shared" si="1"/>
        <v>-3000</v>
      </c>
      <c r="D22" s="14">
        <f ca="1">COUNTIFS(Simulation!G:G,"&gt;="&amp;Summary_of_Output!A22,Simulation!G:G,"&lt;"&amp;Summary_of_Output!B22)</f>
        <v>2</v>
      </c>
    </row>
    <row r="23" spans="1:4" x14ac:dyDescent="0.3">
      <c r="A23" s="14">
        <f t="shared" si="2"/>
        <v>-2750</v>
      </c>
      <c r="B23" s="14">
        <f t="shared" si="0"/>
        <v>-2250</v>
      </c>
      <c r="C23" s="14">
        <f t="shared" si="1"/>
        <v>-2500</v>
      </c>
      <c r="D23" s="14">
        <f ca="1">COUNTIFS(Simulation!G:G,"&gt;="&amp;Summary_of_Output!A23,Simulation!G:G,"&lt;"&amp;Summary_of_Output!B23)</f>
        <v>5</v>
      </c>
    </row>
    <row r="24" spans="1:4" x14ac:dyDescent="0.3">
      <c r="A24" s="14">
        <f t="shared" si="2"/>
        <v>-2250</v>
      </c>
      <c r="B24" s="14">
        <f t="shared" si="0"/>
        <v>-1750</v>
      </c>
      <c r="C24" s="14">
        <f t="shared" si="1"/>
        <v>-2000</v>
      </c>
      <c r="D24" s="14">
        <f ca="1">COUNTIFS(Simulation!G:G,"&gt;="&amp;Summary_of_Output!A24,Simulation!G:G,"&lt;"&amp;Summary_of_Output!B24)</f>
        <v>0</v>
      </c>
    </row>
    <row r="25" spans="1:4" x14ac:dyDescent="0.3">
      <c r="A25" s="14">
        <f t="shared" si="2"/>
        <v>-1750</v>
      </c>
      <c r="B25" s="14">
        <f t="shared" si="0"/>
        <v>-1250</v>
      </c>
      <c r="C25" s="14">
        <f t="shared" si="1"/>
        <v>-1500</v>
      </c>
      <c r="D25" s="14">
        <f ca="1">COUNTIFS(Simulation!G:G,"&gt;="&amp;Summary_of_Output!A25,Simulation!G:G,"&lt;"&amp;Summary_of_Output!B25)</f>
        <v>0</v>
      </c>
    </row>
    <row r="26" spans="1:4" x14ac:dyDescent="0.3">
      <c r="A26" s="14">
        <f t="shared" si="2"/>
        <v>-1250</v>
      </c>
      <c r="B26" s="14">
        <f t="shared" si="0"/>
        <v>-750</v>
      </c>
      <c r="C26" s="14">
        <f t="shared" si="1"/>
        <v>-1000</v>
      </c>
      <c r="D26" s="14">
        <f ca="1">COUNTIFS(Simulation!G:G,"&gt;="&amp;Summary_of_Output!A26,Simulation!G:G,"&lt;"&amp;Summary_of_Output!B26)</f>
        <v>0</v>
      </c>
    </row>
    <row r="27" spans="1:4" x14ac:dyDescent="0.3">
      <c r="A27" s="14">
        <f t="shared" si="2"/>
        <v>-750</v>
      </c>
      <c r="B27" s="14">
        <f t="shared" si="0"/>
        <v>-250</v>
      </c>
      <c r="C27" s="14">
        <f t="shared" si="1"/>
        <v>-500</v>
      </c>
      <c r="D27" s="14">
        <f ca="1">COUNTIFS(Simulation!G:G,"&gt;="&amp;Summary_of_Output!A27,Simulation!G:G,"&lt;"&amp;Summary_of_Output!B27)</f>
        <v>0</v>
      </c>
    </row>
    <row r="28" spans="1:4" x14ac:dyDescent="0.3">
      <c r="A28" s="14">
        <f t="shared" si="2"/>
        <v>-250</v>
      </c>
      <c r="B28" s="14">
        <f t="shared" si="0"/>
        <v>250</v>
      </c>
      <c r="C28" s="14">
        <f t="shared" si="1"/>
        <v>0</v>
      </c>
      <c r="D28" s="14">
        <f ca="1">COUNTIFS(Simulation!G:G,"&gt;="&amp;Summary_of_Output!A28,Simulation!G:G,"&lt;"&amp;Summary_of_Output!B28)</f>
        <v>1</v>
      </c>
    </row>
    <row r="29" spans="1:4" x14ac:dyDescent="0.3">
      <c r="A29" s="14">
        <f t="shared" si="2"/>
        <v>250</v>
      </c>
      <c r="B29" s="14">
        <f t="shared" si="0"/>
        <v>750</v>
      </c>
      <c r="C29" s="14">
        <f t="shared" si="1"/>
        <v>500</v>
      </c>
      <c r="D29" s="14">
        <f ca="1">COUNTIFS(Simulation!G:G,"&gt;="&amp;Summary_of_Output!A29,Simulation!G:G,"&lt;"&amp;Summary_of_Output!B29)</f>
        <v>3</v>
      </c>
    </row>
    <row r="30" spans="1:4" x14ac:dyDescent="0.3">
      <c r="A30" s="14">
        <f t="shared" si="2"/>
        <v>750</v>
      </c>
      <c r="B30" s="14">
        <f t="shared" si="0"/>
        <v>1250</v>
      </c>
      <c r="C30" s="14">
        <f t="shared" si="1"/>
        <v>1000</v>
      </c>
      <c r="D30" s="14">
        <f ca="1">COUNTIFS(Simulation!G:G,"&gt;="&amp;Summary_of_Output!A30,Simulation!G:G,"&lt;"&amp;Summary_of_Output!B30)</f>
        <v>11</v>
      </c>
    </row>
    <row r="31" spans="1:4" x14ac:dyDescent="0.3">
      <c r="A31" s="14">
        <f t="shared" si="2"/>
        <v>1250</v>
      </c>
      <c r="B31" s="14">
        <f t="shared" si="0"/>
        <v>1750</v>
      </c>
      <c r="C31" s="14">
        <f t="shared" si="1"/>
        <v>1500</v>
      </c>
      <c r="D31" s="14">
        <f ca="1">COUNTIFS(Simulation!G:G,"&gt;="&amp;Summary_of_Output!A31,Simulation!G:G,"&lt;"&amp;Summary_of_Output!B31)</f>
        <v>18</v>
      </c>
    </row>
    <row r="32" spans="1:4" x14ac:dyDescent="0.3">
      <c r="A32" s="14">
        <f t="shared" si="2"/>
        <v>1750</v>
      </c>
      <c r="B32" s="14">
        <f t="shared" si="0"/>
        <v>2250</v>
      </c>
      <c r="C32" s="14">
        <f t="shared" si="1"/>
        <v>2000</v>
      </c>
      <c r="D32" s="14">
        <f ca="1">COUNTIFS(Simulation!G:G,"&gt;="&amp;Summary_of_Output!A32,Simulation!G:G,"&lt;"&amp;Summary_of_Output!B32)</f>
        <v>24</v>
      </c>
    </row>
    <row r="33" spans="1:4" x14ac:dyDescent="0.3">
      <c r="A33" s="14">
        <f t="shared" si="2"/>
        <v>2250</v>
      </c>
      <c r="B33" s="14">
        <f t="shared" si="0"/>
        <v>2750</v>
      </c>
      <c r="C33" s="14">
        <f t="shared" si="1"/>
        <v>2500</v>
      </c>
      <c r="D33" s="14">
        <f ca="1">COUNTIFS(Simulation!G:G,"&gt;="&amp;Summary_of_Output!A33,Simulation!G:G,"&lt;"&amp;Summary_of_Output!B33)</f>
        <v>36</v>
      </c>
    </row>
    <row r="34" spans="1:4" x14ac:dyDescent="0.3">
      <c r="A34" s="14">
        <f t="shared" si="2"/>
        <v>2750</v>
      </c>
      <c r="B34" s="14">
        <f t="shared" si="0"/>
        <v>3250</v>
      </c>
      <c r="C34" s="14">
        <f t="shared" si="1"/>
        <v>3000</v>
      </c>
      <c r="D34" s="14">
        <f ca="1">COUNTIFS(Simulation!G:G,"&gt;="&amp;Summary_of_Output!A34,Simulation!G:G,"&lt;"&amp;Summary_of_Output!B34)</f>
        <v>48</v>
      </c>
    </row>
    <row r="35" spans="1:4" x14ac:dyDescent="0.3">
      <c r="A35" s="14">
        <f t="shared" si="2"/>
        <v>3250</v>
      </c>
      <c r="B35" s="14">
        <f t="shared" si="0"/>
        <v>3750</v>
      </c>
      <c r="C35" s="14">
        <f t="shared" si="1"/>
        <v>3500</v>
      </c>
      <c r="D35" s="14">
        <f ca="1">COUNTIFS(Simulation!G:G,"&gt;="&amp;Summary_of_Output!A35,Simulation!G:G,"&lt;"&amp;Summary_of_Output!B35)</f>
        <v>24</v>
      </c>
    </row>
    <row r="36" spans="1:4" x14ac:dyDescent="0.3">
      <c r="A36" s="14">
        <f t="shared" si="2"/>
        <v>3750</v>
      </c>
      <c r="B36" s="14">
        <f t="shared" si="0"/>
        <v>4250</v>
      </c>
      <c r="C36" s="14">
        <f t="shared" si="1"/>
        <v>4000</v>
      </c>
      <c r="D36" s="14">
        <f ca="1">COUNTIFS(Simulation!G:G,"&gt;="&amp;Summary_of_Output!A36,Simulation!G:G,"&lt;"&amp;Summary_of_Output!B36)</f>
        <v>12</v>
      </c>
    </row>
    <row r="37" spans="1:4" x14ac:dyDescent="0.3">
      <c r="A37" s="14">
        <f t="shared" si="2"/>
        <v>4250</v>
      </c>
      <c r="B37" s="14">
        <f t="shared" si="0"/>
        <v>4750</v>
      </c>
      <c r="C37" s="14">
        <f t="shared" si="1"/>
        <v>4500</v>
      </c>
      <c r="D37" s="14">
        <f ca="1">COUNTIFS(Simulation!G:G,"&gt;="&amp;Summary_of_Output!A37,Simulation!G:G,"&lt;"&amp;Summary_of_Output!B37)</f>
        <v>3</v>
      </c>
    </row>
    <row r="38" spans="1:4" x14ac:dyDescent="0.3">
      <c r="A38" s="14">
        <f t="shared" si="2"/>
        <v>4750</v>
      </c>
      <c r="B38" s="14">
        <f t="shared" si="0"/>
        <v>5250</v>
      </c>
      <c r="C38" s="14">
        <f t="shared" si="1"/>
        <v>5000</v>
      </c>
      <c r="D38" s="14">
        <f ca="1">COUNTIFS(Simulation!G:G,"&gt;="&amp;Summary_of_Output!A38,Simulation!G:G,"&lt;"&amp;Summary_of_Output!B38)</f>
        <v>0</v>
      </c>
    </row>
    <row r="39" spans="1:4" x14ac:dyDescent="0.3">
      <c r="A39" s="14">
        <f t="shared" si="2"/>
        <v>5250</v>
      </c>
      <c r="B39" s="14">
        <f t="shared" si="0"/>
        <v>5750</v>
      </c>
      <c r="C39" s="14">
        <f t="shared" si="1"/>
        <v>5500</v>
      </c>
      <c r="D39" s="14">
        <f ca="1">COUNTIFS(Simulation!G:G,"&gt;="&amp;Summary_of_Output!A39,Simulation!G:G,"&lt;"&amp;Summary_of_Output!B39)</f>
        <v>0</v>
      </c>
    </row>
    <row r="40" spans="1:4" x14ac:dyDescent="0.3">
      <c r="A40" s="14">
        <f t="shared" si="2"/>
        <v>5750</v>
      </c>
      <c r="B40" s="14">
        <f t="shared" si="0"/>
        <v>6250</v>
      </c>
      <c r="C40" s="14">
        <f t="shared" si="1"/>
        <v>6000</v>
      </c>
      <c r="D40" s="14">
        <f ca="1">COUNTIFS(Simulation!G:G,"&gt;="&amp;Summary_of_Output!A40,Simulation!G:G,"&lt;"&amp;Summary_of_Output!B40)</f>
        <v>0</v>
      </c>
    </row>
    <row r="41" spans="1:4" x14ac:dyDescent="0.3">
      <c r="A41" s="14">
        <f t="shared" si="2"/>
        <v>6250</v>
      </c>
      <c r="B41" s="14">
        <f t="shared" si="0"/>
        <v>6750</v>
      </c>
      <c r="C41" s="14">
        <f t="shared" si="1"/>
        <v>6500</v>
      </c>
      <c r="D41" s="14">
        <f ca="1">COUNTIFS(Simulation!G:G,"&gt;="&amp;Summary_of_Output!A41,Simulation!G:G,"&lt;"&amp;Summary_of_Output!B41)</f>
        <v>0</v>
      </c>
    </row>
    <row r="42" spans="1:4" x14ac:dyDescent="0.3">
      <c r="A42" s="14">
        <f t="shared" si="2"/>
        <v>6750</v>
      </c>
      <c r="B42" s="14">
        <f t="shared" si="0"/>
        <v>7250</v>
      </c>
      <c r="C42" s="14">
        <f t="shared" si="1"/>
        <v>7000</v>
      </c>
      <c r="D42" s="14">
        <f ca="1">COUNTIFS(Simulation!G:G,"&gt;="&amp;Summary_of_Output!A42,Simulation!G:G,"&lt;"&amp;Summary_of_Output!B42)</f>
        <v>0</v>
      </c>
    </row>
    <row r="43" spans="1:4" x14ac:dyDescent="0.3">
      <c r="A43" s="14">
        <f t="shared" si="2"/>
        <v>7250</v>
      </c>
      <c r="B43" s="14">
        <f t="shared" si="0"/>
        <v>7750</v>
      </c>
      <c r="C43" s="14">
        <f t="shared" si="1"/>
        <v>7500</v>
      </c>
      <c r="D43" s="14">
        <f ca="1">COUNTIFS(Simulation!G:G,"&gt;="&amp;Summary_of_Output!A43,Simulation!G:G,"&lt;"&amp;Summary_of_Output!B43)</f>
        <v>0</v>
      </c>
    </row>
    <row r="44" spans="1:4" x14ac:dyDescent="0.3">
      <c r="A44" s="14">
        <f t="shared" si="2"/>
        <v>7750</v>
      </c>
      <c r="B44" s="14">
        <f t="shared" si="0"/>
        <v>8250</v>
      </c>
      <c r="C44" s="14">
        <f t="shared" si="1"/>
        <v>8000</v>
      </c>
      <c r="D44" s="14">
        <f ca="1">COUNTIFS(Simulation!G:G,"&gt;="&amp;Summary_of_Output!A44,Simulation!G:G,"&lt;"&amp;Summary_of_Output!B44)</f>
        <v>0</v>
      </c>
    </row>
    <row r="45" spans="1:4" x14ac:dyDescent="0.3">
      <c r="A45" s="14">
        <f t="shared" si="2"/>
        <v>8250</v>
      </c>
      <c r="B45" s="14">
        <f t="shared" si="0"/>
        <v>8750</v>
      </c>
      <c r="C45" s="14">
        <f t="shared" si="1"/>
        <v>8500</v>
      </c>
      <c r="D45" s="14">
        <f ca="1">COUNTIFS(Simulation!G:G,"&gt;="&amp;Summary_of_Output!A45,Simulation!G:G,"&lt;"&amp;Summary_of_Output!B45)</f>
        <v>0</v>
      </c>
    </row>
    <row r="46" spans="1:4" x14ac:dyDescent="0.3">
      <c r="A46" s="14">
        <f t="shared" si="2"/>
        <v>8750</v>
      </c>
      <c r="B46" s="14">
        <f t="shared" si="0"/>
        <v>9250</v>
      </c>
      <c r="C46" s="14">
        <f t="shared" si="1"/>
        <v>9000</v>
      </c>
      <c r="D46" s="14">
        <f ca="1">COUNTIFS(Simulation!G:G,"&gt;="&amp;Summary_of_Output!A46,Simulation!G:G,"&lt;"&amp;Summary_of_Output!B46)</f>
        <v>0</v>
      </c>
    </row>
    <row r="47" spans="1:4" x14ac:dyDescent="0.3">
      <c r="A47" s="14">
        <f t="shared" si="2"/>
        <v>9250</v>
      </c>
      <c r="B47" s="14">
        <f t="shared" si="0"/>
        <v>9750</v>
      </c>
      <c r="C47" s="14">
        <f t="shared" si="1"/>
        <v>9500</v>
      </c>
      <c r="D47" s="14">
        <f ca="1">COUNTIFS(Simulation!G:G,"&gt;="&amp;Summary_of_Output!A47,Simulation!G:G,"&lt;"&amp;Summary_of_Output!B47)</f>
        <v>0</v>
      </c>
    </row>
    <row r="48" spans="1:4" x14ac:dyDescent="0.3">
      <c r="A48" s="14">
        <f t="shared" si="2"/>
        <v>9750</v>
      </c>
      <c r="B48" s="14">
        <f t="shared" si="0"/>
        <v>10250</v>
      </c>
      <c r="C48" s="14">
        <f t="shared" si="1"/>
        <v>10000</v>
      </c>
      <c r="D48" s="14">
        <f ca="1">COUNTIFS(Simulation!G:G,"&gt;="&amp;Summary_of_Output!A48,Simulation!G:G,"&lt;"&amp;Summary_of_Output!B48)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Input_Data</vt:lpstr>
      <vt:lpstr>Simulation</vt:lpstr>
      <vt:lpstr>Summary_of_Output</vt:lpstr>
      <vt:lpstr>cum_0</vt:lpstr>
      <vt:lpstr>cum_1</vt:lpstr>
      <vt:lpstr>cum_2</vt:lpstr>
      <vt:lpstr>cum_3</vt:lpstr>
      <vt:lpstr>cum_4</vt:lpstr>
      <vt:lpstr>cum_5</vt:lpstr>
      <vt:lpstr>cum_6</vt:lpstr>
      <vt:lpstr>cum0</vt:lpstr>
      <vt:lpstr>d_0</vt:lpstr>
      <vt:lpstr>d_1</vt:lpstr>
      <vt:lpstr>d_2</vt:lpstr>
      <vt:lpstr>d_3</vt:lpstr>
      <vt:lpstr>d_4</vt:lpstr>
      <vt:lpstr>d_5</vt:lpstr>
      <vt:lpstr>d_6</vt:lpstr>
      <vt:lpstr>earn_glouc</vt:lpstr>
      <vt:lpstr>mean_price</vt:lpstr>
      <vt:lpstr>operating_cost</vt:lpstr>
      <vt:lpstr>prob0</vt:lpstr>
      <vt:lpstr>prob1</vt:lpstr>
      <vt:lpstr>prob2</vt:lpstr>
      <vt:lpstr>prob3</vt:lpstr>
      <vt:lpstr>prob4</vt:lpstr>
      <vt:lpstr>prob5</vt:lpstr>
      <vt:lpstr>prob6</vt:lpstr>
      <vt:lpstr>q_fished</vt:lpstr>
      <vt:lpstr>stdev_price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Barz</dc:creator>
  <cp:lastModifiedBy>Keshigeyan Chandrasegaran</cp:lastModifiedBy>
  <dcterms:created xsi:type="dcterms:W3CDTF">2012-07-28T10:48:17Z</dcterms:created>
  <dcterms:modified xsi:type="dcterms:W3CDTF">2018-08-02T13:36:10Z</dcterms:modified>
</cp:coreProperties>
</file>