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tock Analysis" sheetId="2" r:id="rId5"/>
    <sheet state="visible" name="Income Statement" sheetId="3" r:id="rId6"/>
  </sheets>
  <definedNames/>
  <calcPr/>
</workbook>
</file>

<file path=xl/sharedStrings.xml><?xml version="1.0" encoding="utf-8"?>
<sst xmlns="http://schemas.openxmlformats.org/spreadsheetml/2006/main" count="436" uniqueCount="64">
  <si>
    <t xml:space="preserve">Boutique Sales Dataset </t>
  </si>
  <si>
    <t>Date</t>
  </si>
  <si>
    <t>Brand A - Tomato Cans</t>
  </si>
  <si>
    <t>Price</t>
  </si>
  <si>
    <t>Sales</t>
  </si>
  <si>
    <t>Brand B - Tomato Cans</t>
  </si>
  <si>
    <t>Price2</t>
  </si>
  <si>
    <t>Sales2</t>
  </si>
  <si>
    <t>Brand C - Tomato Cans</t>
  </si>
  <si>
    <t>Price4</t>
  </si>
  <si>
    <t>Sales3</t>
  </si>
  <si>
    <t>HTG 25.00</t>
  </si>
  <si>
    <t>HTG 24.0</t>
  </si>
  <si>
    <t>HTG 26.00</t>
  </si>
  <si>
    <t>Income by months</t>
  </si>
  <si>
    <t>December</t>
  </si>
  <si>
    <t>January</t>
  </si>
  <si>
    <t>February</t>
  </si>
  <si>
    <t>Boxe A</t>
  </si>
  <si>
    <t>Boxe B</t>
  </si>
  <si>
    <t>Boxe C</t>
  </si>
  <si>
    <t>Total</t>
  </si>
  <si>
    <t>Stock Bi-weekly</t>
  </si>
  <si>
    <t>Décembre</t>
  </si>
  <si>
    <t xml:space="preserve">Janvier </t>
  </si>
  <si>
    <t>Février</t>
  </si>
  <si>
    <t xml:space="preserve">Total </t>
  </si>
  <si>
    <t>Quantity Sold Bi-weekly</t>
  </si>
  <si>
    <t>2 decembre 2019</t>
  </si>
  <si>
    <t>15 decembre</t>
  </si>
  <si>
    <t>31 decembre</t>
  </si>
  <si>
    <t>15 janvier</t>
  </si>
  <si>
    <t>31 janvier</t>
  </si>
  <si>
    <t>15 fevrier</t>
  </si>
  <si>
    <t>29 fevrier</t>
  </si>
  <si>
    <t xml:space="preserve">1st Stock </t>
  </si>
  <si>
    <t>1st Stock</t>
  </si>
  <si>
    <t xml:space="preserve">2nd stock </t>
  </si>
  <si>
    <t>3rd Stock</t>
  </si>
  <si>
    <t>4th Stock</t>
  </si>
  <si>
    <t>5th Stock</t>
  </si>
  <si>
    <t>6th Stock</t>
  </si>
  <si>
    <t>7th stock</t>
  </si>
  <si>
    <t>Cost of good sold</t>
  </si>
  <si>
    <t>Total Stock Perished</t>
  </si>
  <si>
    <t>16 decembre</t>
  </si>
  <si>
    <t>30 decembre</t>
  </si>
  <si>
    <t>10 fevrier</t>
  </si>
  <si>
    <t>24 fevrier</t>
  </si>
  <si>
    <t>Can sold</t>
  </si>
  <si>
    <t>Can Bought</t>
  </si>
  <si>
    <t>Can perished</t>
  </si>
  <si>
    <t>Cans Sold</t>
  </si>
  <si>
    <t>Cost of Good Sold</t>
  </si>
  <si>
    <t xml:space="preserve">Gross Profit </t>
  </si>
  <si>
    <t>Taxes</t>
  </si>
  <si>
    <t>Profit/Loss</t>
  </si>
  <si>
    <t>Unit Price</t>
  </si>
  <si>
    <t>Cost</t>
  </si>
  <si>
    <t>Profit/Loss per can</t>
  </si>
  <si>
    <t xml:space="preserve">Brand A </t>
  </si>
  <si>
    <t>Brand B</t>
  </si>
  <si>
    <t>Brand C</t>
  </si>
  <si>
    <t>Profit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</si>
</sst>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_([$HTG]\ * #,##0.00_);_([$HTG]\ * \(#,##0.00\);_([$HTG]\ * &quot;-&quot;??_);_(@_)"/>
    <numFmt numFmtId="166" formatCode="d mmmm"/>
  </numFmts>
  <fonts count="6">
    <font>
      <sz val="11.0"/>
      <color theme="1"/>
      <name val="Arial"/>
    </font>
    <font>
      <sz val="24.0"/>
      <color theme="1"/>
      <name val="Impact"/>
    </font>
    <font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E7E6E6"/>
        <bgColor rgb="FFE7E6E6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CFE2F3"/>
        <bgColor rgb="FFCFE2F3"/>
      </patternFill>
    </fill>
  </fills>
  <borders count="5">
    <border/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0" xfId="0" applyAlignment="1" applyFont="1">
      <alignment horizontal="center"/>
    </xf>
    <xf borderId="0" fillId="0" fontId="2" numFmtId="0" xfId="0" applyFont="1"/>
    <xf borderId="1" fillId="2" fontId="3" numFmtId="165" xfId="0" applyBorder="1" applyFill="1" applyFont="1" applyNumberFormat="1"/>
    <xf borderId="1" fillId="3" fontId="3" numFmtId="165" xfId="0" applyBorder="1" applyFill="1" applyFont="1" applyNumberFormat="1"/>
    <xf borderId="2" fillId="4" fontId="3" numFmtId="0" xfId="0" applyBorder="1" applyFill="1" applyFont="1"/>
    <xf borderId="2" fillId="5" fontId="3" numFmtId="0" xfId="0" applyAlignment="1" applyBorder="1" applyFill="1" applyFont="1">
      <alignment horizontal="center"/>
    </xf>
    <xf borderId="2" fillId="6" fontId="3" numFmtId="0" xfId="0" applyBorder="1" applyFill="1" applyFont="1"/>
    <xf borderId="2" fillId="7" fontId="3" numFmtId="0" xfId="0" applyBorder="1" applyFill="1" applyFont="1"/>
    <xf borderId="0" fillId="0" fontId="2" numFmtId="0" xfId="0" applyAlignment="1" applyFont="1">
      <alignment readingOrder="0"/>
    </xf>
    <xf borderId="2" fillId="8" fontId="3" numFmtId="0" xfId="0" applyBorder="1" applyFill="1" applyFont="1"/>
    <xf borderId="2" fillId="8" fontId="3" numFmtId="0" xfId="0" applyAlignment="1" applyBorder="1" applyFont="1">
      <alignment readingOrder="0"/>
    </xf>
    <xf borderId="2" fillId="4" fontId="3" numFmtId="165" xfId="0" applyBorder="1" applyFont="1" applyNumberFormat="1"/>
    <xf borderId="0" fillId="0" fontId="2" numFmtId="165" xfId="0" applyFont="1" applyNumberFormat="1"/>
    <xf borderId="0" fillId="0" fontId="2" numFmtId="0" xfId="0" applyAlignment="1" applyFont="1">
      <alignment horizontal="center" readingOrder="0"/>
    </xf>
    <xf borderId="0" fillId="0" fontId="2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9" fontId="2" numFmtId="0" xfId="0" applyFill="1" applyFont="1"/>
    <xf borderId="0" fillId="0" fontId="5" numFmtId="0" xfId="0" applyFont="1"/>
    <xf borderId="0" fillId="0" fontId="2" numFmtId="1" xfId="0" applyFont="1" applyNumberFormat="1"/>
    <xf borderId="0" fillId="9" fontId="4" numFmtId="0" xfId="0" applyFont="1"/>
    <xf borderId="2" fillId="10" fontId="3" numFmtId="165" xfId="0" applyBorder="1" applyFill="1" applyFont="1" applyNumberFormat="1"/>
    <xf borderId="3" fillId="11" fontId="2" numFmtId="0" xfId="0" applyBorder="1" applyFill="1" applyFont="1"/>
    <xf borderId="3" fillId="9" fontId="2" numFmtId="0" xfId="0" applyBorder="1" applyFont="1"/>
    <xf borderId="3" fillId="9" fontId="3" numFmtId="0" xfId="0" applyBorder="1" applyFont="1"/>
    <xf borderId="3" fillId="9" fontId="2" numFmtId="10" xfId="0" applyBorder="1" applyFont="1" applyNumberFormat="1"/>
    <xf borderId="3" fillId="11" fontId="2" numFmtId="10" xfId="0" applyBorder="1" applyFont="1" applyNumberFormat="1"/>
    <xf borderId="4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Dataset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+mn-lt"/>
              </a:defRPr>
            </a:pPr>
            <a:r>
              <a:rPr b="0" i="0" sz="2000">
                <a:solidFill>
                  <a:srgbClr val="757575"/>
                </a:solidFill>
                <a:latin typeface="+mn-lt"/>
              </a:rPr>
              <a:t>Sales  by months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cat>
            <c:strRef>
              <c:f>Dataset!$O$6:$Q$6</c:f>
            </c:strRef>
          </c:cat>
          <c:val>
            <c:numRef>
              <c:f>Dataset!$O$10:$Q$10</c:f>
              <c:numCache/>
            </c:numRef>
          </c:val>
        </c:ser>
        <c:axId val="1926950701"/>
        <c:axId val="1361856021"/>
      </c:barChart>
      <c:catAx>
        <c:axId val="1926950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61856021"/>
      </c:catAx>
      <c:valAx>
        <c:axId val="1361856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269507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Stock Bi-weekly
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v>Boxe 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Dataset!$O$14:$T$14</c:f>
            </c:strRef>
          </c:cat>
          <c:val>
            <c:numRef>
              <c:f>Dataset!$O$15:$T$15</c:f>
              <c:numCache/>
            </c:numRef>
          </c:val>
        </c:ser>
        <c:ser>
          <c:idx val="1"/>
          <c:order val="1"/>
          <c:tx>
            <c:v>Boxe B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Dataset!$O$14:$T$14</c:f>
            </c:strRef>
          </c:cat>
          <c:val>
            <c:numRef>
              <c:f>Dataset!$O$16:$T$16</c:f>
              <c:numCache/>
            </c:numRef>
          </c:val>
        </c:ser>
        <c:ser>
          <c:idx val="2"/>
          <c:order val="2"/>
          <c:tx>
            <c:v>Boxe C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Dataset!$O$14:$T$14</c:f>
            </c:strRef>
          </c:cat>
          <c:val>
            <c:numRef>
              <c:f>Dataset!$O$17:$T$17</c:f>
              <c:numCache/>
            </c:numRef>
          </c:val>
        </c:ser>
        <c:axId val="827952565"/>
        <c:axId val="166883946"/>
      </c:bar3DChart>
      <c:catAx>
        <c:axId val="827952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6883946"/>
      </c:catAx>
      <c:valAx>
        <c:axId val="1668839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2795256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Boxe A Stock Evolution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1C4587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Dataset!$N$30:$N$36</c:f>
            </c:strRef>
          </c:cat>
          <c:val>
            <c:numRef>
              <c:f>Dataset!$O$30:$O$36</c:f>
              <c:numCache/>
            </c:numRef>
          </c:val>
        </c:ser>
        <c:ser>
          <c:idx val="1"/>
          <c:order val="1"/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Dataset!$N$30:$N$36</c:f>
            </c:strRef>
          </c:cat>
          <c:val>
            <c:numRef>
              <c:f>Dataset!$P$30:$P$36</c:f>
              <c:numCache/>
            </c:numRef>
          </c:val>
        </c:ser>
        <c:ser>
          <c:idx val="2"/>
          <c:order val="2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Dataset!$N$30:$N$36</c:f>
            </c:strRef>
          </c:cat>
          <c:val>
            <c:numRef>
              <c:f>Dataset!$Q$30:$Q$36</c:f>
              <c:numCache/>
            </c:numRef>
          </c:val>
        </c:ser>
        <c:ser>
          <c:idx val="3"/>
          <c:order val="3"/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Dataset!$N$30:$N$36</c:f>
            </c:strRef>
          </c:cat>
          <c:val>
            <c:numRef>
              <c:f>Dataset!$R$30:$R$36</c:f>
              <c:numCache/>
            </c:numRef>
          </c:val>
        </c:ser>
        <c:ser>
          <c:idx val="4"/>
          <c:order val="4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Dataset!$N$30:$N$36</c:f>
            </c:strRef>
          </c:cat>
          <c:val>
            <c:numRef>
              <c:f>Dataset!$S$30:$S$36</c:f>
              <c:numCache/>
            </c:numRef>
          </c:val>
        </c:ser>
        <c:ser>
          <c:idx val="5"/>
          <c:order val="5"/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4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Dataset!$N$30:$N$36</c:f>
            </c:strRef>
          </c:cat>
          <c:val>
            <c:numRef>
              <c:f>Dataset!$T$30:$T$36</c:f>
              <c:numCache/>
            </c:numRef>
          </c:val>
        </c:ser>
        <c:ser>
          <c:idx val="6"/>
          <c:order val="6"/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dPt>
            <c:idx val="4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5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Dataset!$N$30:$N$36</c:f>
            </c:strRef>
          </c:cat>
          <c:val>
            <c:numRef>
              <c:f>Dataset!$U$30:$U$36</c:f>
              <c:numCache/>
            </c:numRef>
          </c:val>
        </c:ser>
        <c:overlap val="100"/>
        <c:axId val="156668847"/>
        <c:axId val="913115542"/>
      </c:barChart>
      <c:catAx>
        <c:axId val="156668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115542"/>
      </c:catAx>
      <c:valAx>
        <c:axId val="913115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668847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Boxe B Stock Analysis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Dataset!$W$30:$W$36</c:f>
            </c:strRef>
          </c:cat>
          <c:val>
            <c:numRef>
              <c:f>Dataset!$X$30:$X$36</c:f>
              <c:numCache/>
            </c:numRef>
          </c:val>
        </c:ser>
        <c:ser>
          <c:idx val="1"/>
          <c:order val="1"/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cat>
            <c:strRef>
              <c:f>Dataset!$W$30:$W$36</c:f>
            </c:strRef>
          </c:cat>
          <c:val>
            <c:numRef>
              <c:f>Dataset!$Y$30:$Y$36</c:f>
              <c:numCache/>
            </c:numRef>
          </c:val>
        </c:ser>
        <c:ser>
          <c:idx val="2"/>
          <c:order val="2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Dataset!$W$30:$W$36</c:f>
            </c:strRef>
          </c:cat>
          <c:val>
            <c:numRef>
              <c:f>Dataset!$Z$30:$Z$36</c:f>
              <c:numCache/>
            </c:numRef>
          </c:val>
        </c:ser>
        <c:ser>
          <c:idx val="3"/>
          <c:order val="3"/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dLbls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Dataset!$W$30:$W$36</c:f>
            </c:strRef>
          </c:cat>
          <c:val>
            <c:numRef>
              <c:f>Dataset!$AA$30:$AA$36</c:f>
              <c:numCache/>
            </c:numRef>
          </c:val>
        </c:ser>
        <c:ser>
          <c:idx val="4"/>
          <c:order val="4"/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Pt>
            <c:idx val="2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</c:dPt>
          <c:dLbls>
            <c:dLbl>
              <c:idx val="4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Dataset!$W$30:$W$36</c:f>
            </c:strRef>
          </c:cat>
          <c:val>
            <c:numRef>
              <c:f>Dataset!$AB$30:$AB$36</c:f>
              <c:numCache/>
            </c:numRef>
          </c:val>
        </c:ser>
        <c:ser>
          <c:idx val="5"/>
          <c:order val="5"/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</c:dPt>
          <c:dLbls>
            <c:dLbl>
              <c:idx val="5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Dataset!$W$30:$W$36</c:f>
            </c:strRef>
          </c:cat>
          <c:val>
            <c:numRef>
              <c:f>Dataset!$AC$30:$AC$36</c:f>
              <c:numCache/>
            </c:numRef>
          </c:val>
        </c:ser>
        <c:ser>
          <c:idx val="6"/>
          <c:order val="6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5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Dataset!$W$30:$W$36</c:f>
            </c:strRef>
          </c:cat>
          <c:val>
            <c:numRef>
              <c:f>Dataset!$AD$30:$AD$36</c:f>
              <c:numCache/>
            </c:numRef>
          </c:val>
        </c:ser>
        <c:overlap val="100"/>
        <c:axId val="1410918876"/>
        <c:axId val="536788352"/>
      </c:barChart>
      <c:catAx>
        <c:axId val="1410918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788352"/>
      </c:catAx>
      <c:valAx>
        <c:axId val="536788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09188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Boxe C Analysis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073763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Dataset!$AF$30:$AF$36</c:f>
            </c:strRef>
          </c:cat>
          <c:val>
            <c:numRef>
              <c:f>Dataset!$AG$30:$AG$36</c:f>
              <c:numCache/>
            </c:numRef>
          </c:val>
        </c:ser>
        <c:ser>
          <c:idx val="1"/>
          <c:order val="1"/>
          <c:spPr>
            <a:solidFill>
              <a:srgbClr val="FF0000"/>
            </a:solidFill>
            <a:ln cmpd="sng" w="76200">
              <a:solidFill>
                <a:srgbClr val="000000"/>
              </a:solidFill>
            </a:ln>
          </c:spPr>
          <c:dPt>
            <c:idx val="1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Dataset!$AF$30:$AF$36</c:f>
            </c:strRef>
          </c:cat>
          <c:val>
            <c:numRef>
              <c:f>Dataset!$AH$30:$AH$36</c:f>
              <c:numCache/>
            </c:numRef>
          </c:val>
        </c:ser>
        <c:ser>
          <c:idx val="2"/>
          <c:order val="2"/>
          <c:spPr>
            <a:solidFill>
              <a:srgbClr val="073763"/>
            </a:solidFill>
            <a:ln cmpd="sng" w="76200">
              <a:solidFill>
                <a:srgbClr val="000000"/>
              </a:solidFill>
            </a:ln>
          </c:spPr>
          <c:dPt>
            <c:idx val="1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</c:dPt>
          <c:dLbls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Dataset!$AF$30:$AF$36</c:f>
            </c:strRef>
          </c:cat>
          <c:val>
            <c:numRef>
              <c:f>Dataset!$AI$30:$AI$36</c:f>
              <c:numCache/>
            </c:numRef>
          </c:val>
        </c:ser>
        <c:ser>
          <c:idx val="3"/>
          <c:order val="3"/>
          <c:spPr>
            <a:solidFill>
              <a:srgbClr val="073763"/>
            </a:solidFill>
            <a:ln cmpd="sng" w="76200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dLbls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Dataset!$AF$30:$AF$36</c:f>
            </c:strRef>
          </c:cat>
          <c:val>
            <c:numRef>
              <c:f>Dataset!$AJ$30:$AJ$36</c:f>
              <c:numCache/>
            </c:numRef>
          </c:val>
        </c:ser>
        <c:ser>
          <c:idx val="4"/>
          <c:order val="4"/>
          <c:spPr>
            <a:solidFill>
              <a:srgbClr val="FF0000"/>
            </a:solidFill>
            <a:ln cmpd="sng" w="76200">
              <a:solidFill>
                <a:srgbClr val="000000"/>
              </a:solidFill>
            </a:ln>
          </c:spPr>
          <c:dPt>
            <c:idx val="2"/>
          </c:dPt>
          <c:dPt>
            <c:idx val="3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Dataset!$AF$30:$AF$36</c:f>
            </c:strRef>
          </c:cat>
          <c:val>
            <c:numRef>
              <c:f>Dataset!$AK$30:$AK$36</c:f>
              <c:numCache/>
            </c:numRef>
          </c:val>
        </c:ser>
        <c:ser>
          <c:idx val="5"/>
          <c:order val="5"/>
          <c:spPr>
            <a:solidFill>
              <a:srgbClr val="FF0000"/>
            </a:solidFill>
            <a:ln cmpd="sng" w="76200">
              <a:solidFill>
                <a:srgbClr val="000000"/>
              </a:solidFill>
            </a:ln>
          </c:spPr>
          <c:dPt>
            <c:idx val="4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Dataset!$AF$30:$AF$36</c:f>
            </c:strRef>
          </c:cat>
          <c:val>
            <c:numRef>
              <c:f>Dataset!$AL$30:$AL$36</c:f>
              <c:numCache/>
            </c:numRef>
          </c:val>
        </c:ser>
        <c:ser>
          <c:idx val="6"/>
          <c:order val="6"/>
          <c:spPr>
            <a:solidFill>
              <a:schemeClr val="accent1">
                <a:lumOff val="30000"/>
              </a:schemeClr>
            </a:solidFill>
            <a:ln cmpd="sng" w="76200">
              <a:solidFill>
                <a:srgbClr val="000000"/>
              </a:solidFill>
            </a:ln>
          </c:spPr>
          <c:dPt>
            <c:idx val="4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Dataset!$AF$30:$AF$36</c:f>
            </c:strRef>
          </c:cat>
          <c:val>
            <c:numRef>
              <c:f>Dataset!$AM$30:$AM$36</c:f>
              <c:numCache/>
            </c:numRef>
          </c:val>
        </c:ser>
        <c:overlap val="100"/>
        <c:axId val="64118284"/>
        <c:axId val="618096591"/>
      </c:barChart>
      <c:catAx>
        <c:axId val="64118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096591"/>
      </c:catAx>
      <c:valAx>
        <c:axId val="618096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1182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Brand A - Tomato Cans Daily Sales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Dataset!$B$1:$B$4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Dataset!$A$5:$A$100</c:f>
            </c:strRef>
          </c:cat>
          <c:val>
            <c:numRef>
              <c:f>Dataset!$B$5:$B$100</c:f>
              <c:numCache/>
            </c:numRef>
          </c:val>
          <c:smooth val="0"/>
        </c:ser>
        <c:axId val="535276473"/>
        <c:axId val="610784803"/>
      </c:lineChart>
      <c:catAx>
        <c:axId val="535276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0784803"/>
      </c:catAx>
      <c:valAx>
        <c:axId val="610784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Brand A - Tomato Cans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5276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Brand B - Tomato Cans Daily Sales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Dataset!$E$1:$E$4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Dataset!$A$5:$A$100</c:f>
            </c:strRef>
          </c:cat>
          <c:val>
            <c:numRef>
              <c:f>Dataset!$E$5:$E$100</c:f>
              <c:numCache/>
            </c:numRef>
          </c:val>
          <c:smooth val="0"/>
        </c:ser>
        <c:axId val="1810095117"/>
        <c:axId val="126494969"/>
      </c:lineChart>
      <c:catAx>
        <c:axId val="1810095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494969"/>
      </c:catAx>
      <c:valAx>
        <c:axId val="126494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Brand B - Tomato Cans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00951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Brand C - Tomato Cans Daily Sales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Dataset!$H$1:$H$4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Dataset!$A$5:$A$100</c:f>
            </c:strRef>
          </c:cat>
          <c:val>
            <c:numRef>
              <c:f>Dataset!$H$5:$H$100</c:f>
              <c:numCache/>
            </c:numRef>
          </c:val>
          <c:smooth val="0"/>
        </c:ser>
        <c:axId val="1204997888"/>
        <c:axId val="508025647"/>
      </c:lineChart>
      <c:catAx>
        <c:axId val="120499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8025647"/>
      </c:catAx>
      <c:valAx>
        <c:axId val="508025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Brand C - Tomato Cans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49978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Brand A - Tomato Cans, Brand B - Tomato Cans et Brand C - Tomato Cans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Dataset!$B$1:$B$4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Dataset!$A$5:$A$100</c:f>
            </c:strRef>
          </c:cat>
          <c:val>
            <c:numRef>
              <c:f>Dataset!$B$5:$B$100</c:f>
              <c:numCache/>
            </c:numRef>
          </c:val>
          <c:smooth val="0"/>
        </c:ser>
        <c:ser>
          <c:idx val="1"/>
          <c:order val="1"/>
          <c:tx>
            <c:strRef>
              <c:f>Dataset!$E$1:$E$4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Dataset!$A$5:$A$100</c:f>
            </c:strRef>
          </c:cat>
          <c:val>
            <c:numRef>
              <c:f>Dataset!$E$5:$E$100</c:f>
              <c:numCache/>
            </c:numRef>
          </c:val>
          <c:smooth val="0"/>
        </c:ser>
        <c:ser>
          <c:idx val="2"/>
          <c:order val="2"/>
          <c:tx>
            <c:strRef>
              <c:f>Dataset!$H$1:$H$4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Dataset!$A$5:$A$100</c:f>
            </c:strRef>
          </c:cat>
          <c:val>
            <c:numRef>
              <c:f>Dataset!$H$5:$H$100</c:f>
              <c:numCache/>
            </c:numRef>
          </c:val>
          <c:smooth val="0"/>
        </c:ser>
        <c:axId val="2051084269"/>
        <c:axId val="1531907626"/>
      </c:lineChart>
      <c:catAx>
        <c:axId val="20510842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1907626"/>
      </c:catAx>
      <c:valAx>
        <c:axId val="1531907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10842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Profit/Loss Graph</a:t>
            </a:r>
          </a:p>
        </c:rich>
      </c:tx>
      <c:layout>
        <c:manualLayout>
          <c:xMode val="edge"/>
          <c:yMode val="edge"/>
          <c:x val="0.2717360017497813"/>
          <c:y val="0.032407407407407406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Sales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'Income Statement'!$B$2:$D$2</c:f>
            </c:strRef>
          </c:cat>
          <c:val>
            <c:numRef>
              <c:f>'Income Statement'!$B$3:$D$3</c:f>
              <c:numCache/>
            </c:numRef>
          </c:val>
        </c:ser>
        <c:ser>
          <c:idx val="1"/>
          <c:order val="1"/>
          <c:tx>
            <c:v>Cost of Good Sold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'Income Statement'!$B$2:$D$2</c:f>
            </c:strRef>
          </c:cat>
          <c:val>
            <c:numRef>
              <c:f>'Income Statement'!$B$4:$D$4</c:f>
              <c:numCache/>
            </c:numRef>
          </c:val>
        </c:ser>
        <c:ser>
          <c:idx val="2"/>
          <c:order val="2"/>
          <c:tx>
            <c:strRef>
              <c:f>'Income Statement'!$A$5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'Income Statement'!$B$2:$D$2</c:f>
            </c:strRef>
          </c:cat>
          <c:val>
            <c:numRef>
              <c:f>'Income Statement'!$B$5:$D$5</c:f>
              <c:numCache/>
            </c:numRef>
          </c:val>
        </c:ser>
        <c:axId val="593518824"/>
        <c:axId val="1175913203"/>
      </c:barChart>
      <c:catAx>
        <c:axId val="593518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75913203"/>
      </c:catAx>
      <c:valAx>
        <c:axId val="1175913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351882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Income  by months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Dataset!$O$6:$Q$6</c:f>
            </c:strRef>
          </c:cat>
          <c:val>
            <c:numRef>
              <c:f>Dataset!$O$10:$Q$10</c:f>
              <c:numCache/>
            </c:numRef>
          </c:val>
        </c:ser>
        <c:axId val="65473246"/>
        <c:axId val="1815026175"/>
      </c:barChart>
      <c:catAx>
        <c:axId val="65473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15026175"/>
      </c:catAx>
      <c:valAx>
        <c:axId val="1815026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5473246"/>
      </c:valAx>
    </c:plotArea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Boxe A, Boxe B et Boxe 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'Income Statement'!$H$2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Statement'!$G$3:$G$5</c:f>
            </c:strRef>
          </c:cat>
          <c:val>
            <c:numRef>
              <c:f>'Income Statement'!$H$3:$H$5</c:f>
              <c:numCache/>
            </c:numRef>
          </c:val>
        </c:ser>
        <c:ser>
          <c:idx val="1"/>
          <c:order val="1"/>
          <c:tx>
            <c:strRef>
              <c:f>'Income Statement'!$I$2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Statement'!$G$3:$G$5</c:f>
            </c:strRef>
          </c:cat>
          <c:val>
            <c:numRef>
              <c:f>'Income Statement'!$I$3:$I$5</c:f>
              <c:numCache/>
            </c:numRef>
          </c:val>
        </c:ser>
        <c:ser>
          <c:idx val="2"/>
          <c:order val="2"/>
          <c:tx>
            <c:strRef>
              <c:f>'Income Statement'!$J$2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Statement'!$G$3:$G$5</c:f>
            </c:strRef>
          </c:cat>
          <c:val>
            <c:numRef>
              <c:f>'Income Statement'!$J$3:$J$5</c:f>
              <c:numCache/>
            </c:numRef>
          </c:val>
        </c:ser>
        <c:axId val="170501538"/>
        <c:axId val="887193311"/>
      </c:barChart>
      <c:catAx>
        <c:axId val="1705015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7193311"/>
      </c:catAx>
      <c:valAx>
        <c:axId val="887193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5015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85725</xdr:colOff>
      <xdr:row>44</xdr:row>
      <xdr:rowOff>114300</xdr:rowOff>
    </xdr:from>
    <xdr:ext cx="5000625" cy="2876550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1057275</xdr:colOff>
      <xdr:row>35</xdr:row>
      <xdr:rowOff>47625</xdr:rowOff>
    </xdr:from>
    <xdr:ext cx="4457700" cy="2876550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371475</xdr:colOff>
      <xdr:row>59</xdr:row>
      <xdr:rowOff>114300</xdr:rowOff>
    </xdr:from>
    <xdr:ext cx="5715000" cy="35337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552450</xdr:colOff>
      <xdr:row>67</xdr:row>
      <xdr:rowOff>152400</xdr:rowOff>
    </xdr:from>
    <xdr:ext cx="5715000" cy="3533775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15</xdr:col>
      <xdr:colOff>390525</xdr:colOff>
      <xdr:row>47</xdr:row>
      <xdr:rowOff>47625</xdr:rowOff>
    </xdr:from>
    <xdr:ext cx="5715000" cy="2733675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117</xdr:row>
      <xdr:rowOff>38100</xdr:rowOff>
    </xdr:from>
    <xdr:ext cx="5715000" cy="3533775"/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57150</xdr:colOff>
      <xdr:row>103</xdr:row>
      <xdr:rowOff>123825</xdr:rowOff>
    </xdr:from>
    <xdr:ext cx="5715000" cy="3533775"/>
    <xdr:graphicFrame>
      <xdr:nvGraphicFramePr>
        <xdr:cNvPr id="7" name="Chart 7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180975</xdr:colOff>
      <xdr:row>121</xdr:row>
      <xdr:rowOff>142875</xdr:rowOff>
    </xdr:from>
    <xdr:ext cx="5715000" cy="3533775"/>
    <xdr:graphicFrame>
      <xdr:nvGraphicFramePr>
        <xdr:cNvPr id="8" name="Chart 8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7</xdr:col>
      <xdr:colOff>209550</xdr:colOff>
      <xdr:row>101</xdr:row>
      <xdr:rowOff>28575</xdr:rowOff>
    </xdr:from>
    <xdr:ext cx="5715000" cy="3533775"/>
    <xdr:graphicFrame>
      <xdr:nvGraphicFramePr>
        <xdr:cNvPr id="9" name="Chart 9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647700</xdr:colOff>
      <xdr:row>23</xdr:row>
      <xdr:rowOff>57150</xdr:rowOff>
    </xdr:from>
    <xdr:ext cx="4371975" cy="2876550"/>
    <xdr:graphicFrame>
      <xdr:nvGraphicFramePr>
        <xdr:cNvPr id="10" name="Chart 10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38100</xdr:colOff>
      <xdr:row>21</xdr:row>
      <xdr:rowOff>123825</xdr:rowOff>
    </xdr:from>
    <xdr:ext cx="5000625" cy="2876550"/>
    <xdr:graphicFrame>
      <xdr:nvGraphicFramePr>
        <xdr:cNvPr id="11" name="Chart 1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19</xdr:row>
      <xdr:rowOff>180975</xdr:rowOff>
    </xdr:from>
    <xdr:ext cx="5715000" cy="3533775"/>
    <xdr:graphicFrame>
      <xdr:nvGraphicFramePr>
        <xdr:cNvPr id="12" name="Chart 1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4:J101" displayName="Table_1" id="1">
  <tableColumns count="10">
    <tableColumn name="Date" id="1"/>
    <tableColumn name="Brand A - Tomato Cans" id="2"/>
    <tableColumn name="Price" id="3"/>
    <tableColumn name="Sales" id="4"/>
    <tableColumn name="Brand B - Tomato Cans" id="5"/>
    <tableColumn name="Price2" id="6"/>
    <tableColumn name="Sales2" id="7"/>
    <tableColumn name="Brand C - Tomato Cans" id="8"/>
    <tableColumn name="Price4" id="9"/>
    <tableColumn name="Sales3" id="10"/>
  </tableColumns>
  <tableStyleInfo name="Datas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0.0"/>
    <col customWidth="1" min="3" max="3" width="7.63"/>
    <col customWidth="1" min="4" max="4" width="13.0"/>
    <col customWidth="1" min="5" max="5" width="19.88"/>
    <col customWidth="1" min="6" max="6" width="7.63"/>
    <col customWidth="1" min="7" max="7" width="13.0"/>
    <col customWidth="1" min="8" max="8" width="19.88"/>
    <col customWidth="1" min="9" max="9" width="7.63"/>
    <col customWidth="1" min="10" max="10" width="13.0"/>
    <col customWidth="1" min="11" max="11" width="11.5"/>
    <col customWidth="1" min="12" max="13" width="7.63"/>
    <col customWidth="1" min="14" max="14" width="14.38"/>
    <col customWidth="1" min="15" max="17" width="15.25"/>
    <col customWidth="1" min="18" max="18" width="10.5"/>
    <col customWidth="1" min="19" max="39" width="7.63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>
      <c r="A5" s="3">
        <v>43801.0</v>
      </c>
      <c r="B5" s="2">
        <v>24.0</v>
      </c>
      <c r="C5" s="2" t="s">
        <v>11</v>
      </c>
      <c r="D5" s="4">
        <v>600.0</v>
      </c>
      <c r="E5" s="2">
        <v>24.0</v>
      </c>
      <c r="F5" s="2" t="s">
        <v>12</v>
      </c>
      <c r="G5" s="4">
        <v>576.0</v>
      </c>
      <c r="H5" s="2">
        <v>24.0</v>
      </c>
      <c r="I5" s="2" t="s">
        <v>13</v>
      </c>
      <c r="J5" s="4">
        <v>624.0</v>
      </c>
      <c r="N5" s="5" t="s">
        <v>14</v>
      </c>
    </row>
    <row r="6">
      <c r="A6" s="3">
        <v>43802.0</v>
      </c>
      <c r="B6" s="2">
        <v>47.0</v>
      </c>
      <c r="C6" s="2" t="s">
        <v>11</v>
      </c>
      <c r="D6" s="4">
        <v>1175.0</v>
      </c>
      <c r="E6" s="2">
        <v>47.0</v>
      </c>
      <c r="F6" s="2" t="s">
        <v>12</v>
      </c>
      <c r="G6" s="4">
        <v>1128.0</v>
      </c>
      <c r="H6" s="2">
        <v>47.0</v>
      </c>
      <c r="I6" s="2" t="s">
        <v>13</v>
      </c>
      <c r="J6" s="4">
        <v>1222.0</v>
      </c>
      <c r="O6" s="6" t="s">
        <v>15</v>
      </c>
      <c r="P6" s="6" t="s">
        <v>16</v>
      </c>
      <c r="Q6" s="6" t="s">
        <v>17</v>
      </c>
    </row>
    <row r="7">
      <c r="A7" s="3">
        <v>43803.0</v>
      </c>
      <c r="B7" s="2">
        <v>15.0</v>
      </c>
      <c r="C7" s="2" t="s">
        <v>11</v>
      </c>
      <c r="D7" s="4">
        <v>375.0</v>
      </c>
      <c r="E7" s="2">
        <v>15.0</v>
      </c>
      <c r="F7" s="2" t="s">
        <v>12</v>
      </c>
      <c r="G7" s="4">
        <v>360.0</v>
      </c>
      <c r="H7" s="2">
        <v>15.0</v>
      </c>
      <c r="I7" s="2" t="s">
        <v>13</v>
      </c>
      <c r="J7" s="4">
        <v>390.0</v>
      </c>
      <c r="N7" s="6" t="s">
        <v>18</v>
      </c>
      <c r="O7" s="7">
        <f>SUM(D5:D40)</f>
        <v>21550</v>
      </c>
      <c r="P7" s="7">
        <f>SUM(D41:D71)</f>
        <v>20250</v>
      </c>
      <c r="Q7" s="7">
        <f>SUM(D72:F100)</f>
        <v>19162</v>
      </c>
    </row>
    <row r="8">
      <c r="A8" s="3">
        <v>43804.0</v>
      </c>
      <c r="B8" s="2">
        <v>7.0</v>
      </c>
      <c r="C8" s="2" t="s">
        <v>11</v>
      </c>
      <c r="D8" s="4">
        <v>175.0</v>
      </c>
      <c r="E8" s="2">
        <v>7.0</v>
      </c>
      <c r="F8" s="2" t="s">
        <v>12</v>
      </c>
      <c r="G8" s="4">
        <v>168.0</v>
      </c>
      <c r="H8" s="2">
        <v>7.0</v>
      </c>
      <c r="I8" s="2" t="s">
        <v>13</v>
      </c>
      <c r="J8" s="4">
        <v>182.0</v>
      </c>
      <c r="N8" s="6" t="s">
        <v>19</v>
      </c>
      <c r="O8" s="7">
        <f>SUM(G5:G40)</f>
        <v>20688</v>
      </c>
      <c r="P8" s="7">
        <f>SUM(G41:G71)</f>
        <v>19440</v>
      </c>
      <c r="Q8" s="7">
        <f>SUM(G72:G100)</f>
        <v>17688</v>
      </c>
    </row>
    <row r="9">
      <c r="A9" s="3">
        <v>43805.0</v>
      </c>
      <c r="B9" s="2">
        <v>24.0</v>
      </c>
      <c r="C9" s="2" t="s">
        <v>11</v>
      </c>
      <c r="D9" s="4">
        <v>600.0</v>
      </c>
      <c r="E9" s="2">
        <v>24.0</v>
      </c>
      <c r="F9" s="2" t="s">
        <v>12</v>
      </c>
      <c r="G9" s="4">
        <v>576.0</v>
      </c>
      <c r="H9" s="2">
        <v>24.0</v>
      </c>
      <c r="I9" s="2" t="s">
        <v>13</v>
      </c>
      <c r="J9" s="4">
        <v>624.0</v>
      </c>
      <c r="N9" s="6" t="s">
        <v>20</v>
      </c>
      <c r="O9" s="7">
        <f>SUM(J5:J40)</f>
        <v>22412</v>
      </c>
      <c r="P9" s="7">
        <f>SUM(J41:J71)</f>
        <v>21060</v>
      </c>
      <c r="Q9" s="7">
        <f>SUM(J72:J100)</f>
        <v>19162</v>
      </c>
    </row>
    <row r="10">
      <c r="A10" s="3">
        <v>43806.0</v>
      </c>
      <c r="B10" s="2">
        <v>55.0</v>
      </c>
      <c r="C10" s="2" t="s">
        <v>11</v>
      </c>
      <c r="D10" s="4">
        <v>1375.0</v>
      </c>
      <c r="E10" s="2">
        <v>55.0</v>
      </c>
      <c r="F10" s="2" t="s">
        <v>12</v>
      </c>
      <c r="G10" s="4">
        <v>1320.0</v>
      </c>
      <c r="H10" s="2">
        <v>55.0</v>
      </c>
      <c r="I10" s="2" t="s">
        <v>13</v>
      </c>
      <c r="J10" s="4">
        <v>1430.0</v>
      </c>
      <c r="N10" s="6" t="s">
        <v>21</v>
      </c>
      <c r="O10" s="8">
        <f t="shared" ref="O10:Q10" si="1">SUM(O7:O9)</f>
        <v>64650</v>
      </c>
      <c r="P10" s="8">
        <f t="shared" si="1"/>
        <v>60750</v>
      </c>
      <c r="Q10" s="8">
        <f t="shared" si="1"/>
        <v>56012</v>
      </c>
    </row>
    <row r="11">
      <c r="A11" s="3">
        <v>43807.0</v>
      </c>
      <c r="B11" s="2">
        <v>20.0</v>
      </c>
      <c r="C11" s="2" t="s">
        <v>11</v>
      </c>
      <c r="D11" s="4">
        <v>500.0</v>
      </c>
      <c r="E11" s="2">
        <v>20.0</v>
      </c>
      <c r="F11" s="2" t="s">
        <v>12</v>
      </c>
      <c r="G11" s="4">
        <v>480.0</v>
      </c>
      <c r="H11" s="2">
        <v>20.0</v>
      </c>
      <c r="I11" s="2" t="s">
        <v>13</v>
      </c>
      <c r="J11" s="4">
        <v>520.0</v>
      </c>
    </row>
    <row r="12">
      <c r="A12" s="3">
        <v>43808.0</v>
      </c>
      <c r="B12" s="2">
        <v>44.0</v>
      </c>
      <c r="C12" s="2" t="s">
        <v>11</v>
      </c>
      <c r="D12" s="4">
        <v>1100.0</v>
      </c>
      <c r="E12" s="2">
        <v>44.0</v>
      </c>
      <c r="F12" s="2" t="s">
        <v>12</v>
      </c>
      <c r="G12" s="4">
        <v>1056.0</v>
      </c>
      <c r="H12" s="2">
        <v>44.0</v>
      </c>
      <c r="I12" s="2" t="s">
        <v>13</v>
      </c>
      <c r="J12" s="4">
        <v>1144.0</v>
      </c>
    </row>
    <row r="13">
      <c r="A13" s="3">
        <v>43809.0</v>
      </c>
      <c r="B13" s="2">
        <v>28.0</v>
      </c>
      <c r="C13" s="2" t="s">
        <v>11</v>
      </c>
      <c r="D13" s="4">
        <v>700.0</v>
      </c>
      <c r="E13" s="2">
        <v>28.0</v>
      </c>
      <c r="F13" s="2" t="s">
        <v>12</v>
      </c>
      <c r="G13" s="4">
        <v>672.0</v>
      </c>
      <c r="H13" s="2">
        <v>28.0</v>
      </c>
      <c r="I13" s="2" t="s">
        <v>13</v>
      </c>
      <c r="J13" s="4">
        <v>728.0</v>
      </c>
      <c r="N13" s="5" t="s">
        <v>22</v>
      </c>
    </row>
    <row r="14">
      <c r="A14" s="3">
        <v>43810.0</v>
      </c>
      <c r="B14" s="2">
        <v>29.0</v>
      </c>
      <c r="C14" s="2" t="s">
        <v>11</v>
      </c>
      <c r="D14" s="4">
        <v>725.0</v>
      </c>
      <c r="E14" s="2">
        <v>29.0</v>
      </c>
      <c r="F14" s="2" t="s">
        <v>12</v>
      </c>
      <c r="G14" s="4">
        <v>696.0</v>
      </c>
      <c r="H14" s="2">
        <v>29.0</v>
      </c>
      <c r="I14" s="2" t="s">
        <v>13</v>
      </c>
      <c r="J14" s="4">
        <v>754.0</v>
      </c>
      <c r="O14" s="6" t="s">
        <v>23</v>
      </c>
      <c r="P14" s="6" t="s">
        <v>23</v>
      </c>
      <c r="Q14" s="6" t="s">
        <v>24</v>
      </c>
      <c r="R14" s="6" t="s">
        <v>24</v>
      </c>
      <c r="S14" s="6" t="s">
        <v>25</v>
      </c>
      <c r="T14" s="6" t="s">
        <v>25</v>
      </c>
    </row>
    <row r="15">
      <c r="A15" s="3">
        <v>43811.0</v>
      </c>
      <c r="B15" s="2">
        <v>9.0</v>
      </c>
      <c r="C15" s="2" t="s">
        <v>11</v>
      </c>
      <c r="D15" s="4">
        <v>225.0</v>
      </c>
      <c r="E15" s="2">
        <v>9.0</v>
      </c>
      <c r="F15" s="2" t="s">
        <v>12</v>
      </c>
      <c r="G15" s="4">
        <v>216.0</v>
      </c>
      <c r="H15" s="2">
        <v>9.0</v>
      </c>
      <c r="I15" s="2" t="s">
        <v>13</v>
      </c>
      <c r="J15" s="4">
        <v>234.0</v>
      </c>
      <c r="N15" s="6" t="s">
        <v>18</v>
      </c>
      <c r="O15" s="6">
        <f t="shared" ref="O15:P15" si="2">1680/2</f>
        <v>840</v>
      </c>
      <c r="P15" s="6">
        <f t="shared" si="2"/>
        <v>840</v>
      </c>
      <c r="Q15" s="6">
        <v>840.0</v>
      </c>
      <c r="R15" s="6">
        <v>840.0</v>
      </c>
      <c r="S15" s="6">
        <v>840.0</v>
      </c>
      <c r="T15" s="6">
        <v>840.0</v>
      </c>
      <c r="U15" s="6">
        <f t="shared" ref="U15:U17" si="4">SUM(O15:T15)</f>
        <v>5040</v>
      </c>
    </row>
    <row r="16">
      <c r="A16" s="3">
        <v>43812.0</v>
      </c>
      <c r="B16" s="2">
        <v>34.0</v>
      </c>
      <c r="C16" s="2" t="s">
        <v>11</v>
      </c>
      <c r="D16" s="4">
        <v>850.0</v>
      </c>
      <c r="E16" s="2">
        <v>34.0</v>
      </c>
      <c r="F16" s="2" t="s">
        <v>12</v>
      </c>
      <c r="G16" s="4">
        <v>816.0</v>
      </c>
      <c r="H16" s="2">
        <v>34.0</v>
      </c>
      <c r="I16" s="2" t="s">
        <v>13</v>
      </c>
      <c r="J16" s="4">
        <v>884.0</v>
      </c>
      <c r="N16" s="6" t="s">
        <v>19</v>
      </c>
      <c r="O16" s="6">
        <f t="shared" ref="O16:T16" si="3">1920/2</f>
        <v>960</v>
      </c>
      <c r="P16" s="6">
        <f t="shared" si="3"/>
        <v>960</v>
      </c>
      <c r="Q16" s="6">
        <f t="shared" si="3"/>
        <v>960</v>
      </c>
      <c r="R16" s="6">
        <f t="shared" si="3"/>
        <v>960</v>
      </c>
      <c r="S16" s="6">
        <f t="shared" si="3"/>
        <v>960</v>
      </c>
      <c r="T16" s="6">
        <f t="shared" si="3"/>
        <v>960</v>
      </c>
      <c r="U16" s="6">
        <f t="shared" si="4"/>
        <v>5760</v>
      </c>
    </row>
    <row r="17">
      <c r="A17" s="3">
        <v>43813.0</v>
      </c>
      <c r="B17" s="2">
        <v>21.0</v>
      </c>
      <c r="C17" s="2" t="s">
        <v>11</v>
      </c>
      <c r="D17" s="4">
        <v>525.0</v>
      </c>
      <c r="E17" s="2">
        <v>21.0</v>
      </c>
      <c r="F17" s="2" t="s">
        <v>12</v>
      </c>
      <c r="G17" s="4">
        <v>504.0</v>
      </c>
      <c r="H17" s="2">
        <v>21.0</v>
      </c>
      <c r="I17" s="2" t="s">
        <v>13</v>
      </c>
      <c r="J17" s="4">
        <v>546.0</v>
      </c>
      <c r="N17" s="6" t="s">
        <v>20</v>
      </c>
      <c r="O17" s="6">
        <f t="shared" ref="O17:T17" si="5">1440/2</f>
        <v>720</v>
      </c>
      <c r="P17" s="6">
        <f t="shared" si="5"/>
        <v>720</v>
      </c>
      <c r="Q17" s="6">
        <f t="shared" si="5"/>
        <v>720</v>
      </c>
      <c r="R17" s="6">
        <f t="shared" si="5"/>
        <v>720</v>
      </c>
      <c r="S17" s="6">
        <f t="shared" si="5"/>
        <v>720</v>
      </c>
      <c r="T17" s="6">
        <f t="shared" si="5"/>
        <v>720</v>
      </c>
      <c r="U17" s="6">
        <f t="shared" si="4"/>
        <v>4320</v>
      </c>
    </row>
    <row r="18">
      <c r="A18" s="3">
        <v>43814.0</v>
      </c>
      <c r="B18" s="2">
        <v>41.0</v>
      </c>
      <c r="C18" s="2" t="s">
        <v>11</v>
      </c>
      <c r="D18" s="4">
        <v>1025.0</v>
      </c>
      <c r="E18" s="2">
        <v>41.0</v>
      </c>
      <c r="F18" s="2" t="s">
        <v>12</v>
      </c>
      <c r="G18" s="4">
        <v>984.0</v>
      </c>
      <c r="H18" s="2">
        <v>41.0</v>
      </c>
      <c r="I18" s="2" t="s">
        <v>13</v>
      </c>
      <c r="J18" s="4">
        <v>1066.0</v>
      </c>
      <c r="N18" s="6" t="s">
        <v>26</v>
      </c>
      <c r="O18" s="9">
        <f t="shared" ref="O18:T18" si="6">SUM(O15:O17)</f>
        <v>2520</v>
      </c>
      <c r="P18" s="9">
        <f t="shared" si="6"/>
        <v>2520</v>
      </c>
      <c r="Q18" s="9">
        <f t="shared" si="6"/>
        <v>2520</v>
      </c>
      <c r="R18" s="9">
        <f t="shared" si="6"/>
        <v>2520</v>
      </c>
      <c r="S18" s="9">
        <f t="shared" si="6"/>
        <v>2520</v>
      </c>
      <c r="T18" s="9">
        <f t="shared" si="6"/>
        <v>2520</v>
      </c>
      <c r="U18" s="6">
        <f>sum(U15:U17)</f>
        <v>15120</v>
      </c>
    </row>
    <row r="19">
      <c r="A19" s="3">
        <v>43815.0</v>
      </c>
      <c r="B19" s="2">
        <v>54.0</v>
      </c>
      <c r="C19" s="2" t="s">
        <v>11</v>
      </c>
      <c r="D19" s="4">
        <v>1350.0</v>
      </c>
      <c r="E19" s="2">
        <v>54.0</v>
      </c>
      <c r="F19" s="2" t="s">
        <v>12</v>
      </c>
      <c r="G19" s="4">
        <v>1296.0</v>
      </c>
      <c r="H19" s="2">
        <v>54.0</v>
      </c>
      <c r="I19" s="2" t="s">
        <v>13</v>
      </c>
      <c r="J19" s="4">
        <v>1404.0</v>
      </c>
    </row>
    <row r="20">
      <c r="A20" s="3">
        <v>43816.0</v>
      </c>
      <c r="B20" s="2">
        <v>48.0</v>
      </c>
      <c r="C20" s="2" t="s">
        <v>11</v>
      </c>
      <c r="D20" s="4">
        <v>1200.0</v>
      </c>
      <c r="E20" s="2">
        <v>48.0</v>
      </c>
      <c r="F20" s="2" t="s">
        <v>12</v>
      </c>
      <c r="G20" s="4">
        <v>1152.0</v>
      </c>
      <c r="H20" s="2">
        <v>48.0</v>
      </c>
      <c r="I20" s="2" t="s">
        <v>13</v>
      </c>
      <c r="J20" s="4">
        <v>1248.0</v>
      </c>
    </row>
    <row r="21" ht="15.75" customHeight="1">
      <c r="A21" s="3">
        <v>43817.0</v>
      </c>
      <c r="B21" s="2">
        <v>52.0</v>
      </c>
      <c r="C21" s="2" t="s">
        <v>11</v>
      </c>
      <c r="D21" s="4">
        <v>1300.0</v>
      </c>
      <c r="E21" s="2">
        <v>52.0</v>
      </c>
      <c r="F21" s="2" t="s">
        <v>12</v>
      </c>
      <c r="G21" s="4">
        <v>1248.0</v>
      </c>
      <c r="H21" s="2">
        <v>52.0</v>
      </c>
      <c r="I21" s="2" t="s">
        <v>13</v>
      </c>
      <c r="J21" s="4">
        <v>1352.0</v>
      </c>
      <c r="N21" s="5"/>
    </row>
    <row r="22" ht="15.75" customHeight="1">
      <c r="A22" s="3">
        <v>43818.0</v>
      </c>
      <c r="B22" s="2">
        <v>17.0</v>
      </c>
      <c r="C22" s="2" t="s">
        <v>11</v>
      </c>
      <c r="D22" s="4">
        <v>425.0</v>
      </c>
      <c r="E22" s="2">
        <v>17.0</v>
      </c>
      <c r="F22" s="2" t="s">
        <v>12</v>
      </c>
      <c r="G22" s="4">
        <v>408.0</v>
      </c>
      <c r="H22" s="2">
        <v>17.0</v>
      </c>
      <c r="I22" s="2" t="s">
        <v>13</v>
      </c>
      <c r="J22" s="4">
        <v>442.0</v>
      </c>
      <c r="N22" s="5" t="s">
        <v>27</v>
      </c>
    </row>
    <row r="23" ht="15.75" customHeight="1">
      <c r="A23" s="3">
        <v>43819.0</v>
      </c>
      <c r="B23" s="2">
        <v>10.0</v>
      </c>
      <c r="C23" s="2" t="s">
        <v>11</v>
      </c>
      <c r="D23" s="4">
        <v>250.0</v>
      </c>
      <c r="E23" s="2">
        <v>10.0</v>
      </c>
      <c r="F23" s="2" t="s">
        <v>12</v>
      </c>
      <c r="G23" s="4">
        <v>240.0</v>
      </c>
      <c r="H23" s="2">
        <v>10.0</v>
      </c>
      <c r="I23" s="2" t="s">
        <v>13</v>
      </c>
      <c r="J23" s="4">
        <v>260.0</v>
      </c>
      <c r="O23" s="6" t="s">
        <v>15</v>
      </c>
      <c r="P23" s="6" t="s">
        <v>15</v>
      </c>
      <c r="Q23" s="6" t="s">
        <v>16</v>
      </c>
      <c r="R23" s="6" t="s">
        <v>16</v>
      </c>
      <c r="S23" s="6" t="s">
        <v>17</v>
      </c>
      <c r="T23" s="6" t="s">
        <v>17</v>
      </c>
    </row>
    <row r="24" ht="15.75" customHeight="1">
      <c r="A24" s="3">
        <v>43820.0</v>
      </c>
      <c r="B24" s="2">
        <v>23.0</v>
      </c>
      <c r="C24" s="2" t="s">
        <v>11</v>
      </c>
      <c r="D24" s="4">
        <v>575.0</v>
      </c>
      <c r="E24" s="2">
        <v>23.0</v>
      </c>
      <c r="F24" s="2" t="s">
        <v>12</v>
      </c>
      <c r="G24" s="4">
        <v>552.0</v>
      </c>
      <c r="H24" s="2">
        <v>23.0</v>
      </c>
      <c r="I24" s="2" t="s">
        <v>13</v>
      </c>
      <c r="J24" s="4">
        <v>598.0</v>
      </c>
      <c r="N24" s="6" t="s">
        <v>18</v>
      </c>
      <c r="O24" s="6">
        <f t="shared" ref="O24:O26" si="7">SUM($B$5:$B$19)</f>
        <v>452</v>
      </c>
      <c r="P24" s="6">
        <f t="shared" ref="P24:P26" si="8">SUM($B$20:$B$39)</f>
        <v>365</v>
      </c>
      <c r="Q24" s="6">
        <f t="shared" ref="Q24:Q26" si="9">SUM($B$40:$B$53)</f>
        <v>387</v>
      </c>
      <c r="R24" s="6">
        <f t="shared" ref="R24:R26" si="10">SUM($B$54:$B$67)</f>
        <v>339</v>
      </c>
      <c r="S24" s="6">
        <f t="shared" ref="S24:S26" si="11">SUM($B$68:$B$81)</f>
        <v>366</v>
      </c>
      <c r="T24" s="6">
        <f t="shared" ref="T24:T26" si="12">SUM($B$82:$B$100)</f>
        <v>500</v>
      </c>
      <c r="U24" s="6">
        <f t="shared" ref="U24:U27" si="13">SUM(O24:T24)</f>
        <v>2409</v>
      </c>
    </row>
    <row r="25" ht="15.75" customHeight="1">
      <c r="A25" s="3">
        <v>43821.0</v>
      </c>
      <c r="B25" s="2">
        <v>22.0</v>
      </c>
      <c r="C25" s="2" t="s">
        <v>11</v>
      </c>
      <c r="D25" s="4">
        <v>550.0</v>
      </c>
      <c r="E25" s="2">
        <v>22.0</v>
      </c>
      <c r="F25" s="2" t="s">
        <v>12</v>
      </c>
      <c r="G25" s="4">
        <v>528.0</v>
      </c>
      <c r="H25" s="2">
        <v>22.0</v>
      </c>
      <c r="I25" s="2" t="s">
        <v>13</v>
      </c>
      <c r="J25" s="4">
        <v>572.0</v>
      </c>
      <c r="N25" s="6" t="s">
        <v>19</v>
      </c>
      <c r="O25" s="6">
        <f t="shared" si="7"/>
        <v>452</v>
      </c>
      <c r="P25" s="6">
        <f t="shared" si="8"/>
        <v>365</v>
      </c>
      <c r="Q25" s="6">
        <f t="shared" si="9"/>
        <v>387</v>
      </c>
      <c r="R25" s="6">
        <f t="shared" si="10"/>
        <v>339</v>
      </c>
      <c r="S25" s="6">
        <f t="shared" si="11"/>
        <v>366</v>
      </c>
      <c r="T25" s="6">
        <f t="shared" si="12"/>
        <v>500</v>
      </c>
      <c r="U25" s="6">
        <f t="shared" si="13"/>
        <v>2409</v>
      </c>
    </row>
    <row r="26" ht="15.75" customHeight="1">
      <c r="A26" s="3">
        <v>43822.0</v>
      </c>
      <c r="B26" s="2">
        <v>37.0</v>
      </c>
      <c r="C26" s="2" t="s">
        <v>11</v>
      </c>
      <c r="D26" s="4">
        <v>925.0</v>
      </c>
      <c r="E26" s="2">
        <v>37.0</v>
      </c>
      <c r="F26" s="2" t="s">
        <v>12</v>
      </c>
      <c r="G26" s="4">
        <v>888.0</v>
      </c>
      <c r="H26" s="2">
        <v>37.0</v>
      </c>
      <c r="I26" s="2" t="s">
        <v>13</v>
      </c>
      <c r="J26" s="4">
        <v>962.0</v>
      </c>
      <c r="N26" s="6" t="s">
        <v>20</v>
      </c>
      <c r="O26" s="6">
        <f t="shared" si="7"/>
        <v>452</v>
      </c>
      <c r="P26" s="6">
        <f t="shared" si="8"/>
        <v>365</v>
      </c>
      <c r="Q26" s="6">
        <f t="shared" si="9"/>
        <v>387</v>
      </c>
      <c r="R26" s="6">
        <f t="shared" si="10"/>
        <v>339</v>
      </c>
      <c r="S26" s="6">
        <f t="shared" si="11"/>
        <v>366</v>
      </c>
      <c r="T26" s="6">
        <f t="shared" si="12"/>
        <v>500</v>
      </c>
      <c r="U26" s="6">
        <f t="shared" si="13"/>
        <v>2409</v>
      </c>
    </row>
    <row r="27" ht="15.75" customHeight="1">
      <c r="A27" s="3">
        <v>43823.0</v>
      </c>
      <c r="B27" s="2">
        <v>46.0</v>
      </c>
      <c r="C27" s="2" t="s">
        <v>11</v>
      </c>
      <c r="D27" s="4">
        <v>1150.0</v>
      </c>
      <c r="E27" s="2">
        <v>46.0</v>
      </c>
      <c r="F27" s="2" t="s">
        <v>12</v>
      </c>
      <c r="G27" s="4">
        <v>1104.0</v>
      </c>
      <c r="H27" s="2">
        <v>46.0</v>
      </c>
      <c r="I27" s="2" t="s">
        <v>13</v>
      </c>
      <c r="J27" s="4">
        <v>1196.0</v>
      </c>
      <c r="N27" s="6" t="s">
        <v>21</v>
      </c>
      <c r="O27" s="9">
        <f t="shared" ref="O27:T27" si="14">SUM(O24:O26)</f>
        <v>1356</v>
      </c>
      <c r="P27" s="9">
        <f t="shared" si="14"/>
        <v>1095</v>
      </c>
      <c r="Q27" s="9">
        <f t="shared" si="14"/>
        <v>1161</v>
      </c>
      <c r="R27" s="9">
        <f t="shared" si="14"/>
        <v>1017</v>
      </c>
      <c r="S27" s="9">
        <f t="shared" si="14"/>
        <v>1098</v>
      </c>
      <c r="T27" s="9">
        <f t="shared" si="14"/>
        <v>1500</v>
      </c>
      <c r="U27" s="9">
        <f t="shared" si="13"/>
        <v>7227</v>
      </c>
    </row>
    <row r="28" ht="15.75" customHeight="1">
      <c r="A28" s="3">
        <v>43824.0</v>
      </c>
      <c r="B28" s="2">
        <v>16.0</v>
      </c>
      <c r="C28" s="2" t="s">
        <v>11</v>
      </c>
      <c r="D28" s="4">
        <v>400.0</v>
      </c>
      <c r="E28" s="2">
        <v>16.0</v>
      </c>
      <c r="F28" s="2" t="s">
        <v>12</v>
      </c>
      <c r="G28" s="4">
        <v>384.0</v>
      </c>
      <c r="H28" s="2">
        <v>16.0</v>
      </c>
      <c r="I28" s="2" t="s">
        <v>13</v>
      </c>
      <c r="J28" s="4">
        <v>416.0</v>
      </c>
    </row>
    <row r="29" ht="15.75" customHeight="1">
      <c r="A29" s="3">
        <v>43825.0</v>
      </c>
      <c r="B29" s="2">
        <v>31.0</v>
      </c>
      <c r="C29" s="2" t="s">
        <v>11</v>
      </c>
      <c r="D29" s="4">
        <v>775.0</v>
      </c>
      <c r="E29" s="2">
        <v>31.0</v>
      </c>
      <c r="F29" s="2" t="s">
        <v>12</v>
      </c>
      <c r="G29" s="4">
        <v>744.0</v>
      </c>
      <c r="H29" s="2">
        <v>31.0</v>
      </c>
      <c r="I29" s="2" t="s">
        <v>13</v>
      </c>
      <c r="J29" s="4">
        <v>806.0</v>
      </c>
      <c r="N29" s="10" t="s">
        <v>18</v>
      </c>
      <c r="O29" s="6" t="s">
        <v>28</v>
      </c>
      <c r="P29" s="6" t="s">
        <v>29</v>
      </c>
      <c r="Q29" s="6" t="s">
        <v>30</v>
      </c>
      <c r="R29" s="6" t="s">
        <v>31</v>
      </c>
      <c r="S29" s="6" t="s">
        <v>32</v>
      </c>
      <c r="T29" s="6" t="s">
        <v>33</v>
      </c>
      <c r="U29" s="6" t="s">
        <v>34</v>
      </c>
      <c r="W29" s="10" t="s">
        <v>19</v>
      </c>
      <c r="X29" s="6" t="s">
        <v>28</v>
      </c>
      <c r="Y29" s="6" t="s">
        <v>29</v>
      </c>
      <c r="Z29" s="6" t="s">
        <v>30</v>
      </c>
      <c r="AA29" s="6" t="s">
        <v>31</v>
      </c>
      <c r="AB29" s="6" t="s">
        <v>32</v>
      </c>
      <c r="AC29" s="6" t="s">
        <v>33</v>
      </c>
      <c r="AD29" s="6" t="s">
        <v>34</v>
      </c>
      <c r="AF29" s="10" t="s">
        <v>20</v>
      </c>
      <c r="AG29" s="6" t="s">
        <v>28</v>
      </c>
      <c r="AH29" s="6" t="s">
        <v>29</v>
      </c>
      <c r="AI29" s="6" t="s">
        <v>30</v>
      </c>
      <c r="AJ29" s="6" t="s">
        <v>31</v>
      </c>
      <c r="AK29" s="6" t="s">
        <v>32</v>
      </c>
      <c r="AL29" s="6" t="s">
        <v>33</v>
      </c>
      <c r="AM29" s="6" t="s">
        <v>34</v>
      </c>
    </row>
    <row r="30" ht="15.75" customHeight="1">
      <c r="A30" s="3"/>
      <c r="B30" s="2"/>
      <c r="C30" s="2"/>
      <c r="D30" s="4"/>
      <c r="E30" s="2"/>
      <c r="F30" s="2"/>
      <c r="G30" s="4"/>
      <c r="H30" s="2"/>
      <c r="I30" s="2"/>
      <c r="J30" s="4"/>
      <c r="N30" s="6" t="s">
        <v>35</v>
      </c>
      <c r="O30" s="6">
        <v>840.0</v>
      </c>
      <c r="P30" s="6">
        <f>840-452</f>
        <v>388</v>
      </c>
      <c r="Q30" s="6">
        <f>388-388</f>
        <v>0</v>
      </c>
      <c r="W30" s="6" t="s">
        <v>35</v>
      </c>
      <c r="X30" s="6">
        <f>$O$16</f>
        <v>960</v>
      </c>
      <c r="Y30" s="6">
        <f>X30-O25</f>
        <v>508</v>
      </c>
      <c r="Z30" s="11">
        <f>508-P25</f>
        <v>143</v>
      </c>
      <c r="AF30" s="6" t="s">
        <v>36</v>
      </c>
      <c r="AG30" s="6">
        <v>720.0</v>
      </c>
      <c r="AH30" s="6">
        <f>AG30-O26</f>
        <v>268</v>
      </c>
      <c r="AI30" s="6">
        <v>0.0</v>
      </c>
    </row>
    <row r="31" ht="15.75" customHeight="1">
      <c r="A31" s="3"/>
      <c r="B31" s="2"/>
      <c r="C31" s="2"/>
      <c r="D31" s="4"/>
      <c r="E31" s="2"/>
      <c r="F31" s="2"/>
      <c r="G31" s="4"/>
      <c r="H31" s="2"/>
      <c r="I31" s="2"/>
      <c r="J31" s="4"/>
      <c r="N31" s="6" t="s">
        <v>37</v>
      </c>
      <c r="O31" s="12"/>
      <c r="P31" s="6">
        <v>840.0</v>
      </c>
      <c r="Q31" s="6">
        <f>840-(410-388)</f>
        <v>818</v>
      </c>
      <c r="R31" s="11">
        <f>Q31-Q24</f>
        <v>431</v>
      </c>
      <c r="W31" s="6" t="s">
        <v>37</v>
      </c>
      <c r="X31" s="12"/>
      <c r="Y31" s="6">
        <f>$O$16</f>
        <v>960</v>
      </c>
      <c r="Z31" s="13">
        <v>960.0</v>
      </c>
      <c r="AA31" s="11">
        <f>Z31-Q25</f>
        <v>573</v>
      </c>
      <c r="AF31" s="6" t="s">
        <v>37</v>
      </c>
      <c r="AG31" s="12"/>
      <c r="AH31" s="6">
        <v>720.0</v>
      </c>
      <c r="AI31" s="6">
        <f>820-(410-268)</f>
        <v>678</v>
      </c>
      <c r="AJ31" s="11">
        <f>AI31-Q26</f>
        <v>291</v>
      </c>
    </row>
    <row r="32" ht="15.75" customHeight="1">
      <c r="A32" s="3">
        <v>43826.0</v>
      </c>
      <c r="B32" s="2">
        <v>34.0</v>
      </c>
      <c r="C32" s="2" t="s">
        <v>11</v>
      </c>
      <c r="D32" s="4">
        <v>850.0</v>
      </c>
      <c r="E32" s="2">
        <v>34.0</v>
      </c>
      <c r="F32" s="2" t="s">
        <v>12</v>
      </c>
      <c r="G32" s="4">
        <v>816.0</v>
      </c>
      <c r="H32" s="2">
        <v>34.0</v>
      </c>
      <c r="I32" s="2" t="s">
        <v>13</v>
      </c>
      <c r="J32" s="4">
        <v>884.0</v>
      </c>
      <c r="N32" s="6" t="s">
        <v>38</v>
      </c>
      <c r="O32" s="12"/>
      <c r="P32" s="12"/>
      <c r="Q32" s="6">
        <v>840.0</v>
      </c>
      <c r="R32" s="6">
        <f>840</f>
        <v>840</v>
      </c>
      <c r="S32" s="11">
        <f>R32-R24</f>
        <v>501</v>
      </c>
      <c r="W32" s="6" t="s">
        <v>38</v>
      </c>
      <c r="X32" s="12"/>
      <c r="Y32" s="12"/>
      <c r="Z32" s="6">
        <f t="shared" ref="Z32:AA32" si="15">$O$16</f>
        <v>960</v>
      </c>
      <c r="AA32" s="6">
        <f t="shared" si="15"/>
        <v>960</v>
      </c>
      <c r="AB32" s="11">
        <f>AA32-R25</f>
        <v>621</v>
      </c>
      <c r="AF32" s="6" t="s">
        <v>38</v>
      </c>
      <c r="AG32" s="12"/>
      <c r="AH32" s="12"/>
      <c r="AI32" s="6">
        <v>720.0</v>
      </c>
      <c r="AJ32" s="6">
        <v>720.0</v>
      </c>
      <c r="AK32" s="11">
        <f>AJ32-R26</f>
        <v>381</v>
      </c>
    </row>
    <row r="33" ht="15.75" customHeight="1">
      <c r="A33" s="3"/>
      <c r="B33" s="2"/>
      <c r="C33" s="2"/>
      <c r="D33" s="4"/>
      <c r="E33" s="2"/>
      <c r="F33" s="2"/>
      <c r="G33" s="4"/>
      <c r="H33" s="2"/>
      <c r="I33" s="2"/>
      <c r="J33" s="4"/>
      <c r="N33" s="6" t="s">
        <v>39</v>
      </c>
      <c r="O33" s="12"/>
      <c r="P33" s="12"/>
      <c r="Q33" s="12"/>
      <c r="R33" s="6">
        <v>840.0</v>
      </c>
      <c r="S33" s="6">
        <f>840</f>
        <v>840</v>
      </c>
      <c r="T33" s="11">
        <f>S33-S24</f>
        <v>474</v>
      </c>
      <c r="W33" s="6" t="s">
        <v>39</v>
      </c>
      <c r="X33" s="12"/>
      <c r="Y33" s="12"/>
      <c r="Z33" s="12"/>
      <c r="AA33" s="6">
        <f t="shared" ref="AA33:AB33" si="16">$O$16</f>
        <v>960</v>
      </c>
      <c r="AB33" s="6">
        <f t="shared" si="16"/>
        <v>960</v>
      </c>
      <c r="AC33" s="11">
        <f>AB33-S25</f>
        <v>594</v>
      </c>
      <c r="AF33" s="6" t="s">
        <v>39</v>
      </c>
      <c r="AG33" s="12"/>
      <c r="AH33" s="12"/>
      <c r="AI33" s="12"/>
      <c r="AJ33" s="6">
        <v>720.0</v>
      </c>
      <c r="AK33" s="6">
        <v>720.0</v>
      </c>
      <c r="AL33" s="11">
        <f>AK33-S26</f>
        <v>354</v>
      </c>
    </row>
    <row r="34" ht="15.75" customHeight="1">
      <c r="A34" s="3"/>
      <c r="B34" s="2"/>
      <c r="C34" s="2"/>
      <c r="D34" s="4"/>
      <c r="E34" s="2"/>
      <c r="F34" s="2"/>
      <c r="G34" s="4"/>
      <c r="H34" s="2"/>
      <c r="I34" s="2"/>
      <c r="J34" s="4"/>
      <c r="N34" s="6" t="s">
        <v>40</v>
      </c>
      <c r="O34" s="12"/>
      <c r="P34" s="12"/>
      <c r="Q34" s="12"/>
      <c r="R34" s="12"/>
      <c r="S34" s="6">
        <v>840.0</v>
      </c>
      <c r="T34" s="6">
        <v>840.0</v>
      </c>
      <c r="U34" s="11">
        <f>T34-T24</f>
        <v>340</v>
      </c>
      <c r="W34" s="6" t="s">
        <v>40</v>
      </c>
      <c r="X34" s="12"/>
      <c r="Y34" s="12"/>
      <c r="Z34" s="12"/>
      <c r="AA34" s="12"/>
      <c r="AB34" s="6">
        <f t="shared" ref="AB34:AC34" si="17">$O$16</f>
        <v>960</v>
      </c>
      <c r="AC34" s="6">
        <f t="shared" si="17"/>
        <v>960</v>
      </c>
      <c r="AD34" s="11">
        <f>AC34-T25</f>
        <v>460</v>
      </c>
      <c r="AF34" s="6" t="s">
        <v>40</v>
      </c>
      <c r="AG34" s="12"/>
      <c r="AH34" s="12"/>
      <c r="AI34" s="12"/>
      <c r="AJ34" s="12"/>
      <c r="AK34" s="6">
        <v>720.0</v>
      </c>
      <c r="AL34" s="6">
        <v>720.0</v>
      </c>
      <c r="AM34" s="11">
        <f>AL34-T26</f>
        <v>220</v>
      </c>
    </row>
    <row r="35" ht="15.75" customHeight="1">
      <c r="A35" s="3"/>
      <c r="B35" s="2"/>
      <c r="C35" s="2"/>
      <c r="D35" s="4"/>
      <c r="E35" s="2"/>
      <c r="F35" s="2"/>
      <c r="G35" s="4"/>
      <c r="H35" s="2"/>
      <c r="I35" s="2"/>
      <c r="J35" s="4"/>
      <c r="N35" s="6" t="s">
        <v>41</v>
      </c>
      <c r="O35" s="12"/>
      <c r="P35" s="12"/>
      <c r="Q35" s="12"/>
      <c r="R35" s="12"/>
      <c r="S35" s="12"/>
      <c r="T35" s="6">
        <v>840.0</v>
      </c>
      <c r="U35" s="6">
        <v>840.0</v>
      </c>
      <c r="W35" s="6" t="s">
        <v>41</v>
      </c>
      <c r="X35" s="12"/>
      <c r="Y35" s="12"/>
      <c r="Z35" s="12"/>
      <c r="AA35" s="12"/>
      <c r="AB35" s="12"/>
      <c r="AC35" s="6">
        <f t="shared" ref="AC35:AD35" si="18">$O$16</f>
        <v>960</v>
      </c>
      <c r="AD35" s="6">
        <f t="shared" si="18"/>
        <v>960</v>
      </c>
      <c r="AF35" s="6" t="s">
        <v>41</v>
      </c>
      <c r="AG35" s="12"/>
      <c r="AH35" s="12"/>
      <c r="AI35" s="12"/>
      <c r="AJ35" s="12"/>
      <c r="AK35" s="12"/>
      <c r="AL35" s="6">
        <v>720.0</v>
      </c>
      <c r="AM35" s="6">
        <v>720.0</v>
      </c>
    </row>
    <row r="36" ht="15.75" customHeight="1">
      <c r="A36" s="3"/>
      <c r="B36" s="2"/>
      <c r="C36" s="2"/>
      <c r="D36" s="4"/>
      <c r="E36" s="2"/>
      <c r="F36" s="2"/>
      <c r="G36" s="4"/>
      <c r="H36" s="2"/>
      <c r="I36" s="2"/>
      <c r="J36" s="4"/>
      <c r="N36" s="6" t="s">
        <v>42</v>
      </c>
      <c r="O36" s="12"/>
      <c r="P36" s="12"/>
      <c r="Q36" s="12"/>
      <c r="R36" s="12"/>
      <c r="S36" s="12"/>
      <c r="T36" s="12"/>
      <c r="U36" s="14">
        <v>840.0</v>
      </c>
      <c r="W36" s="6" t="s">
        <v>42</v>
      </c>
      <c r="X36" s="12"/>
      <c r="Y36" s="12"/>
      <c r="Z36" s="12"/>
      <c r="AA36" s="12"/>
      <c r="AB36" s="12"/>
      <c r="AC36" s="12"/>
      <c r="AD36" s="15">
        <v>960.0</v>
      </c>
      <c r="AF36" s="6" t="s">
        <v>42</v>
      </c>
      <c r="AG36" s="12"/>
      <c r="AH36" s="12"/>
      <c r="AI36" s="12"/>
      <c r="AJ36" s="12"/>
      <c r="AK36" s="12"/>
      <c r="AL36" s="12"/>
      <c r="AM36" s="15">
        <v>720.0</v>
      </c>
    </row>
    <row r="37" ht="15.75" customHeight="1">
      <c r="A37" s="3">
        <v>43827.0</v>
      </c>
      <c r="B37" s="2">
        <v>7.0</v>
      </c>
      <c r="C37" s="2" t="s">
        <v>11</v>
      </c>
      <c r="D37" s="4">
        <v>175.0</v>
      </c>
      <c r="E37" s="2">
        <v>7.0</v>
      </c>
      <c r="F37" s="2" t="s">
        <v>12</v>
      </c>
      <c r="G37" s="4">
        <v>168.0</v>
      </c>
      <c r="H37" s="2">
        <v>7.0</v>
      </c>
      <c r="I37" s="2" t="s">
        <v>13</v>
      </c>
      <c r="J37" s="4">
        <v>182.0</v>
      </c>
    </row>
    <row r="38" ht="15.75" customHeight="1">
      <c r="A38" s="3">
        <v>43828.0</v>
      </c>
      <c r="B38" s="2">
        <v>6.0</v>
      </c>
      <c r="C38" s="2" t="s">
        <v>11</v>
      </c>
      <c r="D38" s="4">
        <v>150.0</v>
      </c>
      <c r="E38" s="2">
        <v>6.0</v>
      </c>
      <c r="F38" s="2" t="s">
        <v>12</v>
      </c>
      <c r="G38" s="4">
        <v>144.0</v>
      </c>
      <c r="H38" s="2">
        <v>6.0</v>
      </c>
      <c r="I38" s="2" t="s">
        <v>13</v>
      </c>
      <c r="J38" s="4">
        <v>156.0</v>
      </c>
      <c r="N38" s="5" t="s">
        <v>43</v>
      </c>
    </row>
    <row r="39" ht="15.75" customHeight="1">
      <c r="A39" s="3">
        <v>43829.0</v>
      </c>
      <c r="B39" s="2">
        <v>16.0</v>
      </c>
      <c r="C39" s="2" t="s">
        <v>11</v>
      </c>
      <c r="D39" s="4">
        <v>400.0</v>
      </c>
      <c r="E39" s="2">
        <v>16.0</v>
      </c>
      <c r="F39" s="2" t="s">
        <v>12</v>
      </c>
      <c r="G39" s="4">
        <v>384.0</v>
      </c>
      <c r="H39" s="2">
        <v>16.0</v>
      </c>
      <c r="I39" s="2" t="s">
        <v>13</v>
      </c>
      <c r="J39" s="4">
        <v>416.0</v>
      </c>
      <c r="O39" s="6" t="s">
        <v>15</v>
      </c>
      <c r="P39" s="6" t="s">
        <v>16</v>
      </c>
      <c r="Q39" s="6" t="s">
        <v>17</v>
      </c>
    </row>
    <row r="40" ht="15.75" customHeight="1">
      <c r="A40" s="3">
        <v>43830.0</v>
      </c>
      <c r="B40" s="2">
        <v>45.0</v>
      </c>
      <c r="C40" s="2" t="s">
        <v>11</v>
      </c>
      <c r="D40" s="4">
        <v>1125.0</v>
      </c>
      <c r="E40" s="2">
        <v>45.0</v>
      </c>
      <c r="F40" s="2" t="s">
        <v>12</v>
      </c>
      <c r="G40" s="4">
        <v>1080.0</v>
      </c>
      <c r="H40" s="2">
        <v>45.0</v>
      </c>
      <c r="I40" s="2" t="s">
        <v>13</v>
      </c>
      <c r="J40" s="4">
        <v>1170.0</v>
      </c>
      <c r="N40" s="6" t="s">
        <v>18</v>
      </c>
      <c r="O40" s="6">
        <f t="shared" ref="O40:Q40" si="19">35*570*2</f>
        <v>39900</v>
      </c>
      <c r="P40" s="6">
        <f t="shared" si="19"/>
        <v>39900</v>
      </c>
      <c r="Q40" s="6">
        <f t="shared" si="19"/>
        <v>39900</v>
      </c>
    </row>
    <row r="41" ht="15.75" customHeight="1">
      <c r="A41" s="3">
        <v>43831.0</v>
      </c>
      <c r="B41" s="2">
        <v>9.0</v>
      </c>
      <c r="C41" s="2" t="s">
        <v>11</v>
      </c>
      <c r="D41" s="4">
        <v>225.0</v>
      </c>
      <c r="E41" s="2">
        <v>9.0</v>
      </c>
      <c r="F41" s="2" t="s">
        <v>12</v>
      </c>
      <c r="G41" s="4">
        <v>216.0</v>
      </c>
      <c r="H41" s="2">
        <v>9.0</v>
      </c>
      <c r="I41" s="2" t="s">
        <v>13</v>
      </c>
      <c r="J41" s="4">
        <v>234.0</v>
      </c>
      <c r="N41" s="6" t="s">
        <v>19</v>
      </c>
      <c r="O41" s="6">
        <f t="shared" ref="O41:Q41" si="20">40*560*2</f>
        <v>44800</v>
      </c>
      <c r="P41" s="6">
        <f t="shared" si="20"/>
        <v>44800</v>
      </c>
      <c r="Q41" s="6">
        <f t="shared" si="20"/>
        <v>44800</v>
      </c>
    </row>
    <row r="42" ht="15.75" customHeight="1">
      <c r="A42" s="3">
        <v>43832.0</v>
      </c>
      <c r="B42" s="2">
        <v>10.0</v>
      </c>
      <c r="C42" s="2" t="s">
        <v>11</v>
      </c>
      <c r="D42" s="4">
        <v>250.0</v>
      </c>
      <c r="E42" s="2">
        <v>10.0</v>
      </c>
      <c r="F42" s="2" t="s">
        <v>12</v>
      </c>
      <c r="G42" s="4">
        <v>240.0</v>
      </c>
      <c r="H42" s="2">
        <v>10.0</v>
      </c>
      <c r="I42" s="2" t="s">
        <v>13</v>
      </c>
      <c r="J42" s="4">
        <v>260.0</v>
      </c>
      <c r="N42" s="6" t="s">
        <v>20</v>
      </c>
      <c r="O42" s="6">
        <f t="shared" ref="O42:Q42" si="21">30*600*2</f>
        <v>36000</v>
      </c>
      <c r="P42" s="6">
        <f t="shared" si="21"/>
        <v>36000</v>
      </c>
      <c r="Q42" s="6">
        <f t="shared" si="21"/>
        <v>36000</v>
      </c>
    </row>
    <row r="43" ht="15.75" customHeight="1">
      <c r="A43" s="3">
        <v>43833.0</v>
      </c>
      <c r="B43" s="2">
        <v>8.0</v>
      </c>
      <c r="C43" s="2" t="s">
        <v>11</v>
      </c>
      <c r="D43" s="4">
        <v>200.0</v>
      </c>
      <c r="E43" s="2">
        <v>8.0</v>
      </c>
      <c r="F43" s="2" t="s">
        <v>12</v>
      </c>
      <c r="G43" s="4">
        <v>192.0</v>
      </c>
      <c r="H43" s="2">
        <v>8.0</v>
      </c>
      <c r="I43" s="2" t="s">
        <v>13</v>
      </c>
      <c r="J43" s="4">
        <v>208.0</v>
      </c>
      <c r="N43" s="6" t="s">
        <v>26</v>
      </c>
      <c r="O43" s="16">
        <f t="shared" ref="O43:Q43" si="22">SUM(O40:O42)</f>
        <v>120700</v>
      </c>
      <c r="P43" s="16">
        <f t="shared" si="22"/>
        <v>120700</v>
      </c>
      <c r="Q43" s="16">
        <f t="shared" si="22"/>
        <v>120700</v>
      </c>
    </row>
    <row r="44" ht="15.75" customHeight="1">
      <c r="A44" s="3">
        <v>43834.0</v>
      </c>
      <c r="B44" s="2">
        <v>29.0</v>
      </c>
      <c r="C44" s="2" t="s">
        <v>11</v>
      </c>
      <c r="D44" s="4">
        <v>725.0</v>
      </c>
      <c r="E44" s="2">
        <v>29.0</v>
      </c>
      <c r="F44" s="2" t="s">
        <v>12</v>
      </c>
      <c r="G44" s="4">
        <v>696.0</v>
      </c>
      <c r="H44" s="2">
        <v>29.0</v>
      </c>
      <c r="I44" s="2" t="s">
        <v>13</v>
      </c>
      <c r="J44" s="4">
        <v>754.0</v>
      </c>
    </row>
    <row r="45" ht="15.75" customHeight="1">
      <c r="A45" s="3">
        <v>43835.0</v>
      </c>
      <c r="B45" s="2">
        <v>46.0</v>
      </c>
      <c r="C45" s="2" t="s">
        <v>11</v>
      </c>
      <c r="D45" s="4">
        <v>1150.0</v>
      </c>
      <c r="E45" s="2">
        <v>46.0</v>
      </c>
      <c r="F45" s="2" t="s">
        <v>12</v>
      </c>
      <c r="G45" s="4">
        <v>1104.0</v>
      </c>
      <c r="H45" s="2">
        <v>46.0</v>
      </c>
      <c r="I45" s="2" t="s">
        <v>13</v>
      </c>
      <c r="J45" s="4">
        <v>1196.0</v>
      </c>
    </row>
    <row r="46" ht="15.75" customHeight="1">
      <c r="A46" s="3">
        <v>43836.0</v>
      </c>
      <c r="B46" s="2">
        <v>28.0</v>
      </c>
      <c r="C46" s="2" t="s">
        <v>11</v>
      </c>
      <c r="D46" s="4">
        <v>700.0</v>
      </c>
      <c r="E46" s="2">
        <v>28.0</v>
      </c>
      <c r="F46" s="2" t="s">
        <v>12</v>
      </c>
      <c r="G46" s="4">
        <v>672.0</v>
      </c>
      <c r="H46" s="2">
        <v>28.0</v>
      </c>
      <c r="I46" s="2" t="s">
        <v>13</v>
      </c>
      <c r="J46" s="4">
        <v>728.0</v>
      </c>
    </row>
    <row r="47" ht="15.75" customHeight="1">
      <c r="A47" s="3">
        <v>43837.0</v>
      </c>
      <c r="B47" s="2">
        <v>18.0</v>
      </c>
      <c r="C47" s="2" t="s">
        <v>11</v>
      </c>
      <c r="D47" s="4">
        <v>450.0</v>
      </c>
      <c r="E47" s="2">
        <v>18.0</v>
      </c>
      <c r="F47" s="2" t="s">
        <v>12</v>
      </c>
      <c r="G47" s="4">
        <v>432.0</v>
      </c>
      <c r="H47" s="2">
        <v>18.0</v>
      </c>
      <c r="I47" s="2" t="s">
        <v>13</v>
      </c>
      <c r="J47" s="4">
        <v>468.0</v>
      </c>
    </row>
    <row r="48" ht="15.75" customHeight="1">
      <c r="A48" s="3">
        <v>43838.0</v>
      </c>
      <c r="B48" s="2">
        <v>33.0</v>
      </c>
      <c r="C48" s="2" t="s">
        <v>11</v>
      </c>
      <c r="D48" s="4">
        <v>825.0</v>
      </c>
      <c r="E48" s="2">
        <v>33.0</v>
      </c>
      <c r="F48" s="2" t="s">
        <v>12</v>
      </c>
      <c r="G48" s="4">
        <v>792.0</v>
      </c>
      <c r="H48" s="2">
        <v>33.0</v>
      </c>
      <c r="I48" s="2" t="s">
        <v>13</v>
      </c>
      <c r="J48" s="4">
        <v>858.0</v>
      </c>
    </row>
    <row r="49" ht="15.75" customHeight="1">
      <c r="A49" s="3">
        <v>43839.0</v>
      </c>
      <c r="B49" s="2">
        <v>23.0</v>
      </c>
      <c r="C49" s="2" t="s">
        <v>11</v>
      </c>
      <c r="D49" s="4">
        <v>575.0</v>
      </c>
      <c r="E49" s="2">
        <v>23.0</v>
      </c>
      <c r="F49" s="2" t="s">
        <v>12</v>
      </c>
      <c r="G49" s="4">
        <v>552.0</v>
      </c>
      <c r="H49" s="2">
        <v>23.0</v>
      </c>
      <c r="I49" s="2" t="s">
        <v>13</v>
      </c>
      <c r="J49" s="4">
        <v>598.0</v>
      </c>
    </row>
    <row r="50" ht="15.75" customHeight="1">
      <c r="A50" s="3">
        <v>43840.0</v>
      </c>
      <c r="B50" s="2">
        <v>50.0</v>
      </c>
      <c r="C50" s="2" t="s">
        <v>11</v>
      </c>
      <c r="D50" s="4">
        <v>1250.0</v>
      </c>
      <c r="E50" s="2">
        <v>50.0</v>
      </c>
      <c r="F50" s="2" t="s">
        <v>12</v>
      </c>
      <c r="G50" s="4">
        <v>1200.0</v>
      </c>
      <c r="H50" s="2">
        <v>50.0</v>
      </c>
      <c r="I50" s="2" t="s">
        <v>13</v>
      </c>
      <c r="J50" s="4">
        <v>1300.0</v>
      </c>
    </row>
    <row r="51" ht="15.75" customHeight="1">
      <c r="A51" s="3">
        <v>43841.0</v>
      </c>
      <c r="B51" s="2">
        <v>6.0</v>
      </c>
      <c r="C51" s="2" t="s">
        <v>11</v>
      </c>
      <c r="D51" s="4">
        <v>150.0</v>
      </c>
      <c r="E51" s="2">
        <v>6.0</v>
      </c>
      <c r="F51" s="2" t="s">
        <v>12</v>
      </c>
      <c r="G51" s="4">
        <v>144.0</v>
      </c>
      <c r="H51" s="2">
        <v>6.0</v>
      </c>
      <c r="I51" s="2" t="s">
        <v>13</v>
      </c>
      <c r="J51" s="4">
        <v>156.0</v>
      </c>
    </row>
    <row r="52" ht="15.75" customHeight="1">
      <c r="A52" s="3">
        <v>43842.0</v>
      </c>
      <c r="B52" s="2">
        <v>38.0</v>
      </c>
      <c r="C52" s="2" t="s">
        <v>11</v>
      </c>
      <c r="D52" s="4">
        <v>950.0</v>
      </c>
      <c r="E52" s="2">
        <v>38.0</v>
      </c>
      <c r="F52" s="2" t="s">
        <v>12</v>
      </c>
      <c r="G52" s="4">
        <v>912.0</v>
      </c>
      <c r="H52" s="2">
        <v>38.0</v>
      </c>
      <c r="I52" s="2" t="s">
        <v>13</v>
      </c>
      <c r="J52" s="4">
        <v>988.0</v>
      </c>
    </row>
    <row r="53" ht="15.75" customHeight="1">
      <c r="A53" s="3">
        <v>43843.0</v>
      </c>
      <c r="B53" s="2">
        <v>44.0</v>
      </c>
      <c r="C53" s="2" t="s">
        <v>11</v>
      </c>
      <c r="D53" s="4">
        <v>1100.0</v>
      </c>
      <c r="E53" s="2">
        <v>44.0</v>
      </c>
      <c r="F53" s="2" t="s">
        <v>12</v>
      </c>
      <c r="G53" s="4">
        <v>1056.0</v>
      </c>
      <c r="H53" s="2">
        <v>44.0</v>
      </c>
      <c r="I53" s="2" t="s">
        <v>13</v>
      </c>
      <c r="J53" s="4">
        <v>1144.0</v>
      </c>
    </row>
    <row r="54" ht="15.75" customHeight="1">
      <c r="A54" s="3">
        <v>43844.0</v>
      </c>
      <c r="B54" s="2">
        <v>3.0</v>
      </c>
      <c r="C54" s="2" t="s">
        <v>11</v>
      </c>
      <c r="D54" s="4">
        <v>75.0</v>
      </c>
      <c r="E54" s="2">
        <v>3.0</v>
      </c>
      <c r="F54" s="2" t="s">
        <v>12</v>
      </c>
      <c r="G54" s="4">
        <v>72.0</v>
      </c>
      <c r="H54" s="2">
        <v>3.0</v>
      </c>
      <c r="I54" s="2" t="s">
        <v>13</v>
      </c>
      <c r="J54" s="4">
        <v>78.0</v>
      </c>
    </row>
    <row r="55" ht="15.75" customHeight="1">
      <c r="A55" s="3">
        <v>43845.0</v>
      </c>
      <c r="B55" s="2">
        <v>28.0</v>
      </c>
      <c r="C55" s="2" t="s">
        <v>11</v>
      </c>
      <c r="D55" s="4">
        <v>700.0</v>
      </c>
      <c r="E55" s="2">
        <v>28.0</v>
      </c>
      <c r="F55" s="2" t="s">
        <v>12</v>
      </c>
      <c r="G55" s="4">
        <v>672.0</v>
      </c>
      <c r="H55" s="2">
        <v>28.0</v>
      </c>
      <c r="I55" s="2" t="s">
        <v>13</v>
      </c>
      <c r="J55" s="4">
        <v>728.0</v>
      </c>
    </row>
    <row r="56" ht="15.75" customHeight="1">
      <c r="A56" s="3">
        <v>43846.0</v>
      </c>
      <c r="B56" s="2">
        <v>12.0</v>
      </c>
      <c r="C56" s="2" t="s">
        <v>11</v>
      </c>
      <c r="D56" s="4">
        <v>300.0</v>
      </c>
      <c r="E56" s="2">
        <v>12.0</v>
      </c>
      <c r="F56" s="2" t="s">
        <v>12</v>
      </c>
      <c r="G56" s="4">
        <v>288.0</v>
      </c>
      <c r="H56" s="2">
        <v>12.0</v>
      </c>
      <c r="I56" s="2" t="s">
        <v>13</v>
      </c>
      <c r="J56" s="4">
        <v>312.0</v>
      </c>
    </row>
    <row r="57" ht="15.75" customHeight="1">
      <c r="A57" s="3">
        <v>43847.0</v>
      </c>
      <c r="B57" s="2">
        <v>28.0</v>
      </c>
      <c r="C57" s="2" t="s">
        <v>11</v>
      </c>
      <c r="D57" s="4">
        <v>700.0</v>
      </c>
      <c r="E57" s="2">
        <v>28.0</v>
      </c>
      <c r="F57" s="2" t="s">
        <v>12</v>
      </c>
      <c r="G57" s="4">
        <v>672.0</v>
      </c>
      <c r="H57" s="2">
        <v>28.0</v>
      </c>
      <c r="I57" s="2" t="s">
        <v>13</v>
      </c>
      <c r="J57" s="4">
        <v>728.0</v>
      </c>
    </row>
    <row r="58" ht="15.75" customHeight="1">
      <c r="A58" s="3">
        <v>43848.0</v>
      </c>
      <c r="B58" s="2">
        <v>13.0</v>
      </c>
      <c r="C58" s="2" t="s">
        <v>11</v>
      </c>
      <c r="D58" s="4">
        <v>325.0</v>
      </c>
      <c r="E58" s="2">
        <v>13.0</v>
      </c>
      <c r="F58" s="2" t="s">
        <v>12</v>
      </c>
      <c r="G58" s="4">
        <v>312.0</v>
      </c>
      <c r="H58" s="2">
        <v>13.0</v>
      </c>
      <c r="I58" s="2" t="s">
        <v>13</v>
      </c>
      <c r="J58" s="4">
        <v>338.0</v>
      </c>
    </row>
    <row r="59" ht="15.75" customHeight="1">
      <c r="A59" s="3">
        <v>43849.0</v>
      </c>
      <c r="B59" s="2">
        <v>17.0</v>
      </c>
      <c r="C59" s="2" t="s">
        <v>11</v>
      </c>
      <c r="D59" s="4">
        <v>425.0</v>
      </c>
      <c r="E59" s="2">
        <v>17.0</v>
      </c>
      <c r="F59" s="2" t="s">
        <v>12</v>
      </c>
      <c r="G59" s="4">
        <v>408.0</v>
      </c>
      <c r="H59" s="2">
        <v>17.0</v>
      </c>
      <c r="I59" s="2" t="s">
        <v>13</v>
      </c>
      <c r="J59" s="4">
        <v>442.0</v>
      </c>
    </row>
    <row r="60" ht="15.75" customHeight="1">
      <c r="A60" s="3">
        <v>43850.0</v>
      </c>
      <c r="B60" s="2">
        <v>5.0</v>
      </c>
      <c r="C60" s="2" t="s">
        <v>11</v>
      </c>
      <c r="D60" s="4">
        <v>125.0</v>
      </c>
      <c r="E60" s="2">
        <v>5.0</v>
      </c>
      <c r="F60" s="2" t="s">
        <v>12</v>
      </c>
      <c r="G60" s="4">
        <v>120.0</v>
      </c>
      <c r="H60" s="2">
        <v>5.0</v>
      </c>
      <c r="I60" s="2" t="s">
        <v>13</v>
      </c>
      <c r="J60" s="4">
        <v>130.0</v>
      </c>
    </row>
    <row r="61" ht="15.75" customHeight="1">
      <c r="A61" s="3">
        <v>43851.0</v>
      </c>
      <c r="B61" s="2">
        <v>18.0</v>
      </c>
      <c r="C61" s="2" t="s">
        <v>11</v>
      </c>
      <c r="D61" s="4">
        <v>450.0</v>
      </c>
      <c r="E61" s="2">
        <v>18.0</v>
      </c>
      <c r="F61" s="2" t="s">
        <v>12</v>
      </c>
      <c r="G61" s="4">
        <v>432.0</v>
      </c>
      <c r="H61" s="2">
        <v>18.0</v>
      </c>
      <c r="I61" s="2" t="s">
        <v>13</v>
      </c>
      <c r="J61" s="4">
        <v>468.0</v>
      </c>
    </row>
    <row r="62" ht="15.75" customHeight="1">
      <c r="A62" s="3">
        <v>43852.0</v>
      </c>
      <c r="B62" s="2">
        <v>27.0</v>
      </c>
      <c r="C62" s="2" t="s">
        <v>11</v>
      </c>
      <c r="D62" s="4">
        <v>675.0</v>
      </c>
      <c r="E62" s="2">
        <v>27.0</v>
      </c>
      <c r="F62" s="2" t="s">
        <v>12</v>
      </c>
      <c r="G62" s="4">
        <v>648.0</v>
      </c>
      <c r="H62" s="2">
        <v>27.0</v>
      </c>
      <c r="I62" s="2" t="s">
        <v>13</v>
      </c>
      <c r="J62" s="4">
        <v>702.0</v>
      </c>
    </row>
    <row r="63" ht="15.75" customHeight="1">
      <c r="A63" s="3">
        <v>43853.0</v>
      </c>
      <c r="B63" s="2">
        <v>35.0</v>
      </c>
      <c r="C63" s="2" t="s">
        <v>11</v>
      </c>
      <c r="D63" s="4">
        <v>875.0</v>
      </c>
      <c r="E63" s="2">
        <v>35.0</v>
      </c>
      <c r="F63" s="2" t="s">
        <v>12</v>
      </c>
      <c r="G63" s="4">
        <v>840.0</v>
      </c>
      <c r="H63" s="2">
        <v>35.0</v>
      </c>
      <c r="I63" s="2" t="s">
        <v>13</v>
      </c>
      <c r="J63" s="4">
        <v>910.0</v>
      </c>
    </row>
    <row r="64" ht="15.75" customHeight="1">
      <c r="A64" s="3">
        <v>43854.0</v>
      </c>
      <c r="B64" s="2">
        <v>31.0</v>
      </c>
      <c r="C64" s="2" t="s">
        <v>11</v>
      </c>
      <c r="D64" s="4">
        <v>775.0</v>
      </c>
      <c r="E64" s="2">
        <v>31.0</v>
      </c>
      <c r="F64" s="2" t="s">
        <v>12</v>
      </c>
      <c r="G64" s="4">
        <v>744.0</v>
      </c>
      <c r="H64" s="2">
        <v>31.0</v>
      </c>
      <c r="I64" s="2" t="s">
        <v>13</v>
      </c>
      <c r="J64" s="4">
        <v>806.0</v>
      </c>
    </row>
    <row r="65" ht="15.75" customHeight="1">
      <c r="A65" s="3">
        <v>43855.0</v>
      </c>
      <c r="B65" s="2">
        <v>33.0</v>
      </c>
      <c r="C65" s="2" t="s">
        <v>11</v>
      </c>
      <c r="D65" s="4">
        <v>825.0</v>
      </c>
      <c r="E65" s="2">
        <v>33.0</v>
      </c>
      <c r="F65" s="2" t="s">
        <v>12</v>
      </c>
      <c r="G65" s="4">
        <v>792.0</v>
      </c>
      <c r="H65" s="2">
        <v>33.0</v>
      </c>
      <c r="I65" s="2" t="s">
        <v>13</v>
      </c>
      <c r="J65" s="4">
        <v>858.0</v>
      </c>
    </row>
    <row r="66" ht="15.75" customHeight="1">
      <c r="A66" s="3">
        <v>43856.0</v>
      </c>
      <c r="B66" s="2">
        <v>40.0</v>
      </c>
      <c r="C66" s="2" t="s">
        <v>11</v>
      </c>
      <c r="D66" s="4">
        <v>1000.0</v>
      </c>
      <c r="E66" s="2">
        <v>40.0</v>
      </c>
      <c r="F66" s="2" t="s">
        <v>12</v>
      </c>
      <c r="G66" s="4">
        <v>960.0</v>
      </c>
      <c r="H66" s="2">
        <v>40.0</v>
      </c>
      <c r="I66" s="2" t="s">
        <v>13</v>
      </c>
      <c r="J66" s="4">
        <v>1040.0</v>
      </c>
    </row>
    <row r="67" ht="15.75" customHeight="1">
      <c r="A67" s="3">
        <v>43857.0</v>
      </c>
      <c r="B67" s="2">
        <v>49.0</v>
      </c>
      <c r="C67" s="2" t="s">
        <v>11</v>
      </c>
      <c r="D67" s="4">
        <v>1225.0</v>
      </c>
      <c r="E67" s="2">
        <v>49.0</v>
      </c>
      <c r="F67" s="2" t="s">
        <v>12</v>
      </c>
      <c r="G67" s="4">
        <v>1176.0</v>
      </c>
      <c r="H67" s="2">
        <v>49.0</v>
      </c>
      <c r="I67" s="2" t="s">
        <v>13</v>
      </c>
      <c r="J67" s="4">
        <v>1274.0</v>
      </c>
    </row>
    <row r="68" ht="15.75" customHeight="1">
      <c r="A68" s="3">
        <v>43858.0</v>
      </c>
      <c r="B68" s="2">
        <v>54.0</v>
      </c>
      <c r="C68" s="2" t="s">
        <v>11</v>
      </c>
      <c r="D68" s="4">
        <v>1350.0</v>
      </c>
      <c r="E68" s="2">
        <v>54.0</v>
      </c>
      <c r="F68" s="2" t="s">
        <v>12</v>
      </c>
      <c r="G68" s="4">
        <v>1296.0</v>
      </c>
      <c r="H68" s="2">
        <v>54.0</v>
      </c>
      <c r="I68" s="2" t="s">
        <v>13</v>
      </c>
      <c r="J68" s="4">
        <v>1404.0</v>
      </c>
    </row>
    <row r="69" ht="15.75" customHeight="1">
      <c r="A69" s="3">
        <v>43859.0</v>
      </c>
      <c r="B69" s="2">
        <v>50.0</v>
      </c>
      <c r="C69" s="2" t="s">
        <v>11</v>
      </c>
      <c r="D69" s="4">
        <v>1250.0</v>
      </c>
      <c r="E69" s="2">
        <v>50.0</v>
      </c>
      <c r="F69" s="2" t="s">
        <v>12</v>
      </c>
      <c r="G69" s="4">
        <v>1200.0</v>
      </c>
      <c r="H69" s="2">
        <v>50.0</v>
      </c>
      <c r="I69" s="2" t="s">
        <v>13</v>
      </c>
      <c r="J69" s="4">
        <v>1300.0</v>
      </c>
    </row>
    <row r="70" ht="15.75" customHeight="1">
      <c r="A70" s="3">
        <v>43860.0</v>
      </c>
      <c r="B70" s="2">
        <v>15.0</v>
      </c>
      <c r="C70" s="2" t="s">
        <v>11</v>
      </c>
      <c r="D70" s="4">
        <v>375.0</v>
      </c>
      <c r="E70" s="2">
        <v>15.0</v>
      </c>
      <c r="F70" s="2" t="s">
        <v>12</v>
      </c>
      <c r="G70" s="4">
        <v>360.0</v>
      </c>
      <c r="H70" s="2">
        <v>15.0</v>
      </c>
      <c r="I70" s="2" t="s">
        <v>13</v>
      </c>
      <c r="J70" s="4">
        <v>390.0</v>
      </c>
    </row>
    <row r="71" ht="15.75" customHeight="1">
      <c r="A71" s="3">
        <v>43861.0</v>
      </c>
      <c r="B71" s="2">
        <v>10.0</v>
      </c>
      <c r="C71" s="2" t="s">
        <v>11</v>
      </c>
      <c r="D71" s="4">
        <v>250.0</v>
      </c>
      <c r="E71" s="2">
        <v>10.0</v>
      </c>
      <c r="F71" s="2" t="s">
        <v>12</v>
      </c>
      <c r="G71" s="4">
        <v>240.0</v>
      </c>
      <c r="H71" s="2">
        <v>10.0</v>
      </c>
      <c r="I71" s="2" t="s">
        <v>13</v>
      </c>
      <c r="J71" s="4">
        <v>260.0</v>
      </c>
    </row>
    <row r="72" ht="15.75" customHeight="1">
      <c r="A72" s="3">
        <v>43862.0</v>
      </c>
      <c r="B72" s="2">
        <v>43.0</v>
      </c>
      <c r="C72" s="2" t="s">
        <v>11</v>
      </c>
      <c r="D72" s="4">
        <v>1075.0</v>
      </c>
      <c r="E72" s="2">
        <v>43.0</v>
      </c>
      <c r="F72" s="2" t="s">
        <v>12</v>
      </c>
      <c r="G72" s="4">
        <v>1032.0</v>
      </c>
      <c r="H72" s="2">
        <v>43.0</v>
      </c>
      <c r="I72" s="2" t="s">
        <v>13</v>
      </c>
      <c r="J72" s="4">
        <v>1118.0</v>
      </c>
    </row>
    <row r="73" ht="15.75" customHeight="1">
      <c r="A73" s="3">
        <v>43863.0</v>
      </c>
      <c r="B73" s="2">
        <v>14.0</v>
      </c>
      <c r="C73" s="2" t="s">
        <v>11</v>
      </c>
      <c r="D73" s="4">
        <v>350.0</v>
      </c>
      <c r="E73" s="2">
        <v>14.0</v>
      </c>
      <c r="F73" s="2" t="s">
        <v>12</v>
      </c>
      <c r="G73" s="4">
        <v>336.0</v>
      </c>
      <c r="H73" s="2">
        <v>14.0</v>
      </c>
      <c r="I73" s="2" t="s">
        <v>13</v>
      </c>
      <c r="J73" s="4">
        <v>364.0</v>
      </c>
    </row>
    <row r="74" ht="15.75" customHeight="1">
      <c r="A74" s="3">
        <v>43864.0</v>
      </c>
      <c r="B74" s="2">
        <v>16.0</v>
      </c>
      <c r="C74" s="2" t="s">
        <v>11</v>
      </c>
      <c r="D74" s="4">
        <v>400.0</v>
      </c>
      <c r="E74" s="2">
        <v>16.0</v>
      </c>
      <c r="F74" s="2" t="s">
        <v>12</v>
      </c>
      <c r="G74" s="4">
        <v>384.0</v>
      </c>
      <c r="H74" s="2">
        <v>16.0</v>
      </c>
      <c r="I74" s="2" t="s">
        <v>13</v>
      </c>
      <c r="J74" s="4">
        <v>416.0</v>
      </c>
    </row>
    <row r="75" ht="15.75" customHeight="1">
      <c r="A75" s="3">
        <v>43865.0</v>
      </c>
      <c r="B75" s="2">
        <v>37.0</v>
      </c>
      <c r="C75" s="2" t="s">
        <v>11</v>
      </c>
      <c r="D75" s="4">
        <v>925.0</v>
      </c>
      <c r="E75" s="2">
        <v>37.0</v>
      </c>
      <c r="F75" s="2" t="s">
        <v>12</v>
      </c>
      <c r="G75" s="4">
        <v>888.0</v>
      </c>
      <c r="H75" s="2">
        <v>37.0</v>
      </c>
      <c r="I75" s="2" t="s">
        <v>13</v>
      </c>
      <c r="J75" s="4">
        <v>962.0</v>
      </c>
    </row>
    <row r="76" ht="15.75" customHeight="1">
      <c r="A76" s="3">
        <v>43866.0</v>
      </c>
      <c r="B76" s="2">
        <v>19.0</v>
      </c>
      <c r="C76" s="2" t="s">
        <v>11</v>
      </c>
      <c r="D76" s="4">
        <v>475.0</v>
      </c>
      <c r="E76" s="2">
        <v>19.0</v>
      </c>
      <c r="F76" s="2" t="s">
        <v>12</v>
      </c>
      <c r="G76" s="4">
        <v>456.0</v>
      </c>
      <c r="H76" s="2">
        <v>19.0</v>
      </c>
      <c r="I76" s="2" t="s">
        <v>13</v>
      </c>
      <c r="J76" s="4">
        <v>494.0</v>
      </c>
    </row>
    <row r="77" ht="15.75" customHeight="1">
      <c r="A77" s="3">
        <v>43867.0</v>
      </c>
      <c r="B77" s="2">
        <v>22.0</v>
      </c>
      <c r="C77" s="2" t="s">
        <v>11</v>
      </c>
      <c r="D77" s="4">
        <v>550.0</v>
      </c>
      <c r="E77" s="2">
        <v>22.0</v>
      </c>
      <c r="F77" s="2" t="s">
        <v>12</v>
      </c>
      <c r="G77" s="4">
        <v>528.0</v>
      </c>
      <c r="H77" s="2">
        <v>22.0</v>
      </c>
      <c r="I77" s="2" t="s">
        <v>13</v>
      </c>
      <c r="J77" s="4">
        <v>572.0</v>
      </c>
    </row>
    <row r="78" ht="15.75" customHeight="1">
      <c r="A78" s="3">
        <v>43868.0</v>
      </c>
      <c r="B78" s="2">
        <v>14.0</v>
      </c>
      <c r="C78" s="2" t="s">
        <v>11</v>
      </c>
      <c r="D78" s="4">
        <v>350.0</v>
      </c>
      <c r="E78" s="2">
        <v>14.0</v>
      </c>
      <c r="F78" s="2" t="s">
        <v>12</v>
      </c>
      <c r="G78" s="4">
        <v>336.0</v>
      </c>
      <c r="H78" s="2">
        <v>14.0</v>
      </c>
      <c r="I78" s="2" t="s">
        <v>13</v>
      </c>
      <c r="J78" s="4">
        <v>364.0</v>
      </c>
    </row>
    <row r="79" ht="15.75" customHeight="1">
      <c r="A79" s="3">
        <v>43869.0</v>
      </c>
      <c r="B79" s="2">
        <v>9.0</v>
      </c>
      <c r="C79" s="2" t="s">
        <v>11</v>
      </c>
      <c r="D79" s="4">
        <v>225.0</v>
      </c>
      <c r="E79" s="2">
        <v>9.0</v>
      </c>
      <c r="F79" s="2" t="s">
        <v>12</v>
      </c>
      <c r="G79" s="4">
        <v>216.0</v>
      </c>
      <c r="H79" s="2">
        <v>9.0</v>
      </c>
      <c r="I79" s="2" t="s">
        <v>13</v>
      </c>
      <c r="J79" s="4">
        <v>234.0</v>
      </c>
    </row>
    <row r="80" ht="15.75" customHeight="1">
      <c r="A80" s="3">
        <v>43870.0</v>
      </c>
      <c r="B80" s="2">
        <v>50.0</v>
      </c>
      <c r="C80" s="2" t="s">
        <v>11</v>
      </c>
      <c r="D80" s="4">
        <v>1250.0</v>
      </c>
      <c r="E80" s="2">
        <v>50.0</v>
      </c>
      <c r="F80" s="2" t="s">
        <v>12</v>
      </c>
      <c r="G80" s="4">
        <v>1200.0</v>
      </c>
      <c r="H80" s="2">
        <v>50.0</v>
      </c>
      <c r="I80" s="2" t="s">
        <v>13</v>
      </c>
      <c r="J80" s="4">
        <v>1300.0</v>
      </c>
    </row>
    <row r="81" ht="15.75" customHeight="1">
      <c r="A81" s="3">
        <v>43871.0</v>
      </c>
      <c r="B81" s="2">
        <v>13.0</v>
      </c>
      <c r="C81" s="2" t="s">
        <v>11</v>
      </c>
      <c r="D81" s="4">
        <v>325.0</v>
      </c>
      <c r="E81" s="2">
        <v>13.0</v>
      </c>
      <c r="F81" s="2" t="s">
        <v>12</v>
      </c>
      <c r="G81" s="4">
        <v>312.0</v>
      </c>
      <c r="H81" s="2">
        <v>13.0</v>
      </c>
      <c r="I81" s="2" t="s">
        <v>13</v>
      </c>
      <c r="J81" s="4">
        <v>338.0</v>
      </c>
    </row>
    <row r="82" ht="15.75" customHeight="1">
      <c r="A82" s="3">
        <v>43872.0</v>
      </c>
      <c r="B82" s="2">
        <v>6.0</v>
      </c>
      <c r="C82" s="2" t="s">
        <v>11</v>
      </c>
      <c r="D82" s="4">
        <v>150.0</v>
      </c>
      <c r="E82" s="2">
        <v>6.0</v>
      </c>
      <c r="F82" s="2" t="s">
        <v>12</v>
      </c>
      <c r="G82" s="4">
        <v>144.0</v>
      </c>
      <c r="H82" s="2">
        <v>6.0</v>
      </c>
      <c r="I82" s="2" t="s">
        <v>13</v>
      </c>
      <c r="J82" s="4">
        <v>156.0</v>
      </c>
    </row>
    <row r="83" ht="15.75" customHeight="1">
      <c r="A83" s="3">
        <v>43873.0</v>
      </c>
      <c r="B83" s="2">
        <v>3.0</v>
      </c>
      <c r="C83" s="2" t="s">
        <v>11</v>
      </c>
      <c r="D83" s="4">
        <v>75.0</v>
      </c>
      <c r="E83" s="2">
        <v>3.0</v>
      </c>
      <c r="F83" s="2" t="s">
        <v>12</v>
      </c>
      <c r="G83" s="4">
        <v>72.0</v>
      </c>
      <c r="H83" s="2">
        <v>3.0</v>
      </c>
      <c r="I83" s="2" t="s">
        <v>13</v>
      </c>
      <c r="J83" s="4">
        <v>78.0</v>
      </c>
    </row>
    <row r="84" ht="15.75" customHeight="1">
      <c r="A84" s="3">
        <v>43874.0</v>
      </c>
      <c r="B84" s="2">
        <v>18.0</v>
      </c>
      <c r="C84" s="2" t="s">
        <v>11</v>
      </c>
      <c r="D84" s="4">
        <v>450.0</v>
      </c>
      <c r="E84" s="2">
        <v>18.0</v>
      </c>
      <c r="F84" s="2" t="s">
        <v>12</v>
      </c>
      <c r="G84" s="4">
        <v>432.0</v>
      </c>
      <c r="H84" s="2">
        <v>18.0</v>
      </c>
      <c r="I84" s="2" t="s">
        <v>13</v>
      </c>
      <c r="J84" s="4">
        <v>468.0</v>
      </c>
    </row>
    <row r="85" ht="15.75" customHeight="1">
      <c r="A85" s="3">
        <v>43875.0</v>
      </c>
      <c r="B85" s="2">
        <v>48.0</v>
      </c>
      <c r="C85" s="2" t="s">
        <v>11</v>
      </c>
      <c r="D85" s="4">
        <v>1200.0</v>
      </c>
      <c r="E85" s="2">
        <v>48.0</v>
      </c>
      <c r="F85" s="2" t="s">
        <v>12</v>
      </c>
      <c r="G85" s="4">
        <v>1152.0</v>
      </c>
      <c r="H85" s="2">
        <v>48.0</v>
      </c>
      <c r="I85" s="2" t="s">
        <v>13</v>
      </c>
      <c r="J85" s="4">
        <v>1248.0</v>
      </c>
    </row>
    <row r="86" ht="15.75" customHeight="1">
      <c r="A86" s="3">
        <v>43876.0</v>
      </c>
      <c r="B86" s="2">
        <v>41.0</v>
      </c>
      <c r="C86" s="2" t="s">
        <v>11</v>
      </c>
      <c r="D86" s="4">
        <v>1025.0</v>
      </c>
      <c r="E86" s="2">
        <v>41.0</v>
      </c>
      <c r="F86" s="2" t="s">
        <v>12</v>
      </c>
      <c r="G86" s="4">
        <v>984.0</v>
      </c>
      <c r="H86" s="2">
        <v>41.0</v>
      </c>
      <c r="I86" s="2" t="s">
        <v>13</v>
      </c>
      <c r="J86" s="4">
        <v>1066.0</v>
      </c>
    </row>
    <row r="87" ht="15.75" customHeight="1">
      <c r="A87" s="3">
        <v>43877.0</v>
      </c>
      <c r="B87" s="2">
        <v>55.0</v>
      </c>
      <c r="C87" s="2" t="s">
        <v>11</v>
      </c>
      <c r="D87" s="4">
        <v>1375.0</v>
      </c>
      <c r="E87" s="2">
        <v>55.0</v>
      </c>
      <c r="F87" s="2" t="s">
        <v>12</v>
      </c>
      <c r="G87" s="4">
        <v>1320.0</v>
      </c>
      <c r="H87" s="2">
        <v>55.0</v>
      </c>
      <c r="I87" s="2" t="s">
        <v>13</v>
      </c>
      <c r="J87" s="4">
        <v>1430.0</v>
      </c>
    </row>
    <row r="88" ht="15.75" customHeight="1">
      <c r="A88" s="3">
        <v>43878.0</v>
      </c>
      <c r="B88" s="2">
        <v>38.0</v>
      </c>
      <c r="C88" s="2" t="s">
        <v>11</v>
      </c>
      <c r="D88" s="4">
        <v>950.0</v>
      </c>
      <c r="E88" s="2">
        <v>38.0</v>
      </c>
      <c r="F88" s="2" t="s">
        <v>12</v>
      </c>
      <c r="G88" s="4">
        <v>912.0</v>
      </c>
      <c r="H88" s="2">
        <v>38.0</v>
      </c>
      <c r="I88" s="2" t="s">
        <v>13</v>
      </c>
      <c r="J88" s="4">
        <v>988.0</v>
      </c>
    </row>
    <row r="89" ht="15.75" customHeight="1">
      <c r="A89" s="3">
        <v>43879.0</v>
      </c>
      <c r="B89" s="2">
        <v>5.0</v>
      </c>
      <c r="C89" s="2" t="s">
        <v>11</v>
      </c>
      <c r="D89" s="4">
        <v>125.0</v>
      </c>
      <c r="E89" s="2">
        <v>5.0</v>
      </c>
      <c r="F89" s="2" t="s">
        <v>12</v>
      </c>
      <c r="G89" s="4">
        <v>120.0</v>
      </c>
      <c r="H89" s="2">
        <v>5.0</v>
      </c>
      <c r="I89" s="2" t="s">
        <v>13</v>
      </c>
      <c r="J89" s="4">
        <v>130.0</v>
      </c>
    </row>
    <row r="90" ht="15.75" customHeight="1">
      <c r="A90" s="3">
        <v>43880.0</v>
      </c>
      <c r="B90" s="2">
        <v>40.0</v>
      </c>
      <c r="C90" s="2" t="s">
        <v>11</v>
      </c>
      <c r="D90" s="4">
        <v>1000.0</v>
      </c>
      <c r="E90" s="2">
        <v>40.0</v>
      </c>
      <c r="F90" s="2" t="s">
        <v>12</v>
      </c>
      <c r="G90" s="4">
        <v>960.0</v>
      </c>
      <c r="H90" s="2">
        <v>40.0</v>
      </c>
      <c r="I90" s="2" t="s">
        <v>13</v>
      </c>
      <c r="J90" s="4">
        <v>1040.0</v>
      </c>
    </row>
    <row r="91" ht="15.75" customHeight="1">
      <c r="A91" s="3">
        <v>43881.0</v>
      </c>
      <c r="B91" s="2">
        <v>17.0</v>
      </c>
      <c r="C91" s="2" t="s">
        <v>11</v>
      </c>
      <c r="D91" s="4">
        <v>425.0</v>
      </c>
      <c r="E91" s="2">
        <v>17.0</v>
      </c>
      <c r="F91" s="2" t="s">
        <v>12</v>
      </c>
      <c r="G91" s="4">
        <v>408.0</v>
      </c>
      <c r="H91" s="2">
        <v>17.0</v>
      </c>
      <c r="I91" s="2" t="s">
        <v>13</v>
      </c>
      <c r="J91" s="4">
        <v>442.0</v>
      </c>
    </row>
    <row r="92" ht="15.75" customHeight="1">
      <c r="A92" s="3">
        <v>43882.0</v>
      </c>
      <c r="B92" s="2">
        <v>16.0</v>
      </c>
      <c r="C92" s="2" t="s">
        <v>11</v>
      </c>
      <c r="D92" s="4">
        <v>400.0</v>
      </c>
      <c r="E92" s="2">
        <v>16.0</v>
      </c>
      <c r="F92" s="2" t="s">
        <v>12</v>
      </c>
      <c r="G92" s="4">
        <v>384.0</v>
      </c>
      <c r="H92" s="2">
        <v>16.0</v>
      </c>
      <c r="I92" s="2" t="s">
        <v>13</v>
      </c>
      <c r="J92" s="4">
        <v>416.0</v>
      </c>
    </row>
    <row r="93" ht="15.75" customHeight="1">
      <c r="A93" s="3">
        <v>43883.0</v>
      </c>
      <c r="B93" s="2">
        <v>29.0</v>
      </c>
      <c r="C93" s="2" t="s">
        <v>11</v>
      </c>
      <c r="D93" s="4">
        <v>725.0</v>
      </c>
      <c r="E93" s="2">
        <v>29.0</v>
      </c>
      <c r="F93" s="2" t="s">
        <v>12</v>
      </c>
      <c r="G93" s="4">
        <v>696.0</v>
      </c>
      <c r="H93" s="2">
        <v>29.0</v>
      </c>
      <c r="I93" s="2" t="s">
        <v>13</v>
      </c>
      <c r="J93" s="4">
        <v>754.0</v>
      </c>
    </row>
    <row r="94" ht="15.75" customHeight="1">
      <c r="A94" s="3">
        <v>43884.0</v>
      </c>
      <c r="B94" s="2">
        <v>36.0</v>
      </c>
      <c r="C94" s="2" t="s">
        <v>11</v>
      </c>
      <c r="D94" s="4">
        <v>900.0</v>
      </c>
      <c r="E94" s="2">
        <v>36.0</v>
      </c>
      <c r="F94" s="2" t="s">
        <v>12</v>
      </c>
      <c r="G94" s="4">
        <v>864.0</v>
      </c>
      <c r="H94" s="2">
        <v>36.0</v>
      </c>
      <c r="I94" s="2" t="s">
        <v>13</v>
      </c>
      <c r="J94" s="4">
        <v>936.0</v>
      </c>
    </row>
    <row r="95" ht="15.75" customHeight="1">
      <c r="A95" s="3">
        <v>43885.0</v>
      </c>
      <c r="B95" s="2">
        <v>32.0</v>
      </c>
      <c r="C95" s="2" t="s">
        <v>11</v>
      </c>
      <c r="D95" s="4">
        <v>800.0</v>
      </c>
      <c r="E95" s="2">
        <v>32.0</v>
      </c>
      <c r="F95" s="2" t="s">
        <v>12</v>
      </c>
      <c r="G95" s="4">
        <v>768.0</v>
      </c>
      <c r="H95" s="2">
        <v>32.0</v>
      </c>
      <c r="I95" s="2" t="s">
        <v>13</v>
      </c>
      <c r="J95" s="4">
        <v>832.0</v>
      </c>
    </row>
    <row r="96" ht="15.75" customHeight="1">
      <c r="A96" s="3">
        <v>43886.0</v>
      </c>
      <c r="B96" s="2">
        <v>33.0</v>
      </c>
      <c r="C96" s="2" t="s">
        <v>11</v>
      </c>
      <c r="D96" s="4">
        <v>825.0</v>
      </c>
      <c r="E96" s="2">
        <v>33.0</v>
      </c>
      <c r="F96" s="2" t="s">
        <v>12</v>
      </c>
      <c r="G96" s="4">
        <v>792.0</v>
      </c>
      <c r="H96" s="2">
        <v>33.0</v>
      </c>
      <c r="I96" s="2" t="s">
        <v>13</v>
      </c>
      <c r="J96" s="4">
        <v>858.0</v>
      </c>
    </row>
    <row r="97" ht="15.75" customHeight="1">
      <c r="A97" s="3">
        <v>43887.0</v>
      </c>
      <c r="B97" s="2">
        <v>14.0</v>
      </c>
      <c r="C97" s="2" t="s">
        <v>11</v>
      </c>
      <c r="D97" s="4">
        <v>350.0</v>
      </c>
      <c r="E97" s="2">
        <v>14.0</v>
      </c>
      <c r="F97" s="2" t="s">
        <v>12</v>
      </c>
      <c r="G97" s="4">
        <v>336.0</v>
      </c>
      <c r="H97" s="2">
        <v>14.0</v>
      </c>
      <c r="I97" s="2" t="s">
        <v>13</v>
      </c>
      <c r="J97" s="4">
        <v>364.0</v>
      </c>
    </row>
    <row r="98" ht="15.75" customHeight="1">
      <c r="A98" s="3">
        <v>43888.0</v>
      </c>
      <c r="B98" s="2">
        <v>30.0</v>
      </c>
      <c r="C98" s="2" t="s">
        <v>11</v>
      </c>
      <c r="D98" s="4">
        <v>750.0</v>
      </c>
      <c r="E98" s="2">
        <v>30.0</v>
      </c>
      <c r="F98" s="2" t="s">
        <v>12</v>
      </c>
      <c r="G98" s="4">
        <v>720.0</v>
      </c>
      <c r="H98" s="2">
        <v>30.0</v>
      </c>
      <c r="I98" s="2" t="s">
        <v>13</v>
      </c>
      <c r="J98" s="4">
        <v>780.0</v>
      </c>
    </row>
    <row r="99" ht="15.75" customHeight="1">
      <c r="A99" s="3">
        <v>43889.0</v>
      </c>
      <c r="B99" s="2">
        <v>36.0</v>
      </c>
      <c r="C99" s="2" t="s">
        <v>11</v>
      </c>
      <c r="D99" s="4">
        <v>900.0</v>
      </c>
      <c r="E99" s="2">
        <v>36.0</v>
      </c>
      <c r="F99" s="2" t="s">
        <v>12</v>
      </c>
      <c r="G99" s="4">
        <v>864.0</v>
      </c>
      <c r="H99" s="2">
        <v>36.0</v>
      </c>
      <c r="I99" s="2" t="s">
        <v>13</v>
      </c>
      <c r="J99" s="4">
        <v>936.0</v>
      </c>
    </row>
    <row r="100" ht="15.75" customHeight="1">
      <c r="A100" s="3">
        <v>43890.0</v>
      </c>
      <c r="B100" s="2">
        <v>3.0</v>
      </c>
      <c r="C100" s="2" t="s">
        <v>11</v>
      </c>
      <c r="D100" s="4">
        <v>75.0</v>
      </c>
      <c r="E100" s="2">
        <v>3.0</v>
      </c>
      <c r="F100" s="2" t="s">
        <v>12</v>
      </c>
      <c r="G100" s="4">
        <v>72.0</v>
      </c>
      <c r="H100" s="2">
        <v>3.0</v>
      </c>
      <c r="I100" s="2" t="s">
        <v>13</v>
      </c>
      <c r="J100" s="4">
        <v>78.0</v>
      </c>
    </row>
    <row r="101" ht="15.75" customHeight="1">
      <c r="A101" s="2" t="s">
        <v>21</v>
      </c>
      <c r="B101" s="2">
        <f t="shared" ref="B101:H101" si="23">AVERAGE(B5:B100)</f>
        <v>26.76666667</v>
      </c>
      <c r="C101" s="2" t="str">
        <f t="shared" si="23"/>
        <v>#DIV/0!</v>
      </c>
      <c r="D101" s="17">
        <f t="shared" si="23"/>
        <v>669.1666667</v>
      </c>
      <c r="E101" s="2">
        <f t="shared" si="23"/>
        <v>26.76666667</v>
      </c>
      <c r="F101" s="2" t="str">
        <f t="shared" si="23"/>
        <v>#DIV/0!</v>
      </c>
      <c r="G101" s="17">
        <f t="shared" si="23"/>
        <v>642.4</v>
      </c>
      <c r="H101" s="2">
        <f t="shared" si="23"/>
        <v>26.76666667</v>
      </c>
      <c r="I101" s="2"/>
      <c r="J101" s="4">
        <f>SUBTOTAL(109,Dataset!$J$5:$J$100)</f>
        <v>62634</v>
      </c>
    </row>
    <row r="102" ht="15.75" customHeight="1"/>
    <row r="103" ht="15.75" customHeight="1">
      <c r="B103" s="6">
        <f>sum(B96:B100)</f>
        <v>116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J3"/>
    <mergeCell ref="N5:Q5"/>
    <mergeCell ref="N13:T13"/>
    <mergeCell ref="N21:Q21"/>
    <mergeCell ref="N22:T22"/>
    <mergeCell ref="N38:Q38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9" max="9" width="20.38"/>
  </cols>
  <sheetData>
    <row r="1">
      <c r="I1" s="18" t="s">
        <v>44</v>
      </c>
    </row>
    <row r="2">
      <c r="A2" s="10" t="s">
        <v>18</v>
      </c>
      <c r="B2" s="6" t="s">
        <v>28</v>
      </c>
      <c r="C2" s="13" t="s">
        <v>45</v>
      </c>
      <c r="D2" s="13" t="s">
        <v>46</v>
      </c>
      <c r="E2" s="19">
        <v>44209.0</v>
      </c>
      <c r="F2" s="19">
        <v>44223.0</v>
      </c>
      <c r="G2" s="13" t="s">
        <v>47</v>
      </c>
      <c r="H2" s="13" t="s">
        <v>48</v>
      </c>
      <c r="I2" s="13" t="s">
        <v>18</v>
      </c>
      <c r="L2" s="6">
        <v>5040.0</v>
      </c>
    </row>
    <row r="3">
      <c r="A3" s="6" t="s">
        <v>35</v>
      </c>
      <c r="B3" s="6">
        <v>840.0</v>
      </c>
      <c r="C3" s="6">
        <f>840-452</f>
        <v>388</v>
      </c>
      <c r="D3" s="6">
        <f>388-388</f>
        <v>0</v>
      </c>
      <c r="I3" s="13" t="s">
        <v>19</v>
      </c>
    </row>
    <row r="4">
      <c r="A4" s="6" t="s">
        <v>37</v>
      </c>
      <c r="B4" s="12"/>
      <c r="C4" s="6">
        <v>840.0</v>
      </c>
      <c r="D4" s="6">
        <f>840-(410-388)</f>
        <v>818</v>
      </c>
      <c r="E4" s="11">
        <f>D4-Dataset!Q24</f>
        <v>431</v>
      </c>
      <c r="I4" s="13" t="s">
        <v>20</v>
      </c>
      <c r="K4" s="13">
        <v>2409.0</v>
      </c>
    </row>
    <row r="5">
      <c r="A5" s="6" t="s">
        <v>38</v>
      </c>
      <c r="B5" s="12"/>
      <c r="C5" s="12"/>
      <c r="D5" s="6">
        <v>840.0</v>
      </c>
      <c r="E5" s="6">
        <f>840</f>
        <v>840</v>
      </c>
      <c r="F5" s="11">
        <f>E5-Dataset!R24</f>
        <v>501</v>
      </c>
      <c r="I5" s="13" t="s">
        <v>44</v>
      </c>
      <c r="J5" s="6">
        <f>sum(J2:J4)</f>
        <v>0</v>
      </c>
    </row>
    <row r="6">
      <c r="A6" s="6" t="s">
        <v>39</v>
      </c>
      <c r="B6" s="12"/>
      <c r="C6" s="12"/>
      <c r="D6" s="12"/>
      <c r="E6" s="6">
        <v>840.0</v>
      </c>
      <c r="F6" s="6">
        <f>840</f>
        <v>840</v>
      </c>
      <c r="G6" s="11">
        <f>F6-Dataset!S24</f>
        <v>474</v>
      </c>
    </row>
    <row r="7">
      <c r="A7" s="6" t="s">
        <v>40</v>
      </c>
      <c r="B7" s="12"/>
      <c r="C7" s="12"/>
      <c r="D7" s="12"/>
      <c r="E7" s="12"/>
      <c r="F7" s="6">
        <v>840.0</v>
      </c>
      <c r="G7" s="6">
        <v>840.0</v>
      </c>
      <c r="H7" s="11">
        <f>G7-Dataset!T24</f>
        <v>340</v>
      </c>
    </row>
    <row r="8">
      <c r="A8" s="6" t="s">
        <v>41</v>
      </c>
      <c r="B8" s="12"/>
      <c r="C8" s="12"/>
      <c r="D8" s="12"/>
      <c r="E8" s="12"/>
      <c r="F8" s="12"/>
      <c r="G8" s="6">
        <v>840.0</v>
      </c>
      <c r="H8" s="13">
        <f>840-116</f>
        <v>724</v>
      </c>
      <c r="K8" s="13" t="s">
        <v>18</v>
      </c>
      <c r="L8" s="13" t="s">
        <v>19</v>
      </c>
      <c r="M8" s="13" t="s">
        <v>20</v>
      </c>
    </row>
    <row r="9">
      <c r="A9" s="6" t="s">
        <v>42</v>
      </c>
      <c r="B9" s="12"/>
      <c r="C9" s="12"/>
      <c r="D9" s="12"/>
      <c r="E9" s="12"/>
      <c r="F9" s="12"/>
      <c r="G9" s="12"/>
      <c r="H9" s="14">
        <v>840.0</v>
      </c>
      <c r="J9" s="20" t="s">
        <v>49</v>
      </c>
      <c r="K9" s="13">
        <v>2409.0</v>
      </c>
      <c r="L9" s="13">
        <v>2409.0</v>
      </c>
      <c r="M9" s="13">
        <v>2409.0</v>
      </c>
    </row>
    <row r="10">
      <c r="J10" s="13" t="s">
        <v>50</v>
      </c>
      <c r="K10" s="6">
        <v>5040.0</v>
      </c>
      <c r="L10" s="6">
        <v>5760.0</v>
      </c>
      <c r="M10" s="6">
        <v>4320.0</v>
      </c>
    </row>
    <row r="11">
      <c r="J11" s="13" t="s">
        <v>51</v>
      </c>
      <c r="K11" s="21">
        <f>(E4+F5+G6+H7)*-1</f>
        <v>-1746</v>
      </c>
      <c r="L11" s="21">
        <f>(D17+E18+F19+G20+H21)*-1</f>
        <v>-2391</v>
      </c>
      <c r="M11" s="6">
        <f>(E28+F29+G30+H31)*-1</f>
        <v>-1246</v>
      </c>
    </row>
    <row r="16">
      <c r="A16" s="10" t="s">
        <v>19</v>
      </c>
      <c r="B16" s="6" t="s">
        <v>28</v>
      </c>
      <c r="C16" s="13" t="s">
        <v>45</v>
      </c>
      <c r="D16" s="13" t="s">
        <v>46</v>
      </c>
      <c r="E16" s="19">
        <v>44209.0</v>
      </c>
      <c r="F16" s="19">
        <v>44223.0</v>
      </c>
      <c r="G16" s="13" t="s">
        <v>47</v>
      </c>
      <c r="H16" s="13" t="s">
        <v>48</v>
      </c>
    </row>
    <row r="17">
      <c r="A17" s="6" t="s">
        <v>35</v>
      </c>
      <c r="B17" s="13">
        <v>960.0</v>
      </c>
      <c r="C17" s="6">
        <f>B17-Dataset!O25</f>
        <v>508</v>
      </c>
      <c r="D17" s="11">
        <f>508-Dataset!P25</f>
        <v>143</v>
      </c>
    </row>
    <row r="18">
      <c r="A18" s="6" t="s">
        <v>37</v>
      </c>
      <c r="B18" s="12"/>
      <c r="C18" s="13">
        <v>960.0</v>
      </c>
      <c r="D18" s="6">
        <f>C18</f>
        <v>960</v>
      </c>
      <c r="E18" s="11">
        <f>D18-Dataset!Q25</f>
        <v>573</v>
      </c>
    </row>
    <row r="19">
      <c r="A19" s="6" t="s">
        <v>38</v>
      </c>
      <c r="B19" s="12"/>
      <c r="C19" s="12"/>
      <c r="D19" s="13">
        <v>960.0</v>
      </c>
      <c r="E19" s="13">
        <v>960.0</v>
      </c>
      <c r="F19" s="11">
        <f>E19-Dataset!R25</f>
        <v>621</v>
      </c>
    </row>
    <row r="20">
      <c r="A20" s="6" t="s">
        <v>39</v>
      </c>
      <c r="B20" s="12"/>
      <c r="C20" s="12"/>
      <c r="D20" s="12"/>
      <c r="E20" s="13">
        <v>960.0</v>
      </c>
      <c r="F20" s="13">
        <v>960.0</v>
      </c>
      <c r="G20" s="11">
        <f>F20-Dataset!S25</f>
        <v>594</v>
      </c>
    </row>
    <row r="21">
      <c r="A21" s="6" t="s">
        <v>40</v>
      </c>
      <c r="B21" s="12"/>
      <c r="C21" s="12"/>
      <c r="D21" s="12"/>
      <c r="E21" s="12"/>
      <c r="F21" s="13">
        <v>960.0</v>
      </c>
      <c r="G21" s="13">
        <v>960.0</v>
      </c>
      <c r="H21" s="11">
        <f>G21-Dataset!T25</f>
        <v>460</v>
      </c>
    </row>
    <row r="22">
      <c r="A22" s="6" t="s">
        <v>41</v>
      </c>
      <c r="B22" s="12"/>
      <c r="C22" s="12"/>
      <c r="D22" s="12"/>
      <c r="E22" s="12"/>
      <c r="F22" s="12"/>
      <c r="G22" s="13">
        <v>960.0</v>
      </c>
      <c r="H22" s="13">
        <f>960-116</f>
        <v>844</v>
      </c>
    </row>
    <row r="23">
      <c r="A23" s="6" t="s">
        <v>42</v>
      </c>
      <c r="B23" s="12"/>
      <c r="C23" s="12"/>
      <c r="D23" s="12"/>
      <c r="E23" s="12"/>
      <c r="F23" s="12"/>
      <c r="G23" s="12"/>
      <c r="H23" s="14">
        <v>840.0</v>
      </c>
    </row>
    <row r="26">
      <c r="A26" s="10" t="s">
        <v>20</v>
      </c>
      <c r="B26" s="6" t="s">
        <v>28</v>
      </c>
      <c r="C26" s="13" t="s">
        <v>45</v>
      </c>
      <c r="D26" s="13" t="s">
        <v>46</v>
      </c>
      <c r="E26" s="19">
        <v>44209.0</v>
      </c>
      <c r="F26" s="19">
        <v>44223.0</v>
      </c>
      <c r="G26" s="13" t="s">
        <v>47</v>
      </c>
      <c r="H26" s="13" t="s">
        <v>48</v>
      </c>
    </row>
    <row r="27">
      <c r="A27" s="6" t="s">
        <v>36</v>
      </c>
      <c r="B27" s="6">
        <v>720.0</v>
      </c>
      <c r="C27" s="6">
        <f>B27-Dataset!O26</f>
        <v>268</v>
      </c>
      <c r="D27" s="6">
        <v>0.0</v>
      </c>
    </row>
    <row r="28">
      <c r="A28" s="6" t="s">
        <v>37</v>
      </c>
      <c r="B28" s="12"/>
      <c r="C28" s="6">
        <v>720.0</v>
      </c>
      <c r="D28" s="6">
        <f>820-(410-268)</f>
        <v>678</v>
      </c>
      <c r="E28" s="11">
        <f>D28-Dataset!Q26</f>
        <v>291</v>
      </c>
    </row>
    <row r="29">
      <c r="A29" s="6" t="s">
        <v>38</v>
      </c>
      <c r="B29" s="12"/>
      <c r="C29" s="12"/>
      <c r="D29" s="6">
        <v>720.0</v>
      </c>
      <c r="E29" s="6">
        <v>720.0</v>
      </c>
      <c r="F29" s="11">
        <f>E29-Dataset!R26</f>
        <v>381</v>
      </c>
    </row>
    <row r="30">
      <c r="A30" s="6" t="s">
        <v>39</v>
      </c>
      <c r="B30" s="12"/>
      <c r="C30" s="12"/>
      <c r="D30" s="12"/>
      <c r="E30" s="6">
        <v>720.0</v>
      </c>
      <c r="F30" s="6">
        <v>720.0</v>
      </c>
      <c r="G30" s="11">
        <f>F30-Dataset!S26</f>
        <v>354</v>
      </c>
    </row>
    <row r="31">
      <c r="A31" s="6" t="s">
        <v>40</v>
      </c>
      <c r="B31" s="12"/>
      <c r="C31" s="12"/>
      <c r="D31" s="12"/>
      <c r="E31" s="12"/>
      <c r="F31" s="6">
        <v>720.0</v>
      </c>
      <c r="G31" s="6">
        <v>720.0</v>
      </c>
      <c r="H31" s="11">
        <f>G31-Dataset!T26</f>
        <v>220</v>
      </c>
    </row>
    <row r="32">
      <c r="A32" s="6" t="s">
        <v>41</v>
      </c>
      <c r="B32" s="12"/>
      <c r="C32" s="12"/>
      <c r="D32" s="12"/>
      <c r="E32" s="12"/>
      <c r="F32" s="12"/>
      <c r="G32" s="6">
        <v>720.0</v>
      </c>
      <c r="H32" s="6">
        <f>720-116</f>
        <v>604</v>
      </c>
    </row>
    <row r="33">
      <c r="A33" s="6" t="s">
        <v>42</v>
      </c>
      <c r="B33" s="12"/>
      <c r="C33" s="12"/>
      <c r="D33" s="12"/>
      <c r="E33" s="12"/>
      <c r="F33" s="12"/>
      <c r="G33" s="12"/>
      <c r="H33" s="14">
        <v>840.0</v>
      </c>
    </row>
  </sheetData>
  <mergeCells count="1">
    <mergeCell ref="I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6.0"/>
    <col customWidth="1" min="3" max="4" width="15.88"/>
    <col customWidth="1" min="5" max="5" width="14.13"/>
    <col customWidth="1" min="6" max="6" width="7.63"/>
    <col customWidth="1" min="7" max="7" width="14.25"/>
    <col customWidth="1" min="8" max="26" width="7.63"/>
  </cols>
  <sheetData>
    <row r="2">
      <c r="B2" s="6" t="s">
        <v>17</v>
      </c>
      <c r="C2" s="6" t="s">
        <v>16</v>
      </c>
      <c r="D2" s="6" t="s">
        <v>15</v>
      </c>
      <c r="H2" s="20" t="s">
        <v>18</v>
      </c>
      <c r="I2" s="20" t="s">
        <v>19</v>
      </c>
      <c r="J2" s="20" t="s">
        <v>20</v>
      </c>
    </row>
    <row r="3">
      <c r="A3" s="6" t="s">
        <v>4</v>
      </c>
      <c r="B3" s="7">
        <f>Dataset!Q10</f>
        <v>56012</v>
      </c>
      <c r="C3" s="7">
        <f>Dataset!P10</f>
        <v>60750</v>
      </c>
      <c r="D3" s="7">
        <f>Dataset!O10</f>
        <v>64650</v>
      </c>
      <c r="G3" s="20" t="s">
        <v>52</v>
      </c>
      <c r="H3" s="20">
        <v>2409.0</v>
      </c>
      <c r="I3" s="20">
        <v>2409.0</v>
      </c>
      <c r="J3" s="20">
        <v>2409.0</v>
      </c>
    </row>
    <row r="4">
      <c r="A4" s="6" t="s">
        <v>53</v>
      </c>
      <c r="B4" s="7">
        <f>Dataset!O43</f>
        <v>120700</v>
      </c>
      <c r="C4" s="7">
        <f>Dataset!P43</f>
        <v>120700</v>
      </c>
      <c r="D4" s="7">
        <f>Dataset!O43</f>
        <v>120700</v>
      </c>
      <c r="G4" s="20" t="s">
        <v>50</v>
      </c>
      <c r="H4">
        <v>5040.0</v>
      </c>
      <c r="I4">
        <v>5760.0</v>
      </c>
      <c r="J4">
        <v>4320.0</v>
      </c>
    </row>
    <row r="5">
      <c r="A5" s="22" t="s">
        <v>54</v>
      </c>
      <c r="B5" s="7">
        <f t="shared" ref="B5:D5" si="1">B3-B4</f>
        <v>-64688</v>
      </c>
      <c r="C5" s="7">
        <f t="shared" si="1"/>
        <v>-59950</v>
      </c>
      <c r="D5" s="7">
        <f t="shared" si="1"/>
        <v>-56050</v>
      </c>
      <c r="E5" s="23">
        <f>SUM(B5:D5)/3</f>
        <v>-60229.33333</v>
      </c>
      <c r="G5" s="20" t="s">
        <v>51</v>
      </c>
      <c r="H5" s="24">
        <v>-1746.0</v>
      </c>
      <c r="I5" s="24">
        <v>-2391.0</v>
      </c>
      <c r="J5" s="6">
        <v>-1246.0</v>
      </c>
    </row>
    <row r="7">
      <c r="A7" s="6" t="s">
        <v>55</v>
      </c>
      <c r="B7" s="6">
        <f t="shared" ref="B7:D7" si="2">IF(B5&lt;0,0,B5*0.01)</f>
        <v>0</v>
      </c>
      <c r="C7" s="6">
        <f t="shared" si="2"/>
        <v>0</v>
      </c>
      <c r="D7" s="6">
        <f t="shared" si="2"/>
        <v>0</v>
      </c>
    </row>
    <row r="9">
      <c r="A9" s="22" t="s">
        <v>56</v>
      </c>
      <c r="B9" s="25">
        <f t="shared" ref="B9:D9" si="3">B5-B7</f>
        <v>-64688</v>
      </c>
      <c r="C9" s="25">
        <f t="shared" si="3"/>
        <v>-59950</v>
      </c>
      <c r="D9" s="25">
        <f t="shared" si="3"/>
        <v>-56050</v>
      </c>
    </row>
    <row r="11">
      <c r="A11" s="26"/>
      <c r="B11" s="26" t="s">
        <v>57</v>
      </c>
      <c r="C11" s="26" t="s">
        <v>58</v>
      </c>
      <c r="D11" s="26" t="s">
        <v>59</v>
      </c>
      <c r="E11" s="26"/>
    </row>
    <row r="12">
      <c r="A12" s="27" t="s">
        <v>60</v>
      </c>
      <c r="B12" s="27">
        <v>25.0</v>
      </c>
      <c r="C12" s="27">
        <f>570/24</f>
        <v>23.75</v>
      </c>
      <c r="D12" s="28">
        <f t="shared" ref="D12:D14" si="4">B12-C12</f>
        <v>1.25</v>
      </c>
      <c r="E12" s="29">
        <f t="shared" ref="E12:E14" si="5">D12/B12</f>
        <v>0.05</v>
      </c>
    </row>
    <row r="13">
      <c r="A13" s="26" t="s">
        <v>61</v>
      </c>
      <c r="B13" s="26">
        <v>24.0</v>
      </c>
      <c r="C13" s="26">
        <f>560/24</f>
        <v>23.33333333</v>
      </c>
      <c r="D13" s="26">
        <f t="shared" si="4"/>
        <v>0.6666666667</v>
      </c>
      <c r="E13" s="30">
        <f t="shared" si="5"/>
        <v>0.02777777778</v>
      </c>
    </row>
    <row r="14">
      <c r="A14" s="27" t="s">
        <v>62</v>
      </c>
      <c r="B14" s="27">
        <v>26.0</v>
      </c>
      <c r="C14" s="27">
        <f>600/24</f>
        <v>25</v>
      </c>
      <c r="D14" s="28">
        <f t="shared" si="4"/>
        <v>1</v>
      </c>
      <c r="E14" s="29">
        <f t="shared" si="5"/>
        <v>0.03846153846</v>
      </c>
    </row>
    <row r="15">
      <c r="A15" s="26" t="s">
        <v>63</v>
      </c>
      <c r="B15" s="26"/>
      <c r="C15" s="26"/>
      <c r="D15" s="26">
        <f t="shared" ref="D15:E15" si="6">SUM(D12:D14)/3</f>
        <v>0.9722222222</v>
      </c>
      <c r="E15" s="30">
        <f t="shared" si="6"/>
        <v>0.03874643875</v>
      </c>
      <c r="F15" s="31"/>
    </row>
    <row r="17">
      <c r="E17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