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defaultThemeVersion="166925"/>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423" documentId="8_{C5F6D942-BE47-4B16-B7DF-0F8A5C8F158C}" xr6:coauthVersionLast="47" xr6:coauthVersionMax="47" xr10:uidLastSave="{517EAF50-0F52-43A8-BE88-E1259EF51AE2}"/>
  <bookViews>
    <workbookView xWindow="3252" yWindow="204" windowWidth="17400" windowHeight="12084" xr2:uid="{4FCF7FA6-22BB-4545-AB27-D5B8AACA448D}"/>
  </bookViews>
  <sheets>
    <sheet name="Goals and Instructions" sheetId="5" r:id="rId1"/>
    <sheet name="Loans" sheetId="1" r:id="rId2"/>
    <sheet name="Random" sheetId="4" state="hidden" r:id="rId3"/>
    <sheet name="Solutions" sheetId="2" state="hidden" r:id="rId4"/>
    <sheet name="Sheet2" sheetId="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2" l="1"/>
  <c r="H24" i="2"/>
  <c r="I24" i="2" s="1"/>
  <c r="J24" i="2" s="1"/>
  <c r="H21" i="2"/>
  <c r="J21" i="2" s="1"/>
  <c r="H19" i="2"/>
  <c r="I19" i="2" s="1"/>
  <c r="B9" i="4" l="1"/>
  <c r="B10" i="4"/>
  <c r="B6" i="4"/>
  <c r="B7" i="4"/>
  <c r="B8" i="4"/>
  <c r="C9" i="4" l="1"/>
  <c r="C6" i="4"/>
  <c r="D6" i="4" s="1"/>
  <c r="C10" i="4"/>
  <c r="C7" i="4"/>
  <c r="C8" i="4"/>
  <c r="D8" i="4" s="1"/>
  <c r="D7" i="4" l="1"/>
  <c r="D10" i="4"/>
  <c r="D9" i="4"/>
  <c r="E10" i="4"/>
  <c r="E8" i="4"/>
  <c r="E6" i="4"/>
  <c r="E9" i="4"/>
  <c r="E7" i="4"/>
  <c r="B11" i="4" l="1"/>
  <c r="B12" i="4" s="1"/>
  <c r="B13" i="4" l="1"/>
  <c r="D12" i="4"/>
  <c r="E12" i="4" s="1"/>
  <c r="C12" i="4"/>
  <c r="D13" i="4" l="1"/>
  <c r="B14" i="4"/>
  <c r="E13" i="4" l="1"/>
  <c r="C13" i="4"/>
  <c r="B15" i="4"/>
  <c r="D14" i="4"/>
  <c r="E14" i="4" l="1"/>
  <c r="C14" i="4"/>
  <c r="B16" i="4"/>
  <c r="D15" i="4"/>
  <c r="E15" i="4" l="1"/>
  <c r="C15" i="4"/>
  <c r="B17" i="4"/>
  <c r="D16" i="4"/>
  <c r="H20" i="4" l="1"/>
  <c r="L29" i="2" s="1"/>
  <c r="C16" i="4"/>
  <c r="E16" i="4"/>
  <c r="D17" i="4"/>
  <c r="B18" i="4"/>
  <c r="B19" i="4" l="1"/>
  <c r="D18" i="4"/>
  <c r="E17" i="4"/>
  <c r="C17" i="4"/>
  <c r="E18" i="4" l="1"/>
  <c r="C18" i="4"/>
  <c r="B20" i="4"/>
  <c r="D19" i="4"/>
  <c r="C19" i="4" l="1"/>
  <c r="E19" i="4"/>
  <c r="D20" i="4"/>
  <c r="B21" i="4"/>
  <c r="D21" i="4" l="1"/>
  <c r="B22" i="4"/>
  <c r="E20" i="4"/>
  <c r="C20" i="4"/>
  <c r="E21" i="4" l="1"/>
  <c r="C21" i="4"/>
  <c r="B23" i="4"/>
  <c r="D22" i="4"/>
  <c r="E22" i="4" l="1"/>
  <c r="C22" i="4"/>
  <c r="B24" i="4"/>
  <c r="D23" i="4"/>
  <c r="C23" i="4" l="1"/>
  <c r="E23" i="4"/>
  <c r="B25" i="4"/>
  <c r="D24" i="4"/>
  <c r="C24" i="4" l="1"/>
  <c r="E24" i="4"/>
  <c r="D25" i="4"/>
  <c r="B26" i="4"/>
  <c r="E25" i="4" l="1"/>
  <c r="C25" i="4"/>
  <c r="B27" i="4"/>
  <c r="D26" i="4"/>
  <c r="E26" i="4" l="1"/>
  <c r="C26" i="4"/>
  <c r="B28" i="4"/>
  <c r="D27" i="4"/>
  <c r="H19" i="4" l="1"/>
  <c r="L28" i="2" s="1"/>
  <c r="D28" i="4"/>
  <c r="B29" i="4"/>
  <c r="E27" i="4"/>
  <c r="C27" i="4"/>
  <c r="E28" i="4" l="1"/>
  <c r="C28" i="4"/>
  <c r="D29" i="4"/>
  <c r="B30" i="4"/>
  <c r="E29" i="4" l="1"/>
  <c r="C29" i="4"/>
  <c r="B31" i="4"/>
  <c r="D30" i="4"/>
  <c r="H21" i="4" s="1"/>
  <c r="L30" i="2" s="1"/>
  <c r="G30" i="2" s="1"/>
  <c r="H30" i="2" l="1"/>
  <c r="I30" i="2" s="1"/>
  <c r="B29" i="2"/>
  <c r="B24" i="1"/>
  <c r="B32" i="4"/>
  <c r="D31" i="4"/>
  <c r="E30" i="4"/>
  <c r="C30" i="4"/>
  <c r="I20" i="4" l="1"/>
  <c r="M29" i="2" s="1"/>
  <c r="B33" i="4"/>
  <c r="D32" i="4"/>
  <c r="E31" i="4"/>
  <c r="C31" i="4"/>
  <c r="H22" i="4" l="1"/>
  <c r="D33" i="4"/>
  <c r="B34" i="4"/>
  <c r="E32" i="4"/>
  <c r="C32" i="4"/>
  <c r="C33" i="4" l="1"/>
  <c r="E33" i="4"/>
  <c r="D34" i="4"/>
  <c r="B35" i="4"/>
  <c r="C34" i="4" l="1"/>
  <c r="E34" i="4"/>
  <c r="D35" i="4"/>
  <c r="B36" i="4"/>
  <c r="E35" i="4" l="1"/>
  <c r="C35" i="4"/>
  <c r="D36" i="4"/>
  <c r="I21" i="4" s="1"/>
  <c r="M30" i="2" s="1"/>
  <c r="B37" i="4"/>
  <c r="D37" i="4" l="1"/>
  <c r="B38" i="4"/>
  <c r="C36" i="4"/>
  <c r="E36" i="4"/>
  <c r="E37" i="4" l="1"/>
  <c r="C37" i="4"/>
  <c r="D38" i="4"/>
  <c r="B39" i="4"/>
  <c r="D39" i="4" l="1"/>
  <c r="B40" i="4"/>
  <c r="C38" i="4"/>
  <c r="E38" i="4"/>
  <c r="C39" i="4" l="1"/>
  <c r="E39" i="4"/>
  <c r="B41" i="4"/>
  <c r="D40" i="4"/>
  <c r="D41" i="4" l="1"/>
  <c r="B42" i="4"/>
  <c r="C40" i="4"/>
  <c r="J19" i="4" s="1"/>
  <c r="N28" i="2" s="1"/>
  <c r="E40" i="4"/>
  <c r="I19" i="4" l="1"/>
  <c r="M28" i="2" s="1"/>
  <c r="G33" i="2" s="1"/>
  <c r="C41" i="4"/>
  <c r="E41" i="4"/>
  <c r="B43" i="4"/>
  <c r="D42" i="4"/>
  <c r="H33" i="2" l="1"/>
  <c r="B32" i="2"/>
  <c r="C42" i="4"/>
  <c r="E42" i="4"/>
  <c r="D43" i="4"/>
  <c r="B44" i="4"/>
  <c r="I33" i="2" l="1"/>
  <c r="D44" i="4"/>
  <c r="B45" i="4"/>
  <c r="C43" i="4"/>
  <c r="E43" i="4"/>
  <c r="D45" i="4" l="1"/>
  <c r="B46" i="4"/>
  <c r="C44" i="4"/>
  <c r="E44" i="4"/>
  <c r="E45" i="4" l="1"/>
  <c r="C45" i="4"/>
  <c r="D46" i="4"/>
  <c r="B47" i="4"/>
  <c r="D47" i="4" l="1"/>
  <c r="B48" i="4"/>
  <c r="C46" i="4"/>
  <c r="E46" i="4"/>
  <c r="C47" i="4" l="1"/>
  <c r="E47" i="4"/>
  <c r="B49" i="4"/>
  <c r="D48" i="4"/>
  <c r="J21" i="4" s="1"/>
  <c r="N30" i="2" s="1"/>
  <c r="E48" i="4" l="1"/>
  <c r="C48" i="4"/>
  <c r="D49" i="4"/>
  <c r="B50" i="4"/>
  <c r="C49" i="4" l="1"/>
  <c r="E49" i="4"/>
  <c r="B51" i="4"/>
  <c r="D50" i="4"/>
  <c r="D51" i="4" l="1"/>
  <c r="B52" i="4"/>
  <c r="C50" i="4"/>
  <c r="J20" i="4" s="1"/>
  <c r="N29" i="2" s="1"/>
  <c r="G36" i="2" s="1"/>
  <c r="H36" i="2" s="1"/>
  <c r="E50" i="4"/>
  <c r="B35" i="2" l="1"/>
  <c r="D52" i="4"/>
  <c r="B53" i="4"/>
  <c r="C51" i="4"/>
  <c r="E51" i="4"/>
  <c r="D53" i="4" l="1"/>
  <c r="B54" i="4"/>
  <c r="C52" i="4"/>
  <c r="E52" i="4"/>
  <c r="E53" i="4" l="1"/>
  <c r="C53" i="4"/>
  <c r="B55" i="4"/>
  <c r="D55" i="4" s="1"/>
  <c r="D54" i="4"/>
  <c r="C54" i="4" l="1"/>
  <c r="E54" i="4"/>
  <c r="C55" i="4"/>
  <c r="E55" i="4"/>
</calcChain>
</file>

<file path=xl/sharedStrings.xml><?xml version="1.0" encoding="utf-8"?>
<sst xmlns="http://schemas.openxmlformats.org/spreadsheetml/2006/main" count="133" uniqueCount="104">
  <si>
    <t>Excel Skills Learned</t>
  </si>
  <si>
    <r>
      <rPr>
        <b/>
        <sz val="11"/>
        <color theme="1"/>
        <rFont val="Calibri"/>
        <family val="2"/>
        <scheme val="minor"/>
      </rPr>
      <t>Instructions</t>
    </r>
    <r>
      <rPr>
        <sz val="11"/>
        <color theme="1"/>
        <rFont val="Calibri"/>
        <family val="2"/>
        <scheme val="minor"/>
      </rPr>
      <t xml:space="preserve">: Open the tab labeled "Loans" and complete the tasks indicated there. Start by entering your name where indicated. Pay attention to the legend and note that the sheet is self-checking. </t>
    </r>
  </si>
  <si>
    <t>Upon completing the sheet, you should have an understanding of:</t>
  </si>
  <si>
    <t>1. Entering more complicated loan payment formula.</t>
  </si>
  <si>
    <t>2. Reusing a formula for repeated calculations</t>
  </si>
  <si>
    <t>Math Skills Learned</t>
  </si>
  <si>
    <t>1. How to compute periodic payments on a loan.</t>
  </si>
  <si>
    <t>2. Computing total paid for a loan and interest paid.</t>
  </si>
  <si>
    <t>Enter you name here ⇒</t>
  </si>
  <si>
    <t>Your Name Here</t>
  </si>
  <si>
    <t>Use at least five letters.</t>
  </si>
  <si>
    <t>Legend</t>
  </si>
  <si>
    <t>If a cell is shaded</t>
  </si>
  <si>
    <t>You should</t>
  </si>
  <si>
    <t>If your formulas are correct, then your results should show</t>
  </si>
  <si>
    <t>Blue</t>
  </si>
  <si>
    <t>Enter a text response</t>
  </si>
  <si>
    <t xml:space="preserve">as  green on grey </t>
  </si>
  <si>
    <t>Green</t>
  </si>
  <si>
    <t>Enter a number</t>
  </si>
  <si>
    <t>Gold</t>
  </si>
  <si>
    <t>Enter an Excel formula</t>
  </si>
  <si>
    <t>Any other color</t>
  </si>
  <si>
    <t>Make no changes</t>
  </si>
  <si>
    <t>Financial Calculator</t>
  </si>
  <si>
    <t>Here we will practice with some formulas that you will often need to use throughout this class. If you format these correctly, then the computed values should inherit the correct formatting.</t>
  </si>
  <si>
    <t xml:space="preserve">P </t>
  </si>
  <si>
    <t>r</t>
  </si>
  <si>
    <t>n</t>
  </si>
  <si>
    <t>t</t>
  </si>
  <si>
    <t>Formula</t>
  </si>
  <si>
    <t>Excel Equivalent</t>
  </si>
  <si>
    <t>Enter the Excel Formula with correct cell references.</t>
  </si>
  <si>
    <t>Periodic payment on a loan of $P at APR r% compounded n times per year. Again, often n = 12 and the period is a month.</t>
  </si>
  <si>
    <t>PMT = P*(r/n)/(1 - (1 + r/n)^(-n*t))</t>
  </si>
  <si>
    <t>Periodic Payment (PMT)</t>
  </si>
  <si>
    <t>Total Payed (Tot = PMT*n*t)</t>
  </si>
  <si>
    <t>Interest Payed (Tot - P)</t>
  </si>
  <si>
    <t>For each of the following use the financial calculator you just made for the first cell in each.</t>
  </si>
  <si>
    <t>Monthly Payment</t>
  </si>
  <si>
    <t>Total Payed (FV = PMT*n*t)</t>
  </si>
  <si>
    <t>Interest Payed (FV - P)</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</si>
  <si>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</si>
  <si>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</si>
  <si>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</si>
  <si>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</si>
  <si>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</si>
  <si>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</si>
  <si>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</si>
  <si>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</si>
  <si>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</si>
  <si>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</si>
  <si>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</si>
  <si>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</si>
  <si>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</si>
  <si>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</si>
  <si>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</si>
  <si>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</si>
  <si>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</si>
  <si>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</si>
  <si>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</si>
  <si>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</si>
  <si>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</si>
  <si>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</si>
  <si>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</si>
  <si>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Rand23</t>
  </si>
  <si>
    <t>Rand24</t>
  </si>
  <si>
    <t>Rand25</t>
  </si>
  <si>
    <t>Rand26</t>
  </si>
  <si>
    <t>Rand27</t>
  </si>
  <si>
    <t>Rand28</t>
  </si>
  <si>
    <t>Rand29</t>
  </si>
  <si>
    <t>Rand30</t>
  </si>
  <si>
    <t>Rand31</t>
  </si>
  <si>
    <t>Rand32</t>
  </si>
  <si>
    <t>Rand33</t>
  </si>
  <si>
    <t>Rand34</t>
  </si>
  <si>
    <t>Rand35</t>
  </si>
  <si>
    <t>Rand36</t>
  </si>
  <si>
    <t>Rand37</t>
  </si>
  <si>
    <t>Rand38</t>
  </si>
  <si>
    <t>Rand39</t>
  </si>
  <si>
    <t>Rand40</t>
  </si>
  <si>
    <t>Rand41</t>
  </si>
  <si>
    <t>Rand42</t>
  </si>
  <si>
    <t>Rand43</t>
  </si>
  <si>
    <t>Rand44</t>
  </si>
  <si>
    <t>Practice a bit with order of operations "PEMDAS"</t>
  </si>
  <si>
    <t>Here we will practice with some formulas that you will often need to use throughout this class.</t>
  </si>
  <si>
    <t>Choose some reasonable values for P, r (a percentage, like 12% or 0.12), n, and t. See if the results make sense given the meaning of the formulas to the right.
 Remember to use cell references for the parameters/variables and start your formula with an "=".</t>
  </si>
  <si>
    <t>P*(1 + r/n)^(n*t)</t>
  </si>
  <si>
    <t>Future Value of the Account</t>
  </si>
  <si>
    <t>Interest Earned</t>
  </si>
  <si>
    <t>P*((1 + r/n)^(n*t)-1)/(r/n)</t>
  </si>
  <si>
    <t>Total Invested</t>
  </si>
  <si>
    <t>P*(r/n)/(1 - (1 + r/n)^(-n*t))</t>
  </si>
  <si>
    <t>Periodic Payment</t>
  </si>
  <si>
    <t>Total Payed</t>
  </si>
  <si>
    <t>Interest Payed</t>
  </si>
  <si>
    <t>For each of the following use the financial calculator you just made.</t>
  </si>
  <si>
    <t>P</t>
  </si>
  <si>
    <t>Total Payed (FV)</t>
  </si>
  <si>
    <t>Final Value of the Account (FV)</t>
  </si>
  <si>
    <t>Download and open the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</si>
</sst>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12"/>
      <color theme="1"/>
      <name val="Calibri"/>
      <family val="2"/>
      <scheme val="minor"/>
    </font>
    <font>
      <b/>
      <sz val="11"/>
      <color rgb="FF00B050"/>
      <name val="Calibri"/>
      <family val="2"/>
      <scheme val="minor"/>
    </font>
    <font>
      <sz val="10"/>
      <color rgb="FF000000"/>
      <name val="Arial Unicode MS"/>
    </font>
    <font>
      <sz val="8"/>
      <name val="Calibri"/>
      <family val="2"/>
      <scheme val="minor"/>
    </font>
    <font>
      <b/>
      <sz val="12"/>
      <color theme="0" tint="-4.9989318521683403E-2"/>
      <name val="Blackadder ITC"/>
      <family val="5"/>
    </font>
    <font>
      <u/>
      <sz val="12"/>
      <color theme="10"/>
      <name val="Calibri"/>
      <family val="2"/>
      <scheme val="minor"/>
    </font>
    <font>
      <b/>
      <u/>
      <sz val="14"/>
      <color theme="1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117">
    <xf numFmtId="0" fontId="0" fillId="0" borderId="0" xfId="0"/>
    <xf numFmtId="0" fontId="0" fillId="0" borderId="0" xfId="0" applyAlignment="1">
      <alignment horizontal="center"/>
    </xf>
    <xf numFmtId="0" fontId="0" fillId="3" borderId="7" xfId="0" applyFill="1" applyBorder="1" applyAlignment="1">
      <alignment horizontal="center"/>
    </xf>
    <xf numFmtId="0" fontId="1" fillId="0" borderId="0" xfId="0" applyFont="1"/>
    <xf numFmtId="0" fontId="2" fillId="4" borderId="11" xfId="0" applyFont="1" applyFill="1" applyBorder="1" applyAlignment="1" applyProtection="1">
      <alignment horizontal="center" vertical="center"/>
      <protection hidden="1"/>
    </xf>
    <xf numFmtId="0" fontId="2" fillId="4" borderId="12" xfId="0" applyFont="1" applyFill="1" applyBorder="1" applyAlignment="1" applyProtection="1">
      <alignment horizontal="center" vertical="center"/>
      <protection hidden="1"/>
    </xf>
    <xf numFmtId="0" fontId="2" fillId="5" borderId="11" xfId="0" applyFont="1" applyFill="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6" borderId="11" xfId="0" applyFont="1" applyFill="1" applyBorder="1" applyAlignment="1" applyProtection="1">
      <alignment horizontal="center" vertical="center"/>
      <protection hidden="1"/>
    </xf>
    <xf numFmtId="0" fontId="2" fillId="7" borderId="11" xfId="0" applyFont="1" applyFill="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0" fontId="0" fillId="2" borderId="19" xfId="0" applyFill="1" applyBorder="1" applyAlignment="1">
      <alignment horizontal="center"/>
    </xf>
    <xf numFmtId="0" fontId="0" fillId="2" borderId="20" xfId="0" applyFill="1" applyBorder="1" applyAlignment="1">
      <alignment horizontal="center"/>
    </xf>
    <xf numFmtId="0" fontId="0" fillId="3" borderId="22" xfId="0" applyFill="1" applyBorder="1" applyAlignment="1">
      <alignment horizontal="center"/>
    </xf>
    <xf numFmtId="0" fontId="1" fillId="2" borderId="20" xfId="0" applyFont="1" applyFill="1" applyBorder="1" applyAlignment="1">
      <alignment horizontal="center"/>
    </xf>
    <xf numFmtId="0" fontId="1" fillId="8" borderId="7" xfId="0" applyFont="1" applyFill="1" applyBorder="1"/>
    <xf numFmtId="0" fontId="0" fillId="0" borderId="0" xfId="0" applyAlignment="1">
      <alignment horizontal="left"/>
    </xf>
    <xf numFmtId="0" fontId="1" fillId="0" borderId="0" xfId="0" applyFont="1" applyAlignment="1">
      <alignment vertical="center"/>
    </xf>
    <xf numFmtId="0" fontId="1" fillId="2" borderId="7" xfId="0" applyFont="1" applyFill="1" applyBorder="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1" fillId="2" borderId="21" xfId="0" applyFont="1" applyFill="1" applyBorder="1" applyAlignment="1">
      <alignment horizontal="center"/>
    </xf>
    <xf numFmtId="0" fontId="0" fillId="7" borderId="24" xfId="0" applyFill="1" applyBorder="1"/>
    <xf numFmtId="0" fontId="0" fillId="7" borderId="25" xfId="0" applyFill="1" applyBorder="1"/>
    <xf numFmtId="2" fontId="0" fillId="0" borderId="0" xfId="0" applyNumberFormat="1"/>
    <xf numFmtId="0" fontId="0" fillId="3" borderId="24" xfId="0" applyFill="1" applyBorder="1" applyAlignment="1">
      <alignment horizontal="center" vertical="center"/>
    </xf>
    <xf numFmtId="0" fontId="0" fillId="0" borderId="0" xfId="0" applyAlignment="1">
      <alignment horizontal="center" vertical="center" wrapText="1"/>
    </xf>
    <xf numFmtId="0" fontId="0" fillId="3" borderId="36" xfId="0" applyFill="1" applyBorder="1" applyAlignment="1">
      <alignment horizontal="center"/>
    </xf>
    <xf numFmtId="0" fontId="0" fillId="3" borderId="33" xfId="0" applyFill="1" applyBorder="1" applyAlignment="1">
      <alignment horizontal="center"/>
    </xf>
    <xf numFmtId="0" fontId="1" fillId="2" borderId="7" xfId="0" applyFont="1" applyFill="1" applyBorder="1" applyAlignment="1">
      <alignment horizontal="center" vertical="center"/>
    </xf>
    <xf numFmtId="0" fontId="1" fillId="2" borderId="7" xfId="0" applyFont="1" applyFill="1" applyBorder="1" applyAlignment="1">
      <alignment vertical="center"/>
    </xf>
    <xf numFmtId="0" fontId="0" fillId="7" borderId="7" xfId="0" applyFill="1" applyBorder="1" applyAlignment="1">
      <alignment horizontal="center" vertical="center"/>
    </xf>
    <xf numFmtId="0" fontId="1" fillId="2" borderId="7" xfId="0" applyFont="1" applyFill="1" applyBorder="1" applyAlignment="1">
      <alignment horizontal="center" vertical="center" wrapText="1"/>
    </xf>
    <xf numFmtId="0" fontId="0" fillId="7" borderId="7" xfId="0" applyFill="1" applyBorder="1" applyAlignment="1">
      <alignment horizontal="center" vertical="center" wrapText="1"/>
    </xf>
    <xf numFmtId="0" fontId="0" fillId="3" borderId="25" xfId="0" applyFill="1" applyBorder="1" applyAlignment="1">
      <alignment horizontal="center" vertical="center"/>
    </xf>
    <xf numFmtId="0" fontId="1" fillId="2" borderId="0" xfId="0" applyFont="1" applyFill="1" applyAlignment="1">
      <alignment horizontal="center"/>
    </xf>
    <xf numFmtId="0" fontId="1" fillId="2" borderId="21" xfId="0" applyFont="1" applyFill="1" applyBorder="1" applyAlignment="1">
      <alignment horizontal="center" vertical="center" wrapText="1"/>
    </xf>
    <xf numFmtId="0" fontId="6" fillId="8" borderId="7"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20" xfId="0" applyFont="1" applyFill="1" applyBorder="1" applyAlignment="1">
      <alignment horizontal="center" vertical="center" wrapText="1"/>
    </xf>
    <xf numFmtId="0" fontId="1" fillId="2" borderId="41" xfId="0" applyFont="1" applyFill="1" applyBorder="1" applyAlignment="1">
      <alignment horizontal="center"/>
    </xf>
    <xf numFmtId="0" fontId="0" fillId="0" borderId="0" xfId="0" applyAlignment="1">
      <alignment horizontal="left" indent="1"/>
    </xf>
    <xf numFmtId="0" fontId="0" fillId="0" borderId="0" xfId="0" applyAlignment="1">
      <alignment horizontal="left" wrapText="1" indent="1"/>
    </xf>
    <xf numFmtId="0" fontId="8" fillId="0" borderId="0" xfId="1" applyFont="1" applyAlignment="1">
      <alignment vertical="center"/>
    </xf>
    <xf numFmtId="0" fontId="0" fillId="2" borderId="1" xfId="0" applyFill="1" applyBorder="1" applyAlignment="1">
      <alignment horizontal="left" vertical="center" wrapText="1" indent="1"/>
    </xf>
    <xf numFmtId="0" fontId="0" fillId="2" borderId="2" xfId="0" applyFill="1" applyBorder="1" applyAlignment="1">
      <alignment horizontal="left" vertical="center" wrapText="1" indent="1"/>
    </xf>
    <xf numFmtId="0" fontId="0" fillId="2" borderId="3"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2" borderId="0" xfId="0" applyFill="1" applyAlignment="1">
      <alignment horizontal="left" vertical="center" wrapText="1" indent="1"/>
    </xf>
    <xf numFmtId="0" fontId="0" fillId="2" borderId="17" xfId="0" applyFill="1" applyBorder="1" applyAlignment="1">
      <alignment horizontal="left" vertical="center" wrapText="1" indent="1"/>
    </xf>
    <xf numFmtId="0" fontId="0" fillId="2" borderId="4" xfId="0" applyFill="1" applyBorder="1" applyAlignment="1">
      <alignment horizontal="left" vertical="center" wrapText="1" indent="1"/>
    </xf>
    <xf numFmtId="0" fontId="0" fillId="2" borderId="5" xfId="0" applyFill="1" applyBorder="1" applyAlignment="1">
      <alignment horizontal="left" vertical="center" wrapText="1" indent="1"/>
    </xf>
    <xf numFmtId="0" fontId="0" fillId="2" borderId="6" xfId="0" applyFill="1" applyBorder="1" applyAlignment="1">
      <alignment horizontal="left" vertical="center" wrapText="1" indent="1"/>
    </xf>
    <xf numFmtId="0" fontId="1" fillId="0" borderId="8" xfId="0" applyFont="1" applyBorder="1" applyAlignment="1">
      <alignment horizontal="center"/>
    </xf>
    <xf numFmtId="0" fontId="0" fillId="7" borderId="7" xfId="0" applyFill="1" applyBorder="1" applyAlignment="1">
      <alignment horizontal="center" vertical="center"/>
    </xf>
    <xf numFmtId="0" fontId="0" fillId="7" borderId="24" xfId="0" applyFill="1" applyBorder="1" applyAlignment="1">
      <alignment horizontal="center" vertical="center"/>
    </xf>
    <xf numFmtId="0" fontId="0" fillId="7" borderId="33" xfId="0" applyFill="1" applyBorder="1" applyAlignment="1">
      <alignment horizontal="center" vertical="center" wrapText="1"/>
    </xf>
    <xf numFmtId="0" fontId="0" fillId="7" borderId="40" xfId="0" applyFill="1" applyBorder="1" applyAlignment="1">
      <alignment horizontal="center" vertical="center" wrapText="1"/>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7" xfId="0"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0" xfId="0" applyFont="1" applyFill="1" applyAlignment="1">
      <alignment horizontal="center" vertical="center"/>
    </xf>
    <xf numFmtId="0" fontId="1" fillId="2" borderId="17" xfId="0" applyFont="1" applyFill="1" applyBorder="1" applyAlignment="1">
      <alignment horizontal="center" vertical="center"/>
    </xf>
    <xf numFmtId="0" fontId="0" fillId="2" borderId="19" xfId="0" applyFill="1" applyBorder="1" applyAlignment="1">
      <alignment horizontal="left" vertical="center" wrapText="1" indent="1"/>
    </xf>
    <xf numFmtId="0" fontId="0" fillId="2" borderId="20" xfId="0" applyFill="1" applyBorder="1" applyAlignment="1">
      <alignment horizontal="left" vertical="center" wrapText="1" indent="1"/>
    </xf>
    <xf numFmtId="0" fontId="0" fillId="2" borderId="21" xfId="0" applyFill="1" applyBorder="1" applyAlignment="1">
      <alignment horizontal="left" vertical="center" wrapText="1" indent="1"/>
    </xf>
    <xf numFmtId="0" fontId="0" fillId="2" borderId="23" xfId="0" applyFill="1" applyBorder="1" applyAlignment="1">
      <alignment horizontal="left" vertical="center" wrapText="1" indent="1"/>
    </xf>
    <xf numFmtId="0" fontId="0" fillId="2" borderId="24" xfId="0" applyFill="1" applyBorder="1" applyAlignment="1">
      <alignment horizontal="left" vertical="center" wrapText="1" indent="1"/>
    </xf>
    <xf numFmtId="0" fontId="0" fillId="2" borderId="25" xfId="0" applyFill="1" applyBorder="1" applyAlignment="1">
      <alignment horizontal="left" vertical="center" wrapText="1" indent="1"/>
    </xf>
    <xf numFmtId="0" fontId="0" fillId="0" borderId="18" xfId="0" applyBorder="1" applyAlignment="1">
      <alignment horizontal="center"/>
    </xf>
    <xf numFmtId="0" fontId="0" fillId="0" borderId="0" xfId="0" applyAlignment="1">
      <alignment horizontal="center"/>
    </xf>
    <xf numFmtId="0" fontId="1" fillId="2" borderId="21"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33" xfId="0" applyFont="1" applyFill="1" applyBorder="1" applyAlignment="1">
      <alignment horizontal="center" vertical="center"/>
    </xf>
    <xf numFmtId="0" fontId="2" fillId="2" borderId="9" xfId="0" applyFont="1" applyFill="1" applyBorder="1" applyAlignment="1" applyProtection="1">
      <alignment horizontal="center" vertical="center"/>
      <protection hidden="1"/>
    </xf>
    <xf numFmtId="0" fontId="2" fillId="2" borderId="10" xfId="0" applyFont="1" applyFill="1" applyBorder="1" applyAlignment="1" applyProtection="1">
      <alignment horizontal="center" vertical="center"/>
      <protection hidden="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1" fillId="2" borderId="28" xfId="0" applyFont="1" applyFill="1" applyBorder="1" applyAlignment="1">
      <alignment horizontal="center"/>
    </xf>
    <xf numFmtId="0" fontId="1" fillId="2" borderId="29" xfId="0" applyFont="1" applyFill="1" applyBorder="1" applyAlignment="1">
      <alignment horizontal="center"/>
    </xf>
    <xf numFmtId="0" fontId="1" fillId="2" borderId="30" xfId="0" applyFont="1" applyFill="1"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24" xfId="0" applyBorder="1" applyAlignment="1">
      <alignment horizontal="center"/>
    </xf>
    <xf numFmtId="0" fontId="0" fillId="7" borderId="39" xfId="0" applyFill="1" applyBorder="1" applyAlignment="1">
      <alignment horizontal="center" vertical="center" wrapText="1"/>
    </xf>
    <xf numFmtId="0" fontId="0" fillId="7" borderId="25" xfId="0" applyFill="1" applyBorder="1" applyAlignment="1">
      <alignment horizontal="center" vertical="center" wrapText="1"/>
    </xf>
    <xf numFmtId="0" fontId="0" fillId="2" borderId="34" xfId="0" applyFill="1" applyBorder="1" applyAlignment="1">
      <alignment horizontal="left" vertical="center" wrapText="1" indent="1"/>
    </xf>
    <xf numFmtId="0" fontId="0" fillId="2" borderId="31" xfId="0" applyFill="1" applyBorder="1" applyAlignment="1">
      <alignment horizontal="left" vertical="center" wrapText="1" indent="1"/>
    </xf>
    <xf numFmtId="0" fontId="0" fillId="2" borderId="32" xfId="0" applyFill="1" applyBorder="1" applyAlignment="1">
      <alignment horizontal="left" vertical="center" wrapText="1" indent="1"/>
    </xf>
    <xf numFmtId="0" fontId="0" fillId="7" borderId="7" xfId="0" applyFill="1" applyBorder="1" applyAlignment="1">
      <alignment horizontal="center" vertical="center" wrapText="1"/>
    </xf>
    <xf numFmtId="0" fontId="0" fillId="7" borderId="38" xfId="0" applyFill="1" applyBorder="1" applyAlignment="1">
      <alignment horizontal="center" vertical="center" wrapText="1"/>
    </xf>
    <xf numFmtId="0" fontId="1" fillId="2" borderId="7" xfId="0" applyFont="1" applyFill="1" applyBorder="1" applyAlignment="1">
      <alignment horizontal="center" vertical="center"/>
    </xf>
    <xf numFmtId="0" fontId="0" fillId="2" borderId="22" xfId="0" applyFill="1" applyBorder="1" applyAlignment="1">
      <alignment horizontal="left" vertical="center" wrapText="1"/>
    </xf>
    <xf numFmtId="0" fontId="0" fillId="2" borderId="7" xfId="0" applyFill="1" applyBorder="1" applyAlignment="1">
      <alignment horizontal="left" vertical="center" wrapText="1"/>
    </xf>
    <xf numFmtId="0" fontId="0" fillId="2" borderId="15" xfId="0" applyFill="1" applyBorder="1" applyAlignment="1">
      <alignment horizontal="left" vertical="center" wrapText="1"/>
    </xf>
    <xf numFmtId="0" fontId="0" fillId="2" borderId="23" xfId="0" applyFill="1" applyBorder="1" applyAlignment="1">
      <alignment horizontal="left" vertical="center" wrapText="1"/>
    </xf>
    <xf numFmtId="0" fontId="0" fillId="2" borderId="24" xfId="0" applyFill="1" applyBorder="1" applyAlignment="1">
      <alignment horizontal="left" vertical="center" wrapText="1"/>
    </xf>
    <xf numFmtId="0" fontId="0" fillId="2" borderId="26" xfId="0" applyFill="1" applyBorder="1" applyAlignment="1">
      <alignment horizontal="left"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0" fontId="1" fillId="0" borderId="17"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3">
    <dxf>
      <font>
        <color rgb="FF00B050"/>
      </font>
      <fill>
        <patternFill>
          <bgColor theme="6" tint="0.79998168889431442"/>
        </patternFill>
      </fill>
    </dxf>
    <dxf>
      <font>
        <color rgb="FF00B050"/>
      </font>
      <fill>
        <patternFill>
          <bgColor theme="6" tint="0.79998168889431442"/>
        </patternFill>
      </fill>
    </dxf>
    <dxf>
      <font>
        <color rgb="FF00B050"/>
      </font>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118110</xdr:colOff>
      <xdr:row>17</xdr:row>
      <xdr:rowOff>68580</xdr:rowOff>
    </xdr:from>
    <xdr:ext cx="1210588" cy="40447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C8D186A3-6B06-97A4-F50C-CA9FADCFE7FA}"/>
                </a:ext>
              </a:extLst>
            </xdr:cNvPr>
            <xdr:cNvSpPr txBox="1"/>
          </xdr:nvSpPr>
          <xdr:spPr>
            <a:xfrm>
              <a:off x="4789170" y="3436620"/>
              <a:ext cx="1210588" cy="404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mn-lt"/>
                </a:rPr>
                <a:t>PMT</a:t>
              </a:r>
              <a:r>
                <a:rPr lang="en-US" sz="1100" b="0" i="0" baseline="0">
                  <a:latin typeface="+mn-lt"/>
                </a:rPr>
                <a:t> = </a:t>
              </a:r>
              <a14:m>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num>
                    <m:den>
                      <m:r>
                        <a:rPr lang="en-US" sz="1100" b="0" i="1">
                          <a:latin typeface="Cambria Math" panose="02040503050406030204" pitchFamily="18" charset="0"/>
                        </a:rPr>
                        <m:t>1−</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m:t>
                          </m:r>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den>
                  </m:f>
                </m:oMath>
              </a14:m>
              <a:endParaRPr lang="en-US" sz="1100"/>
            </a:p>
          </xdr:txBody>
        </xdr:sp>
      </mc:Choice>
      <mc:Fallback xmlns="">
        <xdr:sp macro="" textlink="">
          <xdr:nvSpPr>
            <xdr:cNvPr id="5" name="TextBox 4">
              <a:extLst>
                <a:ext uri="{FF2B5EF4-FFF2-40B4-BE49-F238E27FC236}">
                  <a16:creationId xmlns:a16="http://schemas.microsoft.com/office/drawing/2014/main" id="{C8D186A3-6B06-97A4-F50C-CA9FADCFE7FA}"/>
                </a:ext>
              </a:extLst>
            </xdr:cNvPr>
            <xdr:cNvSpPr txBox="1"/>
          </xdr:nvSpPr>
          <xdr:spPr>
            <a:xfrm>
              <a:off x="4789170" y="3436620"/>
              <a:ext cx="1210588" cy="4044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mn-lt"/>
                </a:rPr>
                <a:t>PMT</a:t>
              </a:r>
              <a:r>
                <a:rPr lang="en-US" sz="1100" b="0" i="0" baseline="0">
                  <a:latin typeface="+mn-lt"/>
                </a:rPr>
                <a:t> = </a:t>
              </a:r>
              <a:r>
                <a:rPr lang="en-US" sz="1100" b="0" i="0">
                  <a:latin typeface="Cambria Math" panose="02040503050406030204" pitchFamily="18" charset="0"/>
                </a:rPr>
                <a:t>𝑃⋅(𝑟/𝑛)/(1−(1+𝑟/𝑛)^(−𝑛⋅𝑡) )</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5</xdr:col>
      <xdr:colOff>49530</xdr:colOff>
      <xdr:row>17</xdr:row>
      <xdr:rowOff>15240</xdr:rowOff>
    </xdr:from>
    <xdr:ext cx="845873" cy="33066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F0BCDC0-62F1-445B-9AB7-67B79FB7DAC4}"/>
                </a:ext>
              </a:extLst>
            </xdr:cNvPr>
            <xdr:cNvSpPr txBox="1"/>
          </xdr:nvSpPr>
          <xdr:spPr>
            <a:xfrm>
              <a:off x="2952750" y="3329940"/>
              <a:ext cx="845873" cy="330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oMath>
                </m:oMathPara>
              </a14:m>
              <a:endParaRPr lang="en-US" sz="1100"/>
            </a:p>
          </xdr:txBody>
        </xdr:sp>
      </mc:Choice>
      <mc:Fallback xmlns="">
        <xdr:sp macro="" textlink="">
          <xdr:nvSpPr>
            <xdr:cNvPr id="2" name="TextBox 1">
              <a:extLst>
                <a:ext uri="{FF2B5EF4-FFF2-40B4-BE49-F238E27FC236}">
                  <a16:creationId xmlns:a16="http://schemas.microsoft.com/office/drawing/2014/main" id="{5F0BCDC0-62F1-445B-9AB7-67B79FB7DAC4}"/>
                </a:ext>
              </a:extLst>
            </xdr:cNvPr>
            <xdr:cNvSpPr txBox="1"/>
          </xdr:nvSpPr>
          <xdr:spPr>
            <a:xfrm>
              <a:off x="2952750" y="3329940"/>
              <a:ext cx="845873" cy="330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𝑃⋅(1+𝑟/𝑛)^(𝑛⋅𝑡)</a:t>
              </a:r>
              <a:endParaRPr lang="en-US" sz="1100"/>
            </a:p>
          </xdr:txBody>
        </xdr:sp>
      </mc:Fallback>
    </mc:AlternateContent>
    <xdr:clientData/>
  </xdr:oneCellAnchor>
  <xdr:oneCellAnchor>
    <xdr:from>
      <xdr:col>5</xdr:col>
      <xdr:colOff>34290</xdr:colOff>
      <xdr:row>18</xdr:row>
      <xdr:rowOff>175260</xdr:rowOff>
    </xdr:from>
    <xdr:ext cx="1091068" cy="55130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902721A-90F8-4EFE-AAD7-EDF583E4404C}"/>
                </a:ext>
              </a:extLst>
            </xdr:cNvPr>
            <xdr:cNvSpPr txBox="1"/>
          </xdr:nvSpPr>
          <xdr:spPr>
            <a:xfrm>
              <a:off x="2937510" y="3672840"/>
              <a:ext cx="109106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r>
                          <a:rPr lang="en-US" sz="1100" b="0" i="1">
                            <a:latin typeface="Cambria Math" panose="02040503050406030204" pitchFamily="18" charset="0"/>
                          </a:rPr>
                          <m:t>−1</m:t>
                        </m:r>
                      </m:num>
                      <m:den>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E902721A-90F8-4EFE-AAD7-EDF583E4404C}"/>
                </a:ext>
              </a:extLst>
            </xdr:cNvPr>
            <xdr:cNvSpPr txBox="1"/>
          </xdr:nvSpPr>
          <xdr:spPr>
            <a:xfrm>
              <a:off x="2937510" y="3672840"/>
              <a:ext cx="1091068"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𝑃⋅((1+𝑟/𝑛)^(𝑛⋅𝑡)−1)/(𝑟/𝑛)</a:t>
              </a:r>
              <a:endParaRPr lang="en-US" sz="1100"/>
            </a:p>
          </xdr:txBody>
        </xdr:sp>
      </mc:Fallback>
    </mc:AlternateContent>
    <xdr:clientData/>
  </xdr:oneCellAnchor>
  <xdr:oneCellAnchor>
    <xdr:from>
      <xdr:col>5</xdr:col>
      <xdr:colOff>26670</xdr:colOff>
      <xdr:row>22</xdr:row>
      <xdr:rowOff>7620</xdr:rowOff>
    </xdr:from>
    <xdr:ext cx="1165960" cy="55130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47E641A5-0BC3-4E32-BA17-876D33579E27}"/>
                </a:ext>
              </a:extLst>
            </xdr:cNvPr>
            <xdr:cNvSpPr txBox="1"/>
          </xdr:nvSpPr>
          <xdr:spPr>
            <a:xfrm>
              <a:off x="2929890" y="4236720"/>
              <a:ext cx="1165960"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f>
                      <m:fPr>
                        <m:ctrlPr>
                          <a:rPr lang="en-US" sz="1100" b="0" i="1">
                            <a:latin typeface="Cambria Math" panose="02040503050406030204" pitchFamily="18" charset="0"/>
                          </a:rPr>
                        </m:ctrlPr>
                      </m:fPr>
                      <m:num>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num>
                      <m:den>
                        <m:r>
                          <a:rPr lang="en-US" sz="1100" b="0" i="1">
                            <a:latin typeface="Cambria Math" panose="02040503050406030204" pitchFamily="18" charset="0"/>
                          </a:rPr>
                          <m:t>1−</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r>
                                  <a:rPr lang="en-US" sz="1100" b="0" i="1">
                                    <a:latin typeface="Cambria Math" panose="02040503050406030204" pitchFamily="18" charset="0"/>
                                  </a:rPr>
                                  <m:t>1+</m:t>
                                </m:r>
                                <m:f>
                                  <m:fPr>
                                    <m:ctrlPr>
                                      <a:rPr lang="en-US" sz="1100" b="0" i="1">
                                        <a:latin typeface="Cambria Math" panose="02040503050406030204" pitchFamily="18" charset="0"/>
                                      </a:rPr>
                                    </m:ctrlPr>
                                  </m:fPr>
                                  <m:num>
                                    <m:r>
                                      <a:rPr lang="en-US" sz="1100" b="0" i="1">
                                        <a:latin typeface="Cambria Math" panose="02040503050406030204" pitchFamily="18" charset="0"/>
                                      </a:rPr>
                                      <m:t>𝑟</m:t>
                                    </m:r>
                                  </m:num>
                                  <m:den>
                                    <m:r>
                                      <a:rPr lang="en-US" sz="1100" b="0" i="1">
                                        <a:latin typeface="Cambria Math" panose="02040503050406030204" pitchFamily="18" charset="0"/>
                                      </a:rPr>
                                      <m:t>𝑛</m:t>
                                    </m:r>
                                  </m:den>
                                </m:f>
                              </m:e>
                            </m:d>
                          </m:e>
                          <m:sup>
                            <m:r>
                              <a:rPr lang="en-US" sz="1100" b="0" i="1">
                                <a:latin typeface="Cambria Math" panose="02040503050406030204" pitchFamily="18" charset="0"/>
                              </a:rPr>
                              <m:t>−</m:t>
                            </m:r>
                            <m:r>
                              <a:rPr lang="en-US" sz="1100" b="0" i="1">
                                <a:latin typeface="Cambria Math" panose="02040503050406030204" pitchFamily="18" charset="0"/>
                              </a:rPr>
                              <m:t>𝑛</m:t>
                            </m:r>
                            <m:r>
                              <a:rPr lang="en-US" sz="1100" b="0" i="1">
                                <a:latin typeface="Cambria Math" panose="02040503050406030204" pitchFamily="18" charset="0"/>
                              </a:rPr>
                              <m:t>⋅</m:t>
                            </m:r>
                            <m:r>
                              <a:rPr lang="en-US" sz="1100" b="0" i="1">
                                <a:latin typeface="Cambria Math" panose="02040503050406030204" pitchFamily="18" charset="0"/>
                              </a:rPr>
                              <m:t>𝑡</m:t>
                            </m:r>
                          </m:sup>
                        </m:sSup>
                      </m:den>
                    </m:f>
                  </m:oMath>
                </m:oMathPara>
              </a14:m>
              <a:endParaRPr lang="en-US" sz="1100"/>
            </a:p>
          </xdr:txBody>
        </xdr:sp>
      </mc:Choice>
      <mc:Fallback xmlns="">
        <xdr:sp macro="" textlink="">
          <xdr:nvSpPr>
            <xdr:cNvPr id="4" name="TextBox 3">
              <a:extLst>
                <a:ext uri="{FF2B5EF4-FFF2-40B4-BE49-F238E27FC236}">
                  <a16:creationId xmlns:a16="http://schemas.microsoft.com/office/drawing/2014/main" id="{47E641A5-0BC3-4E32-BA17-876D33579E27}"/>
                </a:ext>
              </a:extLst>
            </xdr:cNvPr>
            <xdr:cNvSpPr txBox="1"/>
          </xdr:nvSpPr>
          <xdr:spPr>
            <a:xfrm>
              <a:off x="2929890" y="4236720"/>
              <a:ext cx="1165960" cy="551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𝑃⋅(𝑟/𝑛)/(1−(1+𝑟/𝑛)^(−𝑛⋅𝑡)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5CFC-E38F-4474-8F5F-97F599EAF5B1}">
  <dimension ref="B1:I10"/>
  <sheetViews>
    <sheetView tabSelected="1" workbookViewId="0">
      <selection activeCell="B13" sqref="B13"/>
    </sheetView>
  </sheetViews>
  <sheetFormatPr defaultRowHeight="14.45"/>
  <cols>
    <col min="2" max="2" width="64" bestFit="1" customWidth="1"/>
  </cols>
  <sheetData>
    <row r="1" spans="2:9" ht="15" thickBot="1"/>
    <row r="2" spans="2:9" ht="15" thickBot="1">
      <c r="B2" s="41" t="s">
        <v>0</v>
      </c>
      <c r="D2" s="45" t="s">
        <v>1</v>
      </c>
      <c r="E2" s="46"/>
      <c r="F2" s="46"/>
      <c r="G2" s="46"/>
      <c r="H2" s="46"/>
      <c r="I2" s="47"/>
    </row>
    <row r="3" spans="2:9">
      <c r="B3" t="s">
        <v>2</v>
      </c>
      <c r="D3" s="48"/>
      <c r="E3" s="49"/>
      <c r="F3" s="49"/>
      <c r="G3" s="49"/>
      <c r="H3" s="49"/>
      <c r="I3" s="50"/>
    </row>
    <row r="4" spans="2:9">
      <c r="B4" s="42" t="s">
        <v>3</v>
      </c>
      <c r="D4" s="48"/>
      <c r="E4" s="49"/>
      <c r="F4" s="49"/>
      <c r="G4" s="49"/>
      <c r="H4" s="49"/>
      <c r="I4" s="50"/>
    </row>
    <row r="5" spans="2:9">
      <c r="B5" s="42" t="s">
        <v>4</v>
      </c>
      <c r="D5" s="48"/>
      <c r="E5" s="49"/>
      <c r="F5" s="49"/>
      <c r="G5" s="49"/>
      <c r="H5" s="49"/>
      <c r="I5" s="50"/>
    </row>
    <row r="6" spans="2:9" ht="15" thickBot="1">
      <c r="D6" s="51"/>
      <c r="E6" s="52"/>
      <c r="F6" s="52"/>
      <c r="G6" s="52"/>
      <c r="H6" s="52"/>
      <c r="I6" s="53"/>
    </row>
    <row r="7" spans="2:9" ht="15" thickBot="1"/>
    <row r="8" spans="2:9" ht="18.600000000000001" thickBot="1">
      <c r="B8" s="41" t="s">
        <v>5</v>
      </c>
      <c r="D8" s="44"/>
      <c r="E8" s="44"/>
      <c r="F8" s="44"/>
      <c r="G8" s="44"/>
    </row>
    <row r="9" spans="2:9">
      <c r="B9" s="43" t="s">
        <v>6</v>
      </c>
    </row>
    <row r="10" spans="2:9">
      <c r="B10" s="42" t="s">
        <v>7</v>
      </c>
    </row>
  </sheetData>
  <mergeCells count="1">
    <mergeCell ref="D2:I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B2E2-92BC-47AC-B93B-26715350F717}">
  <dimension ref="B2:K27"/>
  <sheetViews>
    <sheetView workbookViewId="0">
      <selection activeCell="C3" sqref="C3"/>
    </sheetView>
  </sheetViews>
  <sheetFormatPr defaultRowHeight="14.45"/>
  <cols>
    <col min="1" max="1" width="3.7109375" customWidth="1"/>
    <col min="2" max="2" width="21.28515625" style="1" bestFit="1" customWidth="1"/>
    <col min="3" max="3" width="22.28515625" style="1" bestFit="1" customWidth="1"/>
    <col min="4" max="5" width="10.42578125" style="1" customWidth="1"/>
    <col min="6" max="6" width="20.7109375" customWidth="1"/>
    <col min="7" max="7" width="28.85546875" bestFit="1" customWidth="1"/>
    <col min="8" max="8" width="26.140625" style="18" customWidth="1"/>
    <col min="9" max="9" width="25.42578125" style="3" bestFit="1" customWidth="1"/>
    <col min="10" max="10" width="22.28515625" bestFit="1" customWidth="1"/>
  </cols>
  <sheetData>
    <row r="2" spans="2:10" ht="17.45">
      <c r="B2" s="19" t="s">
        <v>8</v>
      </c>
      <c r="C2" s="38" t="s">
        <v>9</v>
      </c>
      <c r="D2" s="74" t="s">
        <v>10</v>
      </c>
      <c r="E2" s="75"/>
      <c r="H2"/>
      <c r="I2"/>
    </row>
    <row r="3" spans="2:10">
      <c r="B3" s="18"/>
      <c r="C3" s="3"/>
      <c r="D3"/>
      <c r="E3"/>
      <c r="H3"/>
      <c r="I3"/>
    </row>
    <row r="4" spans="2:10" ht="15" thickBot="1">
      <c r="B4" s="18"/>
      <c r="C4" s="3"/>
      <c r="D4"/>
      <c r="E4"/>
      <c r="H4"/>
      <c r="I4"/>
    </row>
    <row r="5" spans="2:10" ht="16.899999999999999" thickTop="1" thickBot="1">
      <c r="B5" s="80" t="s">
        <v>11</v>
      </c>
      <c r="C5" s="81"/>
      <c r="D5"/>
      <c r="E5"/>
      <c r="H5"/>
      <c r="I5"/>
    </row>
    <row r="6" spans="2:10" ht="15.6" customHeight="1">
      <c r="B6" s="4" t="s">
        <v>12</v>
      </c>
      <c r="C6" s="5" t="s">
        <v>13</v>
      </c>
      <c r="D6"/>
      <c r="E6" s="82" t="s">
        <v>14</v>
      </c>
      <c r="F6" s="83"/>
      <c r="G6" s="84"/>
      <c r="H6"/>
      <c r="I6"/>
    </row>
    <row r="7" spans="2:10" ht="16.149999999999999" customHeight="1" thickBot="1">
      <c r="B7" s="6" t="s">
        <v>15</v>
      </c>
      <c r="C7" s="7" t="s">
        <v>16</v>
      </c>
      <c r="D7"/>
      <c r="E7" s="85" t="s">
        <v>17</v>
      </c>
      <c r="F7" s="86"/>
      <c r="G7" s="87"/>
      <c r="H7"/>
      <c r="I7"/>
    </row>
    <row r="8" spans="2:10" ht="15.6">
      <c r="B8" s="8" t="s">
        <v>18</v>
      </c>
      <c r="C8" s="7" t="s">
        <v>19</v>
      </c>
      <c r="D8"/>
      <c r="E8"/>
      <c r="H8"/>
      <c r="I8"/>
    </row>
    <row r="9" spans="2:10" ht="15.6">
      <c r="B9" s="9" t="s">
        <v>20</v>
      </c>
      <c r="C9" s="7" t="s">
        <v>21</v>
      </c>
      <c r="D9"/>
      <c r="E9"/>
      <c r="H9"/>
      <c r="I9"/>
    </row>
    <row r="10" spans="2:10" ht="16.149999999999999" thickBot="1">
      <c r="B10" s="10" t="s">
        <v>22</v>
      </c>
      <c r="C10" s="11" t="s">
        <v>23</v>
      </c>
      <c r="D10"/>
      <c r="E10"/>
      <c r="H10"/>
      <c r="I10"/>
    </row>
    <row r="11" spans="2:10" ht="15.6" thickTop="1" thickBot="1"/>
    <row r="12" spans="2:10" ht="14.45" customHeight="1">
      <c r="B12" s="62" t="s">
        <v>24</v>
      </c>
      <c r="C12" s="63"/>
      <c r="D12" s="63"/>
      <c r="E12" s="63"/>
      <c r="F12" s="64"/>
    </row>
    <row r="13" spans="2:10" ht="15" thickBot="1">
      <c r="B13" s="65"/>
      <c r="C13" s="66"/>
      <c r="D13" s="66"/>
      <c r="E13" s="66"/>
      <c r="F13" s="67"/>
      <c r="J13" s="20"/>
    </row>
    <row r="14" spans="2:10" ht="16.899999999999999" customHeight="1">
      <c r="B14" s="68" t="s">
        <v>25</v>
      </c>
      <c r="C14" s="69"/>
      <c r="D14" s="69"/>
      <c r="E14" s="69"/>
      <c r="F14" s="70"/>
    </row>
    <row r="15" spans="2:10" ht="16.899999999999999" customHeight="1" thickBot="1">
      <c r="B15" s="71"/>
      <c r="C15" s="72"/>
      <c r="D15" s="72"/>
      <c r="E15" s="72"/>
      <c r="F15" s="73"/>
    </row>
    <row r="16" spans="2:10">
      <c r="B16" s="12" t="s">
        <v>26</v>
      </c>
      <c r="C16" s="13" t="s">
        <v>27</v>
      </c>
      <c r="D16" s="13" t="s">
        <v>28</v>
      </c>
      <c r="E16" s="13" t="s">
        <v>29</v>
      </c>
      <c r="F16" s="78" t="s">
        <v>30</v>
      </c>
      <c r="G16" s="78" t="s">
        <v>31</v>
      </c>
      <c r="H16" s="76" t="s">
        <v>32</v>
      </c>
      <c r="I16" s="54"/>
    </row>
    <row r="17" spans="2:11" ht="15" thickBot="1">
      <c r="B17" s="28"/>
      <c r="C17" s="29"/>
      <c r="D17" s="29"/>
      <c r="E17" s="29"/>
      <c r="F17" s="79"/>
      <c r="G17" s="79"/>
      <c r="H17" s="77"/>
      <c r="I17" s="54"/>
    </row>
    <row r="18" spans="2:11" ht="14.45" customHeight="1">
      <c r="B18" s="45" t="s">
        <v>33</v>
      </c>
      <c r="C18" s="46"/>
      <c r="D18" s="46"/>
      <c r="E18" s="96"/>
      <c r="F18" s="91"/>
      <c r="G18" s="59" t="s">
        <v>34</v>
      </c>
      <c r="H18" s="39" t="s">
        <v>35</v>
      </c>
      <c r="I18" s="40" t="s">
        <v>36</v>
      </c>
      <c r="J18" s="37" t="s">
        <v>37</v>
      </c>
      <c r="K18" s="20"/>
    </row>
    <row r="19" spans="2:11">
      <c r="B19" s="48"/>
      <c r="C19" s="49"/>
      <c r="D19" s="49"/>
      <c r="E19" s="97"/>
      <c r="F19" s="92"/>
      <c r="G19" s="60"/>
      <c r="H19" s="55"/>
      <c r="I19" s="57"/>
      <c r="J19" s="94"/>
      <c r="K19" s="20"/>
    </row>
    <row r="20" spans="2:11" ht="14.45" customHeight="1" thickBot="1">
      <c r="B20" s="51"/>
      <c r="C20" s="52"/>
      <c r="D20" s="52"/>
      <c r="E20" s="98"/>
      <c r="F20" s="93"/>
      <c r="G20" s="61"/>
      <c r="H20" s="56"/>
      <c r="I20" s="58"/>
      <c r="J20" s="95"/>
      <c r="K20" s="20"/>
    </row>
    <row r="21" spans="2:11" ht="15" thickBot="1">
      <c r="B21" s="17"/>
      <c r="I21"/>
      <c r="K21" s="20"/>
    </row>
    <row r="22" spans="2:11" ht="15" thickBot="1">
      <c r="B22" s="88" t="s">
        <v>38</v>
      </c>
      <c r="C22" s="89"/>
      <c r="D22" s="89"/>
      <c r="E22" s="89"/>
      <c r="F22" s="90"/>
      <c r="H22"/>
      <c r="I22"/>
      <c r="K22" s="20"/>
    </row>
    <row r="23" spans="2:11" ht="15" thickBot="1">
      <c r="B23" s="3"/>
      <c r="C23"/>
      <c r="D23"/>
      <c r="E23"/>
      <c r="H23"/>
      <c r="I23"/>
      <c r="K23" s="20"/>
    </row>
    <row r="24" spans="2:11">
      <c r="B24" s="45" t="str">
        <f ca="1">IF(C2="Your Name Here!", "Enter your name in C2 and your very own problem will appear here:)","Compute the monthly payments to pay back a loan of $"&amp;Random!H19&amp;" in "&amp;Random!H20&amp;" years an APR of "&amp;Random!H21&amp;"% compounded monthly. Find the total amount payed on the loan and the interest payed.")</f>
        <v>Compute the monthly payments to pay back a loan of $2200 in 5 years an APR of 20.29% compounded monthly. Find the total amount payed on the loan and the interest payed.</v>
      </c>
      <c r="C24" s="46"/>
      <c r="D24" s="46"/>
      <c r="E24" s="46"/>
      <c r="F24" s="46"/>
      <c r="G24" s="15" t="s">
        <v>39</v>
      </c>
      <c r="H24" s="15" t="s">
        <v>40</v>
      </c>
      <c r="I24" s="22" t="s">
        <v>41</v>
      </c>
      <c r="K24" s="20"/>
    </row>
    <row r="25" spans="2:11" ht="17.45" customHeight="1" thickBot="1">
      <c r="B25" s="51"/>
      <c r="C25" s="52"/>
      <c r="D25" s="52"/>
      <c r="E25" s="52"/>
      <c r="F25" s="52"/>
      <c r="G25" s="26"/>
      <c r="H25" s="26"/>
      <c r="I25" s="35"/>
      <c r="K25" s="20"/>
    </row>
    <row r="26" spans="2:11">
      <c r="B26" s="20"/>
      <c r="C26" s="20"/>
      <c r="D26" s="20"/>
      <c r="E26" s="20"/>
      <c r="F26" s="20"/>
      <c r="H26"/>
      <c r="I26"/>
    </row>
    <row r="27" spans="2:11">
      <c r="B27" s="3"/>
      <c r="C27"/>
      <c r="D27"/>
      <c r="E27"/>
      <c r="H27"/>
      <c r="I27"/>
    </row>
  </sheetData>
  <mergeCells count="18">
    <mergeCell ref="B24:F25"/>
    <mergeCell ref="B22:F22"/>
    <mergeCell ref="F18:F20"/>
    <mergeCell ref="J19:J20"/>
    <mergeCell ref="B18:E20"/>
    <mergeCell ref="D2:E2"/>
    <mergeCell ref="H16:H17"/>
    <mergeCell ref="F16:F17"/>
    <mergeCell ref="G16:G17"/>
    <mergeCell ref="B5:C5"/>
    <mergeCell ref="E6:G6"/>
    <mergeCell ref="E7:G7"/>
    <mergeCell ref="I16:I17"/>
    <mergeCell ref="H19:H20"/>
    <mergeCell ref="I19:I20"/>
    <mergeCell ref="G18:G20"/>
    <mergeCell ref="B12:F13"/>
    <mergeCell ref="B14:F15"/>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 id="{CABF01FD-4735-4029-8110-F24E8271B6C8}">
            <xm:f>AND(NOT(ISBLANK(G19)),ABS(G19-Solutions!G24)&lt;0.01)</xm:f>
            <x14:dxf>
              <font>
                <color rgb="FF00B050"/>
              </font>
              <fill>
                <patternFill>
                  <bgColor theme="2" tint="-9.9948118533890809E-2"/>
                </patternFill>
              </fill>
            </x14:dxf>
          </x14:cfRule>
          <xm:sqref>H19:J20 G25:I25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AA56-18AC-4DC7-BC45-323D5E38D83F}">
  <dimension ref="A1:W55"/>
  <sheetViews>
    <sheetView topLeftCell="A4" workbookViewId="0">
      <selection activeCell="B8" sqref="B8"/>
    </sheetView>
  </sheetViews>
  <sheetFormatPr defaultRowHeight="14.45"/>
  <cols>
    <col min="5" max="6" width="11" bestFit="1" customWidth="1"/>
    <col min="8" max="8" width="11.5703125" bestFit="1" customWidth="1"/>
    <col min="9" max="10" width="10" bestFit="1" customWidth="1"/>
  </cols>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CODE(MID(Loans!C$2,A6,1))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CODE(MID(Loans!C$2,A7,1))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CODE(MID(Loans!C$2,A8,1))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CODE(MID(Loans!C$2,A9,1))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CODE(MID(Loans!C$2,A10,1))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42</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43</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44</v>
      </c>
      <c r="B13" s="21">
        <f t="shared" ref="B13:B33" ca="1" si="3">MOD(B12*F$11+F$12,F$13)</f>
        <v>22544</v>
      </c>
      <c r="C13">
        <f t="shared" ref="C13:C33" ca="1" si="4">IF(D13&lt;0.5,0,1)</f>
        <v>1</v>
      </c>
      <c r="D13">
        <f t="shared" ref="D13:D33" ca="1" si="5">B13/F$13</f>
        <v>0.68798828125</v>
      </c>
      <c r="E13">
        <f t="shared" ref="E13:E33"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45</v>
      </c>
      <c r="B14" s="21">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46</v>
      </c>
      <c r="B15" s="21">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47</v>
      </c>
      <c r="B16" s="21">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48</v>
      </c>
      <c r="B17" s="21">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49</v>
      </c>
      <c r="B18" s="21">
        <f t="shared" ca="1" si="3"/>
        <v>4805</v>
      </c>
      <c r="C18">
        <f t="shared" ca="1" si="4"/>
        <v>0</v>
      </c>
      <c r="D18">
        <f t="shared" ca="1" si="5"/>
        <v>0.146636962890625</v>
      </c>
      <c r="E18">
        <f t="shared" ca="1" si="6"/>
        <v>0</v>
      </c>
    </row>
    <row r="19" spans="1:23">
      <c r="A19" t="s">
        <v>50</v>
      </c>
      <c r="B19" s="21">
        <f t="shared" ca="1" si="3"/>
        <v>13338</v>
      </c>
      <c r="C19">
        <f t="shared" ca="1" si="4"/>
        <v>0</v>
      </c>
      <c r="D19">
        <f t="shared" ca="1" si="5"/>
        <v>0.40704345703125</v>
      </c>
      <c r="E19">
        <f t="shared" ca="1" si="6"/>
        <v>1</v>
      </c>
      <c r="H19">
        <f ca="1">2000+SUM(C12:C26)*25</f>
        <v>2200</v>
      </c>
      <c r="I19">
        <f ca="1">100+SUM(C30:C40)*25</f>
        <v>175</v>
      </c>
      <c r="J19">
        <f ca="1">5000+SUM(C20:C40)*25</f>
        <v>5225</v>
      </c>
    </row>
    <row r="20" spans="1:23">
      <c r="A20" t="s">
        <v>51</v>
      </c>
      <c r="B20" s="21">
        <f t="shared" ca="1" si="3"/>
        <v>19275</v>
      </c>
      <c r="C20">
        <f t="shared" ca="1" si="4"/>
        <v>1</v>
      </c>
      <c r="D20">
        <f t="shared" ca="1" si="5"/>
        <v>0.588226318359375</v>
      </c>
      <c r="E20">
        <f t="shared" ca="1" si="6"/>
        <v>3</v>
      </c>
      <c r="H20">
        <f ca="1">2+SUM(C12:C15)</f>
        <v>5</v>
      </c>
      <c r="I20">
        <f ca="1">2+SUM(C20:C30)</f>
        <v>9</v>
      </c>
      <c r="J20">
        <f ca="1">2+SUM(C40:C50)</f>
        <v>8</v>
      </c>
    </row>
    <row r="21" spans="1:23">
      <c r="A21" t="s">
        <v>52</v>
      </c>
      <c r="B21" s="21">
        <f t="shared" ca="1" si="3"/>
        <v>6440</v>
      </c>
      <c r="C21">
        <f t="shared" ca="1" si="4"/>
        <v>0</v>
      </c>
      <c r="D21">
        <f t="shared" ca="1" si="5"/>
        <v>0.196533203125</v>
      </c>
      <c r="E21">
        <f t="shared" ca="1" si="6"/>
        <v>0</v>
      </c>
      <c r="H21" s="25">
        <f ca="1">15+ROUND(SUM(D21:D30),2)</f>
        <v>20.29</v>
      </c>
      <c r="I21">
        <f ca="1">ROUND(2+SUM(D31:D36),2)</f>
        <v>4.2300000000000004</v>
      </c>
      <c r="J21">
        <f ca="1">ROUND(2+SUM(D41:D48),2)</f>
        <v>6.13</v>
      </c>
    </row>
    <row r="22" spans="1:23">
      <c r="A22" t="s">
        <v>53</v>
      </c>
      <c r="B22" s="21">
        <f t="shared" ca="1" si="3"/>
        <v>5697</v>
      </c>
      <c r="C22">
        <f t="shared" ca="1" si="4"/>
        <v>0</v>
      </c>
      <c r="D22">
        <f t="shared" ca="1" si="5"/>
        <v>0.173858642578125</v>
      </c>
      <c r="E22">
        <f t="shared" ca="1" si="6"/>
        <v>0</v>
      </c>
      <c r="H22">
        <f ca="1">20+SUM(C29:C31)*5</f>
        <v>30</v>
      </c>
      <c r="M22" s="21"/>
    </row>
    <row r="23" spans="1:23">
      <c r="A23" t="s">
        <v>54</v>
      </c>
      <c r="B23" s="21">
        <f t="shared" ca="1" si="3"/>
        <v>30694</v>
      </c>
      <c r="C23">
        <f t="shared" ca="1" si="4"/>
        <v>1</v>
      </c>
      <c r="D23">
        <f t="shared" ca="1" si="5"/>
        <v>0.93670654296875</v>
      </c>
      <c r="E23">
        <f t="shared" ca="1" si="6"/>
        <v>4</v>
      </c>
      <c r="M23" s="21"/>
    </row>
    <row r="24" spans="1:23">
      <c r="A24" t="s">
        <v>55</v>
      </c>
      <c r="B24" s="21">
        <f t="shared" ca="1" si="3"/>
        <v>20775</v>
      </c>
      <c r="C24">
        <f t="shared" ca="1" si="4"/>
        <v>1</v>
      </c>
      <c r="D24">
        <f t="shared" ca="1" si="5"/>
        <v>0.634002685546875</v>
      </c>
      <c r="E24">
        <f t="shared" ca="1" si="6"/>
        <v>3</v>
      </c>
      <c r="M24" s="21"/>
    </row>
    <row r="25" spans="1:23">
      <c r="A25" t="s">
        <v>56</v>
      </c>
      <c r="B25" s="21">
        <f t="shared" ca="1" si="3"/>
        <v>8148</v>
      </c>
      <c r="C25">
        <f t="shared" ca="1" si="4"/>
        <v>0</v>
      </c>
      <c r="D25">
        <f t="shared" ca="1" si="5"/>
        <v>0.2486572265625</v>
      </c>
      <c r="E25">
        <f t="shared" ca="1" si="6"/>
        <v>0</v>
      </c>
      <c r="M25" s="21"/>
    </row>
    <row r="26" spans="1:23">
      <c r="A26" t="s">
        <v>57</v>
      </c>
      <c r="B26" s="21">
        <f t="shared" ca="1" si="3"/>
        <v>21885</v>
      </c>
      <c r="C26">
        <f t="shared" ca="1" si="4"/>
        <v>1</v>
      </c>
      <c r="D26">
        <f t="shared" ca="1" si="5"/>
        <v>0.667877197265625</v>
      </c>
      <c r="E26">
        <f t="shared" ca="1" si="6"/>
        <v>3</v>
      </c>
      <c r="M26" s="21"/>
    </row>
    <row r="27" spans="1:23">
      <c r="A27" t="s">
        <v>58</v>
      </c>
      <c r="B27" s="21">
        <f t="shared" ca="1" si="3"/>
        <v>11378</v>
      </c>
      <c r="C27">
        <f t="shared" ca="1" si="4"/>
        <v>0</v>
      </c>
      <c r="D27">
        <f t="shared" ca="1" si="5"/>
        <v>0.34722900390625</v>
      </c>
      <c r="E27">
        <f t="shared" ca="1" si="6"/>
        <v>1</v>
      </c>
      <c r="M27" s="21"/>
    </row>
    <row r="28" spans="1:23">
      <c r="A28" t="s">
        <v>59</v>
      </c>
      <c r="B28" s="21">
        <f t="shared" ca="1" si="3"/>
        <v>22723</v>
      </c>
      <c r="C28">
        <f t="shared" ca="1" si="4"/>
        <v>1</v>
      </c>
      <c r="D28">
        <f t="shared" ca="1" si="5"/>
        <v>0.693450927734375</v>
      </c>
      <c r="E28">
        <f t="shared" ca="1" si="6"/>
        <v>3</v>
      </c>
      <c r="M28" s="21"/>
    </row>
    <row r="29" spans="1:23">
      <c r="A29" t="s">
        <v>60</v>
      </c>
      <c r="B29" s="21">
        <f t="shared" ca="1" si="3"/>
        <v>25920</v>
      </c>
      <c r="C29">
        <f t="shared" ca="1" si="4"/>
        <v>1</v>
      </c>
      <c r="D29">
        <f t="shared" ca="1" si="5"/>
        <v>0.791015625</v>
      </c>
      <c r="E29">
        <f t="shared" ca="1" si="6"/>
        <v>4</v>
      </c>
      <c r="M29" s="21"/>
    </row>
    <row r="30" spans="1:23">
      <c r="A30" t="s">
        <v>61</v>
      </c>
      <c r="B30" s="21">
        <f t="shared" ca="1" si="3"/>
        <v>19577</v>
      </c>
      <c r="C30">
        <f t="shared" ca="1" si="4"/>
        <v>1</v>
      </c>
      <c r="D30">
        <f t="shared" ca="1" si="5"/>
        <v>0.597442626953125</v>
      </c>
      <c r="E30">
        <f t="shared" ca="1" si="6"/>
        <v>3</v>
      </c>
      <c r="M30" s="21"/>
    </row>
    <row r="31" spans="1:23">
      <c r="A31" t="s">
        <v>62</v>
      </c>
      <c r="B31" s="21">
        <f t="shared" ca="1" si="3"/>
        <v>7614</v>
      </c>
      <c r="C31">
        <f t="shared" ca="1" si="4"/>
        <v>0</v>
      </c>
      <c r="D31">
        <f t="shared" ca="1" si="5"/>
        <v>0.23236083984375</v>
      </c>
      <c r="E31">
        <f t="shared" ca="1" si="6"/>
        <v>0</v>
      </c>
      <c r="M31" s="21"/>
    </row>
    <row r="32" spans="1:23">
      <c r="A32" t="s">
        <v>63</v>
      </c>
      <c r="B32" s="21">
        <f t="shared" ca="1" si="3"/>
        <v>15903</v>
      </c>
      <c r="C32">
        <f t="shared" ca="1" si="4"/>
        <v>0</v>
      </c>
      <c r="D32">
        <f t="shared" ca="1" si="5"/>
        <v>0.485321044921875</v>
      </c>
      <c r="E32">
        <f t="shared" ca="1" si="6"/>
        <v>1</v>
      </c>
      <c r="M32" s="21"/>
    </row>
    <row r="33" spans="1:13">
      <c r="A33" t="s">
        <v>64</v>
      </c>
      <c r="B33" s="21">
        <f t="shared" ca="1" si="3"/>
        <v>5484</v>
      </c>
      <c r="C33">
        <f t="shared" ca="1" si="4"/>
        <v>0</v>
      </c>
      <c r="D33">
        <f t="shared" ca="1" si="5"/>
        <v>0.1673583984375</v>
      </c>
      <c r="E33">
        <f t="shared" ca="1" si="6"/>
        <v>0</v>
      </c>
      <c r="M33" s="21"/>
    </row>
    <row r="34" spans="1:13">
      <c r="A34" t="s">
        <v>65</v>
      </c>
      <c r="B34" s="21">
        <f t="shared" ref="B34:B55" ca="1" si="7">MOD(B33*F$11+F$12,F$13)</f>
        <v>14133</v>
      </c>
      <c r="C34">
        <f t="shared" ref="C34:C55" ca="1" si="8">IF(D34&lt;0.5,0,1)</f>
        <v>0</v>
      </c>
      <c r="D34">
        <f t="shared" ref="D34:D55" ca="1" si="9">B34/F$13</f>
        <v>0.431304931640625</v>
      </c>
      <c r="E34">
        <f t="shared" ref="E34:E55" ca="1" si="10">IF(D34&lt;0.25,0,IF(D34&lt;0.5,1,IF(D34&lt;0.75,3,4)))</f>
        <v>1</v>
      </c>
      <c r="M34" s="21"/>
    </row>
    <row r="35" spans="1:13">
      <c r="A35" t="s">
        <v>66</v>
      </c>
      <c r="B35" s="21">
        <f t="shared" ca="1" si="7"/>
        <v>22474</v>
      </c>
      <c r="C35">
        <f t="shared" ca="1" si="8"/>
        <v>1</v>
      </c>
      <c r="D35">
        <f t="shared" ca="1" si="9"/>
        <v>0.68585205078125</v>
      </c>
      <c r="E35">
        <f t="shared" ca="1" si="10"/>
        <v>3</v>
      </c>
      <c r="M35" s="21"/>
    </row>
    <row r="36" spans="1:13">
      <c r="A36" t="s">
        <v>67</v>
      </c>
      <c r="B36" s="21">
        <f t="shared" ca="1" si="7"/>
        <v>7483</v>
      </c>
      <c r="C36">
        <f t="shared" ca="1" si="8"/>
        <v>0</v>
      </c>
      <c r="D36">
        <f t="shared" ca="1" si="9"/>
        <v>0.228363037109375</v>
      </c>
      <c r="E36">
        <f t="shared" ca="1" si="10"/>
        <v>0</v>
      </c>
      <c r="M36" s="21"/>
    </row>
    <row r="37" spans="1:13">
      <c r="A37" t="s">
        <v>68</v>
      </c>
      <c r="B37" s="21">
        <f t="shared" ca="1" si="7"/>
        <v>7256</v>
      </c>
      <c r="C37">
        <f t="shared" ca="1" si="8"/>
        <v>0</v>
      </c>
      <c r="D37">
        <f t="shared" ca="1" si="9"/>
        <v>0.221435546875</v>
      </c>
      <c r="E37">
        <f t="shared" ca="1" si="10"/>
        <v>0</v>
      </c>
      <c r="M37" s="21"/>
    </row>
    <row r="38" spans="1:13">
      <c r="A38" t="s">
        <v>69</v>
      </c>
      <c r="B38" s="21">
        <f t="shared" ca="1" si="7"/>
        <v>4529</v>
      </c>
      <c r="C38">
        <f t="shared" ca="1" si="8"/>
        <v>0</v>
      </c>
      <c r="D38">
        <f t="shared" ca="1" si="9"/>
        <v>0.138214111328125</v>
      </c>
      <c r="E38">
        <f t="shared" ca="1" si="10"/>
        <v>0</v>
      </c>
      <c r="M38" s="21"/>
    </row>
    <row r="39" spans="1:13">
      <c r="A39" t="s">
        <v>70</v>
      </c>
      <c r="B39" s="21">
        <f t="shared" ca="1" si="7"/>
        <v>9878</v>
      </c>
      <c r="C39">
        <f t="shared" ca="1" si="8"/>
        <v>0</v>
      </c>
      <c r="D39">
        <f t="shared" ca="1" si="9"/>
        <v>0.30145263671875</v>
      </c>
      <c r="E39">
        <f t="shared" ca="1" si="10"/>
        <v>1</v>
      </c>
      <c r="M39" s="21"/>
    </row>
    <row r="40" spans="1:13">
      <c r="A40" t="s">
        <v>71</v>
      </c>
      <c r="B40" s="21">
        <f t="shared" ca="1" si="7"/>
        <v>21015</v>
      </c>
      <c r="C40">
        <f t="shared" ca="1" si="8"/>
        <v>1</v>
      </c>
      <c r="D40">
        <f t="shared" ca="1" si="9"/>
        <v>0.641326904296875</v>
      </c>
      <c r="E40">
        <f t="shared" ca="1" si="10"/>
        <v>3</v>
      </c>
      <c r="M40" s="21"/>
    </row>
    <row r="41" spans="1:13">
      <c r="A41" t="s">
        <v>72</v>
      </c>
      <c r="B41" s="21">
        <f t="shared" ca="1" si="7"/>
        <v>9732</v>
      </c>
      <c r="C41">
        <f t="shared" ca="1" si="8"/>
        <v>0</v>
      </c>
      <c r="D41">
        <f t="shared" ca="1" si="9"/>
        <v>0.2969970703125</v>
      </c>
      <c r="E41">
        <f t="shared" ca="1" si="10"/>
        <v>1</v>
      </c>
      <c r="M41" s="21"/>
    </row>
    <row r="42" spans="1:13">
      <c r="A42" t="s">
        <v>73</v>
      </c>
      <c r="B42" s="21">
        <f t="shared" ca="1" si="7"/>
        <v>6125</v>
      </c>
      <c r="C42">
        <f t="shared" ca="1" si="8"/>
        <v>0</v>
      </c>
      <c r="D42">
        <f t="shared" ca="1" si="9"/>
        <v>0.186920166015625</v>
      </c>
      <c r="E42">
        <f t="shared" ca="1" si="10"/>
        <v>0</v>
      </c>
      <c r="M42" s="21"/>
    </row>
    <row r="43" spans="1:13">
      <c r="A43" t="s">
        <v>74</v>
      </c>
      <c r="B43" s="21">
        <f t="shared" ca="1" si="7"/>
        <v>5666</v>
      </c>
      <c r="C43">
        <f t="shared" ca="1" si="8"/>
        <v>0</v>
      </c>
      <c r="D43">
        <f t="shared" ca="1" si="9"/>
        <v>0.17291259765625</v>
      </c>
      <c r="E43">
        <f t="shared" ca="1" si="10"/>
        <v>0</v>
      </c>
      <c r="M43" s="21"/>
    </row>
    <row r="44" spans="1:13">
      <c r="A44" t="s">
        <v>75</v>
      </c>
      <c r="B44" s="21">
        <f t="shared" ca="1" si="7"/>
        <v>30899</v>
      </c>
      <c r="C44">
        <f t="shared" ca="1" si="8"/>
        <v>1</v>
      </c>
      <c r="D44">
        <f t="shared" ca="1" si="9"/>
        <v>0.942962646484375</v>
      </c>
      <c r="E44">
        <f t="shared" ca="1" si="10"/>
        <v>4</v>
      </c>
      <c r="M44" s="21"/>
    </row>
    <row r="45" spans="1:13">
      <c r="A45" t="s">
        <v>76</v>
      </c>
      <c r="B45" s="21">
        <f t="shared" ca="1" si="7"/>
        <v>7792</v>
      </c>
      <c r="C45">
        <f t="shared" ca="1" si="8"/>
        <v>0</v>
      </c>
      <c r="D45">
        <f t="shared" ca="1" si="9"/>
        <v>0.23779296875</v>
      </c>
      <c r="E45">
        <f t="shared" ca="1" si="10"/>
        <v>0</v>
      </c>
      <c r="M45" s="21"/>
    </row>
    <row r="46" spans="1:13">
      <c r="A46" t="s">
        <v>77</v>
      </c>
      <c r="B46" s="21">
        <f t="shared" ca="1" si="7"/>
        <v>17897</v>
      </c>
      <c r="C46">
        <f t="shared" ca="1" si="8"/>
        <v>1</v>
      </c>
      <c r="D46">
        <f t="shared" ca="1" si="9"/>
        <v>0.546173095703125</v>
      </c>
      <c r="E46">
        <f t="shared" ca="1" si="10"/>
        <v>3</v>
      </c>
    </row>
    <row r="47" spans="1:13">
      <c r="A47" t="s">
        <v>78</v>
      </c>
      <c r="B47" s="21">
        <f t="shared" ca="1" si="7"/>
        <v>29294</v>
      </c>
      <c r="C47">
        <f t="shared" ca="1" si="8"/>
        <v>1</v>
      </c>
      <c r="D47">
        <f t="shared" ca="1" si="9"/>
        <v>0.89398193359375</v>
      </c>
      <c r="E47">
        <f t="shared" ca="1" si="10"/>
        <v>4</v>
      </c>
    </row>
    <row r="48" spans="1:13">
      <c r="A48" t="s">
        <v>79</v>
      </c>
      <c r="B48" s="21">
        <f t="shared" ca="1" si="7"/>
        <v>27919</v>
      </c>
      <c r="C48">
        <f t="shared" ca="1" si="8"/>
        <v>1</v>
      </c>
      <c r="D48">
        <f t="shared" ca="1" si="9"/>
        <v>0.852020263671875</v>
      </c>
      <c r="E48">
        <f t="shared" ca="1" si="10"/>
        <v>4</v>
      </c>
    </row>
    <row r="49" spans="1:5">
      <c r="A49" t="s">
        <v>80</v>
      </c>
      <c r="B49" s="21">
        <f t="shared" ca="1" si="7"/>
        <v>12700</v>
      </c>
      <c r="C49">
        <f t="shared" ca="1" si="8"/>
        <v>0</v>
      </c>
      <c r="D49">
        <f t="shared" ca="1" si="9"/>
        <v>0.3875732421875</v>
      </c>
      <c r="E49">
        <f t="shared" ca="1" si="10"/>
        <v>1</v>
      </c>
    </row>
    <row r="50" spans="1:5">
      <c r="A50" t="s">
        <v>81</v>
      </c>
      <c r="B50" s="21">
        <f t="shared" ca="1" si="7"/>
        <v>22437</v>
      </c>
      <c r="C50">
        <f t="shared" ca="1" si="8"/>
        <v>1</v>
      </c>
      <c r="D50">
        <f t="shared" ca="1" si="9"/>
        <v>0.684722900390625</v>
      </c>
      <c r="E50">
        <f t="shared" ca="1" si="10"/>
        <v>3</v>
      </c>
    </row>
    <row r="51" spans="1:5">
      <c r="A51" t="s">
        <v>82</v>
      </c>
      <c r="B51" s="21">
        <f t="shared" ca="1" si="7"/>
        <v>18298</v>
      </c>
      <c r="C51">
        <f t="shared" ca="1" si="8"/>
        <v>1</v>
      </c>
      <c r="D51">
        <f t="shared" ca="1" si="9"/>
        <v>0.55841064453125</v>
      </c>
      <c r="E51">
        <f t="shared" ca="1" si="10"/>
        <v>3</v>
      </c>
    </row>
    <row r="52" spans="1:5">
      <c r="A52" t="s">
        <v>83</v>
      </c>
      <c r="B52" s="21">
        <f t="shared" ca="1" si="7"/>
        <v>19243</v>
      </c>
      <c r="C52">
        <f t="shared" ca="1" si="8"/>
        <v>1</v>
      </c>
      <c r="D52">
        <f t="shared" ca="1" si="9"/>
        <v>0.587249755859375</v>
      </c>
      <c r="E52">
        <f t="shared" ca="1" si="10"/>
        <v>3</v>
      </c>
    </row>
    <row r="53" spans="1:5">
      <c r="A53" t="s">
        <v>84</v>
      </c>
      <c r="B53" s="21">
        <f t="shared" ca="1" si="7"/>
        <v>19336</v>
      </c>
      <c r="C53">
        <f t="shared" ca="1" si="8"/>
        <v>1</v>
      </c>
      <c r="D53">
        <f t="shared" ca="1" si="9"/>
        <v>0.590087890625</v>
      </c>
      <c r="E53">
        <f t="shared" ca="1" si="10"/>
        <v>3</v>
      </c>
    </row>
    <row r="54" spans="1:5">
      <c r="A54" t="s">
        <v>85</v>
      </c>
      <c r="B54" s="21">
        <f t="shared" ca="1" si="7"/>
        <v>18721</v>
      </c>
      <c r="C54">
        <f t="shared" ca="1" si="8"/>
        <v>1</v>
      </c>
      <c r="D54">
        <f t="shared" ca="1" si="9"/>
        <v>0.571319580078125</v>
      </c>
      <c r="E54">
        <f t="shared" ca="1" si="10"/>
        <v>3</v>
      </c>
    </row>
    <row r="55" spans="1:5">
      <c r="A55" t="s">
        <v>86</v>
      </c>
      <c r="B55" s="21">
        <f t="shared" ca="1" si="7"/>
        <v>24902</v>
      </c>
      <c r="C55">
        <f t="shared" ca="1" si="8"/>
        <v>1</v>
      </c>
      <c r="D55">
        <f t="shared" ca="1" si="9"/>
        <v>0.75994873046875</v>
      </c>
      <c r="E55">
        <f t="shared" ca="1" si="10"/>
        <v>4</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3ACA-9738-4B60-95AB-B3B2AD139FFF}">
  <dimension ref="B2:N37"/>
  <sheetViews>
    <sheetView topLeftCell="D19" workbookViewId="0">
      <selection activeCell="H37" sqref="H37"/>
    </sheetView>
  </sheetViews>
  <sheetFormatPr defaultRowHeight="14.45"/>
  <cols>
    <col min="1" max="1" width="3.7109375" customWidth="1"/>
    <col min="2" max="2" width="21.28515625" style="1" bestFit="1" customWidth="1"/>
    <col min="3" max="3" width="22.28515625" style="1" bestFit="1" customWidth="1"/>
    <col min="4" max="5" width="10.42578125" style="1" customWidth="1"/>
    <col min="6" max="6" width="17.42578125" customWidth="1"/>
    <col min="7" max="7" width="23.28515625" bestFit="1" customWidth="1"/>
    <col min="8" max="8" width="26.140625" style="18" customWidth="1"/>
    <col min="9" max="9" width="22.28515625" style="3" bestFit="1" customWidth="1"/>
    <col min="10" max="10" width="22.28515625" bestFit="1" customWidth="1"/>
  </cols>
  <sheetData>
    <row r="2" spans="2:9">
      <c r="B2" s="19" t="s">
        <v>8</v>
      </c>
      <c r="C2" s="16"/>
      <c r="D2"/>
      <c r="E2"/>
      <c r="H2"/>
      <c r="I2"/>
    </row>
    <row r="3" spans="2:9">
      <c r="B3" s="18"/>
      <c r="C3" s="3"/>
      <c r="D3"/>
      <c r="E3"/>
      <c r="H3"/>
      <c r="I3"/>
    </row>
    <row r="4" spans="2:9" ht="15" thickBot="1">
      <c r="B4" s="18"/>
      <c r="C4" s="3"/>
      <c r="D4"/>
      <c r="E4"/>
      <c r="H4"/>
      <c r="I4"/>
    </row>
    <row r="5" spans="2:9" ht="16.149999999999999" thickTop="1">
      <c r="B5" s="80" t="s">
        <v>11</v>
      </c>
      <c r="C5" s="81"/>
      <c r="D5"/>
      <c r="E5"/>
      <c r="H5"/>
      <c r="I5"/>
    </row>
    <row r="6" spans="2:9" ht="15.6">
      <c r="B6" s="4" t="s">
        <v>12</v>
      </c>
      <c r="C6" s="5" t="s">
        <v>13</v>
      </c>
      <c r="D6"/>
      <c r="E6"/>
      <c r="H6"/>
      <c r="I6"/>
    </row>
    <row r="7" spans="2:9" ht="15.6">
      <c r="B7" s="6" t="s">
        <v>15</v>
      </c>
      <c r="C7" s="7" t="s">
        <v>16</v>
      </c>
      <c r="D7"/>
      <c r="E7"/>
      <c r="H7"/>
      <c r="I7"/>
    </row>
    <row r="8" spans="2:9" ht="15.6">
      <c r="B8" s="8" t="s">
        <v>18</v>
      </c>
      <c r="C8" s="7" t="s">
        <v>19</v>
      </c>
      <c r="D8"/>
      <c r="E8"/>
      <c r="H8"/>
      <c r="I8"/>
    </row>
    <row r="9" spans="2:9" ht="15.6">
      <c r="B9" s="9" t="s">
        <v>20</v>
      </c>
      <c r="C9" s="7" t="s">
        <v>21</v>
      </c>
      <c r="D9"/>
      <c r="E9"/>
      <c r="H9"/>
      <c r="I9"/>
    </row>
    <row r="10" spans="2:9" ht="16.149999999999999" thickBot="1">
      <c r="B10" s="10" t="s">
        <v>22</v>
      </c>
      <c r="C10" s="11" t="s">
        <v>23</v>
      </c>
      <c r="D10"/>
      <c r="E10"/>
      <c r="H10"/>
      <c r="I10"/>
    </row>
    <row r="11" spans="2:9" ht="15.6" thickTop="1" thickBot="1"/>
    <row r="12" spans="2:9">
      <c r="B12" s="62" t="s">
        <v>87</v>
      </c>
      <c r="C12" s="63"/>
      <c r="D12" s="63"/>
      <c r="E12" s="63"/>
      <c r="F12" s="64"/>
    </row>
    <row r="13" spans="2:9" ht="15" thickBot="1">
      <c r="B13" s="65"/>
      <c r="C13" s="66"/>
      <c r="D13" s="66"/>
      <c r="E13" s="66"/>
      <c r="F13" s="67"/>
    </row>
    <row r="14" spans="2:9" ht="16.899999999999999" customHeight="1">
      <c r="B14" s="68" t="s">
        <v>88</v>
      </c>
      <c r="C14" s="69"/>
      <c r="D14" s="69"/>
      <c r="E14" s="69"/>
      <c r="F14" s="70"/>
    </row>
    <row r="15" spans="2:9" ht="16.899999999999999" customHeight="1" thickBot="1">
      <c r="B15" s="71"/>
      <c r="C15" s="72"/>
      <c r="D15" s="72"/>
      <c r="E15" s="72"/>
      <c r="F15" s="73"/>
    </row>
    <row r="16" spans="2:9">
      <c r="B16" s="12" t="s">
        <v>26</v>
      </c>
      <c r="C16" s="13" t="s">
        <v>27</v>
      </c>
      <c r="D16" s="13" t="s">
        <v>28</v>
      </c>
      <c r="E16" s="13" t="s">
        <v>29</v>
      </c>
      <c r="F16" s="78" t="s">
        <v>30</v>
      </c>
      <c r="G16" s="78" t="s">
        <v>31</v>
      </c>
      <c r="H16" s="76" t="s">
        <v>32</v>
      </c>
      <c r="I16" s="54"/>
    </row>
    <row r="17" spans="2:14">
      <c r="B17" s="14"/>
      <c r="C17" s="2"/>
      <c r="D17" s="2"/>
      <c r="E17" s="2"/>
      <c r="F17" s="101"/>
      <c r="G17" s="101"/>
      <c r="H17" s="77"/>
      <c r="I17" s="54"/>
    </row>
    <row r="18" spans="2:14" ht="14.45" customHeight="1">
      <c r="B18" s="102" t="s">
        <v>89</v>
      </c>
      <c r="C18" s="103"/>
      <c r="D18" s="103"/>
      <c r="E18" s="104"/>
      <c r="F18" s="92"/>
      <c r="G18" s="60" t="s">
        <v>90</v>
      </c>
      <c r="H18" s="30" t="s">
        <v>91</v>
      </c>
      <c r="I18" s="33" t="s">
        <v>92</v>
      </c>
      <c r="J18" s="27"/>
    </row>
    <row r="19" spans="2:14">
      <c r="B19" s="102"/>
      <c r="C19" s="103"/>
      <c r="D19" s="103"/>
      <c r="E19" s="104"/>
      <c r="F19" s="92"/>
      <c r="G19" s="60"/>
      <c r="H19" s="32" t="e">
        <f>Loans!B17*(1+Loans!C17/Loans!D17)^(Loans!D17*Loans!E17)</f>
        <v>#DIV/0!</v>
      </c>
      <c r="I19" s="34" t="e">
        <f>H19-Loans!B17</f>
        <v>#DIV/0!</v>
      </c>
      <c r="J19" s="27"/>
    </row>
    <row r="20" spans="2:14" ht="14.45" customHeight="1">
      <c r="B20" s="102"/>
      <c r="C20" s="103"/>
      <c r="D20" s="103"/>
      <c r="E20" s="104"/>
      <c r="F20" s="92"/>
      <c r="G20" s="60" t="s">
        <v>93</v>
      </c>
      <c r="H20" s="31" t="s">
        <v>91</v>
      </c>
      <c r="I20" s="33" t="s">
        <v>94</v>
      </c>
      <c r="J20" s="33" t="s">
        <v>92</v>
      </c>
    </row>
    <row r="21" spans="2:14">
      <c r="B21" s="102"/>
      <c r="C21" s="103"/>
      <c r="D21" s="103"/>
      <c r="E21" s="104"/>
      <c r="F21" s="92"/>
      <c r="G21" s="60"/>
      <c r="H21" s="55" t="e">
        <f>Loans!B17*((1+Loans!C17/Loans!D17)^(Loans!D17*Loans!E17)-1)/(Loans!C17/Loans!D17)</f>
        <v>#DIV/0!</v>
      </c>
      <c r="I21" s="57">
        <f>Loans!B17*Loans!D17*Loans!E17</f>
        <v>0</v>
      </c>
      <c r="J21" s="57" t="e">
        <f>H21-I21</f>
        <v>#DIV/0!</v>
      </c>
    </row>
    <row r="22" spans="2:14">
      <c r="B22" s="102"/>
      <c r="C22" s="103"/>
      <c r="D22" s="103"/>
      <c r="E22" s="104"/>
      <c r="F22" s="92"/>
      <c r="G22" s="60"/>
      <c r="H22" s="55"/>
      <c r="I22" s="100"/>
      <c r="J22" s="100"/>
    </row>
    <row r="23" spans="2:14">
      <c r="B23" s="102"/>
      <c r="C23" s="103"/>
      <c r="D23" s="103"/>
      <c r="E23" s="104"/>
      <c r="F23" s="92"/>
      <c r="G23" s="60" t="s">
        <v>95</v>
      </c>
      <c r="H23" s="30" t="s">
        <v>96</v>
      </c>
      <c r="I23" s="33" t="s">
        <v>97</v>
      </c>
      <c r="J23" s="33" t="s">
        <v>98</v>
      </c>
    </row>
    <row r="24" spans="2:14">
      <c r="B24" s="102"/>
      <c r="C24" s="103"/>
      <c r="D24" s="103"/>
      <c r="E24" s="104"/>
      <c r="F24" s="92"/>
      <c r="G24" s="60"/>
      <c r="H24" s="55" t="e">
        <f>Loans!B17*(Loans!C17/Loans!D17)/(1-(1+Loans!C17/Loans!D17)^(-Loans!D17*Loans!E17))</f>
        <v>#DIV/0!</v>
      </c>
      <c r="I24" s="57" t="e">
        <f>H24*Loans!D17*Loans!E17</f>
        <v>#DIV/0!</v>
      </c>
      <c r="J24" s="99" t="e">
        <f>I24-Loans!B17</f>
        <v>#DIV/0!</v>
      </c>
    </row>
    <row r="25" spans="2:14" ht="17.45" customHeight="1" thickBot="1">
      <c r="B25" s="105"/>
      <c r="C25" s="106"/>
      <c r="D25" s="106"/>
      <c r="E25" s="107"/>
      <c r="F25" s="93"/>
      <c r="G25" s="61"/>
      <c r="H25" s="55"/>
      <c r="I25" s="100"/>
      <c r="J25" s="99"/>
    </row>
    <row r="26" spans="2:14" ht="15" thickBot="1">
      <c r="B26" s="17"/>
      <c r="I26"/>
    </row>
    <row r="27" spans="2:14" ht="15" thickBot="1">
      <c r="B27" s="88" t="s">
        <v>99</v>
      </c>
      <c r="C27" s="89"/>
      <c r="D27" s="89"/>
      <c r="E27" s="89"/>
      <c r="F27" s="90"/>
      <c r="H27"/>
      <c r="I27"/>
    </row>
    <row r="28" spans="2:14" ht="15" thickBot="1">
      <c r="B28" s="3"/>
      <c r="C28"/>
      <c r="D28"/>
      <c r="E28"/>
      <c r="H28"/>
      <c r="I28"/>
      <c r="K28" s="1" t="s">
        <v>100</v>
      </c>
      <c r="L28">
        <f ca="1">Random!H19</f>
        <v>2200</v>
      </c>
      <c r="M28">
        <f ca="1">Random!I19</f>
        <v>175</v>
      </c>
      <c r="N28">
        <f ca="1">Random!J19</f>
        <v>5225</v>
      </c>
    </row>
    <row r="29" spans="2:14">
      <c r="B29" s="45" t="e">
        <f>IF(#REF!="Your Name Here!", "Enter your name in C2 and your very own problem will appear here:)","Compute the monthly payments to pay back a loan of $"&amp;Random!H19&amp;" in "&amp;Random!H20&amp;" years an APR of "&amp;Random!H21&amp;"% compounded monthly. Find the total amount payed on the loan and the interest payed.")</f>
        <v>#REF!</v>
      </c>
      <c r="C29" s="46"/>
      <c r="D29" s="46"/>
      <c r="E29" s="46"/>
      <c r="F29" s="46"/>
      <c r="G29" s="15" t="s">
        <v>39</v>
      </c>
      <c r="H29" s="15" t="s">
        <v>101</v>
      </c>
      <c r="I29" s="22" t="s">
        <v>98</v>
      </c>
      <c r="K29" s="36" t="s">
        <v>29</v>
      </c>
      <c r="L29">
        <f ca="1">Random!H20</f>
        <v>5</v>
      </c>
      <c r="M29">
        <f ca="1">Random!I20</f>
        <v>9</v>
      </c>
      <c r="N29">
        <f ca="1">Random!J20</f>
        <v>8</v>
      </c>
    </row>
    <row r="30" spans="2:14" ht="15" thickBot="1">
      <c r="B30" s="51"/>
      <c r="C30" s="52"/>
      <c r="D30" s="52"/>
      <c r="E30" s="52"/>
      <c r="F30" s="52"/>
      <c r="G30" s="23">
        <f ca="1">L28*(L30%/12)/(1-(1+L30%/12)^(-12*L29))</f>
        <v>58.642104952634881</v>
      </c>
      <c r="H30" s="23">
        <f ca="1">G30*L29*12</f>
        <v>3518.5262971580933</v>
      </c>
      <c r="I30" s="24">
        <f ca="1">H30-L28</f>
        <v>1318.5262971580933</v>
      </c>
      <c r="K30" s="1" t="s">
        <v>27</v>
      </c>
      <c r="L30">
        <f ca="1">Random!H21</f>
        <v>20.29</v>
      </c>
      <c r="M30">
        <f ca="1">Random!I21</f>
        <v>4.2300000000000004</v>
      </c>
      <c r="N30">
        <f ca="1">Random!J21</f>
        <v>6.13</v>
      </c>
    </row>
    <row r="31" spans="2:14" ht="15" thickBot="1">
      <c r="B31" s="20"/>
      <c r="C31" s="20"/>
      <c r="D31" s="20"/>
      <c r="E31" s="20"/>
      <c r="F31" s="20"/>
      <c r="H31"/>
      <c r="I31"/>
    </row>
    <row r="32" spans="2:14">
      <c r="B32" s="45" t="e">
        <f>IF(#REF!="Your Name Here!", "Enter your name in C2 and your very own problem will appear here:)","Compute the final value of an account into which you put  $"&amp;Random!I19&amp;" monthly for "&amp;Random!I20&amp;" years at an APR of "&amp;Random!I21&amp;"% compounded monthly. Compute the interest earned.")</f>
        <v>#REF!</v>
      </c>
      <c r="C32" s="46"/>
      <c r="D32" s="46"/>
      <c r="E32" s="46"/>
      <c r="F32" s="46"/>
      <c r="G32" s="15" t="s">
        <v>102</v>
      </c>
      <c r="H32" s="18" t="s">
        <v>94</v>
      </c>
      <c r="I32" s="22" t="s">
        <v>92</v>
      </c>
    </row>
    <row r="33" spans="2:9" ht="15" thickBot="1">
      <c r="B33" s="51"/>
      <c r="C33" s="52"/>
      <c r="D33" s="52"/>
      <c r="E33" s="52"/>
      <c r="F33" s="52"/>
      <c r="G33" s="23">
        <f ca="1">M28*((1+M30%/12)^(12*M29)-1)/(M30%/12)</f>
        <v>22952.519422819492</v>
      </c>
      <c r="H33" s="18">
        <f ca="1">M28*12*M29</f>
        <v>18900</v>
      </c>
      <c r="I33" s="24">
        <f ca="1">G33-H33</f>
        <v>4052.5194228194923</v>
      </c>
    </row>
    <row r="34" spans="2:9" ht="15" thickBot="1">
      <c r="B34" s="20"/>
      <c r="C34" s="20"/>
      <c r="D34" s="20"/>
      <c r="E34" s="20"/>
      <c r="F34" s="20"/>
      <c r="H34"/>
      <c r="I34"/>
    </row>
    <row r="35" spans="2:9">
      <c r="B35" s="45" t="e">
        <f>IF(#REF!="Your Name Here!", "Enter your name in C2 and your very own problem will appear here:)","Compute the final value of an account into which you make a one time deposite of  $"&amp;Random!J19&amp;" and leave the money for "&amp;Random!J20&amp;" years at an APR of "&amp;Random!J21&amp;"% compounded monthly. Compute the interest earned.")</f>
        <v>#REF!</v>
      </c>
      <c r="C35" s="46"/>
      <c r="D35" s="46"/>
      <c r="E35" s="46"/>
      <c r="F35" s="46"/>
      <c r="G35" s="15" t="s">
        <v>102</v>
      </c>
      <c r="H35" s="22" t="s">
        <v>92</v>
      </c>
      <c r="I35"/>
    </row>
    <row r="36" spans="2:9" ht="15" thickBot="1">
      <c r="B36" s="51"/>
      <c r="C36" s="52"/>
      <c r="D36" s="52"/>
      <c r="E36" s="52"/>
      <c r="F36" s="52"/>
      <c r="G36" s="23">
        <f ca="1">N28*(1+N30%/12)^(12*N29)</f>
        <v>8521.6201730176708</v>
      </c>
      <c r="H36" s="24">
        <f ca="1">G36-N28</f>
        <v>3296.6201730176708</v>
      </c>
      <c r="I36"/>
    </row>
    <row r="37" spans="2:9">
      <c r="B37" s="3"/>
      <c r="C37"/>
      <c r="D37"/>
      <c r="E37"/>
      <c r="H37"/>
      <c r="I37"/>
    </row>
  </sheetData>
  <mergeCells count="24">
    <mergeCell ref="B27:F27"/>
    <mergeCell ref="B29:F30"/>
    <mergeCell ref="B32:F33"/>
    <mergeCell ref="B35:F36"/>
    <mergeCell ref="G23:G25"/>
    <mergeCell ref="B18:E25"/>
    <mergeCell ref="F18:F19"/>
    <mergeCell ref="G18:G19"/>
    <mergeCell ref="F20:F22"/>
    <mergeCell ref="G20:G22"/>
    <mergeCell ref="F23:F25"/>
    <mergeCell ref="J24:J25"/>
    <mergeCell ref="J21:J22"/>
    <mergeCell ref="B5:C5"/>
    <mergeCell ref="B12:F13"/>
    <mergeCell ref="B14:F15"/>
    <mergeCell ref="F16:F17"/>
    <mergeCell ref="G16:G17"/>
    <mergeCell ref="H16:H17"/>
    <mergeCell ref="I16:I17"/>
    <mergeCell ref="H21:H22"/>
    <mergeCell ref="I21:I22"/>
    <mergeCell ref="H24:H25"/>
    <mergeCell ref="I24:I25"/>
  </mergeCells>
  <conditionalFormatting sqref="H24">
    <cfRule type="expression" dxfId="1" priority="1">
      <formula>AND(ABS(H24-#REF!)&lt;0.001,NOT(ISBLANK(H24)))</formula>
    </cfRule>
  </conditionalFormatting>
  <conditionalFormatting sqref="H18:H21 H23">
    <cfRule type="expression" dxfId="0" priority="2">
      <formula>AND(ABS(H18-#REF!)&lt;0.001,NOT(ISBLANK(H18)))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A2B2D-0544-4AF4-8F48-1115B33F73A4}">
  <dimension ref="B1:F5"/>
  <sheetViews>
    <sheetView workbookViewId="0">
      <selection activeCell="F10" sqref="F10"/>
    </sheetView>
  </sheetViews>
  <sheetFormatPr defaultRowHeight="14.45"/>
  <cols>
    <col min="1" max="1" width="4" customWidth="1"/>
  </cols>
  <sheetData>
    <row r="1" spans="2:6" ht="15" thickBot="1"/>
    <row r="2" spans="2:6">
      <c r="B2" s="108" t="s">
        <v>103</v>
      </c>
      <c r="C2" s="109"/>
      <c r="D2" s="109"/>
      <c r="E2" s="109"/>
      <c r="F2" s="110"/>
    </row>
    <row r="3" spans="2:6">
      <c r="B3" s="111"/>
      <c r="C3" s="112"/>
      <c r="D3" s="112"/>
      <c r="E3" s="112"/>
      <c r="F3" s="113"/>
    </row>
    <row r="4" spans="2:6">
      <c r="B4" s="111"/>
      <c r="C4" s="112"/>
      <c r="D4" s="112"/>
      <c r="E4" s="112"/>
      <c r="F4" s="113"/>
    </row>
    <row r="5" spans="2:6" ht="15" thickBot="1">
      <c r="B5" s="114"/>
      <c r="C5" s="115"/>
      <c r="D5" s="115"/>
      <c r="E5" s="115"/>
      <c r="F5" s="116"/>
    </row>
  </sheetData>
  <mergeCells count="1">
    <mergeCell ref="B2: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C22AC1B-1134-480D-984D-E3FB18425132}"/>
</file>

<file path=customXml/itemProps2.xml><?xml version="1.0" encoding="utf-8"?>
<ds:datastoreItem xmlns:ds="http://schemas.openxmlformats.org/officeDocument/2006/customXml" ds:itemID="{2A065E8C-3818-4653-8C19-57492B0E32A3}"/>
</file>

<file path=customXml/itemProps3.xml><?xml version="1.0" encoding="utf-8"?>
<ds:datastoreItem xmlns:ds="http://schemas.openxmlformats.org/officeDocument/2006/customXml" ds:itemID="{DBB720F6-9EF9-47F8-8112-CBCB1A8E9176}"/>
</file>

<file path=docProps/app.xml><?xml version="1.0" encoding="utf-8"?>
<Properties xmlns="http://schemas.openxmlformats.org/officeDocument/2006/extended-properties" xmlns:vt="http://schemas.openxmlformats.org/officeDocument/2006/docPropsVTypes">
  <Application>Microsoft Excel Online</Application>
  <Manager/>
  <Company>Grand Canyon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Ketchersid</dc:creator>
  <cp:keywords/>
  <dc:description/>
  <cp:lastModifiedBy>Katelyn Gutteridge</cp:lastModifiedBy>
  <cp:revision/>
  <dcterms:created xsi:type="dcterms:W3CDTF">2023-07-20T23:59:47Z</dcterms:created>
  <dcterms:modified xsi:type="dcterms:W3CDTF">2023-08-29T21:13:10Z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0x0101002C289946819CFF499E91D197BC975371</vt:lpwstr>
  </property>
</Properties>
</file>