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81_{0859E40A-F2C1-40A8-8E16-B24CC8C11FEF}" xr6:coauthVersionLast="41" xr6:coauthVersionMax="41" xr10:uidLastSave="{00000000-0000-0000-0000-000000000000}"/>
  <bookViews>
    <workbookView xWindow="384" yWindow="384" windowWidth="17916" windowHeight="11256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32" yWindow="32" windowWidth="1493" windowHeight="93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B8" i="5"/>
  <c r="C8" i="5" s="1"/>
  <c r="D8" i="5" s="1"/>
  <c r="B9" i="5"/>
  <c r="B10" i="5"/>
  <c r="B6" i="5"/>
  <c r="F20" i="2"/>
  <c r="E8" i="5"/>
  <c r="C9" i="5" l="1"/>
  <c r="C7" i="5"/>
  <c r="C6" i="5"/>
  <c r="D6" i="5" s="1"/>
  <c r="C10" i="5"/>
  <c r="E6" i="5"/>
  <c r="D7" i="5" l="1"/>
  <c r="D9" i="5"/>
  <c r="D10" i="5"/>
  <c r="E10" i="5"/>
  <c r="E7" i="5"/>
  <c r="E9" i="5"/>
  <c r="B11" i="5" l="1"/>
  <c r="B12" i="5" l="1"/>
  <c r="C12" i="5" l="1"/>
  <c r="C8" i="1"/>
  <c r="C8" i="2"/>
  <c r="D12" i="5"/>
  <c r="E12" i="5" s="1"/>
  <c r="B13" i="5"/>
  <c r="D13" i="5" l="1"/>
  <c r="B14" i="5"/>
  <c r="C13" i="5" l="1"/>
  <c r="E13" i="5"/>
  <c r="D14" i="5"/>
  <c r="B15" i="5"/>
  <c r="C14" i="5" l="1"/>
  <c r="E14" i="5"/>
  <c r="D15" i="5"/>
  <c r="B16" i="5"/>
  <c r="C15" i="5" l="1"/>
  <c r="E15" i="5"/>
  <c r="D16" i="5"/>
  <c r="C9" i="2"/>
  <c r="C10" i="2" s="1"/>
  <c r="C11" i="2" s="1"/>
  <c r="C12" i="2" s="1"/>
  <c r="C13" i="2" s="1"/>
  <c r="C14" i="2" s="1"/>
  <c r="C15" i="2" s="1"/>
  <c r="C16" i="2" s="1"/>
  <c r="C17" i="2" s="1"/>
  <c r="C18" i="2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B17" i="5"/>
  <c r="C16" i="5" l="1"/>
  <c r="E16" i="5"/>
  <c r="D17" i="5"/>
  <c r="E9" i="2"/>
  <c r="I9" i="2" s="1"/>
  <c r="D9" i="2"/>
  <c r="F9" i="2" s="1"/>
  <c r="E9" i="1"/>
  <c r="I9" i="1" s="1"/>
  <c r="D9" i="1"/>
  <c r="F9" i="1" s="1"/>
  <c r="B18" i="5"/>
  <c r="D10" i="1"/>
  <c r="F10" i="1" s="1"/>
  <c r="E10" i="1"/>
  <c r="I10" i="1" s="1"/>
  <c r="D11" i="1"/>
  <c r="F11" i="1" s="1"/>
  <c r="E11" i="1"/>
  <c r="I11" i="1" s="1"/>
  <c r="C17" i="5" l="1"/>
  <c r="E17" i="5"/>
  <c r="D18" i="5"/>
  <c r="E10" i="2"/>
  <c r="I10" i="2" s="1"/>
  <c r="D10" i="2"/>
  <c r="F10" i="2" s="1"/>
  <c r="D11" i="2"/>
  <c r="F11" i="2" s="1"/>
  <c r="E11" i="2"/>
  <c r="I11" i="2" s="1"/>
  <c r="B19" i="5"/>
  <c r="E12" i="1"/>
  <c r="I12" i="1" s="1"/>
  <c r="D12" i="1"/>
  <c r="F12" i="1" s="1"/>
  <c r="C18" i="5" l="1"/>
  <c r="E18" i="5"/>
  <c r="D19" i="5"/>
  <c r="D12" i="2"/>
  <c r="F12" i="2" s="1"/>
  <c r="E12" i="2"/>
  <c r="I12" i="2" s="1"/>
  <c r="B20" i="5"/>
  <c r="D13" i="1"/>
  <c r="F13" i="1" s="1"/>
  <c r="E13" i="1"/>
  <c r="I13" i="1" s="1"/>
  <c r="C19" i="5" l="1"/>
  <c r="E19" i="5"/>
  <c r="D20" i="5"/>
  <c r="E13" i="2"/>
  <c r="I13" i="2" s="1"/>
  <c r="D13" i="2"/>
  <c r="F13" i="2" s="1"/>
  <c r="B21" i="5"/>
  <c r="E14" i="1"/>
  <c r="I14" i="1" s="1"/>
  <c r="D14" i="1"/>
  <c r="F14" i="1" s="1"/>
  <c r="C20" i="5" l="1"/>
  <c r="E20" i="5"/>
  <c r="D21" i="5"/>
  <c r="D14" i="2"/>
  <c r="F14" i="2" s="1"/>
  <c r="E14" i="2"/>
  <c r="I14" i="2" s="1"/>
  <c r="B22" i="5"/>
  <c r="D15" i="1"/>
  <c r="F15" i="1" s="1"/>
  <c r="E15" i="1"/>
  <c r="I15" i="1" s="1"/>
  <c r="C21" i="5" l="1"/>
  <c r="E21" i="5"/>
  <c r="D22" i="5"/>
  <c r="E15" i="2"/>
  <c r="I15" i="2" s="1"/>
  <c r="D15" i="2"/>
  <c r="F15" i="2" s="1"/>
  <c r="B23" i="5"/>
  <c r="E16" i="1"/>
  <c r="I16" i="1" s="1"/>
  <c r="D16" i="1"/>
  <c r="F16" i="1" s="1"/>
  <c r="C22" i="5" l="1"/>
  <c r="E22" i="5"/>
  <c r="D23" i="5"/>
  <c r="E16" i="2"/>
  <c r="I16" i="2" s="1"/>
  <c r="D16" i="2"/>
  <c r="F16" i="2" s="1"/>
  <c r="B24" i="5"/>
  <c r="D17" i="1"/>
  <c r="F17" i="1" s="1"/>
  <c r="E17" i="1"/>
  <c r="I17" i="1" s="1"/>
  <c r="C23" i="5" l="1"/>
  <c r="E23" i="5"/>
  <c r="D24" i="5"/>
  <c r="E17" i="2"/>
  <c r="I17" i="2" s="1"/>
  <c r="D17" i="2"/>
  <c r="F17" i="2" s="1"/>
  <c r="B25" i="5"/>
  <c r="E18" i="1"/>
  <c r="I18" i="1" s="1"/>
  <c r="D18" i="1"/>
  <c r="F18" i="1" s="1"/>
  <c r="C24" i="5" l="1"/>
  <c r="E24" i="5"/>
  <c r="D25" i="5"/>
  <c r="D18" i="2"/>
  <c r="F18" i="2" s="1"/>
  <c r="E18" i="2"/>
  <c r="I18" i="2" s="1"/>
  <c r="D20" i="1"/>
  <c r="F20" i="1" s="1"/>
  <c r="B26" i="5"/>
  <c r="C25" i="5" l="1"/>
  <c r="E25" i="5"/>
  <c r="D26" i="5"/>
  <c r="E20" i="2"/>
  <c r="I20" i="2" s="1"/>
  <c r="B27" i="5"/>
  <c r="C26" i="5" l="1"/>
  <c r="E26" i="5"/>
  <c r="D27" i="5"/>
  <c r="B28" i="5"/>
  <c r="B8" i="4" s="1"/>
  <c r="B8" i="3" l="1"/>
  <c r="C27" i="5"/>
  <c r="E27" i="5"/>
  <c r="D28" i="5"/>
  <c r="B29" i="5"/>
  <c r="C28" i="5" l="1"/>
  <c r="E28" i="5"/>
  <c r="D29" i="5"/>
  <c r="B30" i="5"/>
  <c r="C29" i="5" l="1"/>
  <c r="E29" i="5"/>
  <c r="D30" i="5"/>
  <c r="B31" i="5"/>
  <c r="C30" i="5" l="1"/>
  <c r="E30" i="5"/>
  <c r="D31" i="5"/>
  <c r="B32" i="5"/>
  <c r="C31" i="5" l="1"/>
  <c r="E31" i="5"/>
  <c r="D32" i="5"/>
  <c r="B33" i="5"/>
  <c r="C32" i="5" l="1"/>
  <c r="E32" i="5"/>
  <c r="D33" i="5"/>
  <c r="C33" i="5" l="1"/>
  <c r="E33" i="5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9" i="4"/>
  <c r="B10" i="4" l="1"/>
  <c r="B11" i="4" l="1"/>
  <c r="B12" i="4" l="1"/>
  <c r="B13" i="4" l="1"/>
  <c r="B14" i="4" l="1"/>
  <c r="B15" i="4" l="1"/>
  <c r="B16" i="4" l="1"/>
  <c r="B17" i="4" l="1"/>
  <c r="B18" i="4" l="1"/>
  <c r="B19" i="4" l="1"/>
  <c r="B20" i="4" l="1"/>
</calcChain>
</file>

<file path=xl/sharedStrings.xml><?xml version="1.0" encoding="utf-8"?>
<sst xmlns="http://schemas.openxmlformats.org/spreadsheetml/2006/main" count="134" uniqueCount="80">
  <si>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</si>
  <si>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</si>
  <si>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</si>
  <si>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</si>
  <si>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</si>
  <si>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</si>
  <si>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</si>
  <si>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</si>
  <si>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</si>
  <si>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</si>
  <si>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</si>
  <si>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</si>
  <si>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</si>
  <si>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</si>
  <si>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</si>
  <si>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</si>
  <si>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</si>
  <si>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</si>
  <si>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</si>
  <si>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</si>
  <si>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</si>
  <si>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</si>
  <si>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</si>
  <si>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</si>
  <si>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</si>
  <si>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</si>
  <si>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</si>
  <si>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</si>
  <si>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</si>
  <si>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</si>
  <si>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</si>
  <si>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</si>
  <si>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</si>
  <si>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</si>
  <si>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</si>
  <si>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</si>
  <si>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</si>
  <si>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</si>
  <si>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</si>
  <si>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</si>
  <si>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</si>
  <si>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</si>
  <si>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</si>
  <si>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</si>
  <si>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</si>
  <si>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</si>
  <si>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</si>
  <si>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</si>
  <si>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</si>
  <si>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r>
      <rPr>
        <b/>
        <sz val="11"/>
        <color theme="1"/>
        <rFont val="Calibri"/>
        <family val="2"/>
        <scheme val="minor"/>
      </rPr>
      <t>Percent Change</t>
    </r>
    <r>
      <rPr>
        <sz val="11"/>
        <color theme="1"/>
        <rFont val="Calibri"/>
        <family val="2"/>
        <scheme val="minor"/>
      </rPr>
      <t xml:space="preserve"> = Relative Change = </t>
    </r>
    <r>
      <rPr>
        <b/>
        <sz val="11"/>
        <color theme="1"/>
        <rFont val="Calibri"/>
        <family val="2"/>
        <scheme val="minor"/>
      </rPr>
      <t>Relative Growth Rate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</si>
  <si>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</si>
  <si>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</si>
  <si>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</si>
  <si>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</si>
  <si>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johnt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</si>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</sst>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5083" y="3129475"/>
              <a:ext cx="4572000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522151-E36F-490C-A44F-B214BCF5DDBE}">
  <header guid="{36522151-E36F-490C-A44F-B214BCF5DDBE}" dateTime="2020-10-06T16:26:22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M20"/>
  <sheetViews>
    <sheetView tabSelected="1" workbookViewId="0">
      <selection activeCell="N8" sqref="N8"/>
    </sheetView>
  </sheetViews>
  <sheetFormatPr defaultRowHeight="14.4"/>
  <cols>
    <col min="4" max="4" width="7" bestFit="1" customWidth="1"/>
    <col min="5" max="5" width="13.77734375" bestFit="1" customWidth="1"/>
    <col min="8" max="8" width="11.21875" customWidth="1"/>
  </cols>
  <sheetData>
    <row r="1" spans="1:13" ht="16.2" thickBot="1">
      <c r="A1" s="55" t="s">
        <v>3</v>
      </c>
      <c r="B1" s="56"/>
      <c r="C1" s="56"/>
      <c r="D1" s="34" t="s">
        <v>54</v>
      </c>
      <c r="E1" s="73" t="s">
        <v>45</v>
      </c>
      <c r="F1" s="74"/>
      <c r="G1" s="74"/>
      <c r="H1" s="74"/>
      <c r="I1" s="74"/>
      <c r="J1" s="74"/>
      <c r="K1" s="75"/>
    </row>
    <row r="2" spans="1:13">
      <c r="E2" s="76" t="s">
        <v>46</v>
      </c>
      <c r="F2" s="77"/>
      <c r="G2" s="77"/>
      <c r="H2" s="77"/>
      <c r="I2" s="77"/>
      <c r="J2" s="77"/>
      <c r="K2" s="78"/>
    </row>
    <row r="3" spans="1:13">
      <c r="E3" s="79"/>
      <c r="F3" s="80"/>
      <c r="G3" s="80"/>
      <c r="H3" s="80"/>
      <c r="I3" s="80"/>
      <c r="J3" s="80"/>
      <c r="K3" s="81"/>
    </row>
    <row r="4" spans="1:13" ht="15" thickBot="1">
      <c r="E4" s="82"/>
      <c r="F4" s="83"/>
      <c r="G4" s="83"/>
      <c r="H4" s="83"/>
      <c r="I4" s="83"/>
      <c r="J4" s="83"/>
      <c r="K4" s="84"/>
    </row>
    <row r="5" spans="1:13">
      <c r="E5" s="76" t="s">
        <v>47</v>
      </c>
      <c r="F5" s="77"/>
      <c r="G5" s="77"/>
      <c r="H5" s="77"/>
      <c r="I5" s="77"/>
      <c r="J5" s="77"/>
      <c r="K5" s="78"/>
    </row>
    <row r="6" spans="1:13" ht="15" thickBot="1">
      <c r="E6" s="82"/>
      <c r="F6" s="83"/>
      <c r="G6" s="83"/>
      <c r="H6" s="83"/>
      <c r="I6" s="83"/>
      <c r="J6" s="83"/>
      <c r="K6" s="84"/>
    </row>
    <row r="7" spans="1:13" ht="15" thickBot="1">
      <c r="A7" s="35" t="s">
        <v>0</v>
      </c>
      <c r="B7" s="55" t="s">
        <v>27</v>
      </c>
      <c r="C7" s="57"/>
      <c r="D7" s="35" t="s">
        <v>1</v>
      </c>
      <c r="E7" s="35" t="s">
        <v>2</v>
      </c>
      <c r="F7" s="55" t="s">
        <v>39</v>
      </c>
      <c r="G7" s="56"/>
      <c r="H7" s="57"/>
      <c r="I7" s="55" t="s">
        <v>44</v>
      </c>
      <c r="J7" s="56"/>
      <c r="K7" s="56"/>
      <c r="L7" s="57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3"/>
    </row>
    <row r="9" spans="1:13">
      <c r="A9" s="5">
        <v>1</v>
      </c>
      <c r="B9" s="9" t="s">
        <v>29</v>
      </c>
      <c r="C9" s="11">
        <f ca="1">C8+ROUND(SIGN(Sheet2!B$14-Sheet2!B$15)*100*Sheet2!D$15,2)</f>
        <v>1585.29</v>
      </c>
      <c r="D9" s="8">
        <f t="shared" ref="D9:D18" ca="1" si="0">C9-C8</f>
        <v>-78.710000000000036</v>
      </c>
      <c r="E9" s="6">
        <f t="shared" ref="E9:E18" ca="1" si="1">C9/C8-1</f>
        <v>-4.7301682692307723E-2</v>
      </c>
      <c r="F9" s="58" t="str">
        <f ca="1">B9&amp;" = "&amp;B8&amp;" + "&amp;D9</f>
        <v>Q₁ = Q₀ + -78.71</v>
      </c>
      <c r="G9" s="59"/>
      <c r="H9" s="60"/>
      <c r="I9" s="67" t="str">
        <f ca="1">B9&amp;" = "&amp;B8&amp;" + "&amp;B8&amp;"∙("&amp;ROUND(E9*100,2)&amp;"%) = "&amp;B8&amp;"∙(1 + "&amp;ROUND(E9*100,2)&amp;"%)"</f>
        <v>Q₁ = Q₀ + Q₀∙(-4.73%) = Q₀∙(1 + -4.73%)</v>
      </c>
      <c r="J9" s="68"/>
      <c r="K9" s="68"/>
      <c r="L9" s="69"/>
      <c r="M9" s="4"/>
    </row>
    <row r="10" spans="1:13">
      <c r="A10" s="5">
        <v>2</v>
      </c>
      <c r="B10" s="9" t="s">
        <v>30</v>
      </c>
      <c r="C10" s="11">
        <f ca="1">C9+ROUND(SIGN(Sheet2!B$14-Sheet2!B$15)*100*Sheet2!D$15,2)</f>
        <v>1506.58</v>
      </c>
      <c r="D10" s="8">
        <f t="shared" ca="1" si="0"/>
        <v>-78.710000000000036</v>
      </c>
      <c r="E10" s="6">
        <f t="shared" ca="1" si="1"/>
        <v>-4.9650221725993426E-2</v>
      </c>
      <c r="F10" s="58" t="str">
        <f t="shared" ref="F10:F18" ca="1" si="2">B10&amp;" = "&amp;B9&amp;" + "&amp;D10&amp;" = "&amp;B$8&amp;" + "&amp;A10&amp;"∙("&amp;D10&amp;")"</f>
        <v>Q₂ = Q₁ + -78.71 = Q₀ + 2∙(-78.71)</v>
      </c>
      <c r="G10" s="59"/>
      <c r="H10" s="60"/>
      <c r="I10" s="67" t="str">
        <f ca="1">B10&amp;" = "&amp;B9&amp;" + "&amp;B9&amp;"∙("&amp;ROUND(E10*100,2)&amp;"%) = "&amp;B9&amp;"∙(1 + "&amp;ROUND(E10*100,2)&amp;"%)"</f>
        <v>Q₂ = Q₁ + Q₁∙(-4.97%) = Q₁∙(1 + -4.97%)</v>
      </c>
      <c r="J10" s="68"/>
      <c r="K10" s="68"/>
      <c r="L10" s="69"/>
      <c r="M10" s="1"/>
    </row>
    <row r="11" spans="1:13">
      <c r="A11" s="5">
        <v>3</v>
      </c>
      <c r="B11" s="9" t="s">
        <v>31</v>
      </c>
      <c r="C11" s="11">
        <f ca="1">C10+ROUND(SIGN(Sheet2!B$14-Sheet2!B$15)*100*Sheet2!D$15,2)</f>
        <v>1427.87</v>
      </c>
      <c r="D11" s="8">
        <f t="shared" ca="1" si="0"/>
        <v>-78.710000000000036</v>
      </c>
      <c r="E11" s="6">
        <f t="shared" ca="1" si="1"/>
        <v>-5.224415563727125E-2</v>
      </c>
      <c r="F11" s="58" t="str">
        <f t="shared" ca="1" si="2"/>
        <v>Q₃ = Q₂ + -78.71 = Q₀ + 3∙(-78.71)</v>
      </c>
      <c r="G11" s="59"/>
      <c r="H11" s="60"/>
      <c r="I11" s="67" t="str">
        <f t="shared" ref="I11:I17" ca="1" si="3">B11&amp;" = "&amp;B10&amp;" + "&amp;B10&amp;"∙("&amp;ROUND(E11*100,2)&amp;"%) = "&amp;B10&amp;"∙(1 + "&amp;ROUND(E11*100,2)&amp;"%)"</f>
        <v>Q₃ = Q₂ + Q₂∙(-5.22%) = Q₂∙(1 + -5.22%)</v>
      </c>
      <c r="J11" s="68"/>
      <c r="K11" s="68"/>
      <c r="L11" s="69"/>
      <c r="M11" s="1"/>
    </row>
    <row r="12" spans="1:13">
      <c r="A12" s="5">
        <v>4</v>
      </c>
      <c r="B12" s="9" t="s">
        <v>32</v>
      </c>
      <c r="C12" s="11">
        <f ca="1">C11+ROUND(SIGN(Sheet2!B$14-Sheet2!B$15)*100*Sheet2!D$15,2)</f>
        <v>1349.1599999999999</v>
      </c>
      <c r="D12" s="8">
        <f t="shared" ca="1" si="0"/>
        <v>-78.710000000000036</v>
      </c>
      <c r="E12" s="6">
        <f t="shared" ca="1" si="1"/>
        <v>-5.5124065916364984E-2</v>
      </c>
      <c r="F12" s="58" t="str">
        <f t="shared" ca="1" si="2"/>
        <v>Q₄ = Q₃ + -78.71 = Q₀ + 4∙(-78.71)</v>
      </c>
      <c r="G12" s="59"/>
      <c r="H12" s="60"/>
      <c r="I12" s="67" t="str">
        <f t="shared" ca="1" si="3"/>
        <v>Q₄ = Q₃ + Q₃∙(-5.51%) = Q₃∙(1 + -5.51%)</v>
      </c>
      <c r="J12" s="68"/>
      <c r="K12" s="68"/>
      <c r="L12" s="69"/>
      <c r="M12" s="1"/>
    </row>
    <row r="13" spans="1:13">
      <c r="A13" s="5">
        <v>5</v>
      </c>
      <c r="B13" s="9" t="s">
        <v>33</v>
      </c>
      <c r="C13" s="11">
        <f ca="1">C12+ROUND(SIGN(Sheet2!B$14-Sheet2!B$15)*100*Sheet2!D$15,2)</f>
        <v>1270.4499999999998</v>
      </c>
      <c r="D13" s="8">
        <f t="shared" ca="1" si="0"/>
        <v>-78.710000000000036</v>
      </c>
      <c r="E13" s="6">
        <f t="shared" ca="1" si="1"/>
        <v>-5.8340004150730818E-2</v>
      </c>
      <c r="F13" s="58" t="str">
        <f t="shared" ca="1" si="2"/>
        <v>Q₅ = Q₄ + -78.71 = Q₀ + 5∙(-78.71)</v>
      </c>
      <c r="G13" s="59"/>
      <c r="H13" s="60"/>
      <c r="I13" s="67" t="str">
        <f t="shared" ca="1" si="3"/>
        <v>Q₅ = Q₄ + Q₄∙(-5.83%) = Q₄∙(1 + -5.83%)</v>
      </c>
      <c r="J13" s="68"/>
      <c r="K13" s="68"/>
      <c r="L13" s="69"/>
      <c r="M13" s="1"/>
    </row>
    <row r="14" spans="1:13" ht="15.6" customHeight="1">
      <c r="A14" s="5">
        <v>6</v>
      </c>
      <c r="B14" s="9" t="s">
        <v>34</v>
      </c>
      <c r="C14" s="11">
        <f ca="1">C13+ROUND(SIGN(Sheet2!B$14-Sheet2!B$15)*100*Sheet2!D$15,2)</f>
        <v>1191.7399999999998</v>
      </c>
      <c r="D14" s="8">
        <f t="shared" ca="1" si="0"/>
        <v>-78.710000000000036</v>
      </c>
      <c r="E14" s="6">
        <f t="shared" ca="1" si="1"/>
        <v>-6.1954425597229412E-2</v>
      </c>
      <c r="F14" s="58" t="str">
        <f t="shared" ca="1" si="2"/>
        <v>Q₆ = Q₅ + -78.71 = Q₀ + 6∙(-78.71)</v>
      </c>
      <c r="G14" s="59"/>
      <c r="H14" s="60"/>
      <c r="I14" s="67" t="str">
        <f t="shared" ca="1" si="3"/>
        <v>Q₆ = Q₅ + Q₅∙(-6.2%) = Q₅∙(1 + -6.2%)</v>
      </c>
      <c r="J14" s="68"/>
      <c r="K14" s="68"/>
      <c r="L14" s="69"/>
      <c r="M14" s="1"/>
    </row>
    <row r="15" spans="1:13" ht="15.6" customHeight="1">
      <c r="A15" s="5">
        <v>7</v>
      </c>
      <c r="B15" s="9" t="s">
        <v>35</v>
      </c>
      <c r="C15" s="11">
        <f ca="1">C14+ROUND(SIGN(Sheet2!B$14-Sheet2!B$15)*100*Sheet2!D$15,2)</f>
        <v>1113.0299999999997</v>
      </c>
      <c r="D15" s="8">
        <f t="shared" ca="1" si="0"/>
        <v>-78.710000000000036</v>
      </c>
      <c r="E15" s="6">
        <f t="shared" ca="1" si="1"/>
        <v>-6.6046285263564264E-2</v>
      </c>
      <c r="F15" s="58" t="str">
        <f t="shared" ca="1" si="2"/>
        <v>Q₇ = Q₆ + -78.71 = Q₀ + 7∙(-78.71)</v>
      </c>
      <c r="G15" s="59"/>
      <c r="H15" s="60"/>
      <c r="I15" s="67" t="str">
        <f t="shared" ca="1" si="3"/>
        <v>Q₇ = Q₆ + Q₆∙(-6.6%) = Q₆∙(1 + -6.6%)</v>
      </c>
      <c r="J15" s="68"/>
      <c r="K15" s="68"/>
      <c r="L15" s="69"/>
      <c r="M15" s="1"/>
    </row>
    <row r="16" spans="1:13" ht="15.6" customHeight="1">
      <c r="A16" s="5">
        <v>8</v>
      </c>
      <c r="B16" s="9" t="s">
        <v>36</v>
      </c>
      <c r="C16" s="11">
        <f ca="1">C15+ROUND(SIGN(Sheet2!B$14-Sheet2!B$15)*100*Sheet2!D$15,2)</f>
        <v>1034.3199999999997</v>
      </c>
      <c r="D16" s="8">
        <f t="shared" ca="1" si="0"/>
        <v>-78.710000000000036</v>
      </c>
      <c r="E16" s="6">
        <f t="shared" ca="1" si="1"/>
        <v>-7.0716871962121508E-2</v>
      </c>
      <c r="F16" s="58" t="str">
        <f t="shared" ca="1" si="2"/>
        <v>Q₈ = Q₇ + -78.71 = Q₀ + 8∙(-78.71)</v>
      </c>
      <c r="G16" s="59"/>
      <c r="H16" s="60"/>
      <c r="I16" s="67" t="str">
        <f t="shared" ca="1" si="3"/>
        <v>Q₈ = Q₇ + Q₇∙(-7.07%) = Q₇∙(1 + -7.07%)</v>
      </c>
      <c r="J16" s="68"/>
      <c r="K16" s="68"/>
      <c r="L16" s="69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955.60999999999967</v>
      </c>
      <c r="D17" s="8">
        <f t="shared" ca="1" si="0"/>
        <v>-78.710000000000036</v>
      </c>
      <c r="E17" s="6">
        <f t="shared" ca="1" si="1"/>
        <v>-7.6098306133498439E-2</v>
      </c>
      <c r="F17" s="58" t="str">
        <f t="shared" ca="1" si="2"/>
        <v>Q₉ = Q₈ + -78.71 = Q₀ + 9∙(-78.71)</v>
      </c>
      <c r="G17" s="59"/>
      <c r="H17" s="60"/>
      <c r="I17" s="67" t="str">
        <f t="shared" ca="1" si="3"/>
        <v>Q₉ = Q₈ + Q₈∙(-7.61%) = Q₈∙(1 + -7.61%)</v>
      </c>
      <c r="J17" s="68"/>
      <c r="K17" s="68"/>
      <c r="L17" s="69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876.89999999999964</v>
      </c>
      <c r="D18" s="8">
        <f t="shared" ca="1" si="0"/>
        <v>-78.710000000000036</v>
      </c>
      <c r="E18" s="6">
        <f t="shared" ca="1" si="1"/>
        <v>-8.2366237272527565E-2</v>
      </c>
      <c r="F18" s="58" t="str">
        <f t="shared" ca="1" si="2"/>
        <v>Q₁₀ = Q₉ + -78.71 = Q₀ + 10∙(-78.71)</v>
      </c>
      <c r="G18" s="59"/>
      <c r="H18" s="60"/>
      <c r="I18" s="67" t="str">
        <f ca="1">B18&amp;" = "&amp;B17&amp;" + "&amp;B17&amp;"∙("&amp;ROUND(E18*100,2)&amp;"%) = "&amp;B17&amp;"∙(1 + "&amp;ROUND(E18*100,2)&amp;"%)"</f>
        <v>Q₁₀ = Q₉ + Q₉∙(-8.24%) = Q₉∙(1 + -8.24%)</v>
      </c>
      <c r="J18" s="68"/>
      <c r="K18" s="68"/>
      <c r="L18" s="69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3"/>
      <c r="I19" s="61" t="s">
        <v>43</v>
      </c>
      <c r="J19" s="62"/>
      <c r="K19" s="62"/>
      <c r="L19" s="63"/>
    </row>
    <row r="20" spans="1:13" ht="15" thickBot="1">
      <c r="A20" s="7" t="s">
        <v>40</v>
      </c>
      <c r="B20" s="12" t="s">
        <v>41</v>
      </c>
      <c r="C20" s="13"/>
      <c r="D20" s="14">
        <f ca="1">D18</f>
        <v>-78.710000000000036</v>
      </c>
      <c r="E20" s="7" t="s">
        <v>42</v>
      </c>
      <c r="F20" s="64" t="str">
        <f ca="1">B20&amp;" = "&amp;B18&amp;" + "&amp;D20&amp;" = "&amp;B$8&amp;" + "&amp;A20&amp;"∙("&amp;D20&amp;")"</f>
        <v>Qₙ = Q₁₀ + -78.71 = Q₀ + n∙(-78.71)</v>
      </c>
      <c r="G20" s="65"/>
      <c r="H20" s="66"/>
      <c r="I20" s="70" t="s">
        <v>42</v>
      </c>
      <c r="J20" s="71"/>
      <c r="K20" s="71"/>
      <c r="L20" s="72"/>
    </row>
  </sheetData>
  <customSheetViews>
    <customSheetView guid="{86163F03-5311-4FD3-9F34-A891F9AC9F16}">
      <selection activeCell="N8" sqref="N8"/>
      <pageMargins left="0.7" right="0.7" top="0.75" bottom="0.75" header="0.3" footer="0.3"/>
      <pageSetup orientation="portrait" r:id="rId1"/>
    </customSheetView>
  </customSheetViews>
  <mergeCells count="33">
    <mergeCell ref="I16:L16"/>
    <mergeCell ref="I17:L17"/>
    <mergeCell ref="I11:L11"/>
    <mergeCell ref="I12:L12"/>
    <mergeCell ref="I13:L13"/>
    <mergeCell ref="I14:L14"/>
    <mergeCell ref="I15:L15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M20"/>
  <sheetViews>
    <sheetView workbookViewId="0">
      <selection activeCell="P14" sqref="P14"/>
    </sheetView>
  </sheetViews>
  <sheetFormatPr defaultRowHeight="14.4"/>
  <cols>
    <col min="4" max="4" width="7" bestFit="1" customWidth="1"/>
    <col min="5" max="5" width="13.77734375" bestFit="1" customWidth="1"/>
    <col min="8" max="8" width="9.5546875" customWidth="1"/>
    <col min="13" max="13" width="11.109375" customWidth="1"/>
  </cols>
  <sheetData>
    <row r="1" spans="1:13" ht="15" thickBot="1">
      <c r="E1" s="55" t="s">
        <v>49</v>
      </c>
      <c r="F1" s="56"/>
      <c r="G1" s="56"/>
      <c r="H1" s="56"/>
      <c r="I1" s="56"/>
      <c r="J1" s="56"/>
      <c r="K1" s="57"/>
    </row>
    <row r="2" spans="1:13">
      <c r="C2" s="1"/>
      <c r="D2" s="1"/>
      <c r="E2" s="76" t="s">
        <v>50</v>
      </c>
      <c r="F2" s="77"/>
      <c r="G2" s="77"/>
      <c r="H2" s="77"/>
      <c r="I2" s="77"/>
      <c r="J2" s="77"/>
      <c r="K2" s="78"/>
    </row>
    <row r="3" spans="1:13">
      <c r="E3" s="79"/>
      <c r="F3" s="80"/>
      <c r="G3" s="80"/>
      <c r="H3" s="80"/>
      <c r="I3" s="80"/>
      <c r="J3" s="80"/>
      <c r="K3" s="81"/>
    </row>
    <row r="4" spans="1:13" ht="15" thickBot="1">
      <c r="E4" s="82"/>
      <c r="F4" s="83"/>
      <c r="G4" s="83"/>
      <c r="H4" s="83"/>
      <c r="I4" s="83"/>
      <c r="J4" s="83"/>
      <c r="K4" s="84"/>
    </row>
    <row r="5" spans="1:13">
      <c r="E5" s="76" t="s">
        <v>48</v>
      </c>
      <c r="F5" s="77"/>
      <c r="G5" s="77"/>
      <c r="H5" s="77"/>
      <c r="I5" s="77"/>
      <c r="J5" s="77"/>
      <c r="K5" s="78"/>
    </row>
    <row r="6" spans="1:13" ht="15" thickBot="1">
      <c r="E6" s="82"/>
      <c r="F6" s="83"/>
      <c r="G6" s="83"/>
      <c r="H6" s="83"/>
      <c r="I6" s="83"/>
      <c r="J6" s="83"/>
      <c r="K6" s="84"/>
    </row>
    <row r="7" spans="1:13" ht="15" thickBot="1">
      <c r="A7" s="35" t="s">
        <v>0</v>
      </c>
      <c r="B7" s="55" t="s">
        <v>27</v>
      </c>
      <c r="C7" s="57"/>
      <c r="D7" s="35" t="s">
        <v>1</v>
      </c>
      <c r="E7" s="35" t="s">
        <v>2</v>
      </c>
      <c r="F7" s="55" t="s">
        <v>39</v>
      </c>
      <c r="G7" s="56"/>
      <c r="H7" s="56"/>
      <c r="I7" s="55" t="s">
        <v>44</v>
      </c>
      <c r="J7" s="56"/>
      <c r="K7" s="56"/>
      <c r="L7" s="56"/>
      <c r="M7" s="57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2"/>
      <c r="M8" s="63"/>
    </row>
    <row r="9" spans="1:13">
      <c r="A9" s="5">
        <v>1</v>
      </c>
      <c r="B9" s="9" t="s">
        <v>29</v>
      </c>
      <c r="C9" s="11">
        <f ca="1">C8*ROUND(1+SIGN(Sheet2!B$14-Sheet2!B$15)*Sheet2!D$15%,5)</f>
        <v>1650.9043199999999</v>
      </c>
      <c r="D9" s="8">
        <f t="shared" ref="D9:D18" ca="1" si="0">C9-C8</f>
        <v>-13.095680000000129</v>
      </c>
      <c r="E9" s="6">
        <f t="shared" ref="E9:E18" ca="1" si="1">C9/C8-1</f>
        <v>-7.8700000000000436E-3</v>
      </c>
      <c r="F9" s="58" t="str">
        <f ca="1">B9&amp;" = "&amp;B8&amp;" + "&amp;ROUND(D9,2)</f>
        <v>Q₁ = Q₀ + -13.1</v>
      </c>
      <c r="G9" s="59"/>
      <c r="H9" s="59"/>
      <c r="I9" s="58" t="str">
        <f ca="1">B9&amp;" = "&amp;B8&amp;" + "&amp;B8&amp;"∙("&amp;ROUND(E9*100,2)&amp;"%) = "&amp;B8&amp;"∙(1 + "&amp;ROUND(E9*100,2)&amp;"%)"</f>
        <v>Q₁ = Q₀ + Q₀∙(-0.79%) = Q₀∙(1 + -0.79%)</v>
      </c>
      <c r="J9" s="59"/>
      <c r="K9" s="59"/>
      <c r="L9" s="59"/>
      <c r="M9" s="60"/>
    </row>
    <row r="10" spans="1:13">
      <c r="A10" s="5">
        <v>2</v>
      </c>
      <c r="B10" s="9" t="s">
        <v>30</v>
      </c>
      <c r="C10" s="11">
        <f ca="1">C9*ROUND(1+SIGN(Sheet2!B$14-Sheet2!B$15)*Sheet2!D$15%,5)</f>
        <v>1637.9117030015998</v>
      </c>
      <c r="D10" s="8">
        <f t="shared" ca="1" si="0"/>
        <v>-12.992616998400081</v>
      </c>
      <c r="E10" s="6">
        <f t="shared" ca="1" si="1"/>
        <v>-7.8700000000000436E-3</v>
      </c>
      <c r="F10" s="58" t="str">
        <f ca="1">B10&amp;" = "&amp;B9&amp;" + "&amp;ROUND(D10,2)&amp;""</f>
        <v>Q₂ = Q₁ + -12.99</v>
      </c>
      <c r="G10" s="59"/>
      <c r="H10" s="59"/>
      <c r="I10" s="58" t="str">
        <f ca="1">B10&amp;" = "&amp;B9&amp;" + "&amp;B9&amp;"∙("&amp;ROUND(E10*100,2)&amp;"%) = "&amp;B9&amp;"∙(1 + "&amp;ROUND(E10*100,2)&amp;"%) = "&amp;B$8&amp;"∙(1 + "&amp;ROUND(E10*100,2)&amp;"%)²"</f>
        <v>Q₂ = Q₁ + Q₁∙(-0.79%) = Q₁∙(1 + -0.79%) = Q₀∙(1 + -0.79%)²</v>
      </c>
      <c r="J10" s="59"/>
      <c r="K10" s="59"/>
      <c r="L10" s="59"/>
      <c r="M10" s="60"/>
    </row>
    <row r="11" spans="1:13">
      <c r="A11" s="5">
        <v>3</v>
      </c>
      <c r="B11" s="9" t="s">
        <v>31</v>
      </c>
      <c r="C11" s="11">
        <f ca="1">C10*ROUND(1+SIGN(Sheet2!B$14-Sheet2!B$15)*Sheet2!D$15%,5)</f>
        <v>1625.0213378989772</v>
      </c>
      <c r="D11" s="8">
        <f t="shared" ca="1" si="0"/>
        <v>-12.890365102622582</v>
      </c>
      <c r="E11" s="6">
        <f t="shared" ca="1" si="1"/>
        <v>-7.8700000000000436E-3</v>
      </c>
      <c r="F11" s="58" t="str">
        <f t="shared" ref="F11:F18" ca="1" si="2">B11&amp;" = "&amp;B10&amp;" + "&amp;ROUND(D11,2)&amp;""</f>
        <v>Q₃ = Q₂ + -12.89</v>
      </c>
      <c r="G11" s="59"/>
      <c r="H11" s="59"/>
      <c r="I11" s="58" t="str">
        <f ca="1">B11&amp;" = "&amp;B10&amp;" + "&amp;B10&amp;"∙("&amp;ROUND(E11*100,2)&amp;"%) = "&amp;B10&amp;"∙(1 + "&amp;ROUND(E11*100,2)&amp;"%) = "&amp;B$8&amp;"∙(1 + "&amp;ROUND(E11*100,2)&amp;"%)³"</f>
        <v>Q₃ = Q₂ + Q₂∙(-0.79%) = Q₂∙(1 + -0.79%) = Q₀∙(1 + -0.79%)³</v>
      </c>
      <c r="J11" s="59"/>
      <c r="K11" s="59"/>
      <c r="L11" s="59"/>
      <c r="M11" s="60"/>
    </row>
    <row r="12" spans="1:13">
      <c r="A12" s="5">
        <v>4</v>
      </c>
      <c r="B12" s="9" t="s">
        <v>32</v>
      </c>
      <c r="C12" s="11">
        <f ca="1">C11*ROUND(1+SIGN(Sheet2!B$14-Sheet2!B$15)*Sheet2!D$15%,5)</f>
        <v>1612.2324199697123</v>
      </c>
      <c r="D12" s="8">
        <f t="shared" ca="1" si="0"/>
        <v>-12.788917929264926</v>
      </c>
      <c r="E12" s="6">
        <f t="shared" ca="1" si="1"/>
        <v>-7.8699999999999326E-3</v>
      </c>
      <c r="F12" s="58" t="str">
        <f t="shared" ca="1" si="2"/>
        <v>Q₄ = Q₃ + -12.79</v>
      </c>
      <c r="G12" s="59"/>
      <c r="H12" s="59"/>
      <c r="I12" s="58" t="str">
        <f ca="1">B12&amp;" = "&amp;B11&amp;" + "&amp;B11&amp;"∙("&amp;ROUND(E12*100,2)&amp;"%) = "&amp;B11&amp;"∙(1 + "&amp;ROUND(E12*100,2)&amp;"%) = "&amp;B$8&amp;"∙(1 + "&amp;ROUND(E12*100,2)&amp;"%)⁴"</f>
        <v>Q₄ = Q₃ + Q₃∙(-0.79%) = Q₃∙(1 + -0.79%) = Q₀∙(1 + -0.79%)⁴</v>
      </c>
      <c r="J12" s="59"/>
      <c r="K12" s="59"/>
      <c r="L12" s="59"/>
      <c r="M12" s="60"/>
    </row>
    <row r="13" spans="1:13">
      <c r="A13" s="5">
        <v>5</v>
      </c>
      <c r="B13" s="9" t="s">
        <v>33</v>
      </c>
      <c r="C13" s="11">
        <f ca="1">C12*ROUND(1+SIGN(Sheet2!B$14-Sheet2!B$15)*Sheet2!D$15%,5)</f>
        <v>1599.5441508245506</v>
      </c>
      <c r="D13" s="8">
        <f t="shared" ca="1" si="0"/>
        <v>-12.688269145161712</v>
      </c>
      <c r="E13" s="6">
        <f t="shared" ca="1" si="1"/>
        <v>-7.8700000000000436E-3</v>
      </c>
      <c r="F13" s="58" t="str">
        <f t="shared" ca="1" si="2"/>
        <v>Q₅ = Q₄ + -12.69</v>
      </c>
      <c r="G13" s="59"/>
      <c r="H13" s="59"/>
      <c r="I13" s="58" t="str">
        <f ca="1">B13&amp;" = "&amp;B12&amp;" + "&amp;B12&amp;"∙("&amp;ROUND(E13*100,2)&amp;"%) = "&amp;B12&amp;"∙(1 + "&amp;ROUND(E13*100,2)&amp;"%) = "&amp;B$8&amp;"∙(1 + "&amp;ROUND(E13*100,2)&amp;"%)⁵"</f>
        <v>Q₅ = Q₄ + Q₄∙(-0.79%) = Q₄∙(1 + -0.79%) = Q₀∙(1 + -0.79%)⁵</v>
      </c>
      <c r="J13" s="59"/>
      <c r="K13" s="59"/>
      <c r="L13" s="59"/>
      <c r="M13" s="60"/>
    </row>
    <row r="14" spans="1:13" ht="15.6" customHeight="1">
      <c r="A14" s="5">
        <v>6</v>
      </c>
      <c r="B14" s="9" t="s">
        <v>34</v>
      </c>
      <c r="C14" s="11">
        <f ca="1">C13*ROUND(1+SIGN(Sheet2!B$14-Sheet2!B$15)*Sheet2!D$15%,5)</f>
        <v>1586.9557383575614</v>
      </c>
      <c r="D14" s="8">
        <f t="shared" ca="1" si="0"/>
        <v>-12.588412466989212</v>
      </c>
      <c r="E14" s="6">
        <f t="shared" ca="1" si="1"/>
        <v>-7.8700000000000436E-3</v>
      </c>
      <c r="F14" s="58" t="str">
        <f t="shared" ca="1" si="2"/>
        <v>Q₆ = Q₅ + -12.59</v>
      </c>
      <c r="G14" s="59"/>
      <c r="H14" s="59"/>
      <c r="I14" s="58" t="str">
        <f ca="1">B14&amp;" = "&amp;B13&amp;" + "&amp;B13&amp;"∙("&amp;ROUND(E14*100,2)&amp;"%) = "&amp;B13&amp;"∙(1 + "&amp;ROUND(E14*100,2)&amp;"%) = "&amp;B$8&amp;"∙(1 + "&amp;ROUND(E14*100,2)&amp;"%)⁶"</f>
        <v>Q₆ = Q₅ + Q₅∙(-0.79%) = Q₅∙(1 + -0.79%) = Q₀∙(1 + -0.79%)⁶</v>
      </c>
      <c r="J14" s="59"/>
      <c r="K14" s="59"/>
      <c r="L14" s="59"/>
      <c r="M14" s="60"/>
    </row>
    <row r="15" spans="1:13" ht="15.6" customHeight="1">
      <c r="A15" s="5">
        <v>7</v>
      </c>
      <c r="B15" s="9" t="s">
        <v>35</v>
      </c>
      <c r="C15" s="11">
        <f ca="1">C14*ROUND(1+SIGN(Sheet2!B$14-Sheet2!B$15)*Sheet2!D$15%,5)</f>
        <v>1574.4663966966873</v>
      </c>
      <c r="D15" s="8">
        <f t="shared" ca="1" si="0"/>
        <v>-12.489341660874061</v>
      </c>
      <c r="E15" s="6">
        <f t="shared" ca="1" si="1"/>
        <v>-7.8700000000000436E-3</v>
      </c>
      <c r="F15" s="58" t="str">
        <f t="shared" ca="1" si="2"/>
        <v>Q₇ = Q₆ + -12.49</v>
      </c>
      <c r="G15" s="59"/>
      <c r="H15" s="59"/>
      <c r="I15" s="58" t="str">
        <f ca="1">B15&amp;" = "&amp;B14&amp;" + "&amp;B14&amp;"∙("&amp;ROUND(E15*100,2)&amp;"%) = "&amp;B14&amp;"∙(1 + "&amp;ROUND(E15*100,2)&amp;"%) = "&amp;B$8&amp;"∙(1 + "&amp;ROUND(E15*100,2)&amp;"%)⁷"</f>
        <v>Q₇ = Q₆ + Q₆∙(-0.79%) = Q₆∙(1 + -0.79%) = Q₀∙(1 + -0.79%)⁷</v>
      </c>
      <c r="J15" s="59"/>
      <c r="K15" s="59"/>
      <c r="L15" s="59"/>
      <c r="M15" s="60"/>
    </row>
    <row r="16" spans="1:13" ht="15.6" customHeight="1">
      <c r="A16" s="5">
        <v>8</v>
      </c>
      <c r="B16" s="9" t="s">
        <v>36</v>
      </c>
      <c r="C16" s="11">
        <f ca="1">C15*ROUND(1+SIGN(Sheet2!B$14-Sheet2!B$15)*Sheet2!D$15%,5)</f>
        <v>1562.0753461546842</v>
      </c>
      <c r="D16" s="8">
        <f t="shared" ca="1" si="0"/>
        <v>-12.391050542003086</v>
      </c>
      <c r="E16" s="6">
        <f t="shared" ca="1" si="1"/>
        <v>-7.8700000000001546E-3</v>
      </c>
      <c r="F16" s="58" t="str">
        <f t="shared" ca="1" si="2"/>
        <v>Q₈ = Q₇ + -12.39</v>
      </c>
      <c r="G16" s="59"/>
      <c r="H16" s="59"/>
      <c r="I16" s="58" t="str">
        <f ca="1">B16&amp;" = "&amp;B15&amp;" + "&amp;B15&amp;"∙("&amp;ROUND(E16*100,2)&amp;"%) = "&amp;B15&amp;"∙(1 + "&amp;ROUND(E16*100,2)&amp;"%) = "&amp;B$8&amp;"∙(1 + "&amp;ROUND(E16*100,2)&amp;"%)⁸"</f>
        <v>Q₈ = Q₇ + Q₇∙(-0.79%) = Q₇∙(1 + -0.79%) = Q₀∙(1 + -0.79%)⁸</v>
      </c>
      <c r="J16" s="59"/>
      <c r="K16" s="59"/>
      <c r="L16" s="59"/>
      <c r="M16" s="60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1549.7818131804468</v>
      </c>
      <c r="D17" s="8">
        <f t="shared" ca="1" si="0"/>
        <v>-12.293532974237451</v>
      </c>
      <c r="E17" s="6">
        <f t="shared" ca="1" si="1"/>
        <v>-7.8700000000000436E-3</v>
      </c>
      <c r="F17" s="58" t="str">
        <f t="shared" ca="1" si="2"/>
        <v>Q₉ = Q₈ + -12.29</v>
      </c>
      <c r="G17" s="59"/>
      <c r="H17" s="59"/>
      <c r="I17" s="58" t="str">
        <f ca="1">B17&amp;" = "&amp;B16&amp;" + "&amp;B16&amp;"∙("&amp;ROUND(E17*100,2)&amp;"%) = "&amp;B16&amp;"∙(1 + "&amp;ROUND(E17*100,2)&amp;"%) = "&amp;B$8&amp;"∙(1 + "&amp;ROUND(E17*100,2)&amp;"%)⁹"</f>
        <v>Q₉ = Q₈ + Q₈∙(-0.79%) = Q₈∙(1 + -0.79%) = Q₀∙(1 + -0.79%)⁹</v>
      </c>
      <c r="J17" s="59"/>
      <c r="K17" s="59"/>
      <c r="L17" s="59"/>
      <c r="M17" s="60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1537.5850303107165</v>
      </c>
      <c r="D18" s="8">
        <f t="shared" ca="1" si="0"/>
        <v>-12.196782869730214</v>
      </c>
      <c r="E18" s="6">
        <f t="shared" ca="1" si="1"/>
        <v>-7.8700000000000436E-3</v>
      </c>
      <c r="F18" s="58" t="str">
        <f t="shared" ca="1" si="2"/>
        <v>Q₁₀ = Q₉ + -12.2</v>
      </c>
      <c r="G18" s="59"/>
      <c r="H18" s="59"/>
      <c r="I18" s="58" t="str">
        <f ca="1">B18&amp;" = "&amp;B17&amp;" + "&amp;B17&amp;"∙("&amp;ROUND(E18*100,2)&amp;"%) = "&amp;B17&amp;"∙(1 + "&amp;ROUND(E18*100,2)&amp;"%) = "&amp;B$8&amp;"∙(1 + "&amp;ROUND(E18*100,2)&amp;"%)¹⁰"</f>
        <v>Q₁₀ = Q₉ + Q₉∙(-0.79%) = Q₉∙(1 + -0.79%) = Q₀∙(1 + -0.79%)¹⁰</v>
      </c>
      <c r="J18" s="59"/>
      <c r="K18" s="59"/>
      <c r="L18" s="59"/>
      <c r="M18" s="60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2"/>
      <c r="I19" s="58" t="s">
        <v>43</v>
      </c>
      <c r="J19" s="59"/>
      <c r="K19" s="59"/>
      <c r="L19" s="59"/>
      <c r="M19" s="60"/>
    </row>
    <row r="20" spans="1:13" ht="1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-7.8700000000000436E-3</v>
      </c>
      <c r="F20" s="85" t="str">
        <f>B20&amp;" = "&amp;B18&amp;" + "&amp;D20</f>
        <v>Qₙ = Q₁₀ + ???</v>
      </c>
      <c r="G20" s="86"/>
      <c r="H20" s="86"/>
      <c r="I20" s="64" t="str">
        <f ca="1">B20&amp;" =  "&amp;B$8&amp;"∙(1 + "&amp;ROUND(E20*100,2)&amp;"%)ⁿ"</f>
        <v>Qₙ =  Q₀∙(1 + -0.79%)ⁿ</v>
      </c>
      <c r="J20" s="65"/>
      <c r="K20" s="65"/>
      <c r="L20" s="65"/>
      <c r="M20" s="66"/>
    </row>
  </sheetData>
  <customSheetViews>
    <customSheetView guid="{86163F03-5311-4FD3-9F34-A891F9AC9F16}">
      <selection activeCell="P14" sqref="P14"/>
      <pageMargins left="0.7" right="0.7" top="0.75" bottom="0.75" header="0.3" footer="0.3"/>
      <pageSetup orientation="portrait" r:id="rId1"/>
    </customSheetView>
  </customSheetViews>
  <mergeCells count="32"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  <mergeCell ref="I20:M20"/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F12:H1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0"/>
  <sheetViews>
    <sheetView workbookViewId="0">
      <selection activeCell="A8" sqref="A8"/>
    </sheetView>
  </sheetViews>
  <sheetFormatPr defaultRowHeight="14.4"/>
  <cols>
    <col min="1" max="1" width="13.109375" customWidth="1"/>
    <col min="2" max="2" width="10.77734375" customWidth="1"/>
    <col min="4" max="4" width="9.88671875" customWidth="1"/>
    <col min="11" max="11" width="21.109375" customWidth="1"/>
    <col min="12" max="12" width="19.5546875" bestFit="1" customWidth="1"/>
  </cols>
  <sheetData>
    <row r="1" spans="1:12" ht="15" customHeight="1" thickTop="1">
      <c r="A1" s="89" t="s">
        <v>55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36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78</v>
      </c>
      <c r="B7" s="31" t="s">
        <v>71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IF(Sheet2!C$28=0,B8*(1+SIGN(Sheet2!C$33-1/2)*Sheet2!D$28/10),B8+SIGN(Sheet2!C$33-1/2)*100*Sheet2!D$26)</f>
        <v>1884.11015625</v>
      </c>
      <c r="C9" s="37"/>
      <c r="D9" s="38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IF(Sheet2!C$28=0,B9*(1+SIGN(Sheet2!C$33-1/2)*Sheet2!D$28/10),B9+SIGN(Sheet2!C$33-1/2)*100*Sheet2!D$26)</f>
        <v>1803.796280937195</v>
      </c>
      <c r="C10" s="39"/>
      <c r="D10" s="40"/>
    </row>
    <row r="11" spans="1:12" ht="14.4" customHeight="1" thickBot="1">
      <c r="A11">
        <v>3</v>
      </c>
      <c r="B11" s="48">
        <f ca="1">IF(Sheet2!C$28=0,B10*(1+SIGN(Sheet2!C$33-1/2)*Sheet2!D$28/10),B10+SIGN(Sheet2!C$33-1/2)*100*Sheet2!D$26)</f>
        <v>1726.9059414226358</v>
      </c>
      <c r="C11" s="39"/>
      <c r="D11" s="40"/>
      <c r="F11" s="76" t="s">
        <v>73</v>
      </c>
      <c r="G11" s="77"/>
      <c r="H11" s="77"/>
      <c r="I11" s="77"/>
      <c r="J11" s="78"/>
      <c r="K11" s="29" t="s">
        <v>70</v>
      </c>
      <c r="L11" s="45"/>
    </row>
    <row r="12" spans="1:12">
      <c r="A12">
        <v>4</v>
      </c>
      <c r="B12" s="48">
        <f ca="1">IF(Sheet2!C$28=0,B11*(1+SIGN(Sheet2!C$33-1/2)*Sheet2!D$28/10),B11+SIGN(Sheet2!C$33-1/2)*100*Sheet2!D$26)</f>
        <v>1653.2932028063292</v>
      </c>
      <c r="C12" s="39"/>
      <c r="D12" s="40"/>
      <c r="F12" s="79"/>
      <c r="G12" s="80"/>
      <c r="H12" s="80"/>
      <c r="I12" s="80"/>
      <c r="J12" s="81"/>
    </row>
    <row r="13" spans="1:12" ht="15" thickBot="1">
      <c r="A13">
        <v>5</v>
      </c>
      <c r="B13" s="48">
        <f ca="1">IF(Sheet2!C$28=0,B12*(1+SIGN(Sheet2!C$33-1/2)*Sheet2!D$28/10),B12+SIGN(Sheet2!C$33-1/2)*100*Sheet2!D$26)</f>
        <v>1582.8183509484227</v>
      </c>
      <c r="C13" s="39"/>
      <c r="D13" s="40"/>
      <c r="F13" s="82"/>
      <c r="G13" s="83"/>
      <c r="H13" s="83"/>
      <c r="I13" s="83"/>
      <c r="J13" s="84"/>
    </row>
    <row r="14" spans="1:12" ht="15" thickBot="1">
      <c r="A14">
        <v>6</v>
      </c>
      <c r="B14" s="48">
        <f ca="1">IF(Sheet2!C$28=0,B13*(1+SIGN(Sheet2!C$33-1/2)*Sheet2!D$28/10),B13+SIGN(Sheet2!C$33-1/2)*100*Sheet2!D$26)</f>
        <v>1515.3476272971545</v>
      </c>
      <c r="C14" s="39"/>
      <c r="D14" s="40"/>
    </row>
    <row r="15" spans="1:12" ht="15" thickBot="1">
      <c r="A15">
        <v>7</v>
      </c>
      <c r="B15" s="48">
        <f ca="1">IF(Sheet2!C$28=0,B14*(1+SIGN(Sheet2!C$33-1/2)*Sheet2!D$28/10),B14+SIGN(Sheet2!C$33-1/2)*100*Sheet2!D$26)</f>
        <v>1450.7529750202789</v>
      </c>
      <c r="C15" s="39"/>
      <c r="D15" s="40"/>
      <c r="F15" s="55" t="s">
        <v>77</v>
      </c>
      <c r="G15" s="56"/>
      <c r="H15" s="56"/>
      <c r="I15" s="56"/>
      <c r="J15" s="57"/>
      <c r="K15" s="46"/>
    </row>
    <row r="16" spans="1:12" ht="15" thickBot="1">
      <c r="A16">
        <v>8</v>
      </c>
      <c r="B16" s="48">
        <f ca="1">IF(Sheet2!C$28=0,B15*(1+SIGN(Sheet2!C$33-1/2)*Sheet2!D$28/10),B15+SIGN(Sheet2!C$33-1/2)*100*Sheet2!D$26)</f>
        <v>1388.9117959581351</v>
      </c>
      <c r="C16" s="39"/>
      <c r="D16" s="40"/>
      <c r="F16" s="55" t="s">
        <v>76</v>
      </c>
      <c r="G16" s="56"/>
      <c r="H16" s="56"/>
      <c r="I16" s="56"/>
      <c r="J16" s="57"/>
      <c r="K16" s="44"/>
    </row>
    <row r="17" spans="1:11" ht="15" thickBot="1">
      <c r="A17">
        <v>9</v>
      </c>
      <c r="B17" s="48">
        <f ca="1">IF(Sheet2!C$28=0,B16*(1+SIGN(Sheet2!C$33-1/2)*Sheet2!D$28/10),B16+SIGN(Sheet2!C$33-1/2)*100*Sheet2!D$26)</f>
        <v>1329.7067179370681</v>
      </c>
      <c r="C17" s="39"/>
      <c r="D17" s="40"/>
      <c r="F17" s="55" t="s">
        <v>72</v>
      </c>
      <c r="G17" s="56"/>
      <c r="H17" s="56"/>
      <c r="I17" s="56"/>
      <c r="J17" s="57"/>
      <c r="K17" s="44"/>
    </row>
    <row r="18" spans="1:11">
      <c r="A18">
        <v>10</v>
      </c>
      <c r="B18" s="48">
        <f ca="1">IF(Sheet2!C$28=0,B17*(1+SIGN(Sheet2!C$33-1/2)*Sheet2!D$28/10),B17+SIGN(Sheet2!C$33-1/2)*100*Sheet2!D$26)</f>
        <v>1273.0253720015671</v>
      </c>
      <c r="C18" s="39"/>
      <c r="D18" s="40"/>
    </row>
    <row r="19" spans="1:11">
      <c r="A19">
        <v>11</v>
      </c>
      <c r="B19" s="48">
        <f ca="1">IF(Sheet2!C$28=0,B18*(1+SIGN(Sheet2!C$33-1/2)*Sheet2!D$28/10),B18+SIGN(Sheet2!C$33-1/2)*100*Sheet2!D$26)</f>
        <v>1218.7601791423206</v>
      </c>
      <c r="C19" s="39"/>
      <c r="D19" s="40"/>
    </row>
    <row r="20" spans="1:11" ht="15" thickBot="1">
      <c r="A20">
        <v>12</v>
      </c>
      <c r="B20" s="48">
        <f ca="1">IF(Sheet2!C$28=0,B19*(1+SIGN(Sheet2!C$33-1/2)*Sheet2!D$28/10),B19+SIGN(Sheet2!C$33-1/2)*100*Sheet2!D$26)</f>
        <v>1166.8081461154043</v>
      </c>
      <c r="C20" s="41"/>
      <c r="D20" s="42"/>
    </row>
  </sheetData>
  <sheetProtection algorithmName="SHA-512" hashValue="jP9J5sGfDTzR6CiM3NnvmOZPmr+x/3azaxyg649qNPZ/Vgg7ahdSDFLsf7YYq1GQCrEzKmOolY7qDJIlDTb96g==" saltValue="3wJDxoCA/4uPvBF909r5Ag==" spinCount="100000" sheet="1" objects="1" scenarios="1"/>
  <customSheetViews>
    <customSheetView guid="{86163F03-5311-4FD3-9F34-A891F9AC9F16}">
      <selection activeCell="A8" sqref="A8"/>
      <pageMargins left="0.7" right="0.7" top="0.75" bottom="0.75" header="0.3" footer="0.3"/>
    </customSheetView>
  </customSheetViews>
  <mergeCells count="7">
    <mergeCell ref="F17:J17"/>
    <mergeCell ref="K1:L1"/>
    <mergeCell ref="F16:J16"/>
    <mergeCell ref="A1:I4"/>
    <mergeCell ref="F8:J9"/>
    <mergeCell ref="F11:J13"/>
    <mergeCell ref="F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0"/>
  <sheetViews>
    <sheetView workbookViewId="0">
      <selection activeCell="A8" sqref="A8"/>
    </sheetView>
  </sheetViews>
  <sheetFormatPr defaultRowHeight="14.4"/>
  <cols>
    <col min="1" max="1" width="14.88671875" customWidth="1"/>
    <col min="2" max="2" width="10.77734375" customWidth="1"/>
    <col min="4" max="4" width="9.88671875" customWidth="1"/>
    <col min="11" max="11" width="20.77734375" customWidth="1"/>
    <col min="12" max="12" width="19.5546875" bestFit="1" customWidth="1"/>
    <col min="13" max="13" width="8.88671875" customWidth="1"/>
  </cols>
  <sheetData>
    <row r="1" spans="1:12" ht="15" customHeight="1" thickTop="1">
      <c r="A1" s="89" t="s">
        <v>56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23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79</v>
      </c>
      <c r="B7" s="31" t="s">
        <v>51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IF(Sheet2!C$28=1,B8*(1+SIGN(Sheet2!C$33-1/2)*Sheet2!D$28%),B8+SIGN(Sheet2!C$33-1/2)*100*Sheet2!D$26)</f>
        <v>1935.767333984375</v>
      </c>
      <c r="C9" s="49"/>
      <c r="D9" s="50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IF(Sheet2!C$28=1,B9*(1+SIGN(Sheet2!C$33-1/2)*Sheet2!D$28%),B9+SIGN(Sheet2!C$33-1/2)*100*Sheet2!D$26)</f>
        <v>1903.53466796875</v>
      </c>
      <c r="C10" s="51"/>
      <c r="D10" s="52"/>
    </row>
    <row r="11" spans="1:12" ht="14.4" customHeight="1" thickBot="1">
      <c r="A11">
        <v>3</v>
      </c>
      <c r="B11" s="48">
        <f ca="1">IF(Sheet2!C$28=1,B10*(1+SIGN(Sheet2!C$33-1/2)*Sheet2!D$28%),B10+SIGN(Sheet2!C$33-1/2)*100*Sheet2!D$26)</f>
        <v>1871.302001953125</v>
      </c>
      <c r="C11" s="51"/>
      <c r="D11" s="52"/>
      <c r="E11" s="17"/>
      <c r="F11" s="76" t="s">
        <v>73</v>
      </c>
      <c r="G11" s="77"/>
      <c r="H11" s="77"/>
      <c r="I11" s="77"/>
      <c r="J11" s="78"/>
      <c r="K11" s="28" t="s">
        <v>70</v>
      </c>
      <c r="L11" s="45"/>
    </row>
    <row r="12" spans="1:12">
      <c r="A12">
        <v>4</v>
      </c>
      <c r="B12" s="48">
        <f ca="1">IF(Sheet2!C$28=1,B11*(1+SIGN(Sheet2!C$33-1/2)*Sheet2!D$28%),B11+SIGN(Sheet2!C$33-1/2)*100*Sheet2!D$26)</f>
        <v>1839.0693359375</v>
      </c>
      <c r="C12" s="51"/>
      <c r="D12" s="52"/>
      <c r="F12" s="79"/>
      <c r="G12" s="80"/>
      <c r="H12" s="80"/>
      <c r="I12" s="80"/>
      <c r="J12" s="81"/>
    </row>
    <row r="13" spans="1:12" ht="15" thickBot="1">
      <c r="A13">
        <v>5</v>
      </c>
      <c r="B13" s="48">
        <f ca="1">IF(Sheet2!C$28=1,B12*(1+SIGN(Sheet2!C$33-1/2)*Sheet2!D$28%),B12+SIGN(Sheet2!C$33-1/2)*100*Sheet2!D$26)</f>
        <v>1806.836669921875</v>
      </c>
      <c r="C13" s="51"/>
      <c r="D13" s="52"/>
      <c r="F13" s="82"/>
      <c r="G13" s="83"/>
      <c r="H13" s="83"/>
      <c r="I13" s="83"/>
      <c r="J13" s="84"/>
    </row>
    <row r="14" spans="1:12" ht="15" thickBot="1">
      <c r="A14">
        <v>6</v>
      </c>
      <c r="B14" s="48">
        <f ca="1">IF(Sheet2!C$28=1,B13*(1+SIGN(Sheet2!C$33-1/2)*Sheet2!D$28%),B13+SIGN(Sheet2!C$33-1/2)*100*Sheet2!D$26)</f>
        <v>1774.60400390625</v>
      </c>
      <c r="C14" s="51"/>
      <c r="D14" s="52"/>
    </row>
    <row r="15" spans="1:12" ht="15" thickBot="1">
      <c r="A15">
        <v>7</v>
      </c>
      <c r="B15" s="48">
        <f ca="1">IF(Sheet2!C$28=1,B14*(1+SIGN(Sheet2!C$33-1/2)*Sheet2!D$28%),B14+SIGN(Sheet2!C$33-1/2)*100*Sheet2!D$26)</f>
        <v>1742.371337890625</v>
      </c>
      <c r="C15" s="51"/>
      <c r="D15" s="52"/>
      <c r="F15" s="55" t="s">
        <v>77</v>
      </c>
      <c r="G15" s="56"/>
      <c r="H15" s="56"/>
      <c r="I15" s="56"/>
      <c r="J15" s="57"/>
      <c r="K15" s="46"/>
    </row>
    <row r="16" spans="1:12" ht="15" thickBot="1">
      <c r="A16">
        <v>8</v>
      </c>
      <c r="B16" s="48">
        <f ca="1">IF(Sheet2!C$28=1,B15*(1+SIGN(Sheet2!C$33-1/2)*Sheet2!D$28%),B15+SIGN(Sheet2!C$33-1/2)*100*Sheet2!D$26)</f>
        <v>1710.138671875</v>
      </c>
      <c r="C16" s="51"/>
      <c r="D16" s="52"/>
      <c r="F16" s="55" t="s">
        <v>74</v>
      </c>
      <c r="G16" s="56"/>
      <c r="H16" s="56"/>
      <c r="I16" s="56"/>
      <c r="J16" s="57"/>
      <c r="K16" s="44"/>
    </row>
    <row r="17" spans="1:11" ht="15" thickBot="1">
      <c r="A17">
        <v>9</v>
      </c>
      <c r="B17" s="48">
        <f ca="1">IF(Sheet2!C$28=1,B16*(1+SIGN(Sheet2!C$33-1/2)*Sheet2!D$28%),B16+SIGN(Sheet2!C$33-1/2)*100*Sheet2!D$26)</f>
        <v>1677.906005859375</v>
      </c>
      <c r="C17" s="51"/>
      <c r="D17" s="52"/>
      <c r="F17" s="55" t="s">
        <v>75</v>
      </c>
      <c r="G17" s="56"/>
      <c r="H17" s="56"/>
      <c r="I17" s="56"/>
      <c r="J17" s="57"/>
      <c r="K17" s="44"/>
    </row>
    <row r="18" spans="1:11">
      <c r="A18">
        <v>10</v>
      </c>
      <c r="B18" s="48">
        <f ca="1">IF(Sheet2!C$28=1,B17*(1+SIGN(Sheet2!C$33-1/2)*Sheet2!D$28%),B17+SIGN(Sheet2!C$33-1/2)*100*Sheet2!D$26)</f>
        <v>1645.67333984375</v>
      </c>
      <c r="C18" s="51"/>
      <c r="D18" s="52"/>
    </row>
    <row r="19" spans="1:11">
      <c r="A19">
        <v>11</v>
      </c>
      <c r="B19" s="48">
        <f ca="1">IF(Sheet2!C$28=1,B18*(1+SIGN(Sheet2!C$33-1/2)*Sheet2!D$28%),B18+SIGN(Sheet2!C$33-1/2)*100*Sheet2!D$26)</f>
        <v>1613.440673828125</v>
      </c>
      <c r="C19" s="51"/>
      <c r="D19" s="52"/>
    </row>
    <row r="20" spans="1:11" ht="15" thickBot="1">
      <c r="A20">
        <v>12</v>
      </c>
      <c r="B20" s="48">
        <f ca="1">IF(Sheet2!C$28=1,B19*(1+SIGN(Sheet2!C$33-1/2)*Sheet2!D$28%),B19+SIGN(Sheet2!C$33-1/2)*100*Sheet2!D$26)</f>
        <v>1581.2080078125</v>
      </c>
      <c r="C20" s="53"/>
      <c r="D20" s="54"/>
    </row>
  </sheetData>
  <sheetProtection algorithmName="SHA-512" hashValue="bZL3VNoXVCPAuLyXlaDW0wYblX9sKHBL073IGPvlD03ZLKZbNObknGJixbDlAy5cAFhqdXhuKw3+RXleeCdXhQ==" saltValue="Uo3mXtEj56XVzu8RM/wl5w==" spinCount="100000" sheet="1" objects="1" scenarios="1"/>
  <customSheetViews>
    <customSheetView guid="{86163F03-5311-4FD3-9F34-A891F9AC9F16}">
      <selection activeCell="A8" sqref="A8"/>
      <pageMargins left="0.7" right="0.7" top="0.75" bottom="0.75" header="0.3" footer="0.3"/>
    </customSheetView>
  </customSheetViews>
  <mergeCells count="7">
    <mergeCell ref="F17:J17"/>
    <mergeCell ref="F15:J15"/>
    <mergeCell ref="K1:L1"/>
    <mergeCell ref="F16:J16"/>
    <mergeCell ref="A1:I4"/>
    <mergeCell ref="F8:J9"/>
    <mergeCell ref="F11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106</v>
      </c>
      <c r="C6">
        <f>MOD(B6,16)</f>
        <v>10</v>
      </c>
      <c r="D6">
        <f>MOD((B6-C6)/16,16)</f>
        <v>6</v>
      </c>
      <c r="E6">
        <f ca="1">INDIRECT("R"&amp;(C6+1)&amp;"C"&amp;(D6+7),0)</f>
        <v>503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104</v>
      </c>
      <c r="C8">
        <f t="shared" si="0"/>
        <v>8</v>
      </c>
      <c r="D8">
        <f t="shared" si="1"/>
        <v>6</v>
      </c>
      <c r="E8">
        <f t="shared" ca="1" si="2"/>
        <v>383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110</v>
      </c>
      <c r="C9">
        <f t="shared" si="0"/>
        <v>14</v>
      </c>
      <c r="D9">
        <f t="shared" si="1"/>
        <v>6</v>
      </c>
      <c r="E9">
        <f t="shared" ca="1" si="2"/>
        <v>769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116</v>
      </c>
      <c r="C10">
        <f t="shared" si="0"/>
        <v>4</v>
      </c>
      <c r="D10">
        <f t="shared" si="1"/>
        <v>7</v>
      </c>
      <c r="E10">
        <f t="shared" ca="1" si="2"/>
        <v>157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21859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13664</v>
      </c>
      <c r="C12">
        <f ca="1">MOD(B12,2)</f>
        <v>0</v>
      </c>
      <c r="D12">
        <f ca="1">B12/F$13</f>
        <v>0.4169921875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10777</v>
      </c>
      <c r="C13">
        <f t="shared" ref="C13:C33" ca="1" si="4">IF(D13&lt;0.5,0,1)</f>
        <v>0</v>
      </c>
      <c r="D13">
        <f t="shared" ref="D13:D33" ca="1" si="5">B13/F$13</f>
        <v>0.328887939453125</v>
      </c>
      <c r="E13">
        <f t="shared" ref="E13:E33" ca="1" si="6">IF(D13&lt;0.25,0,IF(D13&lt;0.5,1,IF(D13&lt;0.75,3,4)))</f>
        <v>1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15070</v>
      </c>
      <c r="C14">
        <f t="shared" ca="1" si="4"/>
        <v>0</v>
      </c>
      <c r="D14">
        <f t="shared" ca="1" si="5"/>
        <v>0.45989990234375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25791</v>
      </c>
      <c r="C15">
        <f t="shared" ca="1" si="4"/>
        <v>1</v>
      </c>
      <c r="D15">
        <f t="shared" ca="1" si="5"/>
        <v>0.787078857421875</v>
      </c>
      <c r="E15">
        <f t="shared" ca="1" si="6"/>
        <v>4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18316</v>
      </c>
      <c r="C16">
        <f t="shared" ca="1" si="4"/>
        <v>1</v>
      </c>
      <c r="D16">
        <f t="shared" ca="1" si="5"/>
        <v>0.5589599609375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20181</v>
      </c>
      <c r="C17">
        <f t="shared" ca="1" si="4"/>
        <v>1</v>
      </c>
      <c r="D17">
        <f t="shared" ca="1" si="5"/>
        <v>0.615875244140625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9962</v>
      </c>
      <c r="C18">
        <f t="shared" ca="1" si="4"/>
        <v>0</v>
      </c>
      <c r="D18">
        <f t="shared" ca="1" si="5"/>
        <v>0.30401611328125</v>
      </c>
      <c r="E18">
        <f t="shared" ca="1" si="6"/>
        <v>1</v>
      </c>
    </row>
    <row r="19" spans="1:23">
      <c r="A19" t="s">
        <v>12</v>
      </c>
      <c r="B19" s="3">
        <f t="shared" ca="1" si="3"/>
        <v>3547</v>
      </c>
      <c r="C19">
        <f t="shared" ca="1" si="4"/>
        <v>0</v>
      </c>
      <c r="D19">
        <f t="shared" ca="1" si="5"/>
        <v>0.108245849609375</v>
      </c>
      <c r="E19">
        <f t="shared" ca="1" si="6"/>
        <v>0</v>
      </c>
    </row>
    <row r="20" spans="1:23">
      <c r="A20" t="s">
        <v>13</v>
      </c>
      <c r="B20" s="3">
        <f t="shared" ca="1" si="3"/>
        <v>20600</v>
      </c>
      <c r="C20">
        <f t="shared" ca="1" si="4"/>
        <v>1</v>
      </c>
      <c r="D20">
        <f t="shared" ca="1" si="5"/>
        <v>0.628662109375</v>
      </c>
      <c r="E20">
        <f t="shared" ca="1" si="6"/>
        <v>3</v>
      </c>
    </row>
    <row r="21" spans="1:23">
      <c r="A21" t="s">
        <v>14</v>
      </c>
      <c r="B21" s="3">
        <f t="shared" ca="1" si="3"/>
        <v>849</v>
      </c>
      <c r="C21">
        <f t="shared" ca="1" si="4"/>
        <v>0</v>
      </c>
      <c r="D21">
        <f t="shared" ca="1" si="5"/>
        <v>2.5909423828125E-2</v>
      </c>
      <c r="E21">
        <f t="shared" ca="1" si="6"/>
        <v>0</v>
      </c>
    </row>
    <row r="22" spans="1:23">
      <c r="A22" t="s">
        <v>15</v>
      </c>
      <c r="B22" s="3">
        <f t="shared" ca="1" si="3"/>
        <v>18358</v>
      </c>
      <c r="C22">
        <f t="shared" ca="1" si="4"/>
        <v>1</v>
      </c>
      <c r="D22">
        <f t="shared" ca="1" si="5"/>
        <v>0.56024169921875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11447</v>
      </c>
      <c r="C23">
        <f t="shared" ca="1" si="4"/>
        <v>0</v>
      </c>
      <c r="D23">
        <f t="shared" ca="1" si="5"/>
        <v>0.349334716796875</v>
      </c>
      <c r="E23">
        <f t="shared" ca="1" si="6"/>
        <v>1</v>
      </c>
      <c r="M23" s="3"/>
    </row>
    <row r="24" spans="1:23">
      <c r="A24" t="s">
        <v>17</v>
      </c>
      <c r="B24" s="3">
        <f t="shared" ca="1" si="3"/>
        <v>31780</v>
      </c>
      <c r="C24">
        <f t="shared" ca="1" si="4"/>
        <v>1</v>
      </c>
      <c r="D24">
        <f t="shared" ca="1" si="5"/>
        <v>0.9698486328125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909</v>
      </c>
      <c r="C25">
        <f t="shared" ca="1" si="4"/>
        <v>0</v>
      </c>
      <c r="D25">
        <f t="shared" ca="1" si="5"/>
        <v>2.7740478515625E-2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10562</v>
      </c>
      <c r="C26">
        <f t="shared" ca="1" si="4"/>
        <v>0</v>
      </c>
      <c r="D26">
        <f t="shared" ca="1" si="5"/>
        <v>0.32232666015625</v>
      </c>
      <c r="E26">
        <f t="shared" ca="1" si="6"/>
        <v>1</v>
      </c>
      <c r="M26" s="3"/>
    </row>
    <row r="27" spans="1:23">
      <c r="A27" t="s">
        <v>20</v>
      </c>
      <c r="B27" s="3">
        <f t="shared" ca="1" si="3"/>
        <v>23891</v>
      </c>
      <c r="C27">
        <f t="shared" ca="1" si="4"/>
        <v>1</v>
      </c>
      <c r="D27">
        <f t="shared" ca="1" si="5"/>
        <v>0.729095458984375</v>
      </c>
      <c r="E27">
        <f t="shared" ca="1" si="6"/>
        <v>3</v>
      </c>
      <c r="M27" s="3"/>
    </row>
    <row r="28" spans="1:23">
      <c r="A28" t="s">
        <v>21</v>
      </c>
      <c r="B28" s="3">
        <f t="shared" ca="1" si="3"/>
        <v>13968</v>
      </c>
      <c r="C28">
        <f t="shared" ca="1" si="4"/>
        <v>0</v>
      </c>
      <c r="D28">
        <f t="shared" ca="1" si="5"/>
        <v>0.42626953125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19337</v>
      </c>
      <c r="C29">
        <f t="shared" ca="1" si="4"/>
        <v>1</v>
      </c>
      <c r="D29">
        <f t="shared" ca="1" si="5"/>
        <v>0.590118408203125</v>
      </c>
      <c r="E29">
        <f t="shared" ca="1" si="6"/>
        <v>3</v>
      </c>
      <c r="M29" s="3"/>
    </row>
    <row r="30" spans="1:23">
      <c r="A30" t="s">
        <v>23</v>
      </c>
      <c r="B30" s="3">
        <f t="shared" ca="1" si="3"/>
        <v>6030</v>
      </c>
      <c r="C30">
        <f t="shared" ca="1" si="4"/>
        <v>0</v>
      </c>
      <c r="D30">
        <f t="shared" ca="1" si="5"/>
        <v>0.18402099609375</v>
      </c>
      <c r="E30">
        <f t="shared" ca="1" si="6"/>
        <v>0</v>
      </c>
      <c r="M30" s="3"/>
    </row>
    <row r="31" spans="1:23">
      <c r="A31" t="s">
        <v>24</v>
      </c>
      <c r="B31" s="3">
        <f t="shared" ca="1" si="3"/>
        <v>31663</v>
      </c>
      <c r="C31">
        <f t="shared" ca="1" si="4"/>
        <v>1</v>
      </c>
      <c r="D31">
        <f t="shared" ca="1" si="5"/>
        <v>0.966278076171875</v>
      </c>
      <c r="E31">
        <f t="shared" ca="1" si="6"/>
        <v>4</v>
      </c>
      <c r="M31" s="3"/>
    </row>
    <row r="32" spans="1:23">
      <c r="A32" t="s">
        <v>25</v>
      </c>
      <c r="B32" s="3">
        <f t="shared" ca="1" si="3"/>
        <v>11196</v>
      </c>
      <c r="C32">
        <f t="shared" ca="1" si="4"/>
        <v>0</v>
      </c>
      <c r="D32">
        <f t="shared" ca="1" si="5"/>
        <v>0.3416748046875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5957</v>
      </c>
      <c r="C33">
        <f t="shared" ca="1" si="4"/>
        <v>0</v>
      </c>
      <c r="D33">
        <f t="shared" ca="1" si="5"/>
        <v>0.181793212890625</v>
      </c>
      <c r="E33">
        <f t="shared" ca="1" si="6"/>
        <v>0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2020-10-06T23:26:22Z</dcterms:modified>
</cp:coreProperties>
</file>