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.ketchersid\Offline\Course Materials\git\Teaching\144F20\Topic 3\"/>
    </mc:Choice>
  </mc:AlternateContent>
  <xr:revisionPtr revIDLastSave="0" documentId="13_ncr:1_{A1B22450-8150-46B6-AD38-906E82D4565A}" xr6:coauthVersionLast="41" xr6:coauthVersionMax="41" xr10:uidLastSave="{00000000-0000-0000-0000-000000000000}"/>
  <bookViews>
    <workbookView xWindow="384" yWindow="384" windowWidth="17916" windowHeight="11256" xr2:uid="{0E835B87-0F00-4DF3-8488-BA3E1D614520}"/>
  </bookViews>
  <sheets>
    <sheet name="Constant Change" sheetId="1" r:id="rId1"/>
    <sheet name="Constant Percent Change" sheetId="2" r:id="rId2"/>
    <sheet name="Puzzle 1" sheetId="3" r:id="rId3"/>
    <sheet name="Puzzle 2" sheetId="4" r:id="rId4"/>
    <sheet name="Sheet2" sheetId="5" state="hidden" r:id="rId5"/>
  </sheets>
  <definedNames>
    <definedName name="_xlchart.v1.0" hidden="1">Sheet2!$D$12:$D$33</definedName>
  </definedNames>
  <calcPr calcId="191029"/>
  <customWorkbookViews>
    <customWorkbookView name="Richard Ketchersid - Personal View" guid="{86163F03-5311-4FD3-9F34-A891F9AC9F16}" mergeInterval="0" personalView="1" xWindow="32" yWindow="32" windowWidth="1493" windowHeight="938" activeSheetId="1" showComments="commIndAndComment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5" l="1"/>
  <c r="B8" i="5"/>
  <c r="C8" i="5" s="1"/>
  <c r="D8" i="5" s="1"/>
  <c r="B9" i="5"/>
  <c r="B10" i="5"/>
  <c r="B6" i="5"/>
  <c r="F20" i="2"/>
  <c r="E8" i="5"/>
  <c r="C9" i="5" l="1"/>
  <c r="C7" i="5"/>
  <c r="C6" i="5"/>
  <c r="D6" i="5" s="1"/>
  <c r="C10" i="5"/>
  <c r="E6" i="5"/>
  <c r="D7" i="5" l="1"/>
  <c r="D9" i="5"/>
  <c r="D10" i="5"/>
  <c r="E10" i="5"/>
  <c r="E7" i="5"/>
  <c r="E9" i="5"/>
  <c r="B11" i="5" l="1"/>
  <c r="B12" i="5" l="1"/>
  <c r="C12" i="5" l="1"/>
  <c r="C8" i="1"/>
  <c r="C8" i="2"/>
  <c r="D12" i="5"/>
  <c r="E12" i="5" s="1"/>
  <c r="B13" i="5"/>
  <c r="D13" i="5" l="1"/>
  <c r="B14" i="5"/>
  <c r="C13" i="5" l="1"/>
  <c r="E13" i="5"/>
  <c r="D14" i="5"/>
  <c r="B15" i="5"/>
  <c r="C14" i="5" l="1"/>
  <c r="E14" i="5"/>
  <c r="D15" i="5"/>
  <c r="B16" i="5"/>
  <c r="C15" i="5" l="1"/>
  <c r="E15" i="5"/>
  <c r="D16" i="5"/>
  <c r="C9" i="2"/>
  <c r="C10" i="2" s="1"/>
  <c r="C11" i="2" s="1"/>
  <c r="C12" i="2" s="1"/>
  <c r="C13" i="2" s="1"/>
  <c r="C14" i="2" s="1"/>
  <c r="C15" i="2" s="1"/>
  <c r="C16" i="2" s="1"/>
  <c r="C17" i="2" s="1"/>
  <c r="C18" i="2" s="1"/>
  <c r="C9" i="1"/>
  <c r="C10" i="1" s="1"/>
  <c r="C11" i="1" s="1"/>
  <c r="C12" i="1" s="1"/>
  <c r="C13" i="1" s="1"/>
  <c r="C14" i="1" s="1"/>
  <c r="C15" i="1" s="1"/>
  <c r="C16" i="1" s="1"/>
  <c r="C17" i="1" s="1"/>
  <c r="C18" i="1" s="1"/>
  <c r="B17" i="5"/>
  <c r="C16" i="5" l="1"/>
  <c r="E16" i="5"/>
  <c r="D17" i="5"/>
  <c r="E9" i="2"/>
  <c r="I9" i="2" s="1"/>
  <c r="D9" i="2"/>
  <c r="F9" i="2" s="1"/>
  <c r="E9" i="1"/>
  <c r="I9" i="1" s="1"/>
  <c r="D9" i="1"/>
  <c r="F9" i="1" s="1"/>
  <c r="B18" i="5"/>
  <c r="D10" i="1"/>
  <c r="F10" i="1" s="1"/>
  <c r="E10" i="1"/>
  <c r="I10" i="1" s="1"/>
  <c r="D11" i="1"/>
  <c r="F11" i="1" s="1"/>
  <c r="E11" i="1"/>
  <c r="I11" i="1" s="1"/>
  <c r="C17" i="5" l="1"/>
  <c r="E17" i="5"/>
  <c r="D18" i="5"/>
  <c r="E10" i="2"/>
  <c r="I10" i="2" s="1"/>
  <c r="D10" i="2"/>
  <c r="F10" i="2" s="1"/>
  <c r="D11" i="2"/>
  <c r="F11" i="2" s="1"/>
  <c r="E11" i="2"/>
  <c r="I11" i="2" s="1"/>
  <c r="B19" i="5"/>
  <c r="E12" i="1"/>
  <c r="I12" i="1" s="1"/>
  <c r="D12" i="1"/>
  <c r="F12" i="1" s="1"/>
  <c r="C18" i="5" l="1"/>
  <c r="E18" i="5"/>
  <c r="D19" i="5"/>
  <c r="D12" i="2"/>
  <c r="F12" i="2" s="1"/>
  <c r="E12" i="2"/>
  <c r="I12" i="2" s="1"/>
  <c r="B20" i="5"/>
  <c r="D13" i="1"/>
  <c r="F13" i="1" s="1"/>
  <c r="E13" i="1"/>
  <c r="I13" i="1" s="1"/>
  <c r="C19" i="5" l="1"/>
  <c r="E19" i="5"/>
  <c r="D20" i="5"/>
  <c r="E13" i="2"/>
  <c r="I13" i="2" s="1"/>
  <c r="D13" i="2"/>
  <c r="F13" i="2" s="1"/>
  <c r="B21" i="5"/>
  <c r="E14" i="1"/>
  <c r="I14" i="1" s="1"/>
  <c r="D14" i="1"/>
  <c r="F14" i="1" s="1"/>
  <c r="C20" i="5" l="1"/>
  <c r="E20" i="5"/>
  <c r="D21" i="5"/>
  <c r="D14" i="2"/>
  <c r="F14" i="2" s="1"/>
  <c r="E14" i="2"/>
  <c r="I14" i="2" s="1"/>
  <c r="B22" i="5"/>
  <c r="D15" i="1"/>
  <c r="F15" i="1" s="1"/>
  <c r="E15" i="1"/>
  <c r="I15" i="1" s="1"/>
  <c r="C21" i="5" l="1"/>
  <c r="E21" i="5"/>
  <c r="D22" i="5"/>
  <c r="E15" i="2"/>
  <c r="I15" i="2" s="1"/>
  <c r="D15" i="2"/>
  <c r="F15" i="2" s="1"/>
  <c r="B23" i="5"/>
  <c r="E16" i="1"/>
  <c r="I16" i="1" s="1"/>
  <c r="D16" i="1"/>
  <c r="F16" i="1" s="1"/>
  <c r="C22" i="5" l="1"/>
  <c r="E22" i="5"/>
  <c r="D23" i="5"/>
  <c r="E16" i="2"/>
  <c r="I16" i="2" s="1"/>
  <c r="D16" i="2"/>
  <c r="F16" i="2" s="1"/>
  <c r="B24" i="5"/>
  <c r="D17" i="1"/>
  <c r="F17" i="1" s="1"/>
  <c r="E17" i="1"/>
  <c r="I17" i="1" s="1"/>
  <c r="C23" i="5" l="1"/>
  <c r="E23" i="5"/>
  <c r="D24" i="5"/>
  <c r="E17" i="2"/>
  <c r="I17" i="2" s="1"/>
  <c r="D17" i="2"/>
  <c r="F17" i="2" s="1"/>
  <c r="B25" i="5"/>
  <c r="E18" i="1"/>
  <c r="I18" i="1" s="1"/>
  <c r="D18" i="1"/>
  <c r="F18" i="1" s="1"/>
  <c r="C24" i="5" l="1"/>
  <c r="E24" i="5"/>
  <c r="D25" i="5"/>
  <c r="D18" i="2"/>
  <c r="F18" i="2" s="1"/>
  <c r="E18" i="2"/>
  <c r="I18" i="2" s="1"/>
  <c r="D20" i="1"/>
  <c r="F20" i="1" s="1"/>
  <c r="B26" i="5"/>
  <c r="C25" i="5" l="1"/>
  <c r="E25" i="5"/>
  <c r="D26" i="5"/>
  <c r="E20" i="2"/>
  <c r="I20" i="2" s="1"/>
  <c r="B27" i="5"/>
  <c r="C26" i="5" l="1"/>
  <c r="E26" i="5"/>
  <c r="D27" i="5"/>
  <c r="B28" i="5"/>
  <c r="B8" i="4" s="1"/>
  <c r="B8" i="3" l="1"/>
  <c r="C27" i="5"/>
  <c r="E27" i="5"/>
  <c r="D28" i="5"/>
  <c r="B29" i="5"/>
  <c r="C28" i="5" l="1"/>
  <c r="E28" i="5"/>
  <c r="D29" i="5"/>
  <c r="B30" i="5"/>
  <c r="C29" i="5" l="1"/>
  <c r="E29" i="5"/>
  <c r="D30" i="5"/>
  <c r="B31" i="5"/>
  <c r="C30" i="5" l="1"/>
  <c r="E30" i="5"/>
  <c r="D31" i="5"/>
  <c r="B32" i="5"/>
  <c r="C31" i="5" l="1"/>
  <c r="E31" i="5"/>
  <c r="D32" i="5"/>
  <c r="B33" i="5"/>
  <c r="C32" i="5" l="1"/>
  <c r="E32" i="5"/>
  <c r="D33" i="5"/>
  <c r="C33" i="5" l="1"/>
  <c r="E33" i="5"/>
  <c r="B9" i="3" l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9" i="4"/>
  <c r="B10" i="4" l="1"/>
  <c r="B11" i="4" l="1"/>
  <c r="B12" i="4" l="1"/>
  <c r="B13" i="4" l="1"/>
  <c r="B14" i="4" l="1"/>
  <c r="B15" i="4" l="1"/>
  <c r="B16" i="4" l="1"/>
  <c r="B17" i="4" l="1"/>
  <c r="B18" i="4" l="1"/>
  <c r="B19" i="4" l="1"/>
  <c r="B20" i="4" l="1"/>
</calcChain>
</file>

<file path=xl/sharedStrings.xml><?xml version="1.0" encoding="utf-8"?>
<sst xmlns="http://schemas.openxmlformats.org/spreadsheetml/2006/main" count="134" uniqueCount="79">
  <si>
    <t>Period</t>
  </si>
  <si>
    <t>Change</t>
  </si>
  <si>
    <t>Percent Change</t>
  </si>
  <si>
    <t>Word with at least five letters:</t>
  </si>
  <si>
    <t>Seed</t>
  </si>
  <si>
    <t>Rand1</t>
  </si>
  <si>
    <t>Rand2</t>
  </si>
  <si>
    <t>Rand3</t>
  </si>
  <si>
    <t>Rand4</t>
  </si>
  <si>
    <t>Rand5</t>
  </si>
  <si>
    <t>Rand6</t>
  </si>
  <si>
    <t>Rand7</t>
  </si>
  <si>
    <t>Rand8</t>
  </si>
  <si>
    <t>Rand9</t>
  </si>
  <si>
    <t>Rand10</t>
  </si>
  <si>
    <t>Rand11</t>
  </si>
  <si>
    <t>Rand12</t>
  </si>
  <si>
    <t>Rand13</t>
  </si>
  <si>
    <t>Rand14</t>
  </si>
  <si>
    <t>Rand15</t>
  </si>
  <si>
    <t>Rand16</t>
  </si>
  <si>
    <t>Rand17</t>
  </si>
  <si>
    <t>Rand18</t>
  </si>
  <si>
    <t>Rand19</t>
  </si>
  <si>
    <t>Rand20</t>
  </si>
  <si>
    <t>Rand21</t>
  </si>
  <si>
    <t>Rand22</t>
  </si>
  <si>
    <t>Value</t>
  </si>
  <si>
    <t>Q₀</t>
  </si>
  <si>
    <t>Q₁</t>
  </si>
  <si>
    <t>Q₂</t>
  </si>
  <si>
    <t>Q₃</t>
  </si>
  <si>
    <t>Q₄</t>
  </si>
  <si>
    <t>Q₅</t>
  </si>
  <si>
    <t>Q₆</t>
  </si>
  <si>
    <t>Q₇</t>
  </si>
  <si>
    <t>Q₈</t>
  </si>
  <si>
    <t>Q₉</t>
  </si>
  <si>
    <t>Q₁₀</t>
  </si>
  <si>
    <t>Formula using change</t>
  </si>
  <si>
    <t>n</t>
  </si>
  <si>
    <t>Qₙ</t>
  </si>
  <si>
    <t>???</t>
  </si>
  <si>
    <t>⋮</t>
  </si>
  <si>
    <t>Formula using percent change</t>
  </si>
  <si>
    <t>Change = Growth</t>
  </si>
  <si>
    <t>So the model derived here is the same if we model a fixed growth (per period) or a fixed change (per period). The period can be any fixed amount of time, e.g., year, day, hour, etc.</t>
  </si>
  <si>
    <r>
      <t xml:space="preserve">The model is a </t>
    </r>
    <r>
      <rPr>
        <b/>
        <sz val="11"/>
        <color theme="1"/>
        <rFont val="Calibri"/>
        <family val="2"/>
        <scheme val="minor"/>
      </rPr>
      <t xml:space="preserve">linear model </t>
    </r>
    <r>
      <rPr>
        <sz val="11"/>
        <color theme="1"/>
        <rFont val="Calibri"/>
        <family val="2"/>
        <scheme val="minor"/>
      </rPr>
      <t>Q(t)</t>
    </r>
    <r>
      <rPr>
        <b/>
        <sz val="11"/>
        <color theme="1"/>
        <rFont val="Calibri"/>
        <family val="2"/>
        <scheme val="minor"/>
      </rPr>
      <t xml:space="preserve"> = </t>
    </r>
    <r>
      <rPr>
        <sz val="11"/>
        <color theme="1"/>
        <rFont val="Calibri"/>
        <family val="2"/>
        <scheme val="minor"/>
      </rPr>
      <t>Q₀ + r∙t, where Q₀ is the initial quantity and r = change per period. This is a straight line with y-intercept = Q₀ and slope = r.</t>
    </r>
  </si>
  <si>
    <r>
      <t xml:space="preserve">This is an </t>
    </r>
    <r>
      <rPr>
        <b/>
        <sz val="11"/>
        <color theme="1"/>
        <rFont val="Calibri"/>
        <family val="2"/>
        <scheme val="minor"/>
      </rPr>
      <t>exponential model</t>
    </r>
    <r>
      <rPr>
        <sz val="11"/>
        <color theme="1"/>
        <rFont val="Calibri"/>
        <family val="2"/>
        <scheme val="minor"/>
      </rPr>
      <t xml:space="preserve"> Q(t) = Q₀∙b</t>
    </r>
    <r>
      <rPr>
        <vertAlign val="super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where Q₀ = the initial value (y-intercept) and b = 1 + r, where r = the relative growth rate (per period)</t>
    </r>
  </si>
  <si>
    <r>
      <rPr>
        <b/>
        <sz val="11"/>
        <color theme="1"/>
        <rFont val="Calibri"/>
        <family val="2"/>
        <scheme val="minor"/>
      </rPr>
      <t>Percent Change</t>
    </r>
    <r>
      <rPr>
        <sz val="11"/>
        <color theme="1"/>
        <rFont val="Calibri"/>
        <family val="2"/>
        <scheme val="minor"/>
      </rPr>
      <t xml:space="preserve"> = Relative Change = </t>
    </r>
    <r>
      <rPr>
        <b/>
        <sz val="11"/>
        <color theme="1"/>
        <rFont val="Calibri"/>
        <family val="2"/>
        <scheme val="minor"/>
      </rPr>
      <t>Relative Growth Rate</t>
    </r>
  </si>
  <si>
    <t>So the model derived here is the same if we model a fixed relative growth rate (per period) or a fixed percentage change (per period). The period can be any fixed amount of time, e.g., year, day, hour, etc.</t>
  </si>
  <si>
    <t>Period (month)</t>
  </si>
  <si>
    <t>Population</t>
  </si>
  <si>
    <t>Percentage
Change</t>
  </si>
  <si>
    <t>Is there fixed growth (change) per period, or fixed relative growth (percentage change) per period?</t>
  </si>
  <si>
    <t>johnt</t>
  </si>
  <si>
    <t>You deposite a number of rallods in a bank. The statements for the first 12 periods, in this case quarters, is shown. Decide if there is a fixed change per period, or a fixed percentage change per period. Decide whether a linear or exponential model should be used then write down the model and use it to predict the future value of the account after 9 years.</t>
  </si>
  <si>
    <t>A population of rallods is observed for 12 consecutive periods, in this case semi-anually. Based on the data given decide if there is a fixed change per period, or a fixed percentage change per period. Decide whether a linear or exponential model should be used then write down the model and use it to predict the population after 12 years.</t>
  </si>
  <si>
    <t>Legend</t>
  </si>
  <si>
    <t>If a cell is shaded</t>
  </si>
  <si>
    <t>You should</t>
  </si>
  <si>
    <t>Blue</t>
  </si>
  <si>
    <t>Enter a text response</t>
  </si>
  <si>
    <t>Green</t>
  </si>
  <si>
    <t>Enter a number</t>
  </si>
  <si>
    <t>Gold</t>
  </si>
  <si>
    <t>Enter an Excel formula</t>
  </si>
  <si>
    <t>Any other color</t>
  </si>
  <si>
    <t>Make no changes</t>
  </si>
  <si>
    <t>change/relative change</t>
  </si>
  <si>
    <t>What is the fixed value?</t>
  </si>
  <si>
    <t>Give the formula:</t>
  </si>
  <si>
    <t>Value in rallods</t>
  </si>
  <si>
    <t>What will the value be at 9 years?</t>
  </si>
  <si>
    <t>What model should be used to predict the population? Give P(t) = population at the end of t periods.</t>
  </si>
  <si>
    <t>How many periods are in 12 years?</t>
  </si>
  <si>
    <t>What will the populaton be at 12 years?</t>
  </si>
  <si>
    <t>How many periods are in 9 years?</t>
  </si>
  <si>
    <t>How many periods per year?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</si>
</sst>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theme="1"/>
      <name val="Bradley Hand ITC"/>
      <family val="4"/>
    </font>
    <font>
      <vertAlign val="superscript"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 style="thin">
        <color theme="0" tint="-0.14999847407452621"/>
      </right>
      <top style="medium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indexed="64"/>
      </right>
      <top style="medium">
        <color indexed="64"/>
      </top>
      <bottom style="thin">
        <color theme="0" tint="-0.14999847407452621"/>
      </bottom>
      <diagonal/>
    </border>
    <border>
      <left style="medium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 style="medium">
        <color indexed="64"/>
      </bottom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8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/>
    <xf numFmtId="2" fontId="0" fillId="0" borderId="3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5" xfId="0" applyBorder="1"/>
    <xf numFmtId="0" fontId="0" fillId="4" borderId="18" xfId="0" applyFill="1" applyBorder="1" applyAlignment="1" applyProtection="1">
      <alignment horizontal="center" vertical="center" wrapText="1"/>
      <protection locked="0"/>
    </xf>
    <xf numFmtId="0" fontId="0" fillId="4" borderId="19" xfId="0" applyFill="1" applyBorder="1" applyAlignment="1" applyProtection="1">
      <alignment horizontal="center" vertical="center" wrapText="1"/>
      <protection locked="0"/>
    </xf>
    <xf numFmtId="0" fontId="0" fillId="5" borderId="18" xfId="0" applyFill="1" applyBorder="1" applyAlignment="1" applyProtection="1">
      <alignment horizontal="center" vertical="center" wrapText="1"/>
      <protection locked="0"/>
    </xf>
    <xf numFmtId="0" fontId="0" fillId="0" borderId="19" xfId="0" applyBorder="1" applyAlignment="1" applyProtection="1">
      <alignment horizontal="center" vertical="center" wrapText="1"/>
      <protection locked="0"/>
    </xf>
    <xf numFmtId="0" fontId="0" fillId="6" borderId="18" xfId="0" applyFill="1" applyBorder="1" applyAlignment="1" applyProtection="1">
      <alignment horizontal="center" vertical="center" wrapText="1"/>
      <protection locked="0"/>
    </xf>
    <xf numFmtId="0" fontId="0" fillId="2" borderId="18" xfId="0" applyFill="1" applyBorder="1" applyAlignment="1" applyProtection="1">
      <alignment horizontal="center" vertical="center" wrapText="1"/>
      <protection locked="0"/>
    </xf>
    <xf numFmtId="0" fontId="0" fillId="0" borderId="20" xfId="0" applyBorder="1" applyAlignment="1" applyProtection="1">
      <alignment horizontal="center" vertical="center" wrapText="1"/>
      <protection locked="0"/>
    </xf>
    <xf numFmtId="0" fontId="0" fillId="0" borderId="21" xfId="0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left" vertical="center" wrapText="1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/>
    </xf>
    <xf numFmtId="0" fontId="0" fillId="3" borderId="14" xfId="0" applyFill="1" applyBorder="1" applyAlignment="1">
      <alignment horizontal="right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0" fillId="3" borderId="4" xfId="0" applyFill="1" applyBorder="1" applyAlignment="1">
      <alignment horizontal="left" wrapText="1"/>
    </xf>
    <xf numFmtId="0" fontId="0" fillId="3" borderId="5" xfId="0" applyFill="1" applyBorder="1" applyAlignment="1">
      <alignment horizontal="left" wrapText="1"/>
    </xf>
    <xf numFmtId="0" fontId="0" fillId="3" borderId="6" xfId="0" applyFill="1" applyBorder="1" applyAlignment="1">
      <alignment horizontal="left" wrapText="1"/>
    </xf>
    <xf numFmtId="0" fontId="0" fillId="3" borderId="7" xfId="0" applyFill="1" applyBorder="1" applyAlignment="1">
      <alignment horizontal="left" wrapText="1"/>
    </xf>
    <xf numFmtId="0" fontId="0" fillId="3" borderId="0" xfId="0" applyFill="1" applyBorder="1" applyAlignment="1">
      <alignment horizontal="left" wrapText="1"/>
    </xf>
    <xf numFmtId="0" fontId="0" fillId="3" borderId="8" xfId="0" applyFill="1" applyBorder="1" applyAlignment="1">
      <alignment horizontal="left" wrapText="1"/>
    </xf>
    <xf numFmtId="0" fontId="0" fillId="3" borderId="9" xfId="0" applyFill="1" applyBorder="1" applyAlignment="1">
      <alignment horizontal="left" wrapText="1"/>
    </xf>
    <xf numFmtId="0" fontId="0" fillId="3" borderId="10" xfId="0" applyFill="1" applyBorder="1" applyAlignment="1">
      <alignment horizontal="left" wrapText="1"/>
    </xf>
    <xf numFmtId="0" fontId="0" fillId="3" borderId="11" xfId="0" applyFill="1" applyBorder="1" applyAlignment="1">
      <alignment horizontal="left" wrapText="1"/>
    </xf>
    <xf numFmtId="0" fontId="0" fillId="0" borderId="7" xfId="0" applyBorder="1" applyAlignment="1"/>
    <xf numFmtId="0" fontId="0" fillId="0" borderId="0" xfId="0" applyBorder="1" applyAlignment="1"/>
    <xf numFmtId="0" fontId="0" fillId="0" borderId="8" xfId="0" applyBorder="1" applyAlignment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3" borderId="16" xfId="0" applyFill="1" applyBorder="1" applyAlignment="1" applyProtection="1">
      <alignment horizontal="center" vertical="center" wrapText="1"/>
      <protection locked="0"/>
    </xf>
    <xf numFmtId="0" fontId="0" fillId="3" borderId="17" xfId="0" applyFill="1" applyBorder="1" applyAlignment="1" applyProtection="1">
      <alignment horizontal="center" vertical="center" wrapText="1"/>
      <protection locked="0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0" fontId="0" fillId="3" borderId="10" xfId="0" applyFill="1" applyBorder="1" applyAlignment="1">
      <alignment horizontal="left" vertical="center" wrapText="1"/>
    </xf>
    <xf numFmtId="0" fontId="0" fillId="3" borderId="11" xfId="0" applyFill="1" applyBorder="1" applyAlignment="1">
      <alignment horizontal="left" vertical="center" wrapText="1"/>
    </xf>
    <xf numFmtId="0" fontId="0" fillId="7" borderId="18" xfId="0" applyFill="1" applyBorder="1" applyAlignment="1" applyProtection="1">
      <alignment horizontal="center" vertical="center" wrapText="1"/>
      <protection locked="0"/>
    </xf>
    <xf numFmtId="0" fontId="0" fillId="7" borderId="28" xfId="0" applyFill="1" applyBorder="1" applyProtection="1">
      <protection locked="0"/>
    </xf>
    <xf numFmtId="1" fontId="0" fillId="7" borderId="29" xfId="0" applyNumberFormat="1" applyFill="1" applyBorder="1" applyProtection="1">
      <protection locked="0"/>
    </xf>
    <xf numFmtId="0" fontId="0" fillId="7" borderId="30" xfId="0" applyFill="1" applyBorder="1" applyProtection="1">
      <protection locked="0"/>
    </xf>
    <xf numFmtId="1" fontId="0" fillId="7" borderId="31" xfId="0" applyNumberFormat="1" applyFill="1" applyBorder="1" applyProtection="1">
      <protection locked="0"/>
    </xf>
    <xf numFmtId="0" fontId="0" fillId="7" borderId="32" xfId="0" applyFill="1" applyBorder="1" applyProtection="1">
      <protection locked="0"/>
    </xf>
    <xf numFmtId="1" fontId="0" fillId="7" borderId="33" xfId="0" applyNumberFormat="1" applyFill="1" applyBorder="1" applyProtection="1">
      <protection locked="0"/>
    </xf>
    <xf numFmtId="0" fontId="0" fillId="5" borderId="1" xfId="0" applyFill="1" applyBorder="1" applyAlignment="1" applyProtection="1">
      <alignment vertical="center"/>
      <protection locked="0"/>
    </xf>
    <xf numFmtId="0" fontId="0" fillId="7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6" borderId="1" xfId="0" applyFill="1" applyBorder="1" applyProtection="1">
      <protection locked="0"/>
    </xf>
    <xf numFmtId="0" fontId="0" fillId="0" borderId="0" xfId="0" applyAlignment="1" applyProtection="1">
      <alignment vertical="center"/>
      <protection hidden="1"/>
    </xf>
    <xf numFmtId="1" fontId="0" fillId="0" borderId="0" xfId="0" applyNumberFormat="1" applyProtection="1">
      <protection hidden="1"/>
    </xf>
    <xf numFmtId="1" fontId="0" fillId="7" borderId="22" xfId="0" applyNumberFormat="1" applyFill="1" applyBorder="1" applyProtection="1">
      <protection locked="0"/>
    </xf>
    <xf numFmtId="0" fontId="0" fillId="7" borderId="23" xfId="0" applyFill="1" applyBorder="1" applyProtection="1">
      <protection locked="0"/>
    </xf>
    <xf numFmtId="1" fontId="0" fillId="7" borderId="24" xfId="0" applyNumberFormat="1" applyFill="1" applyBorder="1" applyProtection="1">
      <protection locked="0"/>
    </xf>
    <xf numFmtId="0" fontId="0" fillId="7" borderId="25" xfId="0" applyFill="1" applyBorder="1" applyProtection="1">
      <protection locked="0"/>
    </xf>
    <xf numFmtId="1" fontId="0" fillId="7" borderId="26" xfId="0" applyNumberFormat="1" applyFill="1" applyBorder="1" applyProtection="1">
      <protection locked="0"/>
    </xf>
    <xf numFmtId="0" fontId="0" fillId="7" borderId="27" xfId="0" applyFill="1" applyBorder="1" applyProtection="1"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A9AA2B72-746E-42F9-8FDC-AEE6B95769C6}"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"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87923</xdr:colOff>
      <xdr:row>17</xdr:row>
      <xdr:rowOff>20515</xdr:rowOff>
    </xdr:from>
    <xdr:to>
      <xdr:col>13</xdr:col>
      <xdr:colOff>392723</xdr:colOff>
      <xdr:row>32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0B1E0D4-7447-4D40-B6B6-BFC18F7EF7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35083" y="3129475"/>
              <a:ext cx="4572000" cy="27607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F98439F-7A1A-4A0A-9BF7-A96BE5B21411}">
  <header guid="{1F98439F-7A1A-4A0A-9BF7-A96BE5B21411}" dateTime="2020-10-02T11:14:57" maxSheetId="6" userName="Richard Ketchersid" r:id="rId1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0FEE2-CD01-4CA1-A488-F59DAFBFCB6B}">
  <dimension ref="A1:M20"/>
  <sheetViews>
    <sheetView tabSelected="1" workbookViewId="0">
      <selection activeCell="N8" sqref="N8"/>
    </sheetView>
  </sheetViews>
  <sheetFormatPr defaultRowHeight="14.4"/>
  <cols>
    <col min="4" max="4" width="7" bestFit="1" customWidth="1"/>
    <col min="5" max="5" width="13.77734375" bestFit="1" customWidth="1"/>
    <col min="8" max="8" width="11.21875" customWidth="1"/>
  </cols>
  <sheetData>
    <row r="1" spans="1:13" ht="16.2" thickBot="1">
      <c r="A1" s="60" t="s">
        <v>3</v>
      </c>
      <c r="B1" s="61"/>
      <c r="C1" s="61"/>
      <c r="D1" s="34" t="s">
        <v>55</v>
      </c>
      <c r="E1" s="36" t="s">
        <v>45</v>
      </c>
      <c r="F1" s="37"/>
      <c r="G1" s="37"/>
      <c r="H1" s="37"/>
      <c r="I1" s="37"/>
      <c r="J1" s="37"/>
      <c r="K1" s="38"/>
    </row>
    <row r="2" spans="1:13">
      <c r="E2" s="39" t="s">
        <v>46</v>
      </c>
      <c r="F2" s="40"/>
      <c r="G2" s="40"/>
      <c r="H2" s="40"/>
      <c r="I2" s="40"/>
      <c r="J2" s="40"/>
      <c r="K2" s="41"/>
    </row>
    <row r="3" spans="1:13">
      <c r="E3" s="42"/>
      <c r="F3" s="43"/>
      <c r="G3" s="43"/>
      <c r="H3" s="43"/>
      <c r="I3" s="43"/>
      <c r="J3" s="43"/>
      <c r="K3" s="44"/>
    </row>
    <row r="4" spans="1:13" ht="15" thickBot="1">
      <c r="E4" s="45"/>
      <c r="F4" s="46"/>
      <c r="G4" s="46"/>
      <c r="H4" s="46"/>
      <c r="I4" s="46"/>
      <c r="J4" s="46"/>
      <c r="K4" s="47"/>
    </row>
    <row r="5" spans="1:13">
      <c r="E5" s="39" t="s">
        <v>47</v>
      </c>
      <c r="F5" s="40"/>
      <c r="G5" s="40"/>
      <c r="H5" s="40"/>
      <c r="I5" s="40"/>
      <c r="J5" s="40"/>
      <c r="K5" s="41"/>
    </row>
    <row r="6" spans="1:13" ht="15" thickBot="1">
      <c r="E6" s="45"/>
      <c r="F6" s="46"/>
      <c r="G6" s="46"/>
      <c r="H6" s="46"/>
      <c r="I6" s="46"/>
      <c r="J6" s="46"/>
      <c r="K6" s="47"/>
    </row>
    <row r="7" spans="1:13" ht="15" thickBot="1">
      <c r="A7" s="35" t="s">
        <v>0</v>
      </c>
      <c r="B7" s="60" t="s">
        <v>27</v>
      </c>
      <c r="C7" s="62"/>
      <c r="D7" s="35" t="s">
        <v>1</v>
      </c>
      <c r="E7" s="35" t="s">
        <v>2</v>
      </c>
      <c r="F7" s="60" t="s">
        <v>39</v>
      </c>
      <c r="G7" s="61"/>
      <c r="H7" s="62"/>
      <c r="I7" s="60" t="s">
        <v>44</v>
      </c>
      <c r="J7" s="61"/>
      <c r="K7" s="61"/>
      <c r="L7" s="62"/>
    </row>
    <row r="8" spans="1:13">
      <c r="A8" s="5">
        <v>0</v>
      </c>
      <c r="B8" s="9" t="s">
        <v>28</v>
      </c>
      <c r="C8" s="10">
        <f ca="1">MOD(Sheet2!B12,1000)+1000</f>
        <v>1664</v>
      </c>
      <c r="D8" s="5"/>
      <c r="E8" s="5"/>
      <c r="F8" s="51"/>
      <c r="G8" s="52"/>
      <c r="H8" s="53"/>
      <c r="I8" s="51"/>
      <c r="J8" s="52"/>
      <c r="K8" s="52"/>
      <c r="L8" s="53"/>
    </row>
    <row r="9" spans="1:13">
      <c r="A9" s="5">
        <v>1</v>
      </c>
      <c r="B9" s="9" t="s">
        <v>29</v>
      </c>
      <c r="C9" s="11">
        <f ca="1">C8+ROUND(SIGN(Sheet2!B$14-Sheet2!B$15)*100*Sheet2!D$15,2)</f>
        <v>1585.29</v>
      </c>
      <c r="D9" s="8">
        <f t="shared" ref="D9:D18" ca="1" si="0">C9-C8</f>
        <v>-78.710000000000036</v>
      </c>
      <c r="E9" s="6">
        <f t="shared" ref="E9:E18" ca="1" si="1">C9/C8-1</f>
        <v>-4.7301682692307723E-2</v>
      </c>
      <c r="F9" s="63" t="str">
        <f ca="1">B9&amp;" = "&amp;B8&amp;" + "&amp;D9</f>
        <v>Q₁ = Q₀ + -78.71</v>
      </c>
      <c r="G9" s="64"/>
      <c r="H9" s="65"/>
      <c r="I9" s="48" t="str">
        <f ca="1">B9&amp;" = "&amp;B8&amp;" + "&amp;B8&amp;"∙("&amp;ROUND(E9*100,2)&amp;"%) = "&amp;B8&amp;"∙(1 + "&amp;ROUND(E9*100,2)&amp;"%)"</f>
        <v>Q₁ = Q₀ + Q₀∙(-4.73%) = Q₀∙(1 + -4.73%)</v>
      </c>
      <c r="J9" s="49"/>
      <c r="K9" s="49"/>
      <c r="L9" s="50"/>
      <c r="M9" s="4"/>
    </row>
    <row r="10" spans="1:13">
      <c r="A10" s="5">
        <v>2</v>
      </c>
      <c r="B10" s="9" t="s">
        <v>30</v>
      </c>
      <c r="C10" s="11">
        <f ca="1">C9+ROUND(SIGN(Sheet2!B$14-Sheet2!B$15)*100*Sheet2!D$15,2)</f>
        <v>1506.58</v>
      </c>
      <c r="D10" s="8">
        <f t="shared" ca="1" si="0"/>
        <v>-78.710000000000036</v>
      </c>
      <c r="E10" s="6">
        <f t="shared" ca="1" si="1"/>
        <v>-4.9650221725993426E-2</v>
      </c>
      <c r="F10" s="63" t="str">
        <f t="shared" ref="F10:F18" ca="1" si="2">B10&amp;" = "&amp;B9&amp;" + "&amp;D10&amp;" = "&amp;B$8&amp;" + "&amp;A10&amp;"∙("&amp;D10&amp;")"</f>
        <v>Q₂ = Q₁ + -78.71 = Q₀ + 2∙(-78.71)</v>
      </c>
      <c r="G10" s="64"/>
      <c r="H10" s="65"/>
      <c r="I10" s="48" t="str">
        <f ca="1">B10&amp;" = "&amp;B9&amp;" + "&amp;B9&amp;"∙("&amp;ROUND(E10*100,2)&amp;"%) = "&amp;B9&amp;"∙(1 + "&amp;ROUND(E10*100,2)&amp;"%)"</f>
        <v>Q₂ = Q₁ + Q₁∙(-4.97%) = Q₁∙(1 + -4.97%)</v>
      </c>
      <c r="J10" s="49"/>
      <c r="K10" s="49"/>
      <c r="L10" s="50"/>
      <c r="M10" s="1"/>
    </row>
    <row r="11" spans="1:13">
      <c r="A11" s="5">
        <v>3</v>
      </c>
      <c r="B11" s="9" t="s">
        <v>31</v>
      </c>
      <c r="C11" s="11">
        <f ca="1">C10+ROUND(SIGN(Sheet2!B$14-Sheet2!B$15)*100*Sheet2!D$15,2)</f>
        <v>1427.87</v>
      </c>
      <c r="D11" s="8">
        <f t="shared" ca="1" si="0"/>
        <v>-78.710000000000036</v>
      </c>
      <c r="E11" s="6">
        <f t="shared" ca="1" si="1"/>
        <v>-5.224415563727125E-2</v>
      </c>
      <c r="F11" s="63" t="str">
        <f t="shared" ca="1" si="2"/>
        <v>Q₃ = Q₂ + -78.71 = Q₀ + 3∙(-78.71)</v>
      </c>
      <c r="G11" s="64"/>
      <c r="H11" s="65"/>
      <c r="I11" s="48" t="str">
        <f t="shared" ref="I11:I17" ca="1" si="3">B11&amp;" = "&amp;B10&amp;" + "&amp;B10&amp;"∙("&amp;ROUND(E11*100,2)&amp;"%) = "&amp;B10&amp;"∙(1 + "&amp;ROUND(E11*100,2)&amp;"%)"</f>
        <v>Q₃ = Q₂ + Q₂∙(-5.22%) = Q₂∙(1 + -5.22%)</v>
      </c>
      <c r="J11" s="49"/>
      <c r="K11" s="49"/>
      <c r="L11" s="50"/>
      <c r="M11" s="1"/>
    </row>
    <row r="12" spans="1:13">
      <c r="A12" s="5">
        <v>4</v>
      </c>
      <c r="B12" s="9" t="s">
        <v>32</v>
      </c>
      <c r="C12" s="11">
        <f ca="1">C11+ROUND(SIGN(Sheet2!B$14-Sheet2!B$15)*100*Sheet2!D$15,2)</f>
        <v>1349.1599999999999</v>
      </c>
      <c r="D12" s="8">
        <f t="shared" ca="1" si="0"/>
        <v>-78.710000000000036</v>
      </c>
      <c r="E12" s="6">
        <f t="shared" ca="1" si="1"/>
        <v>-5.5124065916364984E-2</v>
      </c>
      <c r="F12" s="63" t="str">
        <f t="shared" ca="1" si="2"/>
        <v>Q₄ = Q₃ + -78.71 = Q₀ + 4∙(-78.71)</v>
      </c>
      <c r="G12" s="64"/>
      <c r="H12" s="65"/>
      <c r="I12" s="48" t="str">
        <f t="shared" ca="1" si="3"/>
        <v>Q₄ = Q₃ + Q₃∙(-5.51%) = Q₃∙(1 + -5.51%)</v>
      </c>
      <c r="J12" s="49"/>
      <c r="K12" s="49"/>
      <c r="L12" s="50"/>
      <c r="M12" s="1"/>
    </row>
    <row r="13" spans="1:13">
      <c r="A13" s="5">
        <v>5</v>
      </c>
      <c r="B13" s="9" t="s">
        <v>33</v>
      </c>
      <c r="C13" s="11">
        <f ca="1">C12+ROUND(SIGN(Sheet2!B$14-Sheet2!B$15)*100*Sheet2!D$15,2)</f>
        <v>1270.4499999999998</v>
      </c>
      <c r="D13" s="8">
        <f t="shared" ca="1" si="0"/>
        <v>-78.710000000000036</v>
      </c>
      <c r="E13" s="6">
        <f t="shared" ca="1" si="1"/>
        <v>-5.8340004150730818E-2</v>
      </c>
      <c r="F13" s="63" t="str">
        <f t="shared" ca="1" si="2"/>
        <v>Q₅ = Q₄ + -78.71 = Q₀ + 5∙(-78.71)</v>
      </c>
      <c r="G13" s="64"/>
      <c r="H13" s="65"/>
      <c r="I13" s="48" t="str">
        <f t="shared" ca="1" si="3"/>
        <v>Q₅ = Q₄ + Q₄∙(-5.83%) = Q₄∙(1 + -5.83%)</v>
      </c>
      <c r="J13" s="49"/>
      <c r="K13" s="49"/>
      <c r="L13" s="50"/>
      <c r="M13" s="1"/>
    </row>
    <row r="14" spans="1:13" ht="15.6" customHeight="1">
      <c r="A14" s="5">
        <v>6</v>
      </c>
      <c r="B14" s="9" t="s">
        <v>34</v>
      </c>
      <c r="C14" s="11">
        <f ca="1">C13+ROUND(SIGN(Sheet2!B$14-Sheet2!B$15)*100*Sheet2!D$15,2)</f>
        <v>1191.7399999999998</v>
      </c>
      <c r="D14" s="8">
        <f t="shared" ca="1" si="0"/>
        <v>-78.710000000000036</v>
      </c>
      <c r="E14" s="6">
        <f t="shared" ca="1" si="1"/>
        <v>-6.1954425597229412E-2</v>
      </c>
      <c r="F14" s="63" t="str">
        <f t="shared" ca="1" si="2"/>
        <v>Q₆ = Q₅ + -78.71 = Q₀ + 6∙(-78.71)</v>
      </c>
      <c r="G14" s="64"/>
      <c r="H14" s="65"/>
      <c r="I14" s="48" t="str">
        <f t="shared" ca="1" si="3"/>
        <v>Q₆ = Q₅ + Q₅∙(-6.2%) = Q₅∙(1 + -6.2%)</v>
      </c>
      <c r="J14" s="49"/>
      <c r="K14" s="49"/>
      <c r="L14" s="50"/>
      <c r="M14" s="1"/>
    </row>
    <row r="15" spans="1:13" ht="15.6" customHeight="1">
      <c r="A15" s="5">
        <v>7</v>
      </c>
      <c r="B15" s="9" t="s">
        <v>35</v>
      </c>
      <c r="C15" s="11">
        <f ca="1">C14+ROUND(SIGN(Sheet2!B$14-Sheet2!B$15)*100*Sheet2!D$15,2)</f>
        <v>1113.0299999999997</v>
      </c>
      <c r="D15" s="8">
        <f t="shared" ca="1" si="0"/>
        <v>-78.710000000000036</v>
      </c>
      <c r="E15" s="6">
        <f t="shared" ca="1" si="1"/>
        <v>-6.6046285263564264E-2</v>
      </c>
      <c r="F15" s="63" t="str">
        <f t="shared" ca="1" si="2"/>
        <v>Q₇ = Q₆ + -78.71 = Q₀ + 7∙(-78.71)</v>
      </c>
      <c r="G15" s="64"/>
      <c r="H15" s="65"/>
      <c r="I15" s="48" t="str">
        <f t="shared" ca="1" si="3"/>
        <v>Q₇ = Q₆ + Q₆∙(-6.6%) = Q₆∙(1 + -6.6%)</v>
      </c>
      <c r="J15" s="49"/>
      <c r="K15" s="49"/>
      <c r="L15" s="50"/>
      <c r="M15" s="1"/>
    </row>
    <row r="16" spans="1:13" ht="15.6" customHeight="1">
      <c r="A16" s="5">
        <v>8</v>
      </c>
      <c r="B16" s="9" t="s">
        <v>36</v>
      </c>
      <c r="C16" s="11">
        <f ca="1">C15+ROUND(SIGN(Sheet2!B$14-Sheet2!B$15)*100*Sheet2!D$15,2)</f>
        <v>1034.3199999999997</v>
      </c>
      <c r="D16" s="8">
        <f t="shared" ca="1" si="0"/>
        <v>-78.710000000000036</v>
      </c>
      <c r="E16" s="6">
        <f t="shared" ca="1" si="1"/>
        <v>-7.0716871962121508E-2</v>
      </c>
      <c r="F16" s="63" t="str">
        <f t="shared" ca="1" si="2"/>
        <v>Q₈ = Q₇ + -78.71 = Q₀ + 8∙(-78.71)</v>
      </c>
      <c r="G16" s="64"/>
      <c r="H16" s="65"/>
      <c r="I16" s="48" t="str">
        <f t="shared" ca="1" si="3"/>
        <v>Q₈ = Q₇ + Q₇∙(-7.07%) = Q₇∙(1 + -7.07%)</v>
      </c>
      <c r="J16" s="49"/>
      <c r="K16" s="49"/>
      <c r="L16" s="50"/>
      <c r="M16" s="1"/>
    </row>
    <row r="17" spans="1:13" ht="15.6" customHeight="1">
      <c r="A17" s="5">
        <v>9</v>
      </c>
      <c r="B17" s="9" t="s">
        <v>37</v>
      </c>
      <c r="C17" s="11">
        <f ca="1">C16+ROUND(SIGN(Sheet2!B$14-Sheet2!B$15)*100*Sheet2!D$15,2)</f>
        <v>955.60999999999967</v>
      </c>
      <c r="D17" s="8">
        <f t="shared" ca="1" si="0"/>
        <v>-78.710000000000036</v>
      </c>
      <c r="E17" s="6">
        <f t="shared" ca="1" si="1"/>
        <v>-7.6098306133498439E-2</v>
      </c>
      <c r="F17" s="63" t="str">
        <f t="shared" ca="1" si="2"/>
        <v>Q₉ = Q₈ + -78.71 = Q₀ + 9∙(-78.71)</v>
      </c>
      <c r="G17" s="64"/>
      <c r="H17" s="65"/>
      <c r="I17" s="48" t="str">
        <f t="shared" ca="1" si="3"/>
        <v>Q₉ = Q₈ + Q₈∙(-7.61%) = Q₈∙(1 + -7.61%)</v>
      </c>
      <c r="J17" s="49"/>
      <c r="K17" s="49"/>
      <c r="L17" s="50"/>
      <c r="M17" s="1"/>
    </row>
    <row r="18" spans="1:13" ht="15.6" customHeight="1">
      <c r="A18" s="5">
        <v>10</v>
      </c>
      <c r="B18" s="9" t="s">
        <v>38</v>
      </c>
      <c r="C18" s="11">
        <f ca="1">C17+ROUND(SIGN(Sheet2!B$14-Sheet2!B$15)*100*Sheet2!D$15,2)</f>
        <v>876.89999999999964</v>
      </c>
      <c r="D18" s="8">
        <f t="shared" ca="1" si="0"/>
        <v>-78.710000000000036</v>
      </c>
      <c r="E18" s="6">
        <f t="shared" ca="1" si="1"/>
        <v>-8.2366237272527565E-2</v>
      </c>
      <c r="F18" s="63" t="str">
        <f t="shared" ca="1" si="2"/>
        <v>Q₁₀ = Q₉ + -78.71 = Q₀ + 10∙(-78.71)</v>
      </c>
      <c r="G18" s="64"/>
      <c r="H18" s="65"/>
      <c r="I18" s="48" t="str">
        <f ca="1">B18&amp;" = "&amp;B17&amp;" + "&amp;B17&amp;"∙("&amp;ROUND(E18*100,2)&amp;"%) = "&amp;B17&amp;"∙(1 + "&amp;ROUND(E18*100,2)&amp;"%)"</f>
        <v>Q₁₀ = Q₉ + Q₉∙(-8.24%) = Q₉∙(1 + -8.24%)</v>
      </c>
      <c r="J18" s="49"/>
      <c r="K18" s="49"/>
      <c r="L18" s="50"/>
      <c r="M18" s="1"/>
    </row>
    <row r="19" spans="1:13">
      <c r="A19" s="5" t="s">
        <v>43</v>
      </c>
      <c r="B19" s="9" t="s">
        <v>43</v>
      </c>
      <c r="C19" s="10" t="s">
        <v>43</v>
      </c>
      <c r="D19" s="5" t="s">
        <v>43</v>
      </c>
      <c r="E19" s="5" t="s">
        <v>43</v>
      </c>
      <c r="F19" s="51" t="s">
        <v>43</v>
      </c>
      <c r="G19" s="52"/>
      <c r="H19" s="53"/>
      <c r="I19" s="51" t="s">
        <v>43</v>
      </c>
      <c r="J19" s="52"/>
      <c r="K19" s="52"/>
      <c r="L19" s="53"/>
    </row>
    <row r="20" spans="1:13" ht="15" thickBot="1">
      <c r="A20" s="7" t="s">
        <v>40</v>
      </c>
      <c r="B20" s="12" t="s">
        <v>41</v>
      </c>
      <c r="C20" s="13"/>
      <c r="D20" s="14">
        <f ca="1">D18</f>
        <v>-78.710000000000036</v>
      </c>
      <c r="E20" s="7" t="s">
        <v>42</v>
      </c>
      <c r="F20" s="57" t="str">
        <f ca="1">B20&amp;" = "&amp;B18&amp;" + "&amp;D20&amp;" = "&amp;B$8&amp;" + "&amp;A20&amp;"∙("&amp;D20&amp;")"</f>
        <v>Qₙ = Q₁₀ + -78.71 = Q₀ + n∙(-78.71)</v>
      </c>
      <c r="G20" s="58"/>
      <c r="H20" s="59"/>
      <c r="I20" s="54" t="s">
        <v>42</v>
      </c>
      <c r="J20" s="55"/>
      <c r="K20" s="55"/>
      <c r="L20" s="56"/>
    </row>
  </sheetData>
  <customSheetViews>
    <customSheetView guid="{86163F03-5311-4FD3-9F34-A891F9AC9F16}">
      <selection activeCell="N8" sqref="N8"/>
      <pageMargins left="0.7" right="0.7" top="0.75" bottom="0.75" header="0.3" footer="0.3"/>
      <pageSetup orientation="portrait" r:id="rId1"/>
    </customSheetView>
  </customSheetViews>
  <mergeCells count="33">
    <mergeCell ref="A1:C1"/>
    <mergeCell ref="B7:C7"/>
    <mergeCell ref="F9:H9"/>
    <mergeCell ref="F10:H10"/>
    <mergeCell ref="F11:H11"/>
    <mergeCell ref="F8:H8"/>
    <mergeCell ref="F7:H7"/>
    <mergeCell ref="F20:H20"/>
    <mergeCell ref="F19:H19"/>
    <mergeCell ref="I7:L7"/>
    <mergeCell ref="I9:L9"/>
    <mergeCell ref="I10:L10"/>
    <mergeCell ref="F13:H13"/>
    <mergeCell ref="F14:H14"/>
    <mergeCell ref="F15:H15"/>
    <mergeCell ref="F16:H16"/>
    <mergeCell ref="F17:H17"/>
    <mergeCell ref="F18:H18"/>
    <mergeCell ref="F12:H12"/>
    <mergeCell ref="I18:L18"/>
    <mergeCell ref="I19:L19"/>
    <mergeCell ref="I20:L20"/>
    <mergeCell ref="I8:L8"/>
    <mergeCell ref="I11:L11"/>
    <mergeCell ref="I12:L12"/>
    <mergeCell ref="I13:L13"/>
    <mergeCell ref="I14:L14"/>
    <mergeCell ref="I15:L15"/>
    <mergeCell ref="E1:K1"/>
    <mergeCell ref="E2:K4"/>
    <mergeCell ref="E5:K6"/>
    <mergeCell ref="I16:L16"/>
    <mergeCell ref="I17:L17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05569-1A4C-40AA-9992-64984D6C147A}">
  <dimension ref="A1:M20"/>
  <sheetViews>
    <sheetView workbookViewId="0">
      <selection activeCell="P14" sqref="P14"/>
    </sheetView>
  </sheetViews>
  <sheetFormatPr defaultRowHeight="14.4"/>
  <cols>
    <col min="4" max="4" width="7" bestFit="1" customWidth="1"/>
    <col min="5" max="5" width="13.77734375" bestFit="1" customWidth="1"/>
    <col min="8" max="8" width="9.5546875" customWidth="1"/>
    <col min="13" max="13" width="11.109375" customWidth="1"/>
  </cols>
  <sheetData>
    <row r="1" spans="1:13" ht="15" thickBot="1">
      <c r="E1" s="60" t="s">
        <v>49</v>
      </c>
      <c r="F1" s="61"/>
      <c r="G1" s="61"/>
      <c r="H1" s="61"/>
      <c r="I1" s="61"/>
      <c r="J1" s="61"/>
      <c r="K1" s="62"/>
    </row>
    <row r="2" spans="1:13">
      <c r="C2" s="1"/>
      <c r="D2" s="1"/>
      <c r="E2" s="39" t="s">
        <v>50</v>
      </c>
      <c r="F2" s="40"/>
      <c r="G2" s="40"/>
      <c r="H2" s="40"/>
      <c r="I2" s="40"/>
      <c r="J2" s="40"/>
      <c r="K2" s="41"/>
    </row>
    <row r="3" spans="1:13">
      <c r="E3" s="42"/>
      <c r="F3" s="43"/>
      <c r="G3" s="43"/>
      <c r="H3" s="43"/>
      <c r="I3" s="43"/>
      <c r="J3" s="43"/>
      <c r="K3" s="44"/>
    </row>
    <row r="4" spans="1:13" ht="15" thickBot="1">
      <c r="E4" s="45"/>
      <c r="F4" s="46"/>
      <c r="G4" s="46"/>
      <c r="H4" s="46"/>
      <c r="I4" s="46"/>
      <c r="J4" s="46"/>
      <c r="K4" s="47"/>
    </row>
    <row r="5" spans="1:13">
      <c r="E5" s="39" t="s">
        <v>48</v>
      </c>
      <c r="F5" s="40"/>
      <c r="G5" s="40"/>
      <c r="H5" s="40"/>
      <c r="I5" s="40"/>
      <c r="J5" s="40"/>
      <c r="K5" s="41"/>
    </row>
    <row r="6" spans="1:13" ht="15" thickBot="1">
      <c r="E6" s="45"/>
      <c r="F6" s="46"/>
      <c r="G6" s="46"/>
      <c r="H6" s="46"/>
      <c r="I6" s="46"/>
      <c r="J6" s="46"/>
      <c r="K6" s="47"/>
    </row>
    <row r="7" spans="1:13" ht="15" thickBot="1">
      <c r="A7" s="35" t="s">
        <v>0</v>
      </c>
      <c r="B7" s="60" t="s">
        <v>27</v>
      </c>
      <c r="C7" s="62"/>
      <c r="D7" s="35" t="s">
        <v>1</v>
      </c>
      <c r="E7" s="35" t="s">
        <v>2</v>
      </c>
      <c r="F7" s="60" t="s">
        <v>39</v>
      </c>
      <c r="G7" s="61"/>
      <c r="H7" s="61"/>
      <c r="I7" s="60" t="s">
        <v>44</v>
      </c>
      <c r="J7" s="61"/>
      <c r="K7" s="61"/>
      <c r="L7" s="61"/>
      <c r="M7" s="62"/>
    </row>
    <row r="8" spans="1:13">
      <c r="A8" s="5">
        <v>0</v>
      </c>
      <c r="B8" s="9" t="s">
        <v>28</v>
      </c>
      <c r="C8" s="10">
        <f ca="1">MOD(Sheet2!B12,1000)+1000</f>
        <v>1664</v>
      </c>
      <c r="D8" s="5"/>
      <c r="E8" s="5"/>
      <c r="F8" s="51"/>
      <c r="G8" s="52"/>
      <c r="H8" s="53"/>
      <c r="I8" s="51"/>
      <c r="J8" s="52"/>
      <c r="K8" s="52"/>
      <c r="L8" s="52"/>
      <c r="M8" s="53"/>
    </row>
    <row r="9" spans="1:13">
      <c r="A9" s="5">
        <v>1</v>
      </c>
      <c r="B9" s="9" t="s">
        <v>29</v>
      </c>
      <c r="C9" s="11">
        <f ca="1">C8*ROUND(1+SIGN(Sheet2!B$14-Sheet2!B$15)*Sheet2!D$15%,5)</f>
        <v>1650.9043199999999</v>
      </c>
      <c r="D9" s="8">
        <f t="shared" ref="D9:D18" ca="1" si="0">C9-C8</f>
        <v>-13.095680000000129</v>
      </c>
      <c r="E9" s="6">
        <f t="shared" ref="E9:E18" ca="1" si="1">C9/C8-1</f>
        <v>-7.8700000000000436E-3</v>
      </c>
      <c r="F9" s="63" t="str">
        <f ca="1">B9&amp;" = "&amp;B8&amp;" + "&amp;ROUND(D9,2)</f>
        <v>Q₁ = Q₀ + -13.1</v>
      </c>
      <c r="G9" s="64"/>
      <c r="H9" s="64"/>
      <c r="I9" s="63" t="str">
        <f ca="1">B9&amp;" = "&amp;B8&amp;" + "&amp;B8&amp;"∙("&amp;ROUND(E9*100,2)&amp;"%) = "&amp;B8&amp;"∙(1 + "&amp;ROUND(E9*100,2)&amp;"%)"</f>
        <v>Q₁ = Q₀ + Q₀∙(-0.79%) = Q₀∙(1 + -0.79%)</v>
      </c>
      <c r="J9" s="64"/>
      <c r="K9" s="64"/>
      <c r="L9" s="64"/>
      <c r="M9" s="65"/>
    </row>
    <row r="10" spans="1:13">
      <c r="A10" s="5">
        <v>2</v>
      </c>
      <c r="B10" s="9" t="s">
        <v>30</v>
      </c>
      <c r="C10" s="11">
        <f ca="1">C9*ROUND(1+SIGN(Sheet2!B$14-Sheet2!B$15)*Sheet2!D$15%,5)</f>
        <v>1637.9117030015998</v>
      </c>
      <c r="D10" s="8">
        <f t="shared" ca="1" si="0"/>
        <v>-12.992616998400081</v>
      </c>
      <c r="E10" s="6">
        <f t="shared" ca="1" si="1"/>
        <v>-7.8700000000000436E-3</v>
      </c>
      <c r="F10" s="63" t="str">
        <f ca="1">B10&amp;" = "&amp;B9&amp;" + "&amp;ROUND(D10,2)&amp;""</f>
        <v>Q₂ = Q₁ + -12.99</v>
      </c>
      <c r="G10" s="64"/>
      <c r="H10" s="64"/>
      <c r="I10" s="63" t="str">
        <f ca="1">B10&amp;" = "&amp;B9&amp;" + "&amp;B9&amp;"∙("&amp;ROUND(E10*100,2)&amp;"%) = "&amp;B9&amp;"∙(1 + "&amp;ROUND(E10*100,2)&amp;"%) = "&amp;B$8&amp;"∙(1 + "&amp;ROUND(E10*100,2)&amp;"%)²"</f>
        <v>Q₂ = Q₁ + Q₁∙(-0.79%) = Q₁∙(1 + -0.79%) = Q₀∙(1 + -0.79%)²</v>
      </c>
      <c r="J10" s="64"/>
      <c r="K10" s="64"/>
      <c r="L10" s="64"/>
      <c r="M10" s="65"/>
    </row>
    <row r="11" spans="1:13">
      <c r="A11" s="5">
        <v>3</v>
      </c>
      <c r="B11" s="9" t="s">
        <v>31</v>
      </c>
      <c r="C11" s="11">
        <f ca="1">C10*ROUND(1+SIGN(Sheet2!B$14-Sheet2!B$15)*Sheet2!D$15%,5)</f>
        <v>1625.0213378989772</v>
      </c>
      <c r="D11" s="8">
        <f t="shared" ca="1" si="0"/>
        <v>-12.890365102622582</v>
      </c>
      <c r="E11" s="6">
        <f t="shared" ca="1" si="1"/>
        <v>-7.8700000000000436E-3</v>
      </c>
      <c r="F11" s="63" t="str">
        <f t="shared" ref="F11:F18" ca="1" si="2">B11&amp;" = "&amp;B10&amp;" + "&amp;ROUND(D11,2)&amp;""</f>
        <v>Q₃ = Q₂ + -12.89</v>
      </c>
      <c r="G11" s="64"/>
      <c r="H11" s="64"/>
      <c r="I11" s="63" t="str">
        <f ca="1">B11&amp;" = "&amp;B10&amp;" + "&amp;B10&amp;"∙("&amp;ROUND(E11*100,2)&amp;"%) = "&amp;B10&amp;"∙(1 + "&amp;ROUND(E11*100,2)&amp;"%) = "&amp;B$8&amp;"∙(1 + "&amp;ROUND(E11*100,2)&amp;"%)³"</f>
        <v>Q₃ = Q₂ + Q₂∙(-0.79%) = Q₂∙(1 + -0.79%) = Q₀∙(1 + -0.79%)³</v>
      </c>
      <c r="J11" s="64"/>
      <c r="K11" s="64"/>
      <c r="L11" s="64"/>
      <c r="M11" s="65"/>
    </row>
    <row r="12" spans="1:13">
      <c r="A12" s="5">
        <v>4</v>
      </c>
      <c r="B12" s="9" t="s">
        <v>32</v>
      </c>
      <c r="C12" s="11">
        <f ca="1">C11*ROUND(1+SIGN(Sheet2!B$14-Sheet2!B$15)*Sheet2!D$15%,5)</f>
        <v>1612.2324199697123</v>
      </c>
      <c r="D12" s="8">
        <f t="shared" ca="1" si="0"/>
        <v>-12.788917929264926</v>
      </c>
      <c r="E12" s="6">
        <f t="shared" ca="1" si="1"/>
        <v>-7.8699999999999326E-3</v>
      </c>
      <c r="F12" s="63" t="str">
        <f t="shared" ca="1" si="2"/>
        <v>Q₄ = Q₃ + -12.79</v>
      </c>
      <c r="G12" s="64"/>
      <c r="H12" s="64"/>
      <c r="I12" s="63" t="str">
        <f ca="1">B12&amp;" = "&amp;B11&amp;" + "&amp;B11&amp;"∙("&amp;ROUND(E12*100,2)&amp;"%) = "&amp;B11&amp;"∙(1 + "&amp;ROUND(E12*100,2)&amp;"%) = "&amp;B$8&amp;"∙(1 + "&amp;ROUND(E12*100,2)&amp;"%)⁴"</f>
        <v>Q₄ = Q₃ + Q₃∙(-0.79%) = Q₃∙(1 + -0.79%) = Q₀∙(1 + -0.79%)⁴</v>
      </c>
      <c r="J12" s="64"/>
      <c r="K12" s="64"/>
      <c r="L12" s="64"/>
      <c r="M12" s="65"/>
    </row>
    <row r="13" spans="1:13">
      <c r="A13" s="5">
        <v>5</v>
      </c>
      <c r="B13" s="9" t="s">
        <v>33</v>
      </c>
      <c r="C13" s="11">
        <f ca="1">C12*ROUND(1+SIGN(Sheet2!B$14-Sheet2!B$15)*Sheet2!D$15%,5)</f>
        <v>1599.5441508245506</v>
      </c>
      <c r="D13" s="8">
        <f t="shared" ca="1" si="0"/>
        <v>-12.688269145161712</v>
      </c>
      <c r="E13" s="6">
        <f t="shared" ca="1" si="1"/>
        <v>-7.8700000000000436E-3</v>
      </c>
      <c r="F13" s="63" t="str">
        <f t="shared" ca="1" si="2"/>
        <v>Q₅ = Q₄ + -12.69</v>
      </c>
      <c r="G13" s="64"/>
      <c r="H13" s="64"/>
      <c r="I13" s="63" t="str">
        <f ca="1">B13&amp;" = "&amp;B12&amp;" + "&amp;B12&amp;"∙("&amp;ROUND(E13*100,2)&amp;"%) = "&amp;B12&amp;"∙(1 + "&amp;ROUND(E13*100,2)&amp;"%) = "&amp;B$8&amp;"∙(1 + "&amp;ROUND(E13*100,2)&amp;"%)⁵"</f>
        <v>Q₅ = Q₄ + Q₄∙(-0.79%) = Q₄∙(1 + -0.79%) = Q₀∙(1 + -0.79%)⁵</v>
      </c>
      <c r="J13" s="64"/>
      <c r="K13" s="64"/>
      <c r="L13" s="64"/>
      <c r="M13" s="65"/>
    </row>
    <row r="14" spans="1:13" ht="15.6" customHeight="1">
      <c r="A14" s="5">
        <v>6</v>
      </c>
      <c r="B14" s="9" t="s">
        <v>34</v>
      </c>
      <c r="C14" s="11">
        <f ca="1">C13*ROUND(1+SIGN(Sheet2!B$14-Sheet2!B$15)*Sheet2!D$15%,5)</f>
        <v>1586.9557383575614</v>
      </c>
      <c r="D14" s="8">
        <f t="shared" ca="1" si="0"/>
        <v>-12.588412466989212</v>
      </c>
      <c r="E14" s="6">
        <f t="shared" ca="1" si="1"/>
        <v>-7.8700000000000436E-3</v>
      </c>
      <c r="F14" s="63" t="str">
        <f t="shared" ca="1" si="2"/>
        <v>Q₆ = Q₅ + -12.59</v>
      </c>
      <c r="G14" s="64"/>
      <c r="H14" s="64"/>
      <c r="I14" s="63" t="str">
        <f ca="1">B14&amp;" = "&amp;B13&amp;" + "&amp;B13&amp;"∙("&amp;ROUND(E14*100,2)&amp;"%) = "&amp;B13&amp;"∙(1 + "&amp;ROUND(E14*100,2)&amp;"%) = "&amp;B$8&amp;"∙(1 + "&amp;ROUND(E14*100,2)&amp;"%)⁶"</f>
        <v>Q₆ = Q₅ + Q₅∙(-0.79%) = Q₅∙(1 + -0.79%) = Q₀∙(1 + -0.79%)⁶</v>
      </c>
      <c r="J14" s="64"/>
      <c r="K14" s="64"/>
      <c r="L14" s="64"/>
      <c r="M14" s="65"/>
    </row>
    <row r="15" spans="1:13" ht="15.6" customHeight="1">
      <c r="A15" s="5">
        <v>7</v>
      </c>
      <c r="B15" s="9" t="s">
        <v>35</v>
      </c>
      <c r="C15" s="11">
        <f ca="1">C14*ROUND(1+SIGN(Sheet2!B$14-Sheet2!B$15)*Sheet2!D$15%,5)</f>
        <v>1574.4663966966873</v>
      </c>
      <c r="D15" s="8">
        <f t="shared" ca="1" si="0"/>
        <v>-12.489341660874061</v>
      </c>
      <c r="E15" s="6">
        <f t="shared" ca="1" si="1"/>
        <v>-7.8700000000000436E-3</v>
      </c>
      <c r="F15" s="63" t="str">
        <f t="shared" ca="1" si="2"/>
        <v>Q₇ = Q₆ + -12.49</v>
      </c>
      <c r="G15" s="64"/>
      <c r="H15" s="64"/>
      <c r="I15" s="63" t="str">
        <f ca="1">B15&amp;" = "&amp;B14&amp;" + "&amp;B14&amp;"∙("&amp;ROUND(E15*100,2)&amp;"%) = "&amp;B14&amp;"∙(1 + "&amp;ROUND(E15*100,2)&amp;"%) = "&amp;B$8&amp;"∙(1 + "&amp;ROUND(E15*100,2)&amp;"%)⁷"</f>
        <v>Q₇ = Q₆ + Q₆∙(-0.79%) = Q₆∙(1 + -0.79%) = Q₀∙(1 + -0.79%)⁷</v>
      </c>
      <c r="J15" s="64"/>
      <c r="K15" s="64"/>
      <c r="L15" s="64"/>
      <c r="M15" s="65"/>
    </row>
    <row r="16" spans="1:13" ht="15.6" customHeight="1">
      <c r="A16" s="5">
        <v>8</v>
      </c>
      <c r="B16" s="9" t="s">
        <v>36</v>
      </c>
      <c r="C16" s="11">
        <f ca="1">C15*ROUND(1+SIGN(Sheet2!B$14-Sheet2!B$15)*Sheet2!D$15%,5)</f>
        <v>1562.0753461546842</v>
      </c>
      <c r="D16" s="8">
        <f t="shared" ca="1" si="0"/>
        <v>-12.391050542003086</v>
      </c>
      <c r="E16" s="6">
        <f t="shared" ca="1" si="1"/>
        <v>-7.8700000000001546E-3</v>
      </c>
      <c r="F16" s="63" t="str">
        <f t="shared" ca="1" si="2"/>
        <v>Q₈ = Q₇ + -12.39</v>
      </c>
      <c r="G16" s="64"/>
      <c r="H16" s="64"/>
      <c r="I16" s="63" t="str">
        <f ca="1">B16&amp;" = "&amp;B15&amp;" + "&amp;B15&amp;"∙("&amp;ROUND(E16*100,2)&amp;"%) = "&amp;B15&amp;"∙(1 + "&amp;ROUND(E16*100,2)&amp;"%) = "&amp;B$8&amp;"∙(1 + "&amp;ROUND(E16*100,2)&amp;"%)⁸"</f>
        <v>Q₈ = Q₇ + Q₇∙(-0.79%) = Q₇∙(1 + -0.79%) = Q₀∙(1 + -0.79%)⁸</v>
      </c>
      <c r="J16" s="64"/>
      <c r="K16" s="64"/>
      <c r="L16" s="64"/>
      <c r="M16" s="65"/>
    </row>
    <row r="17" spans="1:13" ht="15.6" customHeight="1">
      <c r="A17" s="5">
        <v>9</v>
      </c>
      <c r="B17" s="9" t="s">
        <v>37</v>
      </c>
      <c r="C17" s="11">
        <f ca="1">C16*ROUND(1+SIGN(Sheet2!B$14-Sheet2!B$15)*Sheet2!D$15%,5)</f>
        <v>1549.7818131804468</v>
      </c>
      <c r="D17" s="8">
        <f t="shared" ca="1" si="0"/>
        <v>-12.293532974237451</v>
      </c>
      <c r="E17" s="6">
        <f t="shared" ca="1" si="1"/>
        <v>-7.8700000000000436E-3</v>
      </c>
      <c r="F17" s="63" t="str">
        <f t="shared" ca="1" si="2"/>
        <v>Q₉ = Q₈ + -12.29</v>
      </c>
      <c r="G17" s="64"/>
      <c r="H17" s="64"/>
      <c r="I17" s="63" t="str">
        <f ca="1">B17&amp;" = "&amp;B16&amp;" + "&amp;B16&amp;"∙("&amp;ROUND(E17*100,2)&amp;"%) = "&amp;B16&amp;"∙(1 + "&amp;ROUND(E17*100,2)&amp;"%) = "&amp;B$8&amp;"∙(1 + "&amp;ROUND(E17*100,2)&amp;"%)⁹"</f>
        <v>Q₉ = Q₈ + Q₈∙(-0.79%) = Q₈∙(1 + -0.79%) = Q₀∙(1 + -0.79%)⁹</v>
      </c>
      <c r="J17" s="64"/>
      <c r="K17" s="64"/>
      <c r="L17" s="64"/>
      <c r="M17" s="65"/>
    </row>
    <row r="18" spans="1:13" ht="15.6" customHeight="1">
      <c r="A18" s="5">
        <v>10</v>
      </c>
      <c r="B18" s="9" t="s">
        <v>38</v>
      </c>
      <c r="C18" s="11">
        <f ca="1">C17*ROUND(1+SIGN(Sheet2!B$14-Sheet2!B$15)*Sheet2!D$15%,5)</f>
        <v>1537.5850303107165</v>
      </c>
      <c r="D18" s="8">
        <f t="shared" ca="1" si="0"/>
        <v>-12.196782869730214</v>
      </c>
      <c r="E18" s="6">
        <f t="shared" ca="1" si="1"/>
        <v>-7.8700000000000436E-3</v>
      </c>
      <c r="F18" s="63" t="str">
        <f t="shared" ca="1" si="2"/>
        <v>Q₁₀ = Q₉ + -12.2</v>
      </c>
      <c r="G18" s="64"/>
      <c r="H18" s="64"/>
      <c r="I18" s="63" t="str">
        <f ca="1">B18&amp;" = "&amp;B17&amp;" + "&amp;B17&amp;"∙("&amp;ROUND(E18*100,2)&amp;"%) = "&amp;B17&amp;"∙(1 + "&amp;ROUND(E18*100,2)&amp;"%) = "&amp;B$8&amp;"∙(1 + "&amp;ROUND(E18*100,2)&amp;"%)¹⁰"</f>
        <v>Q₁₀ = Q₉ + Q₉∙(-0.79%) = Q₉∙(1 + -0.79%) = Q₀∙(1 + -0.79%)¹⁰</v>
      </c>
      <c r="J18" s="64"/>
      <c r="K18" s="64"/>
      <c r="L18" s="64"/>
      <c r="M18" s="65"/>
    </row>
    <row r="19" spans="1:13">
      <c r="A19" s="5" t="s">
        <v>43</v>
      </c>
      <c r="B19" s="9" t="s">
        <v>43</v>
      </c>
      <c r="C19" s="10" t="s">
        <v>43</v>
      </c>
      <c r="D19" s="5" t="s">
        <v>43</v>
      </c>
      <c r="E19" s="5" t="s">
        <v>43</v>
      </c>
      <c r="F19" s="51" t="s">
        <v>43</v>
      </c>
      <c r="G19" s="52"/>
      <c r="H19" s="52"/>
      <c r="I19" s="63" t="s">
        <v>43</v>
      </c>
      <c r="J19" s="64"/>
      <c r="K19" s="64"/>
      <c r="L19" s="64"/>
      <c r="M19" s="65"/>
    </row>
    <row r="20" spans="1:13" ht="15" thickBot="1">
      <c r="A20" s="7" t="s">
        <v>40</v>
      </c>
      <c r="B20" s="12" t="s">
        <v>41</v>
      </c>
      <c r="C20" s="13"/>
      <c r="D20" s="14" t="s">
        <v>42</v>
      </c>
      <c r="E20" s="15">
        <f ca="1">E18</f>
        <v>-7.8700000000000436E-3</v>
      </c>
      <c r="F20" s="66" t="str">
        <f>B20&amp;" = "&amp;B18&amp;" + "&amp;D20</f>
        <v>Qₙ = Q₁₀ + ???</v>
      </c>
      <c r="G20" s="67"/>
      <c r="H20" s="67"/>
      <c r="I20" s="57" t="str">
        <f ca="1">B20&amp;" =  "&amp;B$8&amp;"∙(1 + "&amp;ROUND(E20*100,2)&amp;"%)ⁿ"</f>
        <v>Qₙ =  Q₀∙(1 + -0.79%)ⁿ</v>
      </c>
      <c r="J20" s="58"/>
      <c r="K20" s="58"/>
      <c r="L20" s="58"/>
      <c r="M20" s="59"/>
    </row>
  </sheetData>
  <customSheetViews>
    <customSheetView guid="{86163F03-5311-4FD3-9F34-A891F9AC9F16}">
      <selection activeCell="P14" sqref="P14"/>
      <pageMargins left="0.7" right="0.7" top="0.75" bottom="0.75" header="0.3" footer="0.3"/>
      <pageSetup orientation="portrait" r:id="rId1"/>
    </customSheetView>
  </customSheetViews>
  <mergeCells count="32">
    <mergeCell ref="B7:C7"/>
    <mergeCell ref="F7:H7"/>
    <mergeCell ref="F9:H9"/>
    <mergeCell ref="E1:K1"/>
    <mergeCell ref="F19:H19"/>
    <mergeCell ref="F20:H20"/>
    <mergeCell ref="I9:M9"/>
    <mergeCell ref="I11:M11"/>
    <mergeCell ref="I10:M10"/>
    <mergeCell ref="I12:M12"/>
    <mergeCell ref="I13:M13"/>
    <mergeCell ref="I14:M14"/>
    <mergeCell ref="F16:H16"/>
    <mergeCell ref="F17:H17"/>
    <mergeCell ref="F18:H18"/>
    <mergeCell ref="I16:M16"/>
    <mergeCell ref="I17:M17"/>
    <mergeCell ref="I18:M18"/>
    <mergeCell ref="F13:H13"/>
    <mergeCell ref="E2:K4"/>
    <mergeCell ref="E5:K6"/>
    <mergeCell ref="I19:M19"/>
    <mergeCell ref="I20:M20"/>
    <mergeCell ref="I7:M7"/>
    <mergeCell ref="F8:H8"/>
    <mergeCell ref="I8:M8"/>
    <mergeCell ref="F14:H14"/>
    <mergeCell ref="F15:H15"/>
    <mergeCell ref="I15:M15"/>
    <mergeCell ref="F10:H10"/>
    <mergeCell ref="F11:H11"/>
    <mergeCell ref="F12:H12"/>
  </mergeCell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9418-C12E-441C-955A-4392F0CF155C}">
  <dimension ref="A1:L20"/>
  <sheetViews>
    <sheetView topLeftCell="A3" workbookViewId="0">
      <selection activeCell="B15" sqref="B15"/>
    </sheetView>
  </sheetViews>
  <sheetFormatPr defaultRowHeight="14.4"/>
  <cols>
    <col min="1" max="1" width="13.109375" customWidth="1"/>
    <col min="2" max="2" width="10.77734375" customWidth="1"/>
    <col min="4" max="4" width="9.88671875" customWidth="1"/>
    <col min="11" max="11" width="21.109375" customWidth="1"/>
    <col min="12" max="12" width="19.5546875" bestFit="1" customWidth="1"/>
  </cols>
  <sheetData>
    <row r="1" spans="1:12" ht="15" customHeight="1" thickTop="1">
      <c r="A1" s="70" t="s">
        <v>56</v>
      </c>
      <c r="B1" s="71"/>
      <c r="C1" s="71"/>
      <c r="D1" s="71"/>
      <c r="E1" s="71"/>
      <c r="F1" s="71"/>
      <c r="G1" s="71"/>
      <c r="H1" s="71"/>
      <c r="I1" s="72"/>
      <c r="K1" s="68" t="s">
        <v>58</v>
      </c>
      <c r="L1" s="69"/>
    </row>
    <row r="2" spans="1:12" ht="15" customHeight="1">
      <c r="A2" s="73"/>
      <c r="B2" s="74"/>
      <c r="C2" s="74"/>
      <c r="D2" s="74"/>
      <c r="E2" s="74"/>
      <c r="F2" s="74"/>
      <c r="G2" s="74"/>
      <c r="H2" s="74"/>
      <c r="I2" s="75"/>
      <c r="K2" s="18" t="s">
        <v>59</v>
      </c>
      <c r="L2" s="19" t="s">
        <v>60</v>
      </c>
    </row>
    <row r="3" spans="1:12" ht="15" customHeight="1">
      <c r="A3" s="73"/>
      <c r="B3" s="74"/>
      <c r="C3" s="74"/>
      <c r="D3" s="74"/>
      <c r="E3" s="74"/>
      <c r="F3" s="74"/>
      <c r="G3" s="74"/>
      <c r="H3" s="74"/>
      <c r="I3" s="75"/>
      <c r="K3" s="20" t="s">
        <v>61</v>
      </c>
      <c r="L3" s="21" t="s">
        <v>62</v>
      </c>
    </row>
    <row r="4" spans="1:12" ht="15" customHeight="1" thickBot="1">
      <c r="A4" s="76"/>
      <c r="B4" s="77"/>
      <c r="C4" s="77"/>
      <c r="D4" s="77"/>
      <c r="E4" s="77"/>
      <c r="F4" s="77"/>
      <c r="G4" s="77"/>
      <c r="H4" s="77"/>
      <c r="I4" s="78"/>
      <c r="K4" s="22" t="s">
        <v>63</v>
      </c>
      <c r="L4" s="21" t="s">
        <v>64</v>
      </c>
    </row>
    <row r="5" spans="1:12" ht="15" customHeight="1">
      <c r="A5" s="26"/>
      <c r="B5" s="26"/>
      <c r="C5" s="26"/>
      <c r="D5" s="26"/>
      <c r="E5" s="26"/>
      <c r="F5" s="26"/>
      <c r="G5" s="26"/>
      <c r="H5" s="26"/>
      <c r="I5" s="26"/>
      <c r="K5" s="79" t="s">
        <v>65</v>
      </c>
      <c r="L5" s="21" t="s">
        <v>66</v>
      </c>
    </row>
    <row r="6" spans="1:12" ht="15" customHeight="1" thickBot="1">
      <c r="K6" s="24" t="s">
        <v>67</v>
      </c>
      <c r="L6" s="25" t="s">
        <v>68</v>
      </c>
    </row>
    <row r="7" spans="1:12" s="16" customFormat="1" ht="30.6" customHeight="1" thickTop="1" thickBot="1">
      <c r="A7" s="30" t="s">
        <v>51</v>
      </c>
      <c r="B7" s="31" t="s">
        <v>72</v>
      </c>
      <c r="C7" s="32" t="s">
        <v>1</v>
      </c>
      <c r="D7" s="33" t="s">
        <v>53</v>
      </c>
    </row>
    <row r="8" spans="1:12" s="2" customFormat="1" ht="15" thickBot="1">
      <c r="A8" s="2">
        <v>0</v>
      </c>
      <c r="B8" s="90">
        <f ca="1">MOD(Sheet2!B28,1000)+1000</f>
        <v>1968</v>
      </c>
      <c r="F8" s="70" t="s">
        <v>54</v>
      </c>
      <c r="G8" s="71"/>
      <c r="H8" s="71"/>
      <c r="I8" s="71"/>
      <c r="J8" s="72"/>
      <c r="K8" s="27" t="s">
        <v>69</v>
      </c>
      <c r="L8" s="86"/>
    </row>
    <row r="9" spans="1:12" ht="15" thickBot="1">
      <c r="A9">
        <v>1</v>
      </c>
      <c r="B9" s="91">
        <f ca="1">IF(Sheet2!C$28=0,B8*(1+SIGN(Sheet2!C$33-1/2)*Sheet2!D$28/10),B8+SIGN(Sheet2!C$33-1/2)*100*Sheet2!D$26)</f>
        <v>1884.11015625</v>
      </c>
      <c r="C9" s="80"/>
      <c r="D9" s="81"/>
      <c r="F9" s="76"/>
      <c r="G9" s="77"/>
      <c r="H9" s="77"/>
      <c r="I9" s="77"/>
      <c r="J9" s="78"/>
      <c r="K9" s="28" t="s">
        <v>70</v>
      </c>
      <c r="L9" s="87"/>
    </row>
    <row r="10" spans="1:12" ht="15" thickBot="1">
      <c r="A10">
        <v>2</v>
      </c>
      <c r="B10" s="91">
        <f ca="1">IF(Sheet2!C$28=0,B9*(1+SIGN(Sheet2!C$33-1/2)*Sheet2!D$28/10),B9+SIGN(Sheet2!C$33-1/2)*100*Sheet2!D$26)</f>
        <v>1803.796280937195</v>
      </c>
      <c r="C10" s="82"/>
      <c r="D10" s="83"/>
    </row>
    <row r="11" spans="1:12" ht="14.4" customHeight="1" thickBot="1">
      <c r="A11">
        <v>3</v>
      </c>
      <c r="B11" s="91">
        <f ca="1">IF(Sheet2!C$28=0,B10*(1+SIGN(Sheet2!C$33-1/2)*Sheet2!D$28/10),B10+SIGN(Sheet2!C$33-1/2)*100*Sheet2!D$26)</f>
        <v>1726.9059414226358</v>
      </c>
      <c r="C11" s="82"/>
      <c r="D11" s="83"/>
      <c r="F11" s="39" t="s">
        <v>74</v>
      </c>
      <c r="G11" s="40"/>
      <c r="H11" s="40"/>
      <c r="I11" s="40"/>
      <c r="J11" s="41"/>
      <c r="K11" s="29" t="s">
        <v>71</v>
      </c>
      <c r="L11" s="88"/>
    </row>
    <row r="12" spans="1:12">
      <c r="A12">
        <v>4</v>
      </c>
      <c r="B12" s="91">
        <f ca="1">IF(Sheet2!C$28=0,B11*(1+SIGN(Sheet2!C$33-1/2)*Sheet2!D$28/10),B11+SIGN(Sheet2!C$33-1/2)*100*Sheet2!D$26)</f>
        <v>1653.2932028063292</v>
      </c>
      <c r="C12" s="82"/>
      <c r="D12" s="83"/>
      <c r="F12" s="42"/>
      <c r="G12" s="43"/>
      <c r="H12" s="43"/>
      <c r="I12" s="43"/>
      <c r="J12" s="44"/>
    </row>
    <row r="13" spans="1:12" ht="15" thickBot="1">
      <c r="A13">
        <v>5</v>
      </c>
      <c r="B13" s="91">
        <f ca="1">IF(Sheet2!C$28=0,B12*(1+SIGN(Sheet2!C$33-1/2)*Sheet2!D$28/10),B12+SIGN(Sheet2!C$33-1/2)*100*Sheet2!D$26)</f>
        <v>1582.8183509484227</v>
      </c>
      <c r="C13" s="82"/>
      <c r="D13" s="83"/>
      <c r="F13" s="45"/>
      <c r="G13" s="46"/>
      <c r="H13" s="46"/>
      <c r="I13" s="46"/>
      <c r="J13" s="47"/>
    </row>
    <row r="14" spans="1:12" ht="15" thickBot="1">
      <c r="A14">
        <v>6</v>
      </c>
      <c r="B14" s="91">
        <f ca="1">IF(Sheet2!C$28=0,B13*(1+SIGN(Sheet2!C$33-1/2)*Sheet2!D$28/10),B13+SIGN(Sheet2!C$33-1/2)*100*Sheet2!D$26)</f>
        <v>1515.3476272971545</v>
      </c>
      <c r="C14" s="82"/>
      <c r="D14" s="83"/>
    </row>
    <row r="15" spans="1:12" ht="15" thickBot="1">
      <c r="A15">
        <v>7</v>
      </c>
      <c r="B15" s="91">
        <f ca="1">IF(Sheet2!C$28=0,B14*(1+SIGN(Sheet2!C$33-1/2)*Sheet2!D$28/10),B14+SIGN(Sheet2!C$33-1/2)*100*Sheet2!D$26)</f>
        <v>1450.7529750202789</v>
      </c>
      <c r="C15" s="82"/>
      <c r="D15" s="83"/>
      <c r="F15" s="60" t="s">
        <v>78</v>
      </c>
      <c r="G15" s="61"/>
      <c r="H15" s="61"/>
      <c r="I15" s="61"/>
      <c r="J15" s="62"/>
      <c r="K15" s="89"/>
    </row>
    <row r="16" spans="1:12" ht="15" thickBot="1">
      <c r="A16">
        <v>8</v>
      </c>
      <c r="B16" s="91">
        <f ca="1">IF(Sheet2!C$28=0,B15*(1+SIGN(Sheet2!C$33-1/2)*Sheet2!D$28/10),B15+SIGN(Sheet2!C$33-1/2)*100*Sheet2!D$26)</f>
        <v>1388.9117959581351</v>
      </c>
      <c r="C16" s="82"/>
      <c r="D16" s="83"/>
      <c r="F16" s="60" t="s">
        <v>77</v>
      </c>
      <c r="G16" s="61"/>
      <c r="H16" s="61"/>
      <c r="I16" s="61"/>
      <c r="J16" s="62"/>
      <c r="K16" s="87"/>
    </row>
    <row r="17" spans="1:11" ht="15" thickBot="1">
      <c r="A17">
        <v>9</v>
      </c>
      <c r="B17" s="91">
        <f ca="1">IF(Sheet2!C$28=0,B16*(1+SIGN(Sheet2!C$33-1/2)*Sheet2!D$28/10),B16+SIGN(Sheet2!C$33-1/2)*100*Sheet2!D$26)</f>
        <v>1329.7067179370681</v>
      </c>
      <c r="C17" s="82"/>
      <c r="D17" s="83"/>
      <c r="F17" s="60" t="s">
        <v>73</v>
      </c>
      <c r="G17" s="61"/>
      <c r="H17" s="61"/>
      <c r="I17" s="61"/>
      <c r="J17" s="62"/>
      <c r="K17" s="87"/>
    </row>
    <row r="18" spans="1:11">
      <c r="A18">
        <v>10</v>
      </c>
      <c r="B18" s="91">
        <f ca="1">IF(Sheet2!C$28=0,B17*(1+SIGN(Sheet2!C$33-1/2)*Sheet2!D$28/10),B17+SIGN(Sheet2!C$33-1/2)*100*Sheet2!D$26)</f>
        <v>1273.0253720015671</v>
      </c>
      <c r="C18" s="82"/>
      <c r="D18" s="83"/>
    </row>
    <row r="19" spans="1:11">
      <c r="A19">
        <v>11</v>
      </c>
      <c r="B19" s="91">
        <f ca="1">IF(Sheet2!C$28=0,B18*(1+SIGN(Sheet2!C$33-1/2)*Sheet2!D$28/10),B18+SIGN(Sheet2!C$33-1/2)*100*Sheet2!D$26)</f>
        <v>1218.7601791423206</v>
      </c>
      <c r="C19" s="82"/>
      <c r="D19" s="83"/>
    </row>
    <row r="20" spans="1:11" ht="15" thickBot="1">
      <c r="A20">
        <v>12</v>
      </c>
      <c r="B20" s="91">
        <f ca="1">IF(Sheet2!C$28=0,B19*(1+SIGN(Sheet2!C$33-1/2)*Sheet2!D$28/10),B19+SIGN(Sheet2!C$33-1/2)*100*Sheet2!D$26)</f>
        <v>1166.8081461154043</v>
      </c>
      <c r="C20" s="84"/>
      <c r="D20" s="85"/>
    </row>
  </sheetData>
  <sheetProtection algorithmName="SHA-512" hashValue="O2b2f12hu9GbMVRc8uXtvwXo2uQ4958eJs9z12i7o7GtEARBZeqOJWrKj/Bywzx5lPCIzJgJSKHUU/pB9yot4A==" saltValue="c+TlGDxZ83K4bi0QRjtXjA==" spinCount="100000" sheet="1" objects="1" scenarios="1"/>
  <customSheetViews>
    <customSheetView guid="{86163F03-5311-4FD3-9F34-A891F9AC9F16}" topLeftCell="A3">
      <selection activeCell="B15" sqref="B15"/>
      <pageMargins left="0.7" right="0.7" top="0.75" bottom="0.75" header="0.3" footer="0.3"/>
    </customSheetView>
  </customSheetViews>
  <mergeCells count="7">
    <mergeCell ref="F17:J17"/>
    <mergeCell ref="K1:L1"/>
    <mergeCell ref="F16:J16"/>
    <mergeCell ref="A1:I4"/>
    <mergeCell ref="F8:J9"/>
    <mergeCell ref="F11:J13"/>
    <mergeCell ref="F15:J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7405-FFA4-43AF-9C54-9F380FA82D70}">
  <dimension ref="A1:L20"/>
  <sheetViews>
    <sheetView topLeftCell="A3" workbookViewId="0">
      <selection activeCell="L17" sqref="L17"/>
    </sheetView>
  </sheetViews>
  <sheetFormatPr defaultRowHeight="14.4"/>
  <cols>
    <col min="1" max="1" width="13.109375" customWidth="1"/>
    <col min="2" max="2" width="10.77734375" customWidth="1"/>
    <col min="4" max="4" width="9.88671875" customWidth="1"/>
    <col min="11" max="11" width="20.77734375" customWidth="1"/>
    <col min="12" max="12" width="19.5546875" bestFit="1" customWidth="1"/>
    <col min="13" max="13" width="8.88671875" customWidth="1"/>
  </cols>
  <sheetData>
    <row r="1" spans="1:12" ht="15" customHeight="1" thickTop="1">
      <c r="A1" s="70" t="s">
        <v>57</v>
      </c>
      <c r="B1" s="71"/>
      <c r="C1" s="71"/>
      <c r="D1" s="71"/>
      <c r="E1" s="71"/>
      <c r="F1" s="71"/>
      <c r="G1" s="71"/>
      <c r="H1" s="71"/>
      <c r="I1" s="72"/>
      <c r="K1" s="68" t="s">
        <v>58</v>
      </c>
      <c r="L1" s="69"/>
    </row>
    <row r="2" spans="1:12" ht="15" customHeight="1">
      <c r="A2" s="73"/>
      <c r="B2" s="74"/>
      <c r="C2" s="74"/>
      <c r="D2" s="74"/>
      <c r="E2" s="74"/>
      <c r="F2" s="74"/>
      <c r="G2" s="74"/>
      <c r="H2" s="74"/>
      <c r="I2" s="75"/>
      <c r="K2" s="18" t="s">
        <v>59</v>
      </c>
      <c r="L2" s="19" t="s">
        <v>60</v>
      </c>
    </row>
    <row r="3" spans="1:12" ht="15" customHeight="1">
      <c r="A3" s="73"/>
      <c r="B3" s="74"/>
      <c r="C3" s="74"/>
      <c r="D3" s="74"/>
      <c r="E3" s="74"/>
      <c r="F3" s="74"/>
      <c r="G3" s="74"/>
      <c r="H3" s="74"/>
      <c r="I3" s="75"/>
      <c r="K3" s="20" t="s">
        <v>61</v>
      </c>
      <c r="L3" s="21" t="s">
        <v>62</v>
      </c>
    </row>
    <row r="4" spans="1:12" ht="15" customHeight="1" thickBot="1">
      <c r="A4" s="76"/>
      <c r="B4" s="77"/>
      <c r="C4" s="77"/>
      <c r="D4" s="77"/>
      <c r="E4" s="77"/>
      <c r="F4" s="77"/>
      <c r="G4" s="77"/>
      <c r="H4" s="77"/>
      <c r="I4" s="78"/>
      <c r="K4" s="22" t="s">
        <v>63</v>
      </c>
      <c r="L4" s="21" t="s">
        <v>64</v>
      </c>
    </row>
    <row r="5" spans="1:12" ht="15" customHeight="1">
      <c r="A5" s="26"/>
      <c r="B5" s="26"/>
      <c r="C5" s="26"/>
      <c r="D5" s="26"/>
      <c r="E5" s="26"/>
      <c r="F5" s="26"/>
      <c r="G5" s="26"/>
      <c r="H5" s="26"/>
      <c r="I5" s="26"/>
      <c r="K5" s="23" t="s">
        <v>65</v>
      </c>
      <c r="L5" s="21" t="s">
        <v>66</v>
      </c>
    </row>
    <row r="6" spans="1:12" ht="15" customHeight="1" thickBot="1">
      <c r="K6" s="24" t="s">
        <v>67</v>
      </c>
      <c r="L6" s="25" t="s">
        <v>68</v>
      </c>
    </row>
    <row r="7" spans="1:12" s="16" customFormat="1" ht="30.6" customHeight="1" thickTop="1" thickBot="1">
      <c r="A7" s="30" t="s">
        <v>51</v>
      </c>
      <c r="B7" s="31" t="s">
        <v>52</v>
      </c>
      <c r="C7" s="32" t="s">
        <v>1</v>
      </c>
      <c r="D7" s="33" t="s">
        <v>53</v>
      </c>
    </row>
    <row r="8" spans="1:12" s="2" customFormat="1" ht="15" thickBot="1">
      <c r="A8" s="2">
        <v>0</v>
      </c>
      <c r="B8" s="90">
        <f ca="1">MOD(Sheet2!B28,1000)+1000</f>
        <v>1968</v>
      </c>
      <c r="F8" s="70" t="s">
        <v>54</v>
      </c>
      <c r="G8" s="71"/>
      <c r="H8" s="71"/>
      <c r="I8" s="71"/>
      <c r="J8" s="72"/>
      <c r="K8" s="27" t="s">
        <v>69</v>
      </c>
      <c r="L8" s="86"/>
    </row>
    <row r="9" spans="1:12" ht="15" thickBot="1">
      <c r="A9">
        <v>1</v>
      </c>
      <c r="B9" s="91">
        <f ca="1">IF(Sheet2!C$28=1,B8*(1+SIGN(Sheet2!C$33-1/2)*Sheet2!D$28%),B8+SIGN(Sheet2!C$33-1/2)*100*Sheet2!D$26)</f>
        <v>1935.767333984375</v>
      </c>
      <c r="C9" s="92"/>
      <c r="D9" s="93"/>
      <c r="F9" s="76"/>
      <c r="G9" s="77"/>
      <c r="H9" s="77"/>
      <c r="I9" s="77"/>
      <c r="J9" s="78"/>
      <c r="K9" s="28" t="s">
        <v>70</v>
      </c>
      <c r="L9" s="87"/>
    </row>
    <row r="10" spans="1:12" ht="15" thickBot="1">
      <c r="A10">
        <v>2</v>
      </c>
      <c r="B10" s="91">
        <f ca="1">IF(Sheet2!C$28=1,B9*(1+SIGN(Sheet2!C$33-1/2)*Sheet2!D$28%),B9+SIGN(Sheet2!C$33-1/2)*100*Sheet2!D$26)</f>
        <v>1903.53466796875</v>
      </c>
      <c r="C10" s="94"/>
      <c r="D10" s="95"/>
    </row>
    <row r="11" spans="1:12" ht="14.4" customHeight="1" thickBot="1">
      <c r="A11">
        <v>3</v>
      </c>
      <c r="B11" s="91">
        <f ca="1">IF(Sheet2!C$28=1,B10*(1+SIGN(Sheet2!C$33-1/2)*Sheet2!D$28%),B10+SIGN(Sheet2!C$33-1/2)*100*Sheet2!D$26)</f>
        <v>1871.302001953125</v>
      </c>
      <c r="C11" s="94"/>
      <c r="D11" s="95"/>
      <c r="E11" s="17"/>
      <c r="F11" s="39" t="s">
        <v>74</v>
      </c>
      <c r="G11" s="40"/>
      <c r="H11" s="40"/>
      <c r="I11" s="40"/>
      <c r="J11" s="41"/>
      <c r="K11" s="28" t="s">
        <v>71</v>
      </c>
      <c r="L11" s="88"/>
    </row>
    <row r="12" spans="1:12">
      <c r="A12">
        <v>4</v>
      </c>
      <c r="B12" s="91">
        <f ca="1">IF(Sheet2!C$28=1,B11*(1+SIGN(Sheet2!C$33-1/2)*Sheet2!D$28%),B11+SIGN(Sheet2!C$33-1/2)*100*Sheet2!D$26)</f>
        <v>1839.0693359375</v>
      </c>
      <c r="C12" s="94"/>
      <c r="D12" s="95"/>
      <c r="F12" s="42"/>
      <c r="G12" s="43"/>
      <c r="H12" s="43"/>
      <c r="I12" s="43"/>
      <c r="J12" s="44"/>
    </row>
    <row r="13" spans="1:12" ht="15" thickBot="1">
      <c r="A13">
        <v>5</v>
      </c>
      <c r="B13" s="91">
        <f ca="1">IF(Sheet2!C$28=1,B12*(1+SIGN(Sheet2!C$33-1/2)*Sheet2!D$28%),B12+SIGN(Sheet2!C$33-1/2)*100*Sheet2!D$26)</f>
        <v>1806.836669921875</v>
      </c>
      <c r="C13" s="94"/>
      <c r="D13" s="95"/>
      <c r="F13" s="45"/>
      <c r="G13" s="46"/>
      <c r="H13" s="46"/>
      <c r="I13" s="46"/>
      <c r="J13" s="47"/>
    </row>
    <row r="14" spans="1:12" ht="15" thickBot="1">
      <c r="A14">
        <v>6</v>
      </c>
      <c r="B14" s="91">
        <f ca="1">IF(Sheet2!C$28=1,B13*(1+SIGN(Sheet2!C$33-1/2)*Sheet2!D$28%),B13+SIGN(Sheet2!C$33-1/2)*100*Sheet2!D$26)</f>
        <v>1774.60400390625</v>
      </c>
      <c r="C14" s="94"/>
      <c r="D14" s="95"/>
    </row>
    <row r="15" spans="1:12" ht="15" thickBot="1">
      <c r="A15">
        <v>7</v>
      </c>
      <c r="B15" s="91">
        <f ca="1">IF(Sheet2!C$28=1,B14*(1+SIGN(Sheet2!C$33-1/2)*Sheet2!D$28%),B14+SIGN(Sheet2!C$33-1/2)*100*Sheet2!D$26)</f>
        <v>1742.371337890625</v>
      </c>
      <c r="C15" s="94"/>
      <c r="D15" s="95"/>
      <c r="F15" s="60" t="s">
        <v>78</v>
      </c>
      <c r="G15" s="61"/>
      <c r="H15" s="61"/>
      <c r="I15" s="61"/>
      <c r="J15" s="62"/>
      <c r="K15" s="89"/>
    </row>
    <row r="16" spans="1:12" ht="15" thickBot="1">
      <c r="A16">
        <v>8</v>
      </c>
      <c r="B16" s="91">
        <f ca="1">IF(Sheet2!C$28=1,B15*(1+SIGN(Sheet2!C$33-1/2)*Sheet2!D$28%),B15+SIGN(Sheet2!C$33-1/2)*100*Sheet2!D$26)</f>
        <v>1710.138671875</v>
      </c>
      <c r="C16" s="94"/>
      <c r="D16" s="95"/>
      <c r="F16" s="60" t="s">
        <v>75</v>
      </c>
      <c r="G16" s="61"/>
      <c r="H16" s="61"/>
      <c r="I16" s="61"/>
      <c r="J16" s="62"/>
      <c r="K16" s="87"/>
    </row>
    <row r="17" spans="1:11" ht="15" thickBot="1">
      <c r="A17">
        <v>9</v>
      </c>
      <c r="B17" s="91">
        <f ca="1">IF(Sheet2!C$28=1,B16*(1+SIGN(Sheet2!C$33-1/2)*Sheet2!D$28%),B16+SIGN(Sheet2!C$33-1/2)*100*Sheet2!D$26)</f>
        <v>1677.906005859375</v>
      </c>
      <c r="C17" s="94"/>
      <c r="D17" s="95"/>
      <c r="F17" s="60" t="s">
        <v>76</v>
      </c>
      <c r="G17" s="61"/>
      <c r="H17" s="61"/>
      <c r="I17" s="61"/>
      <c r="J17" s="62"/>
      <c r="K17" s="87"/>
    </row>
    <row r="18" spans="1:11">
      <c r="A18">
        <v>10</v>
      </c>
      <c r="B18" s="91">
        <f ca="1">IF(Sheet2!C$28=1,B17*(1+SIGN(Sheet2!C$33-1/2)*Sheet2!D$28%),B17+SIGN(Sheet2!C$33-1/2)*100*Sheet2!D$26)</f>
        <v>1645.67333984375</v>
      </c>
      <c r="C18" s="94"/>
      <c r="D18" s="95"/>
    </row>
    <row r="19" spans="1:11">
      <c r="A19">
        <v>11</v>
      </c>
      <c r="B19" s="91">
        <f ca="1">IF(Sheet2!C$28=1,B18*(1+SIGN(Sheet2!C$33-1/2)*Sheet2!D$28%),B18+SIGN(Sheet2!C$33-1/2)*100*Sheet2!D$26)</f>
        <v>1613.440673828125</v>
      </c>
      <c r="C19" s="94"/>
      <c r="D19" s="95"/>
    </row>
    <row r="20" spans="1:11" ht="15" thickBot="1">
      <c r="A20">
        <v>12</v>
      </c>
      <c r="B20" s="91">
        <f ca="1">IF(Sheet2!C$28=1,B19*(1+SIGN(Sheet2!C$33-1/2)*Sheet2!D$28%),B19+SIGN(Sheet2!C$33-1/2)*100*Sheet2!D$26)</f>
        <v>1581.2080078125</v>
      </c>
      <c r="C20" s="96"/>
      <c r="D20" s="97"/>
    </row>
  </sheetData>
  <sheetProtection algorithmName="SHA-512" hashValue="zEE49A1yC0poK+71DzkbMrZBn4Ndz0/qO3KGozkWE4zqR1LZYHoy2cxuslweNYy44RDEfdgRoVAk6N8gDpTZIw==" saltValue="7y0jrQm2SdyHIuab7TZRFQ==" spinCount="100000" sheet="1" objects="1" scenarios="1"/>
  <customSheetViews>
    <customSheetView guid="{86163F03-5311-4FD3-9F34-A891F9AC9F16}" topLeftCell="A3">
      <selection activeCell="L17" sqref="L17"/>
      <pageMargins left="0.7" right="0.7" top="0.75" bottom="0.75" header="0.3" footer="0.3"/>
    </customSheetView>
  </customSheetViews>
  <mergeCells count="7">
    <mergeCell ref="F17:J17"/>
    <mergeCell ref="F15:J15"/>
    <mergeCell ref="K1:L1"/>
    <mergeCell ref="F16:J16"/>
    <mergeCell ref="A1:I4"/>
    <mergeCell ref="F8:J9"/>
    <mergeCell ref="F11:J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50B47-7081-4CB7-870D-CE3CF3EB27FC}">
  <dimension ref="A1:W45"/>
  <sheetViews>
    <sheetView topLeftCell="A21" zoomScale="130" zoomScaleNormal="130" workbookViewId="0">
      <selection activeCell="F35" sqref="A1:XFD1048576"/>
    </sheetView>
  </sheetViews>
  <sheetFormatPr defaultRowHeight="14.4"/>
  <cols>
    <col min="5" max="6" width="11" bestFit="1" customWidth="1"/>
  </cols>
  <sheetData>
    <row r="1" spans="1:23"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</row>
    <row r="2" spans="1:23">
      <c r="G2">
        <v>1</v>
      </c>
      <c r="H2">
        <v>2</v>
      </c>
      <c r="I2">
        <v>3</v>
      </c>
      <c r="J2">
        <v>5</v>
      </c>
      <c r="K2">
        <v>7</v>
      </c>
      <c r="L2">
        <v>11</v>
      </c>
      <c r="M2">
        <v>13</v>
      </c>
      <c r="N2">
        <v>17</v>
      </c>
      <c r="O2">
        <v>19</v>
      </c>
      <c r="P2">
        <v>23</v>
      </c>
      <c r="Q2">
        <v>29</v>
      </c>
      <c r="R2">
        <v>947</v>
      </c>
      <c r="S2">
        <v>953</v>
      </c>
      <c r="T2">
        <v>967</v>
      </c>
      <c r="U2">
        <v>971</v>
      </c>
      <c r="V2">
        <v>977</v>
      </c>
      <c r="W2">
        <v>983</v>
      </c>
    </row>
    <row r="3" spans="1:23">
      <c r="G3">
        <v>2</v>
      </c>
      <c r="H3">
        <v>31</v>
      </c>
      <c r="I3">
        <v>37</v>
      </c>
      <c r="J3">
        <v>41</v>
      </c>
      <c r="K3">
        <v>43</v>
      </c>
      <c r="L3">
        <v>47</v>
      </c>
      <c r="M3">
        <v>53</v>
      </c>
      <c r="N3">
        <v>59</v>
      </c>
      <c r="O3">
        <v>61</v>
      </c>
      <c r="P3">
        <v>67</v>
      </c>
      <c r="Q3">
        <v>71</v>
      </c>
      <c r="R3">
        <v>991</v>
      </c>
      <c r="S3">
        <v>997</v>
      </c>
      <c r="T3">
        <v>1009</v>
      </c>
      <c r="U3">
        <v>1013</v>
      </c>
      <c r="V3">
        <v>1019</v>
      </c>
      <c r="W3">
        <v>1021</v>
      </c>
    </row>
    <row r="4" spans="1:23">
      <c r="G4">
        <v>3</v>
      </c>
      <c r="H4">
        <v>73</v>
      </c>
      <c r="I4">
        <v>79</v>
      </c>
      <c r="J4">
        <v>83</v>
      </c>
      <c r="K4">
        <v>89</v>
      </c>
      <c r="L4">
        <v>97</v>
      </c>
      <c r="M4">
        <v>101</v>
      </c>
      <c r="N4">
        <v>103</v>
      </c>
      <c r="O4">
        <v>107</v>
      </c>
      <c r="P4">
        <v>109</v>
      </c>
      <c r="Q4">
        <v>113</v>
      </c>
      <c r="R4">
        <v>1031</v>
      </c>
      <c r="S4">
        <v>1033</v>
      </c>
      <c r="T4">
        <v>1039</v>
      </c>
      <c r="U4">
        <v>1049</v>
      </c>
      <c r="V4">
        <v>1051</v>
      </c>
      <c r="W4">
        <v>1061</v>
      </c>
    </row>
    <row r="5" spans="1:23">
      <c r="G5">
        <v>4</v>
      </c>
      <c r="H5">
        <v>127</v>
      </c>
      <c r="I5">
        <v>131</v>
      </c>
      <c r="J5">
        <v>137</v>
      </c>
      <c r="K5">
        <v>139</v>
      </c>
      <c r="L5">
        <v>149</v>
      </c>
      <c r="M5">
        <v>151</v>
      </c>
      <c r="N5">
        <v>157</v>
      </c>
      <c r="O5">
        <v>163</v>
      </c>
      <c r="P5">
        <v>167</v>
      </c>
      <c r="Q5">
        <v>173</v>
      </c>
      <c r="R5">
        <v>1993</v>
      </c>
      <c r="S5">
        <v>1997</v>
      </c>
      <c r="T5">
        <v>1999</v>
      </c>
      <c r="U5">
        <v>2003</v>
      </c>
      <c r="V5">
        <v>2011</v>
      </c>
      <c r="W5">
        <v>2017</v>
      </c>
    </row>
    <row r="6" spans="1:23">
      <c r="A6">
        <v>1</v>
      </c>
      <c r="B6">
        <f>CODE(MID('Constant Change'!D$1,Sheet2!A6,1))</f>
        <v>106</v>
      </c>
      <c r="C6">
        <f>MOD(B6,16)</f>
        <v>10</v>
      </c>
      <c r="D6">
        <f>MOD((B6-C6)/16,16)</f>
        <v>6</v>
      </c>
      <c r="E6">
        <f ca="1">INDIRECT("R"&amp;(C6+1)&amp;"C"&amp;(D6+7),0)</f>
        <v>503</v>
      </c>
      <c r="G6">
        <v>5</v>
      </c>
      <c r="H6">
        <v>179</v>
      </c>
      <c r="I6">
        <v>181</v>
      </c>
      <c r="J6">
        <v>191</v>
      </c>
      <c r="K6">
        <v>193</v>
      </c>
      <c r="L6">
        <v>197</v>
      </c>
      <c r="M6">
        <v>199</v>
      </c>
      <c r="N6">
        <v>211</v>
      </c>
      <c r="O6">
        <v>223</v>
      </c>
      <c r="P6">
        <v>227</v>
      </c>
      <c r="Q6">
        <v>229</v>
      </c>
      <c r="R6">
        <v>2063</v>
      </c>
      <c r="S6">
        <v>2069</v>
      </c>
      <c r="T6">
        <v>2081</v>
      </c>
      <c r="U6">
        <v>2083</v>
      </c>
      <c r="V6">
        <v>2087</v>
      </c>
      <c r="W6">
        <v>2089</v>
      </c>
    </row>
    <row r="7" spans="1:23">
      <c r="A7">
        <v>2</v>
      </c>
      <c r="B7">
        <f>CODE(MID('Constant Change'!D$1,Sheet2!A7,1))</f>
        <v>111</v>
      </c>
      <c r="C7">
        <f t="shared" ref="C7:C10" si="0">MOD(B7,16)</f>
        <v>15</v>
      </c>
      <c r="D7">
        <f t="shared" ref="D7:D10" si="1">MOD((B7-C7)/16,16)</f>
        <v>6</v>
      </c>
      <c r="E7">
        <f t="shared" ref="E7:E10" ca="1" si="2">INDIRECT("R"&amp;(C7+1)&amp;"C"&amp;(D7+7),0)</f>
        <v>839</v>
      </c>
      <c r="G7">
        <v>6</v>
      </c>
      <c r="H7">
        <v>233</v>
      </c>
      <c r="I7">
        <v>239</v>
      </c>
      <c r="J7">
        <v>241</v>
      </c>
      <c r="K7">
        <v>251</v>
      </c>
      <c r="L7">
        <v>257</v>
      </c>
      <c r="M7">
        <v>263</v>
      </c>
      <c r="N7">
        <v>269</v>
      </c>
      <c r="O7">
        <v>271</v>
      </c>
      <c r="P7">
        <v>277</v>
      </c>
      <c r="Q7">
        <v>281</v>
      </c>
      <c r="R7">
        <v>2131</v>
      </c>
      <c r="S7">
        <v>2137</v>
      </c>
      <c r="T7">
        <v>2141</v>
      </c>
      <c r="U7">
        <v>2143</v>
      </c>
      <c r="V7">
        <v>2153</v>
      </c>
      <c r="W7">
        <v>2161</v>
      </c>
    </row>
    <row r="8" spans="1:23">
      <c r="A8">
        <v>3</v>
      </c>
      <c r="B8">
        <f>CODE(MID('Constant Change'!D$1,Sheet2!A8,1))</f>
        <v>104</v>
      </c>
      <c r="C8">
        <f t="shared" si="0"/>
        <v>8</v>
      </c>
      <c r="D8">
        <f t="shared" si="1"/>
        <v>6</v>
      </c>
      <c r="E8">
        <f t="shared" ca="1" si="2"/>
        <v>383</v>
      </c>
      <c r="G8">
        <v>7</v>
      </c>
      <c r="H8">
        <v>283</v>
      </c>
      <c r="I8">
        <v>293</v>
      </c>
      <c r="J8">
        <v>307</v>
      </c>
      <c r="K8">
        <v>311</v>
      </c>
      <c r="L8">
        <v>313</v>
      </c>
      <c r="M8">
        <v>317</v>
      </c>
      <c r="N8">
        <v>331</v>
      </c>
      <c r="O8">
        <v>337</v>
      </c>
      <c r="P8">
        <v>347</v>
      </c>
      <c r="Q8">
        <v>349</v>
      </c>
      <c r="R8">
        <v>2221</v>
      </c>
      <c r="S8">
        <v>2237</v>
      </c>
      <c r="T8">
        <v>2239</v>
      </c>
      <c r="U8">
        <v>2243</v>
      </c>
      <c r="V8">
        <v>2251</v>
      </c>
      <c r="W8">
        <v>2267</v>
      </c>
    </row>
    <row r="9" spans="1:23">
      <c r="A9">
        <v>4</v>
      </c>
      <c r="B9">
        <f>CODE(MID('Constant Change'!D$1,Sheet2!A9,1))</f>
        <v>110</v>
      </c>
      <c r="C9">
        <f t="shared" si="0"/>
        <v>14</v>
      </c>
      <c r="D9">
        <f t="shared" si="1"/>
        <v>6</v>
      </c>
      <c r="E9">
        <f t="shared" ca="1" si="2"/>
        <v>769</v>
      </c>
      <c r="G9">
        <v>8</v>
      </c>
      <c r="H9">
        <v>353</v>
      </c>
      <c r="I9">
        <v>359</v>
      </c>
      <c r="J9">
        <v>367</v>
      </c>
      <c r="K9">
        <v>373</v>
      </c>
      <c r="L9">
        <v>379</v>
      </c>
      <c r="M9">
        <v>383</v>
      </c>
      <c r="N9">
        <v>389</v>
      </c>
      <c r="O9">
        <v>397</v>
      </c>
      <c r="P9">
        <v>401</v>
      </c>
      <c r="Q9">
        <v>409</v>
      </c>
      <c r="R9">
        <v>2293</v>
      </c>
      <c r="S9">
        <v>2297</v>
      </c>
      <c r="T9">
        <v>2309</v>
      </c>
      <c r="U9">
        <v>2311</v>
      </c>
      <c r="V9">
        <v>2333</v>
      </c>
      <c r="W9">
        <v>2339</v>
      </c>
    </row>
    <row r="10" spans="1:23">
      <c r="A10">
        <v>5</v>
      </c>
      <c r="B10">
        <f>CODE(MID('Constant Change'!D$1,Sheet2!A10,1))</f>
        <v>116</v>
      </c>
      <c r="C10">
        <f t="shared" si="0"/>
        <v>4</v>
      </c>
      <c r="D10">
        <f t="shared" si="1"/>
        <v>7</v>
      </c>
      <c r="E10">
        <f t="shared" ca="1" si="2"/>
        <v>157</v>
      </c>
      <c r="G10">
        <v>9</v>
      </c>
      <c r="H10">
        <v>419</v>
      </c>
      <c r="I10">
        <v>421</v>
      </c>
      <c r="J10">
        <v>431</v>
      </c>
      <c r="K10">
        <v>433</v>
      </c>
      <c r="L10">
        <v>439</v>
      </c>
      <c r="M10">
        <v>443</v>
      </c>
      <c r="N10">
        <v>449</v>
      </c>
      <c r="O10">
        <v>457</v>
      </c>
      <c r="P10">
        <v>461</v>
      </c>
      <c r="Q10">
        <v>463</v>
      </c>
      <c r="R10">
        <v>2371</v>
      </c>
      <c r="S10">
        <v>2377</v>
      </c>
      <c r="T10">
        <v>2381</v>
      </c>
      <c r="U10">
        <v>2383</v>
      </c>
      <c r="V10">
        <v>2389</v>
      </c>
      <c r="W10">
        <v>2393</v>
      </c>
    </row>
    <row r="11" spans="1:23">
      <c r="A11" t="s">
        <v>4</v>
      </c>
      <c r="B11">
        <f ca="1">MOD(PRODUCT(E6:E10),F13)</f>
        <v>21859</v>
      </c>
      <c r="F11">
        <v>1103515245</v>
      </c>
      <c r="G11">
        <v>10</v>
      </c>
      <c r="H11">
        <v>467</v>
      </c>
      <c r="I11">
        <v>479</v>
      </c>
      <c r="J11">
        <v>487</v>
      </c>
      <c r="K11">
        <v>491</v>
      </c>
      <c r="L11">
        <v>499</v>
      </c>
      <c r="M11">
        <v>503</v>
      </c>
      <c r="N11">
        <v>509</v>
      </c>
      <c r="O11">
        <v>521</v>
      </c>
      <c r="P11">
        <v>523</v>
      </c>
      <c r="Q11">
        <v>541</v>
      </c>
      <c r="R11">
        <v>2437</v>
      </c>
      <c r="S11">
        <v>2441</v>
      </c>
      <c r="T11">
        <v>2447</v>
      </c>
      <c r="U11">
        <v>2459</v>
      </c>
      <c r="V11">
        <v>2467</v>
      </c>
      <c r="W11">
        <v>2473</v>
      </c>
    </row>
    <row r="12" spans="1:23">
      <c r="A12" t="s">
        <v>5</v>
      </c>
      <c r="B12">
        <f ca="1">MOD(B11*F11+F12,F13)</f>
        <v>13664</v>
      </c>
      <c r="C12">
        <f ca="1">MOD(B12,2)</f>
        <v>0</v>
      </c>
      <c r="D12">
        <f ca="1">B12/F$13</f>
        <v>0.4169921875</v>
      </c>
      <c r="E12">
        <f ca="1">IF(D12&lt;0.25,0,IF(D12&lt;0.5,1,IF(D12&lt;0.75,3,4)))</f>
        <v>1</v>
      </c>
      <c r="F12">
        <v>12345</v>
      </c>
      <c r="G12">
        <v>11</v>
      </c>
      <c r="H12">
        <v>547</v>
      </c>
      <c r="I12">
        <v>557</v>
      </c>
      <c r="J12">
        <v>563</v>
      </c>
      <c r="K12">
        <v>569</v>
      </c>
      <c r="L12">
        <v>571</v>
      </c>
      <c r="M12">
        <v>577</v>
      </c>
      <c r="N12">
        <v>587</v>
      </c>
      <c r="O12">
        <v>593</v>
      </c>
      <c r="P12">
        <v>599</v>
      </c>
      <c r="Q12">
        <v>601</v>
      </c>
      <c r="R12">
        <v>2539</v>
      </c>
      <c r="S12">
        <v>2543</v>
      </c>
      <c r="T12">
        <v>2549</v>
      </c>
      <c r="U12">
        <v>2551</v>
      </c>
      <c r="V12">
        <v>2557</v>
      </c>
      <c r="W12">
        <v>2579</v>
      </c>
    </row>
    <row r="13" spans="1:23">
      <c r="A13" t="s">
        <v>6</v>
      </c>
      <c r="B13" s="3">
        <f t="shared" ref="B13:B33" ca="1" si="3">MOD(B12*F$11+F$12,F$13)</f>
        <v>10777</v>
      </c>
      <c r="C13">
        <f t="shared" ref="C13:C33" ca="1" si="4">IF(D13&lt;0.5,0,1)</f>
        <v>0</v>
      </c>
      <c r="D13">
        <f t="shared" ref="D13:D33" ca="1" si="5">B13/F$13</f>
        <v>0.328887939453125</v>
      </c>
      <c r="E13">
        <f t="shared" ref="E13:E33" ca="1" si="6">IF(D13&lt;0.25,0,IF(D13&lt;0.5,1,IF(D13&lt;0.75,3,4)))</f>
        <v>1</v>
      </c>
      <c r="F13">
        <v>32768</v>
      </c>
      <c r="G13">
        <v>12</v>
      </c>
      <c r="H13">
        <v>607</v>
      </c>
      <c r="I13">
        <v>613</v>
      </c>
      <c r="J13">
        <v>617</v>
      </c>
      <c r="K13">
        <v>619</v>
      </c>
      <c r="L13">
        <v>631</v>
      </c>
      <c r="M13">
        <v>641</v>
      </c>
      <c r="N13">
        <v>643</v>
      </c>
      <c r="O13">
        <v>647</v>
      </c>
      <c r="P13">
        <v>653</v>
      </c>
      <c r="Q13">
        <v>659</v>
      </c>
      <c r="R13">
        <v>2621</v>
      </c>
      <c r="S13">
        <v>2633</v>
      </c>
      <c r="T13">
        <v>2647</v>
      </c>
      <c r="U13">
        <v>2657</v>
      </c>
      <c r="V13">
        <v>2659</v>
      </c>
      <c r="W13">
        <v>2663</v>
      </c>
    </row>
    <row r="14" spans="1:23">
      <c r="A14" t="s">
        <v>7</v>
      </c>
      <c r="B14" s="3">
        <f t="shared" ca="1" si="3"/>
        <v>15070</v>
      </c>
      <c r="C14">
        <f t="shared" ca="1" si="4"/>
        <v>0</v>
      </c>
      <c r="D14">
        <f t="shared" ca="1" si="5"/>
        <v>0.45989990234375</v>
      </c>
      <c r="E14">
        <f t="shared" ca="1" si="6"/>
        <v>1</v>
      </c>
      <c r="G14">
        <v>13</v>
      </c>
      <c r="H14">
        <v>661</v>
      </c>
      <c r="I14">
        <v>673</v>
      </c>
      <c r="J14">
        <v>677</v>
      </c>
      <c r="K14">
        <v>683</v>
      </c>
      <c r="L14">
        <v>691</v>
      </c>
      <c r="M14">
        <v>701</v>
      </c>
      <c r="N14">
        <v>709</v>
      </c>
      <c r="O14">
        <v>719</v>
      </c>
      <c r="P14">
        <v>727</v>
      </c>
      <c r="Q14">
        <v>733</v>
      </c>
      <c r="R14">
        <v>2689</v>
      </c>
      <c r="S14">
        <v>2693</v>
      </c>
      <c r="T14">
        <v>2699</v>
      </c>
      <c r="U14">
        <v>2707</v>
      </c>
      <c r="V14">
        <v>2711</v>
      </c>
      <c r="W14">
        <v>2713</v>
      </c>
    </row>
    <row r="15" spans="1:23">
      <c r="A15" t="s">
        <v>8</v>
      </c>
      <c r="B15" s="3">
        <f t="shared" ca="1" si="3"/>
        <v>25791</v>
      </c>
      <c r="C15">
        <f t="shared" ca="1" si="4"/>
        <v>1</v>
      </c>
      <c r="D15">
        <f t="shared" ca="1" si="5"/>
        <v>0.787078857421875</v>
      </c>
      <c r="E15">
        <f t="shared" ca="1" si="6"/>
        <v>4</v>
      </c>
      <c r="G15">
        <v>14</v>
      </c>
      <c r="H15">
        <v>739</v>
      </c>
      <c r="I15">
        <v>743</v>
      </c>
      <c r="J15">
        <v>751</v>
      </c>
      <c r="K15">
        <v>757</v>
      </c>
      <c r="L15">
        <v>761</v>
      </c>
      <c r="M15">
        <v>769</v>
      </c>
      <c r="N15">
        <v>773</v>
      </c>
      <c r="O15">
        <v>787</v>
      </c>
      <c r="P15">
        <v>797</v>
      </c>
      <c r="Q15">
        <v>809</v>
      </c>
      <c r="R15">
        <v>2749</v>
      </c>
      <c r="S15">
        <v>2753</v>
      </c>
      <c r="T15">
        <v>2767</v>
      </c>
      <c r="U15">
        <v>2777</v>
      </c>
      <c r="V15">
        <v>2789</v>
      </c>
      <c r="W15">
        <v>2791</v>
      </c>
    </row>
    <row r="16" spans="1:23">
      <c r="A16" t="s">
        <v>9</v>
      </c>
      <c r="B16" s="3">
        <f t="shared" ca="1" si="3"/>
        <v>18316</v>
      </c>
      <c r="C16">
        <f t="shared" ca="1" si="4"/>
        <v>1</v>
      </c>
      <c r="D16">
        <f t="shared" ca="1" si="5"/>
        <v>0.5589599609375</v>
      </c>
      <c r="E16">
        <f t="shared" ca="1" si="6"/>
        <v>3</v>
      </c>
      <c r="G16">
        <v>15</v>
      </c>
      <c r="H16">
        <v>811</v>
      </c>
      <c r="I16">
        <v>821</v>
      </c>
      <c r="J16">
        <v>823</v>
      </c>
      <c r="K16">
        <v>827</v>
      </c>
      <c r="L16">
        <v>829</v>
      </c>
      <c r="M16">
        <v>839</v>
      </c>
      <c r="N16">
        <v>853</v>
      </c>
      <c r="O16">
        <v>857</v>
      </c>
      <c r="P16">
        <v>859</v>
      </c>
      <c r="Q16">
        <v>863</v>
      </c>
      <c r="R16">
        <v>2833</v>
      </c>
      <c r="S16">
        <v>2837</v>
      </c>
      <c r="T16">
        <v>2843</v>
      </c>
      <c r="U16">
        <v>2851</v>
      </c>
      <c r="V16">
        <v>2857</v>
      </c>
      <c r="W16">
        <v>2861</v>
      </c>
    </row>
    <row r="17" spans="1:23">
      <c r="A17" t="s">
        <v>10</v>
      </c>
      <c r="B17" s="3">
        <f t="shared" ca="1" si="3"/>
        <v>20181</v>
      </c>
      <c r="C17">
        <f t="shared" ca="1" si="4"/>
        <v>1</v>
      </c>
      <c r="D17">
        <f t="shared" ca="1" si="5"/>
        <v>0.615875244140625</v>
      </c>
      <c r="E17">
        <f t="shared" ca="1" si="6"/>
        <v>3</v>
      </c>
      <c r="G17">
        <v>16</v>
      </c>
      <c r="H17">
        <v>877</v>
      </c>
      <c r="I17">
        <v>881</v>
      </c>
      <c r="J17">
        <v>883</v>
      </c>
      <c r="K17">
        <v>887</v>
      </c>
      <c r="L17">
        <v>907</v>
      </c>
      <c r="M17">
        <v>911</v>
      </c>
      <c r="N17">
        <v>919</v>
      </c>
      <c r="O17">
        <v>929</v>
      </c>
      <c r="P17">
        <v>937</v>
      </c>
      <c r="Q17">
        <v>941</v>
      </c>
      <c r="R17">
        <v>2909</v>
      </c>
      <c r="S17">
        <v>2917</v>
      </c>
      <c r="T17">
        <v>2927</v>
      </c>
      <c r="U17">
        <v>2939</v>
      </c>
      <c r="V17">
        <v>2953</v>
      </c>
      <c r="W17">
        <v>2957</v>
      </c>
    </row>
    <row r="18" spans="1:23">
      <c r="A18" t="s">
        <v>11</v>
      </c>
      <c r="B18" s="3">
        <f t="shared" ca="1" si="3"/>
        <v>9962</v>
      </c>
      <c r="C18">
        <f t="shared" ca="1" si="4"/>
        <v>0</v>
      </c>
      <c r="D18">
        <f t="shared" ca="1" si="5"/>
        <v>0.30401611328125</v>
      </c>
      <c r="E18">
        <f t="shared" ca="1" si="6"/>
        <v>1</v>
      </c>
    </row>
    <row r="19" spans="1:23">
      <c r="A19" t="s">
        <v>12</v>
      </c>
      <c r="B19" s="3">
        <f t="shared" ca="1" si="3"/>
        <v>3547</v>
      </c>
      <c r="C19">
        <f t="shared" ca="1" si="4"/>
        <v>0</v>
      </c>
      <c r="D19">
        <f t="shared" ca="1" si="5"/>
        <v>0.108245849609375</v>
      </c>
      <c r="E19">
        <f t="shared" ca="1" si="6"/>
        <v>0</v>
      </c>
    </row>
    <row r="20" spans="1:23">
      <c r="A20" t="s">
        <v>13</v>
      </c>
      <c r="B20" s="3">
        <f t="shared" ca="1" si="3"/>
        <v>20600</v>
      </c>
      <c r="C20">
        <f t="shared" ca="1" si="4"/>
        <v>1</v>
      </c>
      <c r="D20">
        <f t="shared" ca="1" si="5"/>
        <v>0.628662109375</v>
      </c>
      <c r="E20">
        <f t="shared" ca="1" si="6"/>
        <v>3</v>
      </c>
    </row>
    <row r="21" spans="1:23">
      <c r="A21" t="s">
        <v>14</v>
      </c>
      <c r="B21" s="3">
        <f t="shared" ca="1" si="3"/>
        <v>849</v>
      </c>
      <c r="C21">
        <f t="shared" ca="1" si="4"/>
        <v>0</v>
      </c>
      <c r="D21">
        <f t="shared" ca="1" si="5"/>
        <v>2.5909423828125E-2</v>
      </c>
      <c r="E21">
        <f t="shared" ca="1" si="6"/>
        <v>0</v>
      </c>
    </row>
    <row r="22" spans="1:23">
      <c r="A22" t="s">
        <v>15</v>
      </c>
      <c r="B22" s="3">
        <f t="shared" ca="1" si="3"/>
        <v>18358</v>
      </c>
      <c r="C22">
        <f t="shared" ca="1" si="4"/>
        <v>1</v>
      </c>
      <c r="D22">
        <f t="shared" ca="1" si="5"/>
        <v>0.56024169921875</v>
      </c>
      <c r="E22">
        <f t="shared" ca="1" si="6"/>
        <v>3</v>
      </c>
      <c r="M22" s="3"/>
    </row>
    <row r="23" spans="1:23">
      <c r="A23" t="s">
        <v>16</v>
      </c>
      <c r="B23" s="3">
        <f t="shared" ca="1" si="3"/>
        <v>11447</v>
      </c>
      <c r="C23">
        <f t="shared" ca="1" si="4"/>
        <v>0</v>
      </c>
      <c r="D23">
        <f t="shared" ca="1" si="5"/>
        <v>0.349334716796875</v>
      </c>
      <c r="E23">
        <f t="shared" ca="1" si="6"/>
        <v>1</v>
      </c>
      <c r="M23" s="3"/>
    </row>
    <row r="24" spans="1:23">
      <c r="A24" t="s">
        <v>17</v>
      </c>
      <c r="B24" s="3">
        <f t="shared" ca="1" si="3"/>
        <v>31780</v>
      </c>
      <c r="C24">
        <f t="shared" ca="1" si="4"/>
        <v>1</v>
      </c>
      <c r="D24">
        <f t="shared" ca="1" si="5"/>
        <v>0.9698486328125</v>
      </c>
      <c r="E24">
        <f t="shared" ca="1" si="6"/>
        <v>4</v>
      </c>
      <c r="M24" s="3"/>
    </row>
    <row r="25" spans="1:23">
      <c r="A25" t="s">
        <v>18</v>
      </c>
      <c r="B25" s="3">
        <f t="shared" ca="1" si="3"/>
        <v>909</v>
      </c>
      <c r="C25">
        <f t="shared" ca="1" si="4"/>
        <v>0</v>
      </c>
      <c r="D25">
        <f t="shared" ca="1" si="5"/>
        <v>2.7740478515625E-2</v>
      </c>
      <c r="E25">
        <f t="shared" ca="1" si="6"/>
        <v>0</v>
      </c>
      <c r="M25" s="3"/>
    </row>
    <row r="26" spans="1:23">
      <c r="A26" t="s">
        <v>19</v>
      </c>
      <c r="B26" s="3">
        <f t="shared" ca="1" si="3"/>
        <v>10562</v>
      </c>
      <c r="C26">
        <f t="shared" ca="1" si="4"/>
        <v>0</v>
      </c>
      <c r="D26">
        <f t="shared" ca="1" si="5"/>
        <v>0.32232666015625</v>
      </c>
      <c r="E26">
        <f t="shared" ca="1" si="6"/>
        <v>1</v>
      </c>
      <c r="M26" s="3"/>
    </row>
    <row r="27" spans="1:23">
      <c r="A27" t="s">
        <v>20</v>
      </c>
      <c r="B27" s="3">
        <f t="shared" ca="1" si="3"/>
        <v>23891</v>
      </c>
      <c r="C27">
        <f t="shared" ca="1" si="4"/>
        <v>1</v>
      </c>
      <c r="D27">
        <f t="shared" ca="1" si="5"/>
        <v>0.729095458984375</v>
      </c>
      <c r="E27">
        <f t="shared" ca="1" si="6"/>
        <v>3</v>
      </c>
      <c r="M27" s="3"/>
    </row>
    <row r="28" spans="1:23">
      <c r="A28" t="s">
        <v>21</v>
      </c>
      <c r="B28" s="3">
        <f t="shared" ca="1" si="3"/>
        <v>13968</v>
      </c>
      <c r="C28">
        <f t="shared" ca="1" si="4"/>
        <v>0</v>
      </c>
      <c r="D28">
        <f t="shared" ca="1" si="5"/>
        <v>0.42626953125</v>
      </c>
      <c r="E28">
        <f t="shared" ca="1" si="6"/>
        <v>1</v>
      </c>
      <c r="M28" s="3"/>
    </row>
    <row r="29" spans="1:23">
      <c r="A29" t="s">
        <v>22</v>
      </c>
      <c r="B29" s="3">
        <f t="shared" ca="1" si="3"/>
        <v>19337</v>
      </c>
      <c r="C29">
        <f t="shared" ca="1" si="4"/>
        <v>1</v>
      </c>
      <c r="D29">
        <f t="shared" ca="1" si="5"/>
        <v>0.590118408203125</v>
      </c>
      <c r="E29">
        <f t="shared" ca="1" si="6"/>
        <v>3</v>
      </c>
      <c r="M29" s="3"/>
    </row>
    <row r="30" spans="1:23">
      <c r="A30" t="s">
        <v>23</v>
      </c>
      <c r="B30" s="3">
        <f t="shared" ca="1" si="3"/>
        <v>6030</v>
      </c>
      <c r="C30">
        <f t="shared" ca="1" si="4"/>
        <v>0</v>
      </c>
      <c r="D30">
        <f t="shared" ca="1" si="5"/>
        <v>0.18402099609375</v>
      </c>
      <c r="E30">
        <f t="shared" ca="1" si="6"/>
        <v>0</v>
      </c>
      <c r="M30" s="3"/>
    </row>
    <row r="31" spans="1:23">
      <c r="A31" t="s">
        <v>24</v>
      </c>
      <c r="B31" s="3">
        <f t="shared" ca="1" si="3"/>
        <v>31663</v>
      </c>
      <c r="C31">
        <f t="shared" ca="1" si="4"/>
        <v>1</v>
      </c>
      <c r="D31">
        <f t="shared" ca="1" si="5"/>
        <v>0.966278076171875</v>
      </c>
      <c r="E31">
        <f t="shared" ca="1" si="6"/>
        <v>4</v>
      </c>
      <c r="M31" s="3"/>
    </row>
    <row r="32" spans="1:23">
      <c r="A32" t="s">
        <v>25</v>
      </c>
      <c r="B32" s="3">
        <f t="shared" ca="1" si="3"/>
        <v>11196</v>
      </c>
      <c r="C32">
        <f t="shared" ca="1" si="4"/>
        <v>0</v>
      </c>
      <c r="D32">
        <f t="shared" ca="1" si="5"/>
        <v>0.3416748046875</v>
      </c>
      <c r="E32">
        <f t="shared" ca="1" si="6"/>
        <v>1</v>
      </c>
      <c r="M32" s="3"/>
    </row>
    <row r="33" spans="1:13">
      <c r="A33" t="s">
        <v>26</v>
      </c>
      <c r="B33" s="3">
        <f t="shared" ca="1" si="3"/>
        <v>5957</v>
      </c>
      <c r="C33">
        <f t="shared" ca="1" si="4"/>
        <v>0</v>
      </c>
      <c r="D33">
        <f t="shared" ca="1" si="5"/>
        <v>0.181793212890625</v>
      </c>
      <c r="E33">
        <f t="shared" ca="1" si="6"/>
        <v>0</v>
      </c>
      <c r="M33" s="3"/>
    </row>
    <row r="34" spans="1:13">
      <c r="M34" s="3"/>
    </row>
    <row r="35" spans="1:13">
      <c r="M35" s="3"/>
    </row>
    <row r="36" spans="1:13">
      <c r="M36" s="3"/>
    </row>
    <row r="37" spans="1:13">
      <c r="M37" s="3"/>
    </row>
    <row r="38" spans="1:13">
      <c r="M38" s="3"/>
    </row>
    <row r="39" spans="1:13">
      <c r="M39" s="3"/>
    </row>
    <row r="40" spans="1:13">
      <c r="M40" s="3"/>
    </row>
    <row r="41" spans="1:13">
      <c r="M41" s="3"/>
    </row>
    <row r="42" spans="1:13">
      <c r="M42" s="3"/>
    </row>
    <row r="43" spans="1:13">
      <c r="M43" s="3"/>
    </row>
    <row r="44" spans="1:13">
      <c r="M44" s="3"/>
    </row>
    <row r="45" spans="1:13">
      <c r="M45" s="3"/>
    </row>
  </sheetData>
  <customSheetViews>
    <customSheetView guid="{86163F03-5311-4FD3-9F34-A891F9AC9F16}" scale="130" state="hidden" topLeftCell="A21">
      <selection activeCell="F35" sqref="A1:XFD1048576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Constant Change</vt:lpstr>
      <vt:lpstr>Constant Percent Change</vt:lpstr>
      <vt:lpstr>Puzzle 1</vt:lpstr>
      <vt:lpstr>Puzzle 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Ketchersid</dc:creator>
  <cp:lastModifiedBy>Richard Ketchersid</cp:lastModifiedBy>
  <dcterms:created xsi:type="dcterms:W3CDTF">2020-09-21T00:51:26Z</dcterms:created>
  <dcterms:modified xsi:type="dcterms:W3CDTF">2020-10-02T18:14:57Z</dcterms:modified>
</cp:coreProperties>
</file>