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0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f740cb31bdb404a/Desktop/Submissions/"/>
    </mc:Choice>
  </mc:AlternateContent>
  <xr:revisionPtr revIDLastSave="30" documentId="8_{2F6F6950-8ED6-41AC-8E62-F3BE1143BBEB}" xr6:coauthVersionLast="47" xr6:coauthVersionMax="47" xr10:uidLastSave="{E7C7B825-57B2-43AF-9BBC-C88C21F67CF5}"/>
  <bookViews>
    <workbookView xWindow="-108" yWindow="-108" windowWidth="23256" windowHeight="12456" xr2:uid="{5DB196FC-06D5-410A-AFF3-330B4161CAF6}"/>
  </bookViews>
  <sheets>
    <sheet name="Order report (X)" sheetId="4" r:id="rId1"/>
    <sheet name="Pincode zones (X)" sheetId="5" r:id="rId2"/>
    <sheet name="SKU master (X)" sheetId="1" r:id="rId3"/>
    <sheet name="Invoice (C)" sheetId="2" r:id="rId4"/>
    <sheet name="Rates (C)" sheetId="3" r:id="rId5"/>
    <sheet name="Calculations" sheetId="7" r:id="rId6"/>
    <sheet name="Summary" sheetId="9" r:id="rId7"/>
  </sheets>
  <definedNames>
    <definedName name="_xlnm._FilterDatabase" localSheetId="5" hidden="1">Calculations!$A$1:$X$125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4" l="1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G87" i="7" s="1"/>
  <c r="H87" i="7" s="1"/>
  <c r="D19" i="4"/>
  <c r="D20" i="4"/>
  <c r="D21" i="4"/>
  <c r="D22" i="4"/>
  <c r="D23" i="4"/>
  <c r="D24" i="4"/>
  <c r="G83" i="7" s="1"/>
  <c r="H83" i="7" s="1"/>
  <c r="D25" i="4"/>
  <c r="D26" i="4"/>
  <c r="G82" i="7" s="1"/>
  <c r="H82" i="7" s="1"/>
  <c r="D27" i="4"/>
  <c r="D28" i="4"/>
  <c r="D29" i="4"/>
  <c r="D30" i="4"/>
  <c r="D31" i="4"/>
  <c r="D32" i="4"/>
  <c r="G80" i="7" s="1"/>
  <c r="H80" i="7" s="1"/>
  <c r="D33" i="4"/>
  <c r="D34" i="4"/>
  <c r="G29" i="7" s="1"/>
  <c r="H29" i="7" s="1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G90" i="7" s="1"/>
  <c r="H90" i="7" s="1"/>
  <c r="D49" i="4"/>
  <c r="D50" i="4"/>
  <c r="G28" i="7" s="1"/>
  <c r="H28" i="7" s="1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G26" i="7" s="1"/>
  <c r="H26" i="7" s="1"/>
  <c r="D67" i="4"/>
  <c r="D68" i="4"/>
  <c r="D69" i="4"/>
  <c r="D70" i="4"/>
  <c r="D71" i="4"/>
  <c r="D72" i="4"/>
  <c r="G75" i="7" s="1"/>
  <c r="H75" i="7" s="1"/>
  <c r="D73" i="4"/>
  <c r="D74" i="4"/>
  <c r="G73" i="7" s="1"/>
  <c r="H73" i="7" s="1"/>
  <c r="D75" i="4"/>
  <c r="D76" i="4"/>
  <c r="D77" i="4"/>
  <c r="D78" i="4"/>
  <c r="D79" i="4"/>
  <c r="D80" i="4"/>
  <c r="G121" i="7" s="1"/>
  <c r="H121" i="7" s="1"/>
  <c r="D81" i="4"/>
  <c r="D82" i="4"/>
  <c r="G72" i="7" s="1"/>
  <c r="H72" i="7" s="1"/>
  <c r="D83" i="4"/>
  <c r="D84" i="4"/>
  <c r="D85" i="4"/>
  <c r="D86" i="4"/>
  <c r="D87" i="4"/>
  <c r="D88" i="4"/>
  <c r="D89" i="4"/>
  <c r="D90" i="4"/>
  <c r="G25" i="7" s="1"/>
  <c r="H25" i="7" s="1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G70" i="7" s="1"/>
  <c r="H70" i="7" s="1"/>
  <c r="D107" i="4"/>
  <c r="D108" i="4"/>
  <c r="D109" i="4"/>
  <c r="D110" i="4"/>
  <c r="D111" i="4"/>
  <c r="D112" i="4"/>
  <c r="D113" i="4"/>
  <c r="D114" i="4"/>
  <c r="G119" i="7" s="1"/>
  <c r="H119" i="7" s="1"/>
  <c r="D115" i="4"/>
  <c r="D116" i="4"/>
  <c r="D117" i="4"/>
  <c r="D118" i="4"/>
  <c r="D119" i="4"/>
  <c r="D120" i="4"/>
  <c r="G125" i="7" s="1"/>
  <c r="H125" i="7" s="1"/>
  <c r="D121" i="4"/>
  <c r="D122" i="4"/>
  <c r="G68" i="7" s="1"/>
  <c r="H68" i="7" s="1"/>
  <c r="D123" i="4"/>
  <c r="D124" i="4"/>
  <c r="D125" i="4"/>
  <c r="D126" i="4"/>
  <c r="D127" i="4"/>
  <c r="D128" i="4"/>
  <c r="G33" i="7" s="1"/>
  <c r="H33" i="7" s="1"/>
  <c r="D129" i="4"/>
  <c r="D130" i="4"/>
  <c r="G67" i="7" s="1"/>
  <c r="H67" i="7" s="1"/>
  <c r="D131" i="4"/>
  <c r="D132" i="4"/>
  <c r="D133" i="4"/>
  <c r="D134" i="4"/>
  <c r="D135" i="4"/>
  <c r="D136" i="4"/>
  <c r="D137" i="4"/>
  <c r="D138" i="4"/>
  <c r="G117" i="7" s="1"/>
  <c r="H117" i="7" s="1"/>
  <c r="D139" i="4"/>
  <c r="D140" i="4"/>
  <c r="D141" i="4"/>
  <c r="D142" i="4"/>
  <c r="D143" i="4"/>
  <c r="D144" i="4"/>
  <c r="D145" i="4"/>
  <c r="D146" i="4"/>
  <c r="G114" i="7" s="1"/>
  <c r="H114" i="7" s="1"/>
  <c r="D147" i="4"/>
  <c r="D148" i="4"/>
  <c r="D149" i="4"/>
  <c r="D150" i="4"/>
  <c r="D151" i="4"/>
  <c r="D152" i="4"/>
  <c r="D153" i="4"/>
  <c r="D154" i="4"/>
  <c r="G66" i="7" s="1"/>
  <c r="H66" i="7" s="1"/>
  <c r="D155" i="4"/>
  <c r="D156" i="4"/>
  <c r="D157" i="4"/>
  <c r="D158" i="4"/>
  <c r="D159" i="4"/>
  <c r="D160" i="4"/>
  <c r="D161" i="4"/>
  <c r="D162" i="4"/>
  <c r="G60" i="7" s="1"/>
  <c r="H60" i="7" s="1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G59" i="7" s="1"/>
  <c r="H59" i="7" s="1"/>
  <c r="D179" i="4"/>
  <c r="D180" i="4"/>
  <c r="D181" i="4"/>
  <c r="D182" i="4"/>
  <c r="D183" i="4"/>
  <c r="D184" i="4"/>
  <c r="G58" i="7" s="1"/>
  <c r="H58" i="7" s="1"/>
  <c r="D185" i="4"/>
  <c r="D186" i="4"/>
  <c r="G122" i="7" s="1"/>
  <c r="H122" i="7" s="1"/>
  <c r="D187" i="4"/>
  <c r="D188" i="4"/>
  <c r="D189" i="4"/>
  <c r="D190" i="4"/>
  <c r="D191" i="4"/>
  <c r="D192" i="4"/>
  <c r="G110" i="7" s="1"/>
  <c r="H110" i="7" s="1"/>
  <c r="D193" i="4"/>
  <c r="D194" i="4"/>
  <c r="G109" i="7" s="1"/>
  <c r="H109" i="7" s="1"/>
  <c r="D195" i="4"/>
  <c r="D196" i="4"/>
  <c r="D197" i="4"/>
  <c r="D198" i="4"/>
  <c r="D199" i="4"/>
  <c r="D200" i="4"/>
  <c r="G107" i="7" s="1"/>
  <c r="H107" i="7" s="1"/>
  <c r="D201" i="4"/>
  <c r="D202" i="4"/>
  <c r="G65" i="7" s="1"/>
  <c r="H65" i="7" s="1"/>
  <c r="D203" i="4"/>
  <c r="D204" i="4"/>
  <c r="D205" i="4"/>
  <c r="D206" i="4"/>
  <c r="D207" i="4"/>
  <c r="D208" i="4"/>
  <c r="D209" i="4"/>
  <c r="D210" i="4"/>
  <c r="G23" i="7" s="1"/>
  <c r="H23" i="7" s="1"/>
  <c r="D211" i="4"/>
  <c r="D212" i="4"/>
  <c r="D213" i="4"/>
  <c r="D214" i="4"/>
  <c r="D215" i="4"/>
  <c r="D216" i="4"/>
  <c r="D217" i="4"/>
  <c r="D218" i="4"/>
  <c r="G104" i="7" s="1"/>
  <c r="H104" i="7" s="1"/>
  <c r="D219" i="4"/>
  <c r="D220" i="4"/>
  <c r="D221" i="4"/>
  <c r="D222" i="4"/>
  <c r="D223" i="4"/>
  <c r="D224" i="4"/>
  <c r="D225" i="4"/>
  <c r="D226" i="4"/>
  <c r="G103" i="7" s="1"/>
  <c r="H103" i="7" s="1"/>
  <c r="D227" i="4"/>
  <c r="D228" i="4"/>
  <c r="D229" i="4"/>
  <c r="D230" i="4"/>
  <c r="D231" i="4"/>
  <c r="D232" i="4"/>
  <c r="D233" i="4"/>
  <c r="D234" i="4"/>
  <c r="G19" i="7" s="1"/>
  <c r="H19" i="7" s="1"/>
  <c r="D235" i="4"/>
  <c r="D236" i="4"/>
  <c r="D237" i="4"/>
  <c r="D238" i="4"/>
  <c r="D239" i="4"/>
  <c r="D240" i="4"/>
  <c r="D241" i="4"/>
  <c r="D242" i="4"/>
  <c r="G17" i="7" s="1"/>
  <c r="H17" i="7" s="1"/>
  <c r="D243" i="4"/>
  <c r="D244" i="4"/>
  <c r="D245" i="4"/>
  <c r="D246" i="4"/>
  <c r="D247" i="4"/>
  <c r="D248" i="4"/>
  <c r="D249" i="4"/>
  <c r="D250" i="4"/>
  <c r="G24" i="7" s="1"/>
  <c r="H24" i="7" s="1"/>
  <c r="D251" i="4"/>
  <c r="D252" i="4"/>
  <c r="D253" i="4"/>
  <c r="D254" i="4"/>
  <c r="D255" i="4"/>
  <c r="D256" i="4"/>
  <c r="D257" i="4"/>
  <c r="D258" i="4"/>
  <c r="G14" i="7" s="1"/>
  <c r="H14" i="7" s="1"/>
  <c r="D259" i="4"/>
  <c r="D260" i="4"/>
  <c r="D261" i="4"/>
  <c r="D262" i="4"/>
  <c r="D263" i="4"/>
  <c r="D264" i="4"/>
  <c r="G16" i="7" s="1"/>
  <c r="H16" i="7" s="1"/>
  <c r="D265" i="4"/>
  <c r="D266" i="4"/>
  <c r="G99" i="7" s="1"/>
  <c r="H99" i="7" s="1"/>
  <c r="D267" i="4"/>
  <c r="D268" i="4"/>
  <c r="D269" i="4"/>
  <c r="D270" i="4"/>
  <c r="D271" i="4"/>
  <c r="D272" i="4"/>
  <c r="G98" i="7" s="1"/>
  <c r="H98" i="7" s="1"/>
  <c r="D273" i="4"/>
  <c r="D274" i="4"/>
  <c r="G102" i="7" s="1"/>
  <c r="H102" i="7" s="1"/>
  <c r="D275" i="4"/>
  <c r="D276" i="4"/>
  <c r="D277" i="4"/>
  <c r="D278" i="4"/>
  <c r="D279" i="4"/>
  <c r="D280" i="4"/>
  <c r="G56" i="7" s="1"/>
  <c r="H56" i="7" s="1"/>
  <c r="D281" i="4"/>
  <c r="D282" i="4"/>
  <c r="D283" i="4"/>
  <c r="D284" i="4"/>
  <c r="D285" i="4"/>
  <c r="D286" i="4"/>
  <c r="D287" i="4"/>
  <c r="D288" i="4"/>
  <c r="G97" i="7" s="1"/>
  <c r="H97" i="7" s="1"/>
  <c r="D289" i="4"/>
  <c r="D290" i="4"/>
  <c r="G11" i="7" s="1"/>
  <c r="H11" i="7" s="1"/>
  <c r="D291" i="4"/>
  <c r="D292" i="4"/>
  <c r="D293" i="4"/>
  <c r="D294" i="4"/>
  <c r="D295" i="4"/>
  <c r="D296" i="4"/>
  <c r="G10" i="7" s="1"/>
  <c r="H10" i="7" s="1"/>
  <c r="D297" i="4"/>
  <c r="D298" i="4"/>
  <c r="G55" i="7" s="1"/>
  <c r="H55" i="7" s="1"/>
  <c r="D299" i="4"/>
  <c r="D300" i="4"/>
  <c r="D301" i="4"/>
  <c r="D302" i="4"/>
  <c r="D303" i="4"/>
  <c r="D304" i="4"/>
  <c r="D305" i="4"/>
  <c r="D306" i="4"/>
  <c r="G9" i="7" s="1"/>
  <c r="H9" i="7" s="1"/>
  <c r="D307" i="4"/>
  <c r="D308" i="4"/>
  <c r="D309" i="4"/>
  <c r="D310" i="4"/>
  <c r="D311" i="4"/>
  <c r="D312" i="4"/>
  <c r="D313" i="4"/>
  <c r="D314" i="4"/>
  <c r="G53" i="7" s="1"/>
  <c r="H53" i="7" s="1"/>
  <c r="D315" i="4"/>
  <c r="D316" i="4"/>
  <c r="D317" i="4"/>
  <c r="D318" i="4"/>
  <c r="D319" i="4"/>
  <c r="D320" i="4"/>
  <c r="D321" i="4"/>
  <c r="D322" i="4"/>
  <c r="G95" i="7" s="1"/>
  <c r="H95" i="7" s="1"/>
  <c r="D323" i="4"/>
  <c r="D324" i="4"/>
  <c r="D325" i="4"/>
  <c r="D326" i="4"/>
  <c r="D327" i="4"/>
  <c r="D328" i="4"/>
  <c r="G51" i="7" s="1"/>
  <c r="H51" i="7" s="1"/>
  <c r="D329" i="4"/>
  <c r="D330" i="4"/>
  <c r="G49" i="7" s="1"/>
  <c r="H49" i="7" s="1"/>
  <c r="D331" i="4"/>
  <c r="D332" i="4"/>
  <c r="D333" i="4"/>
  <c r="D334" i="4"/>
  <c r="D335" i="4"/>
  <c r="D336" i="4"/>
  <c r="D337" i="4"/>
  <c r="D338" i="4"/>
  <c r="G50" i="7" s="1"/>
  <c r="H50" i="7" s="1"/>
  <c r="D339" i="4"/>
  <c r="D340" i="4"/>
  <c r="D341" i="4"/>
  <c r="D342" i="4"/>
  <c r="D343" i="4"/>
  <c r="D344" i="4"/>
  <c r="G47" i="7" s="1"/>
  <c r="H47" i="7" s="1"/>
  <c r="D345" i="4"/>
  <c r="D346" i="4"/>
  <c r="G46" i="7" s="1"/>
  <c r="H46" i="7" s="1"/>
  <c r="D347" i="4"/>
  <c r="D348" i="4"/>
  <c r="D349" i="4"/>
  <c r="D350" i="4"/>
  <c r="D351" i="4"/>
  <c r="D352" i="4"/>
  <c r="G45" i="7" s="1"/>
  <c r="H45" i="7" s="1"/>
  <c r="D353" i="4"/>
  <c r="D354" i="4"/>
  <c r="G44" i="7" s="1"/>
  <c r="H44" i="7" s="1"/>
  <c r="D355" i="4"/>
  <c r="D356" i="4"/>
  <c r="D357" i="4"/>
  <c r="D358" i="4"/>
  <c r="D359" i="4"/>
  <c r="D360" i="4"/>
  <c r="G43" i="7" s="1"/>
  <c r="H43" i="7" s="1"/>
  <c r="D361" i="4"/>
  <c r="D362" i="4"/>
  <c r="G42" i="7" s="1"/>
  <c r="H42" i="7" s="1"/>
  <c r="D363" i="4"/>
  <c r="D364" i="4"/>
  <c r="D365" i="4"/>
  <c r="D366" i="4"/>
  <c r="D367" i="4"/>
  <c r="D368" i="4"/>
  <c r="D369" i="4"/>
  <c r="D370" i="4"/>
  <c r="G61" i="7" s="1"/>
  <c r="H61" i="7" s="1"/>
  <c r="D371" i="4"/>
  <c r="D372" i="4"/>
  <c r="D373" i="4"/>
  <c r="D374" i="4"/>
  <c r="D375" i="4"/>
  <c r="D376" i="4"/>
  <c r="D377" i="4"/>
  <c r="D378" i="4"/>
  <c r="G4" i="7" s="1"/>
  <c r="H4" i="7" s="1"/>
  <c r="D379" i="4"/>
  <c r="D380" i="4"/>
  <c r="D381" i="4"/>
  <c r="D382" i="4"/>
  <c r="D383" i="4"/>
  <c r="D384" i="4"/>
  <c r="D385" i="4"/>
  <c r="D386" i="4"/>
  <c r="G3" i="7" s="1"/>
  <c r="H3" i="7" s="1"/>
  <c r="D387" i="4"/>
  <c r="D388" i="4"/>
  <c r="D389" i="4"/>
  <c r="D390" i="4"/>
  <c r="D391" i="4"/>
  <c r="D392" i="4"/>
  <c r="G38" i="7" s="1"/>
  <c r="H38" i="7" s="1"/>
  <c r="D393" i="4"/>
  <c r="D394" i="4"/>
  <c r="G2" i="7" s="1"/>
  <c r="H2" i="7" s="1"/>
  <c r="D395" i="4"/>
  <c r="D396" i="4"/>
  <c r="D397" i="4"/>
  <c r="D398" i="4"/>
  <c r="D399" i="4"/>
  <c r="D400" i="4"/>
  <c r="G35" i="7" s="1"/>
  <c r="H35" i="7" s="1"/>
  <c r="D401" i="4"/>
  <c r="D2" i="4"/>
  <c r="G5" i="7"/>
  <c r="G6" i="7"/>
  <c r="G7" i="7"/>
  <c r="G8" i="7"/>
  <c r="G12" i="7"/>
  <c r="H12" i="7" s="1"/>
  <c r="G13" i="7"/>
  <c r="G15" i="7"/>
  <c r="H15" i="7" s="1"/>
  <c r="G18" i="7"/>
  <c r="H18" i="7" s="1"/>
  <c r="G20" i="7"/>
  <c r="G21" i="7"/>
  <c r="G22" i="7"/>
  <c r="G27" i="7"/>
  <c r="G31" i="7"/>
  <c r="H31" i="7" s="1"/>
  <c r="G32" i="7"/>
  <c r="H32" i="7" s="1"/>
  <c r="G34" i="7"/>
  <c r="H34" i="7" s="1"/>
  <c r="G36" i="7"/>
  <c r="H36" i="7" s="1"/>
  <c r="G37" i="7"/>
  <c r="H37" i="7" s="1"/>
  <c r="G39" i="7"/>
  <c r="H39" i="7" s="1"/>
  <c r="G40" i="7"/>
  <c r="H40" i="7" s="1"/>
  <c r="G41" i="7"/>
  <c r="H41" i="7" s="1"/>
  <c r="G48" i="7"/>
  <c r="H48" i="7" s="1"/>
  <c r="G52" i="7"/>
  <c r="H52" i="7" s="1"/>
  <c r="G54" i="7"/>
  <c r="H54" i="7" s="1"/>
  <c r="G57" i="7"/>
  <c r="H57" i="7" s="1"/>
  <c r="G62" i="7"/>
  <c r="G63" i="7"/>
  <c r="G64" i="7"/>
  <c r="H64" i="7" s="1"/>
  <c r="G69" i="7"/>
  <c r="H69" i="7" s="1"/>
  <c r="G74" i="7"/>
  <c r="H74" i="7" s="1"/>
  <c r="G76" i="7"/>
  <c r="G77" i="7"/>
  <c r="G78" i="7"/>
  <c r="H78" i="7" s="1"/>
  <c r="G81" i="7"/>
  <c r="H81" i="7" s="1"/>
  <c r="G84" i="7"/>
  <c r="G85" i="7"/>
  <c r="G86" i="7"/>
  <c r="G88" i="7"/>
  <c r="H88" i="7" s="1"/>
  <c r="G89" i="7"/>
  <c r="H89" i="7" s="1"/>
  <c r="G92" i="7"/>
  <c r="H92" i="7" s="1"/>
  <c r="G93" i="7"/>
  <c r="H93" i="7" s="1"/>
  <c r="G94" i="7"/>
  <c r="G96" i="7"/>
  <c r="H96" i="7" s="1"/>
  <c r="G100" i="7"/>
  <c r="H100" i="7" s="1"/>
  <c r="G101" i="7"/>
  <c r="H101" i="7" s="1"/>
  <c r="G105" i="7"/>
  <c r="H105" i="7" s="1"/>
  <c r="G106" i="7"/>
  <c r="H106" i="7" s="1"/>
  <c r="G108" i="7"/>
  <c r="H108" i="7" s="1"/>
  <c r="G111" i="7"/>
  <c r="H111" i="7" s="1"/>
  <c r="G112" i="7"/>
  <c r="H112" i="7" s="1"/>
  <c r="G113" i="7"/>
  <c r="H113" i="7" s="1"/>
  <c r="G115" i="7"/>
  <c r="H115" i="7" s="1"/>
  <c r="G116" i="7"/>
  <c r="G118" i="7"/>
  <c r="H118" i="7" s="1"/>
  <c r="G120" i="7"/>
  <c r="H120" i="7" s="1"/>
  <c r="G123" i="7"/>
  <c r="H123" i="7" s="1"/>
  <c r="G124" i="7"/>
  <c r="H124" i="7" s="1"/>
  <c r="G91" i="7"/>
  <c r="H91" i="7" s="1"/>
  <c r="R3" i="7"/>
  <c r="R4" i="7"/>
  <c r="R5" i="7"/>
  <c r="R6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24" i="7"/>
  <c r="R25" i="7"/>
  <c r="R26" i="7"/>
  <c r="R27" i="7"/>
  <c r="R28" i="7"/>
  <c r="R29" i="7"/>
  <c r="R30" i="7"/>
  <c r="R31" i="7"/>
  <c r="R32" i="7"/>
  <c r="R33" i="7"/>
  <c r="R34" i="7"/>
  <c r="R35" i="7"/>
  <c r="R36" i="7"/>
  <c r="R37" i="7"/>
  <c r="R38" i="7"/>
  <c r="R39" i="7"/>
  <c r="R40" i="7"/>
  <c r="R41" i="7"/>
  <c r="R42" i="7"/>
  <c r="R43" i="7"/>
  <c r="R44" i="7"/>
  <c r="R45" i="7"/>
  <c r="R46" i="7"/>
  <c r="R47" i="7"/>
  <c r="R48" i="7"/>
  <c r="R49" i="7"/>
  <c r="R50" i="7"/>
  <c r="R51" i="7"/>
  <c r="R52" i="7"/>
  <c r="R53" i="7"/>
  <c r="R54" i="7"/>
  <c r="R55" i="7"/>
  <c r="R56" i="7"/>
  <c r="R57" i="7"/>
  <c r="R58" i="7"/>
  <c r="R59" i="7"/>
  <c r="R60" i="7"/>
  <c r="R61" i="7"/>
  <c r="R62" i="7"/>
  <c r="R63" i="7"/>
  <c r="R64" i="7"/>
  <c r="R65" i="7"/>
  <c r="R66" i="7"/>
  <c r="R67" i="7"/>
  <c r="R68" i="7"/>
  <c r="R69" i="7"/>
  <c r="R70" i="7"/>
  <c r="R71" i="7"/>
  <c r="R72" i="7"/>
  <c r="R73" i="7"/>
  <c r="R74" i="7"/>
  <c r="R75" i="7"/>
  <c r="R76" i="7"/>
  <c r="R77" i="7"/>
  <c r="R78" i="7"/>
  <c r="R79" i="7"/>
  <c r="R80" i="7"/>
  <c r="R81" i="7"/>
  <c r="R82" i="7"/>
  <c r="R83" i="7"/>
  <c r="R84" i="7"/>
  <c r="R85" i="7"/>
  <c r="R86" i="7"/>
  <c r="R87" i="7"/>
  <c r="R88" i="7"/>
  <c r="R89" i="7"/>
  <c r="R90" i="7"/>
  <c r="R91" i="7"/>
  <c r="R92" i="7"/>
  <c r="R93" i="7"/>
  <c r="R94" i="7"/>
  <c r="R95" i="7"/>
  <c r="R96" i="7"/>
  <c r="R97" i="7"/>
  <c r="R98" i="7"/>
  <c r="R99" i="7"/>
  <c r="R100" i="7"/>
  <c r="R101" i="7"/>
  <c r="R102" i="7"/>
  <c r="R103" i="7"/>
  <c r="R104" i="7"/>
  <c r="R105" i="7"/>
  <c r="R106" i="7"/>
  <c r="R107" i="7"/>
  <c r="R108" i="7"/>
  <c r="R109" i="7"/>
  <c r="R110" i="7"/>
  <c r="R111" i="7"/>
  <c r="R112" i="7"/>
  <c r="R113" i="7"/>
  <c r="R114" i="7"/>
  <c r="R115" i="7"/>
  <c r="R116" i="7"/>
  <c r="R117" i="7"/>
  <c r="R118" i="7"/>
  <c r="R119" i="7"/>
  <c r="R120" i="7"/>
  <c r="R121" i="7"/>
  <c r="R122" i="7"/>
  <c r="R123" i="7"/>
  <c r="R124" i="7"/>
  <c r="R125" i="7"/>
  <c r="R2" i="7"/>
  <c r="O3" i="7"/>
  <c r="P3" i="7" s="1"/>
  <c r="O4" i="7"/>
  <c r="P4" i="7" s="1"/>
  <c r="O5" i="7"/>
  <c r="P5" i="7" s="1"/>
  <c r="O6" i="7"/>
  <c r="P6" i="7" s="1"/>
  <c r="O7" i="7"/>
  <c r="P7" i="7" s="1"/>
  <c r="O8" i="7"/>
  <c r="P8" i="7" s="1"/>
  <c r="O9" i="7"/>
  <c r="P9" i="7" s="1"/>
  <c r="O10" i="7"/>
  <c r="P10" i="7" s="1"/>
  <c r="O11" i="7"/>
  <c r="P11" i="7" s="1"/>
  <c r="O12" i="7"/>
  <c r="P12" i="7" s="1"/>
  <c r="O13" i="7"/>
  <c r="P13" i="7" s="1"/>
  <c r="O14" i="7"/>
  <c r="P14" i="7" s="1"/>
  <c r="O15" i="7"/>
  <c r="P15" i="7" s="1"/>
  <c r="O16" i="7"/>
  <c r="P16" i="7" s="1"/>
  <c r="O17" i="7"/>
  <c r="P17" i="7" s="1"/>
  <c r="O18" i="7"/>
  <c r="P18" i="7" s="1"/>
  <c r="O19" i="7"/>
  <c r="P19" i="7" s="1"/>
  <c r="O20" i="7"/>
  <c r="P20" i="7" s="1"/>
  <c r="O21" i="7"/>
  <c r="P21" i="7" s="1"/>
  <c r="O22" i="7"/>
  <c r="P22" i="7" s="1"/>
  <c r="O23" i="7"/>
  <c r="P23" i="7" s="1"/>
  <c r="O24" i="7"/>
  <c r="P24" i="7" s="1"/>
  <c r="O25" i="7"/>
  <c r="P25" i="7" s="1"/>
  <c r="O26" i="7"/>
  <c r="P26" i="7" s="1"/>
  <c r="O27" i="7"/>
  <c r="P27" i="7" s="1"/>
  <c r="O28" i="7"/>
  <c r="P28" i="7" s="1"/>
  <c r="O29" i="7"/>
  <c r="P29" i="7" s="1"/>
  <c r="O30" i="7"/>
  <c r="P30" i="7" s="1"/>
  <c r="O31" i="7"/>
  <c r="P31" i="7" s="1"/>
  <c r="O32" i="7"/>
  <c r="P32" i="7" s="1"/>
  <c r="O33" i="7"/>
  <c r="P33" i="7" s="1"/>
  <c r="O34" i="7"/>
  <c r="P34" i="7" s="1"/>
  <c r="O35" i="7"/>
  <c r="P35" i="7" s="1"/>
  <c r="O36" i="7"/>
  <c r="P36" i="7" s="1"/>
  <c r="O37" i="7"/>
  <c r="P37" i="7" s="1"/>
  <c r="O38" i="7"/>
  <c r="P38" i="7" s="1"/>
  <c r="O39" i="7"/>
  <c r="P39" i="7" s="1"/>
  <c r="O40" i="7"/>
  <c r="P40" i="7" s="1"/>
  <c r="O41" i="7"/>
  <c r="P41" i="7" s="1"/>
  <c r="O42" i="7"/>
  <c r="P42" i="7" s="1"/>
  <c r="O43" i="7"/>
  <c r="P43" i="7" s="1"/>
  <c r="O44" i="7"/>
  <c r="P44" i="7" s="1"/>
  <c r="O45" i="7"/>
  <c r="P45" i="7" s="1"/>
  <c r="O46" i="7"/>
  <c r="P46" i="7" s="1"/>
  <c r="O47" i="7"/>
  <c r="P47" i="7" s="1"/>
  <c r="O48" i="7"/>
  <c r="P48" i="7" s="1"/>
  <c r="O49" i="7"/>
  <c r="P49" i="7" s="1"/>
  <c r="O50" i="7"/>
  <c r="P50" i="7" s="1"/>
  <c r="O51" i="7"/>
  <c r="P51" i="7" s="1"/>
  <c r="O52" i="7"/>
  <c r="P52" i="7" s="1"/>
  <c r="O53" i="7"/>
  <c r="P53" i="7" s="1"/>
  <c r="O54" i="7"/>
  <c r="P54" i="7" s="1"/>
  <c r="O55" i="7"/>
  <c r="P55" i="7" s="1"/>
  <c r="O56" i="7"/>
  <c r="P56" i="7" s="1"/>
  <c r="O57" i="7"/>
  <c r="P57" i="7" s="1"/>
  <c r="O58" i="7"/>
  <c r="P58" i="7" s="1"/>
  <c r="O59" i="7"/>
  <c r="P59" i="7" s="1"/>
  <c r="O60" i="7"/>
  <c r="P60" i="7" s="1"/>
  <c r="O61" i="7"/>
  <c r="P61" i="7" s="1"/>
  <c r="O62" i="7"/>
  <c r="P62" i="7" s="1"/>
  <c r="O63" i="7"/>
  <c r="P63" i="7" s="1"/>
  <c r="O64" i="7"/>
  <c r="P64" i="7" s="1"/>
  <c r="O65" i="7"/>
  <c r="P65" i="7" s="1"/>
  <c r="O66" i="7"/>
  <c r="P66" i="7" s="1"/>
  <c r="O67" i="7"/>
  <c r="P67" i="7" s="1"/>
  <c r="O68" i="7"/>
  <c r="P68" i="7" s="1"/>
  <c r="O69" i="7"/>
  <c r="P69" i="7" s="1"/>
  <c r="O70" i="7"/>
  <c r="P70" i="7" s="1"/>
  <c r="O71" i="7"/>
  <c r="P71" i="7" s="1"/>
  <c r="O72" i="7"/>
  <c r="P72" i="7" s="1"/>
  <c r="O73" i="7"/>
  <c r="P73" i="7" s="1"/>
  <c r="O74" i="7"/>
  <c r="P74" i="7" s="1"/>
  <c r="O75" i="7"/>
  <c r="P75" i="7" s="1"/>
  <c r="O76" i="7"/>
  <c r="P76" i="7" s="1"/>
  <c r="O77" i="7"/>
  <c r="P77" i="7" s="1"/>
  <c r="O78" i="7"/>
  <c r="P78" i="7" s="1"/>
  <c r="O79" i="7"/>
  <c r="P79" i="7" s="1"/>
  <c r="O80" i="7"/>
  <c r="P80" i="7" s="1"/>
  <c r="O81" i="7"/>
  <c r="P81" i="7" s="1"/>
  <c r="O82" i="7"/>
  <c r="P82" i="7" s="1"/>
  <c r="O83" i="7"/>
  <c r="P83" i="7" s="1"/>
  <c r="O84" i="7"/>
  <c r="P84" i="7" s="1"/>
  <c r="O85" i="7"/>
  <c r="P85" i="7" s="1"/>
  <c r="O86" i="7"/>
  <c r="P86" i="7" s="1"/>
  <c r="O87" i="7"/>
  <c r="P87" i="7" s="1"/>
  <c r="O88" i="7"/>
  <c r="P88" i="7" s="1"/>
  <c r="O89" i="7"/>
  <c r="P89" i="7" s="1"/>
  <c r="O90" i="7"/>
  <c r="P90" i="7" s="1"/>
  <c r="O91" i="7"/>
  <c r="P91" i="7" s="1"/>
  <c r="O92" i="7"/>
  <c r="P92" i="7" s="1"/>
  <c r="O93" i="7"/>
  <c r="P93" i="7" s="1"/>
  <c r="O94" i="7"/>
  <c r="P94" i="7" s="1"/>
  <c r="O95" i="7"/>
  <c r="P95" i="7" s="1"/>
  <c r="O96" i="7"/>
  <c r="P96" i="7" s="1"/>
  <c r="O97" i="7"/>
  <c r="P97" i="7" s="1"/>
  <c r="O98" i="7"/>
  <c r="P98" i="7" s="1"/>
  <c r="O99" i="7"/>
  <c r="P99" i="7" s="1"/>
  <c r="O100" i="7"/>
  <c r="P100" i="7" s="1"/>
  <c r="O101" i="7"/>
  <c r="P101" i="7" s="1"/>
  <c r="O102" i="7"/>
  <c r="P102" i="7" s="1"/>
  <c r="O103" i="7"/>
  <c r="P103" i="7" s="1"/>
  <c r="O104" i="7"/>
  <c r="P104" i="7" s="1"/>
  <c r="O105" i="7"/>
  <c r="P105" i="7" s="1"/>
  <c r="O106" i="7"/>
  <c r="P106" i="7" s="1"/>
  <c r="O107" i="7"/>
  <c r="P107" i="7" s="1"/>
  <c r="O108" i="7"/>
  <c r="P108" i="7" s="1"/>
  <c r="O109" i="7"/>
  <c r="P109" i="7" s="1"/>
  <c r="O110" i="7"/>
  <c r="P110" i="7" s="1"/>
  <c r="O111" i="7"/>
  <c r="P111" i="7" s="1"/>
  <c r="O112" i="7"/>
  <c r="P112" i="7" s="1"/>
  <c r="O113" i="7"/>
  <c r="P113" i="7" s="1"/>
  <c r="O114" i="7"/>
  <c r="P114" i="7" s="1"/>
  <c r="O115" i="7"/>
  <c r="P115" i="7" s="1"/>
  <c r="O116" i="7"/>
  <c r="P116" i="7" s="1"/>
  <c r="O117" i="7"/>
  <c r="P117" i="7" s="1"/>
  <c r="O118" i="7"/>
  <c r="P118" i="7" s="1"/>
  <c r="O119" i="7"/>
  <c r="P119" i="7" s="1"/>
  <c r="O120" i="7"/>
  <c r="P120" i="7" s="1"/>
  <c r="O121" i="7"/>
  <c r="P121" i="7" s="1"/>
  <c r="O122" i="7"/>
  <c r="P122" i="7" s="1"/>
  <c r="O123" i="7"/>
  <c r="P123" i="7" s="1"/>
  <c r="O124" i="7"/>
  <c r="P124" i="7" s="1"/>
  <c r="O125" i="7"/>
  <c r="P125" i="7" s="1"/>
  <c r="O2" i="7"/>
  <c r="P2" i="7" s="1"/>
  <c r="H5" i="7"/>
  <c r="H6" i="7"/>
  <c r="H7" i="7"/>
  <c r="H8" i="7"/>
  <c r="H13" i="7"/>
  <c r="H20" i="7"/>
  <c r="H21" i="7"/>
  <c r="H22" i="7"/>
  <c r="H27" i="7"/>
  <c r="H62" i="7"/>
  <c r="H63" i="7"/>
  <c r="H76" i="7"/>
  <c r="H77" i="7"/>
  <c r="H84" i="7"/>
  <c r="H85" i="7"/>
  <c r="H86" i="7"/>
  <c r="H94" i="7"/>
  <c r="H116" i="7"/>
  <c r="D2" i="7"/>
  <c r="F2" i="7" s="1"/>
  <c r="D3" i="7"/>
  <c r="E3" i="7" s="1"/>
  <c r="D4" i="7"/>
  <c r="F4" i="7" s="1"/>
  <c r="D5" i="7"/>
  <c r="F5" i="7" s="1"/>
  <c r="D6" i="7"/>
  <c r="F6" i="7" s="1"/>
  <c r="D7" i="7"/>
  <c r="F7" i="7" s="1"/>
  <c r="D8" i="7"/>
  <c r="E8" i="7" s="1"/>
  <c r="D9" i="7"/>
  <c r="E9" i="7" s="1"/>
  <c r="D10" i="7"/>
  <c r="E10" i="7" s="1"/>
  <c r="D11" i="7"/>
  <c r="E11" i="7" s="1"/>
  <c r="D12" i="7"/>
  <c r="F12" i="7" s="1"/>
  <c r="D13" i="7"/>
  <c r="F13" i="7" s="1"/>
  <c r="D14" i="7"/>
  <c r="F14" i="7" s="1"/>
  <c r="D15" i="7"/>
  <c r="F15" i="7" s="1"/>
  <c r="D16" i="7"/>
  <c r="E16" i="7" s="1"/>
  <c r="D17" i="7"/>
  <c r="E17" i="7" s="1"/>
  <c r="D18" i="7"/>
  <c r="E18" i="7" s="1"/>
  <c r="D19" i="7"/>
  <c r="E19" i="7" s="1"/>
  <c r="D20" i="7"/>
  <c r="F20" i="7" s="1"/>
  <c r="L20" i="7" s="1"/>
  <c r="D21" i="7"/>
  <c r="F21" i="7" s="1"/>
  <c r="D22" i="7"/>
  <c r="F22" i="7" s="1"/>
  <c r="D23" i="7"/>
  <c r="F23" i="7" s="1"/>
  <c r="D24" i="7"/>
  <c r="E24" i="7" s="1"/>
  <c r="D25" i="7"/>
  <c r="E25" i="7" s="1"/>
  <c r="D26" i="7"/>
  <c r="E26" i="7" s="1"/>
  <c r="D27" i="7"/>
  <c r="E27" i="7" s="1"/>
  <c r="D28" i="7"/>
  <c r="F28" i="7" s="1"/>
  <c r="D29" i="7"/>
  <c r="F29" i="7" s="1"/>
  <c r="L29" i="7" s="1"/>
  <c r="D30" i="7"/>
  <c r="F30" i="7" s="1"/>
  <c r="L30" i="7" s="1"/>
  <c r="D31" i="7"/>
  <c r="F31" i="7" s="1"/>
  <c r="L31" i="7" s="1"/>
  <c r="D32" i="7"/>
  <c r="E32" i="7" s="1"/>
  <c r="D33" i="7"/>
  <c r="E33" i="7" s="1"/>
  <c r="D34" i="7"/>
  <c r="E34" i="7" s="1"/>
  <c r="D35" i="7"/>
  <c r="E35" i="7" s="1"/>
  <c r="D36" i="7"/>
  <c r="F36" i="7" s="1"/>
  <c r="D37" i="7"/>
  <c r="F37" i="7" s="1"/>
  <c r="D38" i="7"/>
  <c r="F38" i="7" s="1"/>
  <c r="D39" i="7"/>
  <c r="F39" i="7" s="1"/>
  <c r="D40" i="7"/>
  <c r="E40" i="7" s="1"/>
  <c r="D41" i="7"/>
  <c r="E41" i="7" s="1"/>
  <c r="D42" i="7"/>
  <c r="E42" i="7" s="1"/>
  <c r="D43" i="7"/>
  <c r="E43" i="7" s="1"/>
  <c r="D44" i="7"/>
  <c r="F44" i="7" s="1"/>
  <c r="D45" i="7"/>
  <c r="F45" i="7" s="1"/>
  <c r="D46" i="7"/>
  <c r="F46" i="7" s="1"/>
  <c r="D47" i="7"/>
  <c r="F47" i="7" s="1"/>
  <c r="D48" i="7"/>
  <c r="E48" i="7" s="1"/>
  <c r="D49" i="7"/>
  <c r="E49" i="7" s="1"/>
  <c r="D50" i="7"/>
  <c r="E50" i="7" s="1"/>
  <c r="D51" i="7"/>
  <c r="E51" i="7" s="1"/>
  <c r="D52" i="7"/>
  <c r="F52" i="7" s="1"/>
  <c r="D53" i="7"/>
  <c r="F53" i="7" s="1"/>
  <c r="D54" i="7"/>
  <c r="F54" i="7" s="1"/>
  <c r="D55" i="7"/>
  <c r="F55" i="7" s="1"/>
  <c r="D56" i="7"/>
  <c r="E56" i="7" s="1"/>
  <c r="D57" i="7"/>
  <c r="E57" i="7" s="1"/>
  <c r="D58" i="7"/>
  <c r="E58" i="7" s="1"/>
  <c r="D59" i="7"/>
  <c r="E59" i="7" s="1"/>
  <c r="D60" i="7"/>
  <c r="F60" i="7" s="1"/>
  <c r="D61" i="7"/>
  <c r="F61" i="7" s="1"/>
  <c r="D62" i="7"/>
  <c r="F62" i="7" s="1"/>
  <c r="D63" i="7"/>
  <c r="F63" i="7" s="1"/>
  <c r="D64" i="7"/>
  <c r="E64" i="7" s="1"/>
  <c r="D65" i="7"/>
  <c r="E65" i="7" s="1"/>
  <c r="D66" i="7"/>
  <c r="E66" i="7" s="1"/>
  <c r="D67" i="7"/>
  <c r="E67" i="7" s="1"/>
  <c r="D68" i="7"/>
  <c r="F68" i="7" s="1"/>
  <c r="D69" i="7"/>
  <c r="F69" i="7" s="1"/>
  <c r="D70" i="7"/>
  <c r="F70" i="7" s="1"/>
  <c r="D71" i="7"/>
  <c r="F71" i="7" s="1"/>
  <c r="L71" i="7" s="1"/>
  <c r="D72" i="7"/>
  <c r="E72" i="7" s="1"/>
  <c r="D73" i="7"/>
  <c r="E73" i="7" s="1"/>
  <c r="D74" i="7"/>
  <c r="E74" i="7" s="1"/>
  <c r="D75" i="7"/>
  <c r="E75" i="7" s="1"/>
  <c r="D76" i="7"/>
  <c r="F76" i="7" s="1"/>
  <c r="D77" i="7"/>
  <c r="F77" i="7" s="1"/>
  <c r="D78" i="7"/>
  <c r="F78" i="7" s="1"/>
  <c r="D79" i="7"/>
  <c r="F79" i="7" s="1"/>
  <c r="D80" i="7"/>
  <c r="E80" i="7" s="1"/>
  <c r="D81" i="7"/>
  <c r="E81" i="7" s="1"/>
  <c r="D82" i="7"/>
  <c r="E82" i="7" s="1"/>
  <c r="D83" i="7"/>
  <c r="E83" i="7" s="1"/>
  <c r="D84" i="7"/>
  <c r="F84" i="7" s="1"/>
  <c r="D85" i="7"/>
  <c r="F85" i="7" s="1"/>
  <c r="D86" i="7"/>
  <c r="F86" i="7" s="1"/>
  <c r="D87" i="7"/>
  <c r="E87" i="7" s="1"/>
  <c r="D88" i="7"/>
  <c r="E88" i="7" s="1"/>
  <c r="D89" i="7"/>
  <c r="E89" i="7" s="1"/>
  <c r="D90" i="7"/>
  <c r="E90" i="7" s="1"/>
  <c r="D91" i="7"/>
  <c r="E91" i="7" s="1"/>
  <c r="D92" i="7"/>
  <c r="F92" i="7" s="1"/>
  <c r="D93" i="7"/>
  <c r="F93" i="7" s="1"/>
  <c r="D94" i="7"/>
  <c r="F94" i="7" s="1"/>
  <c r="D95" i="7"/>
  <c r="E95" i="7" s="1"/>
  <c r="D96" i="7"/>
  <c r="E96" i="7" s="1"/>
  <c r="D97" i="7"/>
  <c r="E97" i="7" s="1"/>
  <c r="D98" i="7"/>
  <c r="E98" i="7" s="1"/>
  <c r="D99" i="7"/>
  <c r="E99" i="7" s="1"/>
  <c r="D100" i="7"/>
  <c r="F100" i="7" s="1"/>
  <c r="D101" i="7"/>
  <c r="F101" i="7" s="1"/>
  <c r="D102" i="7"/>
  <c r="F102" i="7" s="1"/>
  <c r="D103" i="7"/>
  <c r="E103" i="7" s="1"/>
  <c r="D104" i="7"/>
  <c r="E104" i="7" s="1"/>
  <c r="D105" i="7"/>
  <c r="E105" i="7" s="1"/>
  <c r="D106" i="7"/>
  <c r="E106" i="7" s="1"/>
  <c r="D107" i="7"/>
  <c r="E107" i="7" s="1"/>
  <c r="D108" i="7"/>
  <c r="F108" i="7" s="1"/>
  <c r="D109" i="7"/>
  <c r="F109" i="7" s="1"/>
  <c r="D110" i="7"/>
  <c r="F110" i="7" s="1"/>
  <c r="D111" i="7"/>
  <c r="E111" i="7" s="1"/>
  <c r="D112" i="7"/>
  <c r="E112" i="7" s="1"/>
  <c r="D113" i="7"/>
  <c r="E113" i="7" s="1"/>
  <c r="D114" i="7"/>
  <c r="E114" i="7" s="1"/>
  <c r="D115" i="7"/>
  <c r="F115" i="7" s="1"/>
  <c r="D116" i="7"/>
  <c r="F116" i="7" s="1"/>
  <c r="D117" i="7"/>
  <c r="F117" i="7" s="1"/>
  <c r="D118" i="7"/>
  <c r="F118" i="7" s="1"/>
  <c r="D119" i="7"/>
  <c r="E119" i="7" s="1"/>
  <c r="D120" i="7"/>
  <c r="E120" i="7" s="1"/>
  <c r="D121" i="7"/>
  <c r="E121" i="7" s="1"/>
  <c r="D122" i="7"/>
  <c r="E122" i="7" s="1"/>
  <c r="D123" i="7"/>
  <c r="F123" i="7" s="1"/>
  <c r="D124" i="7"/>
  <c r="F124" i="7" s="1"/>
  <c r="D125" i="7"/>
  <c r="F125" i="7" s="1"/>
  <c r="C3" i="7"/>
  <c r="C4" i="7"/>
  <c r="I4" i="7" s="1"/>
  <c r="C5" i="7"/>
  <c r="I5" i="7" s="1"/>
  <c r="C6" i="7"/>
  <c r="I6" i="7" s="1"/>
  <c r="C7" i="7"/>
  <c r="I7" i="7" s="1"/>
  <c r="C8" i="7"/>
  <c r="I8" i="7" s="1"/>
  <c r="C9" i="7"/>
  <c r="C10" i="7"/>
  <c r="C11" i="7"/>
  <c r="C12" i="7"/>
  <c r="I12" i="7" s="1"/>
  <c r="C13" i="7"/>
  <c r="I13" i="7" s="1"/>
  <c r="C14" i="7"/>
  <c r="I14" i="7" s="1"/>
  <c r="C15" i="7"/>
  <c r="I15" i="7" s="1"/>
  <c r="C16" i="7"/>
  <c r="I16" i="7" s="1"/>
  <c r="C17" i="7"/>
  <c r="C18" i="7"/>
  <c r="C19" i="7"/>
  <c r="C20" i="7"/>
  <c r="I20" i="7" s="1"/>
  <c r="C21" i="7"/>
  <c r="I21" i="7" s="1"/>
  <c r="C22" i="7"/>
  <c r="I22" i="7" s="1"/>
  <c r="C23" i="7"/>
  <c r="I23" i="7" s="1"/>
  <c r="C24" i="7"/>
  <c r="I24" i="7" s="1"/>
  <c r="C25" i="7"/>
  <c r="I25" i="7" s="1"/>
  <c r="C26" i="7"/>
  <c r="C27" i="7"/>
  <c r="C28" i="7"/>
  <c r="C29" i="7"/>
  <c r="I29" i="7" s="1"/>
  <c r="C30" i="7"/>
  <c r="I30" i="7" s="1"/>
  <c r="C31" i="7"/>
  <c r="I31" i="7" s="1"/>
  <c r="C32" i="7"/>
  <c r="I32" i="7" s="1"/>
  <c r="C33" i="7"/>
  <c r="I33" i="7" s="1"/>
  <c r="C34" i="7"/>
  <c r="C35" i="7"/>
  <c r="C36" i="7"/>
  <c r="C37" i="7"/>
  <c r="I37" i="7" s="1"/>
  <c r="C38" i="7"/>
  <c r="I38" i="7" s="1"/>
  <c r="C39" i="7"/>
  <c r="I39" i="7" s="1"/>
  <c r="C40" i="7"/>
  <c r="I40" i="7" s="1"/>
  <c r="C41" i="7"/>
  <c r="I41" i="7" s="1"/>
  <c r="C42" i="7"/>
  <c r="C43" i="7"/>
  <c r="C44" i="7"/>
  <c r="C45" i="7"/>
  <c r="I45" i="7" s="1"/>
  <c r="C46" i="7"/>
  <c r="I46" i="7" s="1"/>
  <c r="C47" i="7"/>
  <c r="I47" i="7" s="1"/>
  <c r="C48" i="7"/>
  <c r="I48" i="7" s="1"/>
  <c r="C49" i="7"/>
  <c r="I49" i="7" s="1"/>
  <c r="C50" i="7"/>
  <c r="C51" i="7"/>
  <c r="C52" i="7"/>
  <c r="C53" i="7"/>
  <c r="I53" i="7" s="1"/>
  <c r="C54" i="7"/>
  <c r="I54" i="7" s="1"/>
  <c r="C55" i="7"/>
  <c r="I55" i="7" s="1"/>
  <c r="C56" i="7"/>
  <c r="I56" i="7" s="1"/>
  <c r="C57" i="7"/>
  <c r="I57" i="7" s="1"/>
  <c r="C58" i="7"/>
  <c r="C59" i="7"/>
  <c r="C60" i="7"/>
  <c r="C61" i="7"/>
  <c r="I61" i="7" s="1"/>
  <c r="C62" i="7"/>
  <c r="I62" i="7" s="1"/>
  <c r="C63" i="7"/>
  <c r="I63" i="7" s="1"/>
  <c r="C64" i="7"/>
  <c r="I64" i="7" s="1"/>
  <c r="C65" i="7"/>
  <c r="I65" i="7" s="1"/>
  <c r="C66" i="7"/>
  <c r="C67" i="7"/>
  <c r="C68" i="7"/>
  <c r="C69" i="7"/>
  <c r="I69" i="7" s="1"/>
  <c r="C70" i="7"/>
  <c r="I70" i="7" s="1"/>
  <c r="C71" i="7"/>
  <c r="I71" i="7" s="1"/>
  <c r="C72" i="7"/>
  <c r="I72" i="7" s="1"/>
  <c r="C73" i="7"/>
  <c r="I73" i="7" s="1"/>
  <c r="C74" i="7"/>
  <c r="C75" i="7"/>
  <c r="C76" i="7"/>
  <c r="C77" i="7"/>
  <c r="I77" i="7" s="1"/>
  <c r="C78" i="7"/>
  <c r="I78" i="7" s="1"/>
  <c r="C79" i="7"/>
  <c r="I79" i="7" s="1"/>
  <c r="C80" i="7"/>
  <c r="I80" i="7" s="1"/>
  <c r="C81" i="7"/>
  <c r="I81" i="7" s="1"/>
  <c r="C82" i="7"/>
  <c r="C83" i="7"/>
  <c r="C84" i="7"/>
  <c r="C85" i="7"/>
  <c r="I85" i="7" s="1"/>
  <c r="C86" i="7"/>
  <c r="I86" i="7" s="1"/>
  <c r="C87" i="7"/>
  <c r="I87" i="7" s="1"/>
  <c r="C88" i="7"/>
  <c r="I88" i="7" s="1"/>
  <c r="C89" i="7"/>
  <c r="I89" i="7" s="1"/>
  <c r="C90" i="7"/>
  <c r="C91" i="7"/>
  <c r="C92" i="7"/>
  <c r="C93" i="7"/>
  <c r="I93" i="7" s="1"/>
  <c r="C94" i="7"/>
  <c r="I94" i="7" s="1"/>
  <c r="C95" i="7"/>
  <c r="I95" i="7" s="1"/>
  <c r="C96" i="7"/>
  <c r="I96" i="7" s="1"/>
  <c r="C97" i="7"/>
  <c r="I97" i="7" s="1"/>
  <c r="C98" i="7"/>
  <c r="C99" i="7"/>
  <c r="C100" i="7"/>
  <c r="C101" i="7"/>
  <c r="I101" i="7" s="1"/>
  <c r="C102" i="7"/>
  <c r="I102" i="7" s="1"/>
  <c r="C103" i="7"/>
  <c r="I103" i="7" s="1"/>
  <c r="C104" i="7"/>
  <c r="I104" i="7" s="1"/>
  <c r="C105" i="7"/>
  <c r="I105" i="7" s="1"/>
  <c r="C106" i="7"/>
  <c r="C107" i="7"/>
  <c r="C108" i="7"/>
  <c r="C109" i="7"/>
  <c r="I109" i="7" s="1"/>
  <c r="C110" i="7"/>
  <c r="I110" i="7" s="1"/>
  <c r="C111" i="7"/>
  <c r="I111" i="7" s="1"/>
  <c r="C112" i="7"/>
  <c r="I112" i="7" s="1"/>
  <c r="C113" i="7"/>
  <c r="I113" i="7" s="1"/>
  <c r="C114" i="7"/>
  <c r="C115" i="7"/>
  <c r="C116" i="7"/>
  <c r="C117" i="7"/>
  <c r="I117" i="7" s="1"/>
  <c r="C118" i="7"/>
  <c r="I118" i="7" s="1"/>
  <c r="C119" i="7"/>
  <c r="I119" i="7" s="1"/>
  <c r="C120" i="7"/>
  <c r="I120" i="7" s="1"/>
  <c r="C121" i="7"/>
  <c r="I121" i="7" s="1"/>
  <c r="C122" i="7"/>
  <c r="C123" i="7"/>
  <c r="C124" i="7"/>
  <c r="C125" i="7"/>
  <c r="I125" i="7" s="1"/>
  <c r="C2" i="7"/>
  <c r="M124" i="7" l="1"/>
  <c r="L124" i="7"/>
  <c r="M108" i="7"/>
  <c r="L108" i="7"/>
  <c r="M84" i="7"/>
  <c r="L84" i="7"/>
  <c r="M76" i="7"/>
  <c r="L76" i="7"/>
  <c r="M60" i="7"/>
  <c r="L60" i="7"/>
  <c r="M52" i="7"/>
  <c r="L52" i="7"/>
  <c r="M44" i="7"/>
  <c r="L44" i="7"/>
  <c r="M36" i="7"/>
  <c r="L36" i="7"/>
  <c r="L12" i="7"/>
  <c r="M12" i="7"/>
  <c r="M115" i="7"/>
  <c r="L115" i="7"/>
  <c r="L117" i="7"/>
  <c r="M117" i="7"/>
  <c r="L93" i="7"/>
  <c r="M93" i="7"/>
  <c r="L53" i="7"/>
  <c r="M53" i="7"/>
  <c r="L13" i="7"/>
  <c r="M13" i="7"/>
  <c r="M116" i="7"/>
  <c r="L116" i="7"/>
  <c r="M92" i="7"/>
  <c r="L92" i="7"/>
  <c r="M68" i="7"/>
  <c r="L68" i="7"/>
  <c r="L2" i="7"/>
  <c r="M2" i="7"/>
  <c r="L69" i="7"/>
  <c r="M69" i="7"/>
  <c r="L28" i="7"/>
  <c r="L123" i="7"/>
  <c r="M123" i="7"/>
  <c r="L125" i="7"/>
  <c r="M125" i="7"/>
  <c r="L85" i="7"/>
  <c r="M85" i="7"/>
  <c r="L5" i="7"/>
  <c r="M5" i="7"/>
  <c r="M100" i="7"/>
  <c r="L100" i="7"/>
  <c r="M4" i="7"/>
  <c r="L4" i="7"/>
  <c r="L101" i="7"/>
  <c r="M101" i="7"/>
  <c r="L61" i="7"/>
  <c r="M61" i="7"/>
  <c r="L37" i="7"/>
  <c r="M37" i="7"/>
  <c r="L79" i="7"/>
  <c r="M79" i="7"/>
  <c r="M63" i="7"/>
  <c r="L63" i="7"/>
  <c r="M55" i="7"/>
  <c r="L55" i="7"/>
  <c r="M47" i="7"/>
  <c r="L47" i="7"/>
  <c r="M39" i="7"/>
  <c r="L39" i="7"/>
  <c r="L23" i="7"/>
  <c r="M23" i="7"/>
  <c r="L15" i="7"/>
  <c r="M15" i="7"/>
  <c r="M7" i="7"/>
  <c r="L7" i="7"/>
  <c r="L109" i="7"/>
  <c r="M109" i="7"/>
  <c r="L77" i="7"/>
  <c r="M77" i="7"/>
  <c r="L45" i="7"/>
  <c r="M45" i="7"/>
  <c r="L21" i="7"/>
  <c r="M21" i="7"/>
  <c r="L118" i="7"/>
  <c r="M118" i="7"/>
  <c r="L110" i="7"/>
  <c r="M110" i="7"/>
  <c r="L102" i="7"/>
  <c r="M102" i="7"/>
  <c r="L94" i="7"/>
  <c r="M94" i="7"/>
  <c r="L86" i="7"/>
  <c r="M86" i="7"/>
  <c r="L78" i="7"/>
  <c r="M78" i="7"/>
  <c r="M70" i="7"/>
  <c r="L70" i="7"/>
  <c r="V70" i="7" s="1"/>
  <c r="X70" i="7" s="1"/>
  <c r="M62" i="7"/>
  <c r="L62" i="7"/>
  <c r="M54" i="7"/>
  <c r="V54" i="7" s="1"/>
  <c r="X54" i="7" s="1"/>
  <c r="L54" i="7"/>
  <c r="M46" i="7"/>
  <c r="L46" i="7"/>
  <c r="M38" i="7"/>
  <c r="L38" i="7"/>
  <c r="L22" i="7"/>
  <c r="V22" i="7" s="1"/>
  <c r="X22" i="7" s="1"/>
  <c r="M22" i="7"/>
  <c r="L14" i="7"/>
  <c r="M14" i="7"/>
  <c r="L6" i="7"/>
  <c r="M6" i="7"/>
  <c r="F91" i="7"/>
  <c r="F59" i="7"/>
  <c r="F11" i="7"/>
  <c r="F120" i="7"/>
  <c r="F112" i="7"/>
  <c r="F104" i="7"/>
  <c r="F96" i="7"/>
  <c r="F88" i="7"/>
  <c r="F80" i="7"/>
  <c r="F72" i="7"/>
  <c r="F64" i="7"/>
  <c r="F56" i="7"/>
  <c r="F48" i="7"/>
  <c r="F40" i="7"/>
  <c r="F32" i="7"/>
  <c r="L32" i="7" s="1"/>
  <c r="F24" i="7"/>
  <c r="L24" i="7" s="1"/>
  <c r="F16" i="7"/>
  <c r="F8" i="7"/>
  <c r="M24" i="7"/>
  <c r="M29" i="7"/>
  <c r="F107" i="7"/>
  <c r="F35" i="7"/>
  <c r="F119" i="7"/>
  <c r="F111" i="7"/>
  <c r="F103" i="7"/>
  <c r="F95" i="7"/>
  <c r="F87" i="7"/>
  <c r="F67" i="7"/>
  <c r="F27" i="7"/>
  <c r="L27" i="7" s="1"/>
  <c r="F75" i="7"/>
  <c r="M31" i="7"/>
  <c r="F51" i="7"/>
  <c r="F3" i="7"/>
  <c r="M20" i="7"/>
  <c r="F99" i="7"/>
  <c r="F43" i="7"/>
  <c r="F122" i="7"/>
  <c r="F114" i="7"/>
  <c r="F106" i="7"/>
  <c r="F98" i="7"/>
  <c r="F90" i="7"/>
  <c r="F82" i="7"/>
  <c r="F74" i="7"/>
  <c r="F66" i="7"/>
  <c r="F58" i="7"/>
  <c r="F50" i="7"/>
  <c r="F42" i="7"/>
  <c r="F34" i="7"/>
  <c r="F26" i="7"/>
  <c r="L26" i="7" s="1"/>
  <c r="F18" i="7"/>
  <c r="F10" i="7"/>
  <c r="F83" i="7"/>
  <c r="F19" i="7"/>
  <c r="F121" i="7"/>
  <c r="F113" i="7"/>
  <c r="F105" i="7"/>
  <c r="F97" i="7"/>
  <c r="F89" i="7"/>
  <c r="F81" i="7"/>
  <c r="F73" i="7"/>
  <c r="F65" i="7"/>
  <c r="F57" i="7"/>
  <c r="F49" i="7"/>
  <c r="F41" i="7"/>
  <c r="F33" i="7"/>
  <c r="L33" i="7" s="1"/>
  <c r="F25" i="7"/>
  <c r="L25" i="7" s="1"/>
  <c r="F17" i="7"/>
  <c r="F9" i="7"/>
  <c r="G71" i="7"/>
  <c r="H71" i="7" s="1"/>
  <c r="M71" i="7" s="1"/>
  <c r="G30" i="7"/>
  <c r="H30" i="7" s="1"/>
  <c r="M30" i="7" s="1"/>
  <c r="G79" i="7"/>
  <c r="H79" i="7" s="1"/>
  <c r="K79" i="7" s="1"/>
  <c r="Q89" i="7"/>
  <c r="Q64" i="7"/>
  <c r="Q25" i="7"/>
  <c r="I124" i="7"/>
  <c r="Q124" i="7"/>
  <c r="I116" i="7"/>
  <c r="K116" i="7" s="1"/>
  <c r="Q116" i="7"/>
  <c r="I108" i="7"/>
  <c r="Q108" i="7"/>
  <c r="I100" i="7"/>
  <c r="Q100" i="7"/>
  <c r="I92" i="7"/>
  <c r="Q92" i="7"/>
  <c r="I84" i="7"/>
  <c r="K84" i="7" s="1"/>
  <c r="Q84" i="7"/>
  <c r="I76" i="7"/>
  <c r="K76" i="7" s="1"/>
  <c r="Q76" i="7"/>
  <c r="I68" i="7"/>
  <c r="K68" i="7" s="1"/>
  <c r="Q68" i="7"/>
  <c r="I60" i="7"/>
  <c r="Q60" i="7"/>
  <c r="I52" i="7"/>
  <c r="K52" i="7" s="1"/>
  <c r="Q52" i="7"/>
  <c r="I44" i="7"/>
  <c r="K44" i="7" s="1"/>
  <c r="Q44" i="7"/>
  <c r="I36" i="7"/>
  <c r="K36" i="7" s="1"/>
  <c r="Q36" i="7"/>
  <c r="I28" i="7"/>
  <c r="M28" i="7" s="1"/>
  <c r="Q28" i="7"/>
  <c r="Q119" i="7"/>
  <c r="Q105" i="7"/>
  <c r="Q94" i="7"/>
  <c r="Q80" i="7"/>
  <c r="Q69" i="7"/>
  <c r="Q55" i="7"/>
  <c r="Q41" i="7"/>
  <c r="Q30" i="7"/>
  <c r="Q15" i="7"/>
  <c r="Q4" i="7"/>
  <c r="I123" i="7"/>
  <c r="Q123" i="7"/>
  <c r="I115" i="7"/>
  <c r="K115" i="7" s="1"/>
  <c r="Q115" i="7"/>
  <c r="I107" i="7"/>
  <c r="Q107" i="7"/>
  <c r="I99" i="7"/>
  <c r="Q99" i="7"/>
  <c r="I91" i="7"/>
  <c r="K91" i="7" s="1"/>
  <c r="Q91" i="7"/>
  <c r="I83" i="7"/>
  <c r="K83" i="7" s="1"/>
  <c r="Q83" i="7"/>
  <c r="I75" i="7"/>
  <c r="Q75" i="7"/>
  <c r="I67" i="7"/>
  <c r="K67" i="7" s="1"/>
  <c r="Q67" i="7"/>
  <c r="I59" i="7"/>
  <c r="K59" i="7" s="1"/>
  <c r="Q59" i="7"/>
  <c r="I51" i="7"/>
  <c r="J51" i="7" s="1"/>
  <c r="Q51" i="7"/>
  <c r="I43" i="7"/>
  <c r="J43" i="7" s="1"/>
  <c r="Q43" i="7"/>
  <c r="I35" i="7"/>
  <c r="J35" i="7" s="1"/>
  <c r="Q35" i="7"/>
  <c r="I27" i="7"/>
  <c r="Q27" i="7"/>
  <c r="I19" i="7"/>
  <c r="J19" i="7" s="1"/>
  <c r="Q19" i="7"/>
  <c r="I11" i="7"/>
  <c r="J11" i="7" s="1"/>
  <c r="Q11" i="7"/>
  <c r="I3" i="7"/>
  <c r="J3" i="7" s="1"/>
  <c r="Q3" i="7"/>
  <c r="Q118" i="7"/>
  <c r="Q104" i="7"/>
  <c r="Q93" i="7"/>
  <c r="Q79" i="7"/>
  <c r="Q65" i="7"/>
  <c r="Q54" i="7"/>
  <c r="Q40" i="7"/>
  <c r="Q29" i="7"/>
  <c r="Q14" i="7"/>
  <c r="I106" i="7"/>
  <c r="Q106" i="7"/>
  <c r="I82" i="7"/>
  <c r="J82" i="7" s="1"/>
  <c r="Q82" i="7"/>
  <c r="I58" i="7"/>
  <c r="Q58" i="7"/>
  <c r="I122" i="7"/>
  <c r="K122" i="7" s="1"/>
  <c r="Q122" i="7"/>
  <c r="I98" i="7"/>
  <c r="Q98" i="7"/>
  <c r="I74" i="7"/>
  <c r="K74" i="7" s="1"/>
  <c r="Q74" i="7"/>
  <c r="I50" i="7"/>
  <c r="K50" i="7" s="1"/>
  <c r="Q50" i="7"/>
  <c r="I34" i="7"/>
  <c r="J34" i="7" s="1"/>
  <c r="Q34" i="7"/>
  <c r="I18" i="7"/>
  <c r="Q18" i="7"/>
  <c r="Q78" i="7"/>
  <c r="I17" i="7"/>
  <c r="Q17" i="7"/>
  <c r="I9" i="7"/>
  <c r="J9" i="7" s="1"/>
  <c r="Q9" i="7"/>
  <c r="Q113" i="7"/>
  <c r="Q102" i="7"/>
  <c r="Q88" i="7"/>
  <c r="Q77" i="7"/>
  <c r="Q63" i="7"/>
  <c r="Q49" i="7"/>
  <c r="Q38" i="7"/>
  <c r="Q23" i="7"/>
  <c r="Q12" i="7"/>
  <c r="I114" i="7"/>
  <c r="Q114" i="7"/>
  <c r="I90" i="7"/>
  <c r="J90" i="7" s="1"/>
  <c r="Q90" i="7"/>
  <c r="I66" i="7"/>
  <c r="K66" i="7" s="1"/>
  <c r="Q66" i="7"/>
  <c r="I42" i="7"/>
  <c r="J42" i="7" s="1"/>
  <c r="Q42" i="7"/>
  <c r="I26" i="7"/>
  <c r="Q26" i="7"/>
  <c r="I10" i="7"/>
  <c r="K10" i="7" s="1"/>
  <c r="Q10" i="7"/>
  <c r="Q117" i="7"/>
  <c r="Q103" i="7"/>
  <c r="Q53" i="7"/>
  <c r="Q39" i="7"/>
  <c r="Q13" i="7"/>
  <c r="Q24" i="7"/>
  <c r="Q112" i="7"/>
  <c r="Q101" i="7"/>
  <c r="Q87" i="7"/>
  <c r="Q73" i="7"/>
  <c r="Q62" i="7"/>
  <c r="Q48" i="7"/>
  <c r="Q37" i="7"/>
  <c r="Q22" i="7"/>
  <c r="Q8" i="7"/>
  <c r="Q125" i="7"/>
  <c r="Q111" i="7"/>
  <c r="Q97" i="7"/>
  <c r="Q86" i="7"/>
  <c r="Q72" i="7"/>
  <c r="Q61" i="7"/>
  <c r="Q47" i="7"/>
  <c r="Q33" i="7"/>
  <c r="Q21" i="7"/>
  <c r="Q7" i="7"/>
  <c r="Q121" i="7"/>
  <c r="Q110" i="7"/>
  <c r="Q96" i="7"/>
  <c r="Q85" i="7"/>
  <c r="Q71" i="7"/>
  <c r="Q57" i="7"/>
  <c r="Q46" i="7"/>
  <c r="Q32" i="7"/>
  <c r="Q20" i="7"/>
  <c r="Q6" i="7"/>
  <c r="I2" i="7"/>
  <c r="K2" i="7" s="1"/>
  <c r="Q2" i="7"/>
  <c r="Q120" i="7"/>
  <c r="Q109" i="7"/>
  <c r="Q95" i="7"/>
  <c r="Q81" i="7"/>
  <c r="Q70" i="7"/>
  <c r="Q56" i="7"/>
  <c r="Q45" i="7"/>
  <c r="Q31" i="7"/>
  <c r="Q16" i="7"/>
  <c r="Q5" i="7"/>
  <c r="J120" i="7"/>
  <c r="J112" i="7"/>
  <c r="J104" i="7"/>
  <c r="J96" i="7"/>
  <c r="J88" i="7"/>
  <c r="J80" i="7"/>
  <c r="J72" i="7"/>
  <c r="J64" i="7"/>
  <c r="J56" i="7"/>
  <c r="J48" i="7"/>
  <c r="J40" i="7"/>
  <c r="J32" i="7"/>
  <c r="J24" i="7"/>
  <c r="J16" i="7"/>
  <c r="J8" i="7"/>
  <c r="E94" i="7"/>
  <c r="J94" i="7" s="1"/>
  <c r="J119" i="7"/>
  <c r="J103" i="7"/>
  <c r="J95" i="7"/>
  <c r="J87" i="7"/>
  <c r="E70" i="7"/>
  <c r="J70" i="7" s="1"/>
  <c r="E6" i="7"/>
  <c r="J6" i="7" s="1"/>
  <c r="J10" i="7"/>
  <c r="J26" i="7"/>
  <c r="K111" i="7"/>
  <c r="J111" i="7"/>
  <c r="K103" i="7"/>
  <c r="K95" i="7"/>
  <c r="K15" i="7"/>
  <c r="K119" i="7"/>
  <c r="K87" i="7"/>
  <c r="K63" i="7"/>
  <c r="K55" i="7"/>
  <c r="K47" i="7"/>
  <c r="K39" i="7"/>
  <c r="K31" i="7"/>
  <c r="K23" i="7"/>
  <c r="K7" i="7"/>
  <c r="J107" i="7"/>
  <c r="K107" i="7"/>
  <c r="K99" i="7"/>
  <c r="K75" i="7"/>
  <c r="K43" i="7"/>
  <c r="K19" i="7"/>
  <c r="K106" i="7"/>
  <c r="K98" i="7"/>
  <c r="K58" i="7"/>
  <c r="K18" i="7"/>
  <c r="K114" i="7"/>
  <c r="J99" i="7"/>
  <c r="J83" i="7"/>
  <c r="J75" i="7"/>
  <c r="J106" i="7"/>
  <c r="J50" i="7"/>
  <c r="K118" i="7"/>
  <c r="K110" i="7"/>
  <c r="K102" i="7"/>
  <c r="K94" i="7"/>
  <c r="K86" i="7"/>
  <c r="K78" i="7"/>
  <c r="K70" i="7"/>
  <c r="K62" i="7"/>
  <c r="K54" i="7"/>
  <c r="K46" i="7"/>
  <c r="K38" i="7"/>
  <c r="K22" i="7"/>
  <c r="K14" i="7"/>
  <c r="K6" i="7"/>
  <c r="V6" i="7"/>
  <c r="X6" i="7" s="1"/>
  <c r="J121" i="7"/>
  <c r="J113" i="7"/>
  <c r="J105" i="7"/>
  <c r="J97" i="7"/>
  <c r="J89" i="7"/>
  <c r="J81" i="7"/>
  <c r="J73" i="7"/>
  <c r="J65" i="7"/>
  <c r="J57" i="7"/>
  <c r="J49" i="7"/>
  <c r="J41" i="7"/>
  <c r="J33" i="7"/>
  <c r="J25" i="7"/>
  <c r="J17" i="7"/>
  <c r="E79" i="7"/>
  <c r="J79" i="7" s="1"/>
  <c r="J98" i="7"/>
  <c r="J66" i="7"/>
  <c r="K109" i="7"/>
  <c r="K85" i="7"/>
  <c r="K61" i="7"/>
  <c r="K29" i="7"/>
  <c r="K60" i="7"/>
  <c r="K28" i="7"/>
  <c r="K20" i="7"/>
  <c r="K12" i="7"/>
  <c r="K4" i="7"/>
  <c r="E62" i="7"/>
  <c r="J62" i="7" s="1"/>
  <c r="V110" i="7"/>
  <c r="X110" i="7" s="1"/>
  <c r="K53" i="7"/>
  <c r="K21" i="7"/>
  <c r="K124" i="7"/>
  <c r="K92" i="7"/>
  <c r="E47" i="7"/>
  <c r="J47" i="7" s="1"/>
  <c r="J58" i="7"/>
  <c r="K125" i="7"/>
  <c r="K101" i="7"/>
  <c r="K77" i="7"/>
  <c r="K45" i="7"/>
  <c r="K100" i="7"/>
  <c r="E38" i="7"/>
  <c r="J38" i="7" s="1"/>
  <c r="J114" i="7"/>
  <c r="J18" i="7"/>
  <c r="K117" i="7"/>
  <c r="K93" i="7"/>
  <c r="K69" i="7"/>
  <c r="K37" i="7"/>
  <c r="K13" i="7"/>
  <c r="K5" i="7"/>
  <c r="K121" i="7"/>
  <c r="K113" i="7"/>
  <c r="K105" i="7"/>
  <c r="K97" i="7"/>
  <c r="K89" i="7"/>
  <c r="K81" i="7"/>
  <c r="K73" i="7"/>
  <c r="K65" i="7"/>
  <c r="K57" i="7"/>
  <c r="K49" i="7"/>
  <c r="K41" i="7"/>
  <c r="K33" i="7"/>
  <c r="K25" i="7"/>
  <c r="K17" i="7"/>
  <c r="E118" i="7"/>
  <c r="J118" i="7" s="1"/>
  <c r="E30" i="7"/>
  <c r="J30" i="7" s="1"/>
  <c r="K3" i="7"/>
  <c r="K120" i="7"/>
  <c r="K112" i="7"/>
  <c r="K104" i="7"/>
  <c r="K96" i="7"/>
  <c r="K88" i="7"/>
  <c r="K80" i="7"/>
  <c r="K72" i="7"/>
  <c r="K64" i="7"/>
  <c r="K56" i="7"/>
  <c r="K48" i="7"/>
  <c r="K40" i="7"/>
  <c r="K32" i="7"/>
  <c r="K24" i="7"/>
  <c r="K16" i="7"/>
  <c r="K8" i="7"/>
  <c r="E102" i="7"/>
  <c r="J102" i="7" s="1"/>
  <c r="E15" i="7"/>
  <c r="J15" i="7" s="1"/>
  <c r="K90" i="7"/>
  <c r="K26" i="7"/>
  <c r="V14" i="7"/>
  <c r="X14" i="7" s="1"/>
  <c r="E78" i="7"/>
  <c r="J78" i="7" s="1"/>
  <c r="E46" i="7"/>
  <c r="J46" i="7" s="1"/>
  <c r="E14" i="7"/>
  <c r="J14" i="7" s="1"/>
  <c r="E2" i="7"/>
  <c r="E71" i="7"/>
  <c r="J71" i="7" s="1"/>
  <c r="E39" i="7"/>
  <c r="J39" i="7" s="1"/>
  <c r="E7" i="7"/>
  <c r="J7" i="7" s="1"/>
  <c r="E110" i="7"/>
  <c r="J110" i="7" s="1"/>
  <c r="E63" i="7"/>
  <c r="J63" i="7" s="1"/>
  <c r="E31" i="7"/>
  <c r="J31" i="7" s="1"/>
  <c r="E55" i="7"/>
  <c r="J55" i="7" s="1"/>
  <c r="E23" i="7"/>
  <c r="J23" i="7" s="1"/>
  <c r="E86" i="7"/>
  <c r="J86" i="7" s="1"/>
  <c r="E54" i="7"/>
  <c r="J54" i="7" s="1"/>
  <c r="E22" i="7"/>
  <c r="J22" i="7" s="1"/>
  <c r="E125" i="7"/>
  <c r="J125" i="7" s="1"/>
  <c r="E117" i="7"/>
  <c r="J117" i="7" s="1"/>
  <c r="E109" i="7"/>
  <c r="J109" i="7" s="1"/>
  <c r="E101" i="7"/>
  <c r="J101" i="7" s="1"/>
  <c r="E93" i="7"/>
  <c r="J93" i="7" s="1"/>
  <c r="E85" i="7"/>
  <c r="J85" i="7" s="1"/>
  <c r="E77" i="7"/>
  <c r="J77" i="7" s="1"/>
  <c r="E69" i="7"/>
  <c r="J69" i="7" s="1"/>
  <c r="E61" i="7"/>
  <c r="J61" i="7" s="1"/>
  <c r="E53" i="7"/>
  <c r="J53" i="7" s="1"/>
  <c r="E45" i="7"/>
  <c r="J45" i="7" s="1"/>
  <c r="E37" i="7"/>
  <c r="J37" i="7" s="1"/>
  <c r="E29" i="7"/>
  <c r="J29" i="7" s="1"/>
  <c r="E21" i="7"/>
  <c r="J21" i="7" s="1"/>
  <c r="E13" i="7"/>
  <c r="J13" i="7" s="1"/>
  <c r="E5" i="7"/>
  <c r="J5" i="7" s="1"/>
  <c r="E124" i="7"/>
  <c r="J124" i="7" s="1"/>
  <c r="E116" i="7"/>
  <c r="E108" i="7"/>
  <c r="E100" i="7"/>
  <c r="E92" i="7"/>
  <c r="J92" i="7" s="1"/>
  <c r="E84" i="7"/>
  <c r="E76" i="7"/>
  <c r="E68" i="7"/>
  <c r="E60" i="7"/>
  <c r="J60" i="7" s="1"/>
  <c r="E52" i="7"/>
  <c r="E44" i="7"/>
  <c r="E36" i="7"/>
  <c r="E28" i="7"/>
  <c r="J28" i="7" s="1"/>
  <c r="E20" i="7"/>
  <c r="J20" i="7" s="1"/>
  <c r="E12" i="7"/>
  <c r="J12" i="7" s="1"/>
  <c r="E4" i="7"/>
  <c r="J4" i="7" s="1"/>
  <c r="E123" i="7"/>
  <c r="E115" i="7"/>
  <c r="M3" i="7" l="1"/>
  <c r="L3" i="7"/>
  <c r="M59" i="7"/>
  <c r="L59" i="7"/>
  <c r="J74" i="7"/>
  <c r="M41" i="7"/>
  <c r="L41" i="7"/>
  <c r="M105" i="7"/>
  <c r="V105" i="7" s="1"/>
  <c r="X105" i="7" s="1"/>
  <c r="L105" i="7"/>
  <c r="L34" i="7"/>
  <c r="M98" i="7"/>
  <c r="L98" i="7"/>
  <c r="M51" i="7"/>
  <c r="L51" i="7"/>
  <c r="M34" i="7"/>
  <c r="M107" i="7"/>
  <c r="V107" i="7" s="1"/>
  <c r="X107" i="7" s="1"/>
  <c r="L107" i="7"/>
  <c r="L16" i="7"/>
  <c r="M16" i="7"/>
  <c r="M80" i="7"/>
  <c r="L80" i="7"/>
  <c r="M91" i="7"/>
  <c r="L91" i="7"/>
  <c r="M64" i="7"/>
  <c r="V64" i="7" s="1"/>
  <c r="X64" i="7" s="1"/>
  <c r="L64" i="7"/>
  <c r="M67" i="7"/>
  <c r="L67" i="7"/>
  <c r="J36" i="7"/>
  <c r="J100" i="7"/>
  <c r="M49" i="7"/>
  <c r="L49" i="7"/>
  <c r="M113" i="7"/>
  <c r="L113" i="7"/>
  <c r="M42" i="7"/>
  <c r="L42" i="7"/>
  <c r="M106" i="7"/>
  <c r="L106" i="7"/>
  <c r="L87" i="7"/>
  <c r="M87" i="7"/>
  <c r="M88" i="7"/>
  <c r="N88" i="7" s="1"/>
  <c r="S88" i="7" s="1"/>
  <c r="T88" i="7" s="1"/>
  <c r="L88" i="7"/>
  <c r="M35" i="7"/>
  <c r="L35" i="7"/>
  <c r="M57" i="7"/>
  <c r="L57" i="7"/>
  <c r="M121" i="7"/>
  <c r="L121" i="7"/>
  <c r="M50" i="7"/>
  <c r="L50" i="7"/>
  <c r="L114" i="7"/>
  <c r="M114" i="7"/>
  <c r="L75" i="7"/>
  <c r="L95" i="7"/>
  <c r="M95" i="7"/>
  <c r="M96" i="7"/>
  <c r="L96" i="7"/>
  <c r="M18" i="7"/>
  <c r="V18" i="7" s="1"/>
  <c r="X18" i="7" s="1"/>
  <c r="L18" i="7"/>
  <c r="M27" i="7"/>
  <c r="K51" i="7"/>
  <c r="K82" i="7"/>
  <c r="U82" i="7" s="1"/>
  <c r="W82" i="7" s="1"/>
  <c r="M65" i="7"/>
  <c r="L65" i="7"/>
  <c r="M19" i="7"/>
  <c r="V19" i="7" s="1"/>
  <c r="X19" i="7" s="1"/>
  <c r="L19" i="7"/>
  <c r="M58" i="7"/>
  <c r="L58" i="7"/>
  <c r="L122" i="7"/>
  <c r="M75" i="7"/>
  <c r="V75" i="7" s="1"/>
  <c r="X75" i="7" s="1"/>
  <c r="M103" i="7"/>
  <c r="L103" i="7"/>
  <c r="M26" i="7"/>
  <c r="N26" i="7" s="1"/>
  <c r="S26" i="7" s="1"/>
  <c r="T26" i="7" s="1"/>
  <c r="L40" i="7"/>
  <c r="M40" i="7"/>
  <c r="M104" i="7"/>
  <c r="L104" i="7"/>
  <c r="M89" i="7"/>
  <c r="N89" i="7" s="1"/>
  <c r="S89" i="7" s="1"/>
  <c r="T89" i="7" s="1"/>
  <c r="L89" i="7"/>
  <c r="M11" i="7"/>
  <c r="L11" i="7"/>
  <c r="V11" i="7" s="1"/>
  <c r="X11" i="7" s="1"/>
  <c r="M90" i="7"/>
  <c r="L90" i="7"/>
  <c r="M72" i="7"/>
  <c r="L72" i="7"/>
  <c r="L9" i="7"/>
  <c r="M9" i="7"/>
  <c r="L73" i="7"/>
  <c r="M73" i="7"/>
  <c r="N73" i="7" s="1"/>
  <c r="S73" i="7" s="1"/>
  <c r="T73" i="7" s="1"/>
  <c r="M83" i="7"/>
  <c r="L83" i="7"/>
  <c r="M66" i="7"/>
  <c r="L66" i="7"/>
  <c r="M43" i="7"/>
  <c r="V43" i="7" s="1"/>
  <c r="X43" i="7" s="1"/>
  <c r="L43" i="7"/>
  <c r="M33" i="7"/>
  <c r="L111" i="7"/>
  <c r="M111" i="7"/>
  <c r="M25" i="7"/>
  <c r="L48" i="7"/>
  <c r="M48" i="7"/>
  <c r="M112" i="7"/>
  <c r="V112" i="7" s="1"/>
  <c r="X112" i="7" s="1"/>
  <c r="L112" i="7"/>
  <c r="L82" i="7"/>
  <c r="M82" i="7"/>
  <c r="M97" i="7"/>
  <c r="L97" i="7"/>
  <c r="L8" i="7"/>
  <c r="M8" i="7"/>
  <c r="J115" i="7"/>
  <c r="J68" i="7"/>
  <c r="L17" i="7"/>
  <c r="M17" i="7"/>
  <c r="V17" i="7" s="1"/>
  <c r="X17" i="7" s="1"/>
  <c r="M81" i="7"/>
  <c r="L81" i="7"/>
  <c r="M10" i="7"/>
  <c r="L10" i="7"/>
  <c r="M74" i="7"/>
  <c r="V74" i="7" s="1"/>
  <c r="X74" i="7" s="1"/>
  <c r="L74" i="7"/>
  <c r="M99" i="7"/>
  <c r="L99" i="7"/>
  <c r="M32" i="7"/>
  <c r="V32" i="7" s="1"/>
  <c r="X32" i="7" s="1"/>
  <c r="L119" i="7"/>
  <c r="M119" i="7"/>
  <c r="M122" i="7"/>
  <c r="L56" i="7"/>
  <c r="M56" i="7"/>
  <c r="M120" i="7"/>
  <c r="L120" i="7"/>
  <c r="V120" i="7" s="1"/>
  <c r="X120" i="7" s="1"/>
  <c r="K30" i="7"/>
  <c r="U30" i="7" s="1"/>
  <c r="W30" i="7" s="1"/>
  <c r="K71" i="7"/>
  <c r="V60" i="7"/>
  <c r="X60" i="7" s="1"/>
  <c r="V29" i="7"/>
  <c r="X29" i="7" s="1"/>
  <c r="V94" i="7"/>
  <c r="X94" i="7" s="1"/>
  <c r="J108" i="7"/>
  <c r="J44" i="7"/>
  <c r="U44" i="7" s="1"/>
  <c r="W44" i="7" s="1"/>
  <c r="V2" i="7"/>
  <c r="X2" i="7" s="1"/>
  <c r="V102" i="7"/>
  <c r="X102" i="7" s="1"/>
  <c r="V85" i="7"/>
  <c r="X85" i="7" s="1"/>
  <c r="V62" i="7"/>
  <c r="X62" i="7" s="1"/>
  <c r="V13" i="7"/>
  <c r="X13" i="7" s="1"/>
  <c r="V77" i="7"/>
  <c r="X77" i="7" s="1"/>
  <c r="V92" i="7"/>
  <c r="X92" i="7" s="1"/>
  <c r="V20" i="7"/>
  <c r="X20" i="7" s="1"/>
  <c r="J52" i="7"/>
  <c r="J116" i="7"/>
  <c r="V93" i="7"/>
  <c r="X93" i="7" s="1"/>
  <c r="V30" i="7"/>
  <c r="X30" i="7" s="1"/>
  <c r="V52" i="7"/>
  <c r="X52" i="7" s="1"/>
  <c r="V115" i="7"/>
  <c r="X115" i="7" s="1"/>
  <c r="K11" i="7"/>
  <c r="U11" i="7" s="1"/>
  <c r="W11" i="7" s="1"/>
  <c r="V47" i="7"/>
  <c r="X47" i="7" s="1"/>
  <c r="J67" i="7"/>
  <c r="U67" i="7" s="1"/>
  <c r="W67" i="7" s="1"/>
  <c r="V84" i="7"/>
  <c r="X84" i="7" s="1"/>
  <c r="V61" i="7"/>
  <c r="X61" i="7" s="1"/>
  <c r="K35" i="7"/>
  <c r="J84" i="7"/>
  <c r="J2" i="7"/>
  <c r="V5" i="7"/>
  <c r="X5" i="7" s="1"/>
  <c r="V45" i="7"/>
  <c r="X45" i="7" s="1"/>
  <c r="V63" i="7"/>
  <c r="X63" i="7" s="1"/>
  <c r="V15" i="7"/>
  <c r="X15" i="7" s="1"/>
  <c r="V86" i="7"/>
  <c r="X86" i="7" s="1"/>
  <c r="V71" i="7"/>
  <c r="X71" i="7" s="1"/>
  <c r="K34" i="7"/>
  <c r="U34" i="7" s="1"/>
  <c r="W34" i="7" s="1"/>
  <c r="V37" i="7"/>
  <c r="X37" i="7" s="1"/>
  <c r="V101" i="7"/>
  <c r="X101" i="7" s="1"/>
  <c r="J122" i="7"/>
  <c r="U122" i="7" s="1"/>
  <c r="W122" i="7" s="1"/>
  <c r="K42" i="7"/>
  <c r="U42" i="7" s="1"/>
  <c r="W42" i="7" s="1"/>
  <c r="V79" i="7"/>
  <c r="X79" i="7" s="1"/>
  <c r="V21" i="7"/>
  <c r="X21" i="7" s="1"/>
  <c r="V36" i="7"/>
  <c r="X36" i="7" s="1"/>
  <c r="U81" i="7"/>
  <c r="W81" i="7" s="1"/>
  <c r="U28" i="7"/>
  <c r="W28" i="7" s="1"/>
  <c r="N28" i="7"/>
  <c r="S28" i="7" s="1"/>
  <c r="T28" i="7" s="1"/>
  <c r="U37" i="7"/>
  <c r="W37" i="7" s="1"/>
  <c r="N37" i="7"/>
  <c r="S37" i="7" s="1"/>
  <c r="T37" i="7" s="1"/>
  <c r="U110" i="7"/>
  <c r="W110" i="7" s="1"/>
  <c r="N110" i="7"/>
  <c r="S110" i="7" s="1"/>
  <c r="T110" i="7" s="1"/>
  <c r="U15" i="7"/>
  <c r="W15" i="7" s="1"/>
  <c r="N15" i="7"/>
  <c r="S15" i="7" s="1"/>
  <c r="T15" i="7" s="1"/>
  <c r="J59" i="7"/>
  <c r="V23" i="7"/>
  <c r="X23" i="7" s="1"/>
  <c r="U51" i="7"/>
  <c r="W51" i="7" s="1"/>
  <c r="U87" i="7"/>
  <c r="W87" i="7" s="1"/>
  <c r="U32" i="7"/>
  <c r="W32" i="7" s="1"/>
  <c r="U96" i="7"/>
  <c r="W96" i="7" s="1"/>
  <c r="U117" i="7"/>
  <c r="W117" i="7" s="1"/>
  <c r="N117" i="7"/>
  <c r="S117" i="7" s="1"/>
  <c r="T117" i="7" s="1"/>
  <c r="U66" i="7"/>
  <c r="W66" i="7" s="1"/>
  <c r="U92" i="7"/>
  <c r="W92" i="7" s="1"/>
  <c r="N92" i="7"/>
  <c r="S92" i="7" s="1"/>
  <c r="T92" i="7" s="1"/>
  <c r="U101" i="7"/>
  <c r="W101" i="7" s="1"/>
  <c r="N101" i="7"/>
  <c r="S101" i="7" s="1"/>
  <c r="T101" i="7" s="1"/>
  <c r="K9" i="7"/>
  <c r="U9" i="7" s="1"/>
  <c r="W9" i="7" s="1"/>
  <c r="V108" i="7"/>
  <c r="X108" i="7" s="1"/>
  <c r="U65" i="7"/>
  <c r="W65" i="7" s="1"/>
  <c r="N36" i="7"/>
  <c r="S36" i="7" s="1"/>
  <c r="T36" i="7" s="1"/>
  <c r="U36" i="7"/>
  <c r="W36" i="7" s="1"/>
  <c r="N100" i="7"/>
  <c r="S100" i="7" s="1"/>
  <c r="T100" i="7" s="1"/>
  <c r="U100" i="7"/>
  <c r="W100" i="7" s="1"/>
  <c r="U45" i="7"/>
  <c r="W45" i="7" s="1"/>
  <c r="N45" i="7"/>
  <c r="S45" i="7" s="1"/>
  <c r="T45" i="7" s="1"/>
  <c r="U109" i="7"/>
  <c r="W109" i="7" s="1"/>
  <c r="N109" i="7"/>
  <c r="S109" i="7" s="1"/>
  <c r="T109" i="7" s="1"/>
  <c r="U102" i="7"/>
  <c r="W102" i="7" s="1"/>
  <c r="N102" i="7"/>
  <c r="S102" i="7" s="1"/>
  <c r="T102" i="7" s="1"/>
  <c r="V69" i="7"/>
  <c r="X69" i="7" s="1"/>
  <c r="V125" i="7"/>
  <c r="X125" i="7" s="1"/>
  <c r="U47" i="7"/>
  <c r="W47" i="7" s="1"/>
  <c r="N47" i="7"/>
  <c r="S47" i="7" s="1"/>
  <c r="T47" i="7" s="1"/>
  <c r="V46" i="7"/>
  <c r="X46" i="7" s="1"/>
  <c r="V12" i="7"/>
  <c r="X12" i="7" s="1"/>
  <c r="K108" i="7"/>
  <c r="U108" i="7" s="1"/>
  <c r="W108" i="7" s="1"/>
  <c r="U73" i="7"/>
  <c r="W73" i="7" s="1"/>
  <c r="U75" i="7"/>
  <c r="W75" i="7" s="1"/>
  <c r="U95" i="7"/>
  <c r="W95" i="7" s="1"/>
  <c r="U40" i="7"/>
  <c r="W40" i="7" s="1"/>
  <c r="U104" i="7"/>
  <c r="W104" i="7" s="1"/>
  <c r="U23" i="7"/>
  <c r="W23" i="7" s="1"/>
  <c r="N23" i="7"/>
  <c r="S23" i="7" s="1"/>
  <c r="T23" i="7" s="1"/>
  <c r="U83" i="7"/>
  <c r="W83" i="7" s="1"/>
  <c r="U52" i="7"/>
  <c r="W52" i="7" s="1"/>
  <c r="V31" i="7"/>
  <c r="X31" i="7" s="1"/>
  <c r="U90" i="7"/>
  <c r="W90" i="7" s="1"/>
  <c r="U119" i="7"/>
  <c r="W119" i="7" s="1"/>
  <c r="U56" i="7"/>
  <c r="W56" i="7" s="1"/>
  <c r="U120" i="7"/>
  <c r="W120" i="7" s="1"/>
  <c r="U18" i="7"/>
  <c r="W18" i="7" s="1"/>
  <c r="U26" i="7"/>
  <c r="W26" i="7" s="1"/>
  <c r="U55" i="7"/>
  <c r="W55" i="7" s="1"/>
  <c r="N55" i="7"/>
  <c r="S55" i="7" s="1"/>
  <c r="T55" i="7" s="1"/>
  <c r="U124" i="7"/>
  <c r="W124" i="7" s="1"/>
  <c r="N124" i="7"/>
  <c r="S124" i="7" s="1"/>
  <c r="T124" i="7" s="1"/>
  <c r="U69" i="7"/>
  <c r="W69" i="7" s="1"/>
  <c r="N69" i="7"/>
  <c r="S69" i="7" s="1"/>
  <c r="T69" i="7" s="1"/>
  <c r="U54" i="7"/>
  <c r="W54" i="7" s="1"/>
  <c r="N54" i="7"/>
  <c r="S54" i="7" s="1"/>
  <c r="T54" i="7" s="1"/>
  <c r="U7" i="7"/>
  <c r="W7" i="7" s="1"/>
  <c r="N7" i="7"/>
  <c r="S7" i="7" s="1"/>
  <c r="T7" i="7" s="1"/>
  <c r="U46" i="7"/>
  <c r="W46" i="7" s="1"/>
  <c r="N46" i="7"/>
  <c r="S46" i="7" s="1"/>
  <c r="T46" i="7" s="1"/>
  <c r="U58" i="7"/>
  <c r="W58" i="7" s="1"/>
  <c r="U33" i="7"/>
  <c r="W33" i="7" s="1"/>
  <c r="U97" i="7"/>
  <c r="W97" i="7" s="1"/>
  <c r="U106" i="7"/>
  <c r="W106" i="7" s="1"/>
  <c r="J27" i="7"/>
  <c r="V55" i="7"/>
  <c r="X55" i="7" s="1"/>
  <c r="U10" i="7"/>
  <c r="W10" i="7" s="1"/>
  <c r="U94" i="7"/>
  <c r="W94" i="7" s="1"/>
  <c r="N94" i="7"/>
  <c r="S94" i="7" s="1"/>
  <c r="T94" i="7" s="1"/>
  <c r="U64" i="7"/>
  <c r="W64" i="7" s="1"/>
  <c r="U17" i="7"/>
  <c r="W17" i="7" s="1"/>
  <c r="U43" i="7"/>
  <c r="W43" i="7" s="1"/>
  <c r="U103" i="7"/>
  <c r="W103" i="7" s="1"/>
  <c r="U61" i="7"/>
  <c r="W61" i="7" s="1"/>
  <c r="N61" i="7"/>
  <c r="S61" i="7" s="1"/>
  <c r="T61" i="7" s="1"/>
  <c r="N14" i="7"/>
  <c r="S14" i="7" s="1"/>
  <c r="T14" i="7" s="1"/>
  <c r="U14" i="7"/>
  <c r="W14" i="7" s="1"/>
  <c r="U98" i="7"/>
  <c r="W98" i="7" s="1"/>
  <c r="U60" i="7"/>
  <c r="W60" i="7" s="1"/>
  <c r="N60" i="7"/>
  <c r="S60" i="7" s="1"/>
  <c r="T60" i="7" s="1"/>
  <c r="U5" i="7"/>
  <c r="W5" i="7" s="1"/>
  <c r="N5" i="7"/>
  <c r="S5" i="7" s="1"/>
  <c r="T5" i="7" s="1"/>
  <c r="N4" i="7"/>
  <c r="S4" i="7" s="1"/>
  <c r="T4" i="7" s="1"/>
  <c r="U4" i="7"/>
  <c r="W4" i="7" s="1"/>
  <c r="N68" i="7"/>
  <c r="S68" i="7" s="1"/>
  <c r="T68" i="7" s="1"/>
  <c r="U68" i="7"/>
  <c r="W68" i="7" s="1"/>
  <c r="U13" i="7"/>
  <c r="W13" i="7" s="1"/>
  <c r="N13" i="7"/>
  <c r="S13" i="7" s="1"/>
  <c r="T13" i="7" s="1"/>
  <c r="U77" i="7"/>
  <c r="W77" i="7" s="1"/>
  <c r="N77" i="7"/>
  <c r="S77" i="7" s="1"/>
  <c r="T77" i="7" s="1"/>
  <c r="U86" i="7"/>
  <c r="W86" i="7" s="1"/>
  <c r="N86" i="7"/>
  <c r="S86" i="7" s="1"/>
  <c r="T86" i="7" s="1"/>
  <c r="U39" i="7"/>
  <c r="W39" i="7" s="1"/>
  <c r="N39" i="7"/>
  <c r="S39" i="7" s="1"/>
  <c r="T39" i="7" s="1"/>
  <c r="U78" i="7"/>
  <c r="W78" i="7" s="1"/>
  <c r="N78" i="7"/>
  <c r="S78" i="7" s="1"/>
  <c r="T78" i="7" s="1"/>
  <c r="V100" i="7"/>
  <c r="X100" i="7" s="1"/>
  <c r="V53" i="7"/>
  <c r="X53" i="7" s="1"/>
  <c r="V118" i="7"/>
  <c r="X118" i="7" s="1"/>
  <c r="U41" i="7"/>
  <c r="W41" i="7" s="1"/>
  <c r="U105" i="7"/>
  <c r="W105" i="7" s="1"/>
  <c r="K123" i="7"/>
  <c r="K27" i="7"/>
  <c r="V7" i="7"/>
  <c r="X7" i="7" s="1"/>
  <c r="U111" i="7"/>
  <c r="W111" i="7" s="1"/>
  <c r="U6" i="7"/>
  <c r="W6" i="7" s="1"/>
  <c r="N6" i="7"/>
  <c r="S6" i="7" s="1"/>
  <c r="T6" i="7" s="1"/>
  <c r="U8" i="7"/>
  <c r="W8" i="7" s="1"/>
  <c r="U72" i="7"/>
  <c r="W72" i="7" s="1"/>
  <c r="U53" i="7"/>
  <c r="W53" i="7" s="1"/>
  <c r="N53" i="7"/>
  <c r="S53" i="7" s="1"/>
  <c r="T53" i="7" s="1"/>
  <c r="U112" i="7"/>
  <c r="W112" i="7" s="1"/>
  <c r="U116" i="7"/>
  <c r="W116" i="7" s="1"/>
  <c r="U125" i="7"/>
  <c r="W125" i="7" s="1"/>
  <c r="N125" i="7"/>
  <c r="S125" i="7" s="1"/>
  <c r="T125" i="7" s="1"/>
  <c r="U62" i="7"/>
  <c r="W62" i="7" s="1"/>
  <c r="N62" i="7"/>
  <c r="S62" i="7" s="1"/>
  <c r="T62" i="7" s="1"/>
  <c r="U25" i="7"/>
  <c r="W25" i="7" s="1"/>
  <c r="U50" i="7"/>
  <c r="W50" i="7" s="1"/>
  <c r="U115" i="7"/>
  <c r="W115" i="7" s="1"/>
  <c r="N115" i="7"/>
  <c r="S115" i="7" s="1"/>
  <c r="T115" i="7" s="1"/>
  <c r="N12" i="7"/>
  <c r="S12" i="7" s="1"/>
  <c r="T12" i="7" s="1"/>
  <c r="U12" i="7"/>
  <c r="W12" i="7" s="1"/>
  <c r="J76" i="7"/>
  <c r="U21" i="7"/>
  <c r="W21" i="7" s="1"/>
  <c r="N21" i="7"/>
  <c r="S21" i="7" s="1"/>
  <c r="T21" i="7" s="1"/>
  <c r="U85" i="7"/>
  <c r="W85" i="7" s="1"/>
  <c r="N85" i="7"/>
  <c r="S85" i="7" s="1"/>
  <c r="T85" i="7" s="1"/>
  <c r="U31" i="7"/>
  <c r="W31" i="7" s="1"/>
  <c r="N31" i="7"/>
  <c r="S31" i="7" s="1"/>
  <c r="T31" i="7" s="1"/>
  <c r="U71" i="7"/>
  <c r="W71" i="7" s="1"/>
  <c r="N71" i="7"/>
  <c r="S71" i="7" s="1"/>
  <c r="T71" i="7" s="1"/>
  <c r="N118" i="7"/>
  <c r="S118" i="7" s="1"/>
  <c r="T118" i="7" s="1"/>
  <c r="U118" i="7"/>
  <c r="W118" i="7" s="1"/>
  <c r="V4" i="7"/>
  <c r="X4" i="7" s="1"/>
  <c r="V68" i="7"/>
  <c r="X68" i="7" s="1"/>
  <c r="V109" i="7"/>
  <c r="X109" i="7" s="1"/>
  <c r="U79" i="7"/>
  <c r="W79" i="7" s="1"/>
  <c r="N79" i="7"/>
  <c r="S79" i="7" s="1"/>
  <c r="T79" i="7" s="1"/>
  <c r="U49" i="7"/>
  <c r="W49" i="7" s="1"/>
  <c r="U113" i="7"/>
  <c r="W113" i="7" s="1"/>
  <c r="U19" i="7"/>
  <c r="W19" i="7" s="1"/>
  <c r="V123" i="7"/>
  <c r="X123" i="7" s="1"/>
  <c r="V27" i="7"/>
  <c r="X27" i="7" s="1"/>
  <c r="J91" i="7"/>
  <c r="V39" i="7"/>
  <c r="X39" i="7" s="1"/>
  <c r="U74" i="7"/>
  <c r="W74" i="7" s="1"/>
  <c r="U16" i="7"/>
  <c r="W16" i="7" s="1"/>
  <c r="U80" i="7"/>
  <c r="W80" i="7" s="1"/>
  <c r="U38" i="7"/>
  <c r="W38" i="7" s="1"/>
  <c r="N38" i="7"/>
  <c r="S38" i="7" s="1"/>
  <c r="T38" i="7" s="1"/>
  <c r="U107" i="7"/>
  <c r="W107" i="7" s="1"/>
  <c r="U48" i="7"/>
  <c r="W48" i="7" s="1"/>
  <c r="U22" i="7"/>
  <c r="W22" i="7" s="1"/>
  <c r="N22" i="7"/>
  <c r="S22" i="7" s="1"/>
  <c r="T22" i="7" s="1"/>
  <c r="V78" i="7"/>
  <c r="X78" i="7" s="1"/>
  <c r="U114" i="7"/>
  <c r="W114" i="7" s="1"/>
  <c r="U89" i="7"/>
  <c r="W89" i="7" s="1"/>
  <c r="U99" i="7"/>
  <c r="W99" i="7" s="1"/>
  <c r="J123" i="7"/>
  <c r="U20" i="7"/>
  <c r="W20" i="7" s="1"/>
  <c r="N20" i="7"/>
  <c r="S20" i="7" s="1"/>
  <c r="T20" i="7" s="1"/>
  <c r="U84" i="7"/>
  <c r="W84" i="7" s="1"/>
  <c r="U29" i="7"/>
  <c r="W29" i="7" s="1"/>
  <c r="N29" i="7"/>
  <c r="S29" i="7" s="1"/>
  <c r="T29" i="7" s="1"/>
  <c r="U93" i="7"/>
  <c r="W93" i="7" s="1"/>
  <c r="N93" i="7"/>
  <c r="S93" i="7" s="1"/>
  <c r="T93" i="7" s="1"/>
  <c r="U63" i="7"/>
  <c r="W63" i="7" s="1"/>
  <c r="N63" i="7"/>
  <c r="S63" i="7" s="1"/>
  <c r="T63" i="7" s="1"/>
  <c r="U2" i="7"/>
  <c r="W2" i="7" s="1"/>
  <c r="V117" i="7"/>
  <c r="X117" i="7" s="1"/>
  <c r="V38" i="7"/>
  <c r="X38" i="7" s="1"/>
  <c r="V124" i="7"/>
  <c r="X124" i="7" s="1"/>
  <c r="V28" i="7"/>
  <c r="X28" i="7" s="1"/>
  <c r="U57" i="7"/>
  <c r="W57" i="7" s="1"/>
  <c r="U121" i="7"/>
  <c r="W121" i="7" s="1"/>
  <c r="U35" i="7"/>
  <c r="W35" i="7" s="1"/>
  <c r="U3" i="7"/>
  <c r="W3" i="7" s="1"/>
  <c r="U70" i="7"/>
  <c r="W70" i="7" s="1"/>
  <c r="N70" i="7"/>
  <c r="S70" i="7" s="1"/>
  <c r="T70" i="7" s="1"/>
  <c r="U24" i="7"/>
  <c r="W24" i="7" s="1"/>
  <c r="U88" i="7"/>
  <c r="W88" i="7" s="1"/>
  <c r="V41" i="7"/>
  <c r="X41" i="7" s="1"/>
  <c r="V66" i="7"/>
  <c r="X66" i="7" s="1"/>
  <c r="V104" i="7"/>
  <c r="X104" i="7" s="1"/>
  <c r="V49" i="7"/>
  <c r="X49" i="7" s="1"/>
  <c r="N24" i="7"/>
  <c r="S24" i="7" s="1"/>
  <c r="T24" i="7" s="1"/>
  <c r="V51" i="7"/>
  <c r="X51" i="7" s="1"/>
  <c r="V81" i="7"/>
  <c r="X81" i="7" s="1"/>
  <c r="N98" i="7"/>
  <c r="S98" i="7" s="1"/>
  <c r="T98" i="7" s="1"/>
  <c r="V40" i="7"/>
  <c r="X40" i="7" s="1"/>
  <c r="V113" i="7"/>
  <c r="X113" i="7" s="1"/>
  <c r="V106" i="7"/>
  <c r="X106" i="7" s="1"/>
  <c r="V35" i="7"/>
  <c r="X35" i="7" s="1"/>
  <c r="V95" i="7"/>
  <c r="X95" i="7" s="1"/>
  <c r="N103" i="7"/>
  <c r="S103" i="7" s="1"/>
  <c r="T103" i="7" s="1"/>
  <c r="N114" i="7"/>
  <c r="S114" i="7" s="1"/>
  <c r="T114" i="7" s="1"/>
  <c r="V48" i="7"/>
  <c r="X48" i="7" s="1"/>
  <c r="V57" i="7"/>
  <c r="X57" i="7" s="1"/>
  <c r="V97" i="7"/>
  <c r="X97" i="7" s="1"/>
  <c r="V50" i="7"/>
  <c r="X50" i="7" s="1"/>
  <c r="V87" i="7"/>
  <c r="X87" i="7" s="1"/>
  <c r="V8" i="7"/>
  <c r="X8" i="7" s="1"/>
  <c r="N56" i="7"/>
  <c r="S56" i="7" s="1"/>
  <c r="T56" i="7" s="1"/>
  <c r="V72" i="7"/>
  <c r="X72" i="7" s="1"/>
  <c r="V25" i="7"/>
  <c r="X25" i="7" s="1"/>
  <c r="V121" i="7"/>
  <c r="X121" i="7" s="1"/>
  <c r="V82" i="7"/>
  <c r="X82" i="7" s="1"/>
  <c r="V16" i="7"/>
  <c r="X16" i="7" s="1"/>
  <c r="V80" i="7"/>
  <c r="X80" i="7" s="1"/>
  <c r="V90" i="7"/>
  <c r="X90" i="7" s="1"/>
  <c r="V83" i="7"/>
  <c r="X83" i="7" s="1"/>
  <c r="V119" i="7"/>
  <c r="X119" i="7" s="1"/>
  <c r="V33" i="7"/>
  <c r="X33" i="7" s="1"/>
  <c r="V65" i="7"/>
  <c r="X65" i="7" s="1"/>
  <c r="V10" i="7"/>
  <c r="X10" i="7" s="1"/>
  <c r="V58" i="7"/>
  <c r="X58" i="7" s="1"/>
  <c r="V111" i="7" l="1"/>
  <c r="X111" i="7" s="1"/>
  <c r="N96" i="7"/>
  <c r="S96" i="7" s="1"/>
  <c r="T96" i="7" s="1"/>
  <c r="N30" i="7"/>
  <c r="S30" i="7" s="1"/>
  <c r="T30" i="7" s="1"/>
  <c r="V76" i="7"/>
  <c r="X76" i="7" s="1"/>
  <c r="V24" i="7"/>
  <c r="X24" i="7" s="1"/>
  <c r="N2" i="7"/>
  <c r="S2" i="7" s="1"/>
  <c r="T2" i="7" s="1"/>
  <c r="V42" i="7"/>
  <c r="X42" i="7" s="1"/>
  <c r="N84" i="7"/>
  <c r="S84" i="7" s="1"/>
  <c r="T84" i="7" s="1"/>
  <c r="V116" i="7"/>
  <c r="X116" i="7" s="1"/>
  <c r="N116" i="7"/>
  <c r="S116" i="7" s="1"/>
  <c r="T116" i="7" s="1"/>
  <c r="N52" i="7"/>
  <c r="S52" i="7" s="1"/>
  <c r="T52" i="7" s="1"/>
  <c r="V99" i="7"/>
  <c r="X99" i="7" s="1"/>
  <c r="N66" i="7"/>
  <c r="S66" i="7" s="1"/>
  <c r="T66" i="7" s="1"/>
  <c r="V3" i="7"/>
  <c r="X3" i="7" s="1"/>
  <c r="V67" i="7"/>
  <c r="X67" i="7" s="1"/>
  <c r="N90" i="7"/>
  <c r="S90" i="7" s="1"/>
  <c r="T90" i="7" s="1"/>
  <c r="V34" i="7"/>
  <c r="X34" i="7" s="1"/>
  <c r="V9" i="7"/>
  <c r="X9" i="7" s="1"/>
  <c r="N44" i="7"/>
  <c r="S44" i="7" s="1"/>
  <c r="T44" i="7" s="1"/>
  <c r="N41" i="7"/>
  <c r="S41" i="7" s="1"/>
  <c r="T41" i="7" s="1"/>
  <c r="V59" i="7"/>
  <c r="X59" i="7" s="1"/>
  <c r="N87" i="7"/>
  <c r="S87" i="7" s="1"/>
  <c r="T87" i="7" s="1"/>
  <c r="N57" i="7"/>
  <c r="S57" i="7" s="1"/>
  <c r="T57" i="7" s="1"/>
  <c r="N43" i="7"/>
  <c r="S43" i="7" s="1"/>
  <c r="T43" i="7" s="1"/>
  <c r="N122" i="7"/>
  <c r="S122" i="7" s="1"/>
  <c r="T122" i="7" s="1"/>
  <c r="N67" i="7"/>
  <c r="S67" i="7" s="1"/>
  <c r="T67" i="7" s="1"/>
  <c r="N48" i="7"/>
  <c r="S48" i="7" s="1"/>
  <c r="T48" i="7" s="1"/>
  <c r="N121" i="7"/>
  <c r="S121" i="7" s="1"/>
  <c r="T121" i="7" s="1"/>
  <c r="N99" i="7"/>
  <c r="S99" i="7" s="1"/>
  <c r="T99" i="7" s="1"/>
  <c r="V98" i="7"/>
  <c r="X98" i="7" s="1"/>
  <c r="U76" i="7"/>
  <c r="W76" i="7" s="1"/>
  <c r="N76" i="7"/>
  <c r="S76" i="7" s="1"/>
  <c r="T76" i="7" s="1"/>
  <c r="N25" i="7"/>
  <c r="S25" i="7" s="1"/>
  <c r="T25" i="7" s="1"/>
  <c r="N105" i="7"/>
  <c r="S105" i="7" s="1"/>
  <c r="T105" i="7" s="1"/>
  <c r="N82" i="7"/>
  <c r="S82" i="7" s="1"/>
  <c r="T82" i="7" s="1"/>
  <c r="N64" i="7"/>
  <c r="S64" i="7" s="1"/>
  <c r="T64" i="7" s="1"/>
  <c r="N106" i="7"/>
  <c r="S106" i="7" s="1"/>
  <c r="T106" i="7" s="1"/>
  <c r="N119" i="7"/>
  <c r="S119" i="7" s="1"/>
  <c r="T119" i="7" s="1"/>
  <c r="N95" i="7"/>
  <c r="S95" i="7" s="1"/>
  <c r="T95" i="7" s="1"/>
  <c r="N42" i="7"/>
  <c r="S42" i="7" s="1"/>
  <c r="T42" i="7" s="1"/>
  <c r="V122" i="7"/>
  <c r="X122" i="7" s="1"/>
  <c r="N32" i="7"/>
  <c r="S32" i="7" s="1"/>
  <c r="T32" i="7" s="1"/>
  <c r="N81" i="7"/>
  <c r="S81" i="7" s="1"/>
  <c r="T81" i="7" s="1"/>
  <c r="V88" i="7"/>
  <c r="X88" i="7" s="1"/>
  <c r="V56" i="7"/>
  <c r="X56" i="7" s="1"/>
  <c r="N108" i="7"/>
  <c r="S108" i="7" s="1"/>
  <c r="T108" i="7" s="1"/>
  <c r="N49" i="7"/>
  <c r="S49" i="7" s="1"/>
  <c r="T49" i="7" s="1"/>
  <c r="V89" i="7"/>
  <c r="X89" i="7" s="1"/>
  <c r="N111" i="7"/>
  <c r="S111" i="7" s="1"/>
  <c r="T111" i="7" s="1"/>
  <c r="V114" i="7"/>
  <c r="X114" i="7" s="1"/>
  <c r="N18" i="7"/>
  <c r="S18" i="7" s="1"/>
  <c r="T18" i="7" s="1"/>
  <c r="U91" i="7"/>
  <c r="W91" i="7" s="1"/>
  <c r="N91" i="7"/>
  <c r="S91" i="7" s="1"/>
  <c r="T91" i="7" s="1"/>
  <c r="N3" i="7"/>
  <c r="S3" i="7" s="1"/>
  <c r="T3" i="7" s="1"/>
  <c r="N80" i="7"/>
  <c r="S80" i="7" s="1"/>
  <c r="T80" i="7" s="1"/>
  <c r="N72" i="7"/>
  <c r="S72" i="7" s="1"/>
  <c r="T72" i="7" s="1"/>
  <c r="N34" i="7"/>
  <c r="S34" i="7" s="1"/>
  <c r="T34" i="7" s="1"/>
  <c r="N97" i="7"/>
  <c r="S97" i="7" s="1"/>
  <c r="T97" i="7" s="1"/>
  <c r="V103" i="7"/>
  <c r="X103" i="7" s="1"/>
  <c r="N107" i="7"/>
  <c r="S107" i="7" s="1"/>
  <c r="T107" i="7" s="1"/>
  <c r="N10" i="7"/>
  <c r="S10" i="7" s="1"/>
  <c r="T10" i="7" s="1"/>
  <c r="N120" i="7"/>
  <c r="S120" i="7" s="1"/>
  <c r="T120" i="7" s="1"/>
  <c r="N104" i="7"/>
  <c r="S104" i="7" s="1"/>
  <c r="T104" i="7" s="1"/>
  <c r="N51" i="7"/>
  <c r="S51" i="7" s="1"/>
  <c r="T51" i="7" s="1"/>
  <c r="N35" i="7"/>
  <c r="S35" i="7" s="1"/>
  <c r="T35" i="7" s="1"/>
  <c r="N16" i="7"/>
  <c r="S16" i="7" s="1"/>
  <c r="T16" i="7" s="1"/>
  <c r="N19" i="7"/>
  <c r="S19" i="7" s="1"/>
  <c r="T19" i="7" s="1"/>
  <c r="N50" i="7"/>
  <c r="S50" i="7" s="1"/>
  <c r="T50" i="7" s="1"/>
  <c r="N8" i="7"/>
  <c r="S8" i="7" s="1"/>
  <c r="T8" i="7" s="1"/>
  <c r="V44" i="7"/>
  <c r="X44" i="7" s="1"/>
  <c r="N17" i="7"/>
  <c r="S17" i="7" s="1"/>
  <c r="T17" i="7" s="1"/>
  <c r="N33" i="7"/>
  <c r="S33" i="7" s="1"/>
  <c r="T33" i="7" s="1"/>
  <c r="N75" i="7"/>
  <c r="S75" i="7" s="1"/>
  <c r="T75" i="7" s="1"/>
  <c r="V26" i="7"/>
  <c r="X26" i="7" s="1"/>
  <c r="V96" i="7"/>
  <c r="X96" i="7" s="1"/>
  <c r="V91" i="7"/>
  <c r="X91" i="7" s="1"/>
  <c r="N58" i="7"/>
  <c r="S58" i="7" s="1"/>
  <c r="T58" i="7" s="1"/>
  <c r="V73" i="7"/>
  <c r="X73" i="7" s="1"/>
  <c r="N40" i="7"/>
  <c r="S40" i="7" s="1"/>
  <c r="T40" i="7" s="1"/>
  <c r="N9" i="7"/>
  <c r="S9" i="7" s="1"/>
  <c r="T9" i="7" s="1"/>
  <c r="U123" i="7"/>
  <c r="W123" i="7" s="1"/>
  <c r="N123" i="7"/>
  <c r="S123" i="7" s="1"/>
  <c r="T123" i="7" s="1"/>
  <c r="N74" i="7"/>
  <c r="S74" i="7" s="1"/>
  <c r="T74" i="7" s="1"/>
  <c r="N113" i="7"/>
  <c r="S113" i="7" s="1"/>
  <c r="T113" i="7" s="1"/>
  <c r="N112" i="7"/>
  <c r="S112" i="7" s="1"/>
  <c r="T112" i="7" s="1"/>
  <c r="N11" i="7"/>
  <c r="S11" i="7" s="1"/>
  <c r="T11" i="7" s="1"/>
  <c r="U27" i="7"/>
  <c r="W27" i="7" s="1"/>
  <c r="N27" i="7"/>
  <c r="S27" i="7" s="1"/>
  <c r="T27" i="7" s="1"/>
  <c r="N83" i="7"/>
  <c r="S83" i="7" s="1"/>
  <c r="T83" i="7" s="1"/>
  <c r="N65" i="7"/>
  <c r="S65" i="7" s="1"/>
  <c r="T65" i="7" s="1"/>
  <c r="U59" i="7"/>
  <c r="W59" i="7" s="1"/>
  <c r="N59" i="7"/>
  <c r="S59" i="7" s="1"/>
  <c r="T59" i="7" s="1"/>
  <c r="D3" i="9" l="1"/>
  <c r="D4" i="9"/>
  <c r="D5" i="9"/>
  <c r="C3" i="9"/>
  <c r="C4" i="9"/>
  <c r="C5" i="9"/>
</calcChain>
</file>

<file path=xl/sharedStrings.xml><?xml version="1.0" encoding="utf-8"?>
<sst xmlns="http://schemas.openxmlformats.org/spreadsheetml/2006/main" count="462" uniqueCount="76">
  <si>
    <t>SKU</t>
  </si>
  <si>
    <t>Weight (g)</t>
  </si>
  <si>
    <t>GIFTBOX202001</t>
  </si>
  <si>
    <t>GIFTBOX202004</t>
  </si>
  <si>
    <t>GIFTBOX202002</t>
  </si>
  <si>
    <t>GIFTBOX202003</t>
  </si>
  <si>
    <t>SACHETS001</t>
  </si>
  <si>
    <t>AWB Code</t>
  </si>
  <si>
    <t>Order ID</t>
  </si>
  <si>
    <t>Charged Weight</t>
  </si>
  <si>
    <t>Warehouse Pincode</t>
  </si>
  <si>
    <t>Customer Pincode</t>
  </si>
  <si>
    <t>Zone</t>
  </si>
  <si>
    <t>Type of Shipment</t>
  </si>
  <si>
    <t>Billing Amount (Rs.)</t>
  </si>
  <si>
    <t>d</t>
  </si>
  <si>
    <t>Forward charges</t>
  </si>
  <si>
    <t>b</t>
  </si>
  <si>
    <t>e</t>
  </si>
  <si>
    <t>Forward and RTO charges</t>
  </si>
  <si>
    <t>fwd_a_fixed</t>
  </si>
  <si>
    <t>fwd_a_additional</t>
  </si>
  <si>
    <t>fwd_b_fixed</t>
  </si>
  <si>
    <t>fwd_b_additional</t>
  </si>
  <si>
    <t>fwd_c_fixed</t>
  </si>
  <si>
    <t>fwd_c_additional</t>
  </si>
  <si>
    <t>fwd_d_fixed</t>
  </si>
  <si>
    <t>fwd_d_additional</t>
  </si>
  <si>
    <t>fwd_e_fixed</t>
  </si>
  <si>
    <t>fwd_e_additional</t>
  </si>
  <si>
    <t>rto_a_fixed</t>
  </si>
  <si>
    <t>rto_a_additional</t>
  </si>
  <si>
    <t>rto_b_fixed</t>
  </si>
  <si>
    <t>rto_b_additional</t>
  </si>
  <si>
    <t>rto_c_fixed</t>
  </si>
  <si>
    <t>rto_c_additional</t>
  </si>
  <si>
    <t>rto_d_fixed</t>
  </si>
  <si>
    <t>rto_d_additional</t>
  </si>
  <si>
    <t>rto_e_fixed</t>
  </si>
  <si>
    <t>rto_e_additional</t>
  </si>
  <si>
    <t>a</t>
  </si>
  <si>
    <t>c</t>
  </si>
  <si>
    <t>Forward fixed charges</t>
  </si>
  <si>
    <t>Forward additional charges</t>
  </si>
  <si>
    <t>RTO fixed charges</t>
  </si>
  <si>
    <t>RTO additional charges</t>
  </si>
  <si>
    <t>Rate summary</t>
  </si>
  <si>
    <t>ExternOrderNo</t>
  </si>
  <si>
    <t>Order Qty</t>
  </si>
  <si>
    <t>Count</t>
  </si>
  <si>
    <t>OrderNo</t>
  </si>
  <si>
    <t>Forward Charges Applicable</t>
  </si>
  <si>
    <t>RTO Charges Applicable</t>
  </si>
  <si>
    <t>Total weight as per X (KG)</t>
  </si>
  <si>
    <t>Weight slab as per X (KG)</t>
  </si>
  <si>
    <t>Delivery zone as per X</t>
  </si>
  <si>
    <t>Forward_fixed _charges(X)</t>
  </si>
  <si>
    <t>Forward_additional_charges(X)</t>
  </si>
  <si>
    <t>RTO_Fixed_Charges(X)</t>
  </si>
  <si>
    <t>RTO_additional_Charges(X)</t>
  </si>
  <si>
    <t>Expected_charge as per X (Rs)</t>
  </si>
  <si>
    <t>Total weight as per Courier Company (KG)</t>
  </si>
  <si>
    <t>Weight slab charged by Courier Company (KG)</t>
  </si>
  <si>
    <t>Delivery Zone charged by Courier Company</t>
  </si>
  <si>
    <t>Difference Between Expected Charges and Billed Charges (Rs.)</t>
  </si>
  <si>
    <t>Discount Applied (%)</t>
  </si>
  <si>
    <t>Net Forward Charges (Rs.)</t>
  </si>
  <si>
    <t>Net RTO Charges (Rs.)</t>
  </si>
  <si>
    <t>Net Forward Charges per KG (Rs./KG)</t>
  </si>
  <si>
    <t>Net RTO Charges per KG (Rs./KG)</t>
  </si>
  <si>
    <t xml:space="preserve">Charges Billed by Courier Company (Rs.) </t>
  </si>
  <si>
    <t>Total Weight (Kg)</t>
  </si>
  <si>
    <t>Amount (Rs.)</t>
  </si>
  <si>
    <t xml:space="preserve">Total orders where X has been correctly charged </t>
  </si>
  <si>
    <t xml:space="preserve">Total orders where X has been overcharged </t>
  </si>
  <si>
    <t xml:space="preserve">Total orders where X has been undercharged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</si>
</sst>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C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left"/>
    </xf>
    <xf numFmtId="0" fontId="2" fillId="2" borderId="0" xfId="0" applyFont="1" applyFill="1" applyAlignment="1">
      <alignment horizontal="left"/>
    </xf>
    <xf numFmtId="2" fontId="0" fillId="0" borderId="0" xfId="0" applyNumberFormat="1" applyAlignment="1">
      <alignment horizontal="left"/>
    </xf>
    <xf numFmtId="2" fontId="0" fillId="0" borderId="0" xfId="0" applyNumberFormat="1"/>
    <xf numFmtId="1" fontId="2" fillId="2" borderId="0" xfId="0" applyNumberFormat="1" applyFont="1" applyFill="1" applyAlignment="1">
      <alignment horizontal="left"/>
    </xf>
    <xf numFmtId="1" fontId="0" fillId="0" borderId="0" xfId="0" applyNumberFormat="1" applyAlignment="1">
      <alignment horizontal="left"/>
    </xf>
    <xf numFmtId="1" fontId="0" fillId="0" borderId="0" xfId="0" applyNumberFormat="1"/>
    <xf numFmtId="0" fontId="2" fillId="2" borderId="0" xfId="0" applyFont="1" applyFill="1"/>
    <xf numFmtId="2" fontId="0" fillId="0" borderId="1" xfId="0" applyNumberFormat="1" applyBorder="1" applyAlignment="1">
      <alignment horizontal="left"/>
    </xf>
    <xf numFmtId="49" fontId="0" fillId="0" borderId="0" xfId="0" applyNumberFormat="1" applyAlignment="1">
      <alignment horizontal="left"/>
    </xf>
    <xf numFmtId="0" fontId="3" fillId="2" borderId="0" xfId="0" applyFont="1" applyFill="1" applyAlignment="1">
      <alignment horizontal="left"/>
    </xf>
    <xf numFmtId="0" fontId="4" fillId="2" borderId="0" xfId="0" applyFont="1" applyFill="1" applyAlignment="1">
      <alignment horizontal="left"/>
    </xf>
    <xf numFmtId="9" fontId="0" fillId="0" borderId="0" xfId="1" applyFont="1" applyAlignment="1">
      <alignment horizontal="left"/>
    </xf>
    <xf numFmtId="0" fontId="2" fillId="2" borderId="1" xfId="0" applyFont="1" applyFill="1" applyBorder="1"/>
    <xf numFmtId="2" fontId="3" fillId="2" borderId="0" xfId="0" applyNumberFormat="1" applyFont="1" applyFill="1" applyAlignment="1">
      <alignment horizontal="left"/>
    </xf>
    <xf numFmtId="1" fontId="0" fillId="0" borderId="1" xfId="0" applyNumberFormat="1" applyBorder="1" applyAlignment="1">
      <alignment horizontal="left"/>
    </xf>
    <xf numFmtId="2" fontId="0" fillId="0" borderId="1" xfId="0" applyNumberFormat="1" applyBorder="1" applyAlignment="1">
      <alignment horizontal="right"/>
    </xf>
    <xf numFmtId="0" fontId="2" fillId="2" borderId="1" xfId="0" applyFont="1" applyFill="1" applyBorder="1" applyAlignment="1">
      <alignment horizontal="left"/>
    </xf>
    <xf numFmtId="2" fontId="2" fillId="2" borderId="1" xfId="0" applyNumberFormat="1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3" fillId="2" borderId="0" xfId="0" applyFont="1" applyFill="1" applyAlignment="1">
      <alignment horizontal="left" vertical="center"/>
    </xf>
    <xf numFmtId="2" fontId="4" fillId="2" borderId="0" xfId="0" applyNumberFormat="1" applyFont="1" applyFill="1" applyAlignment="1">
      <alignment horizontal="left" vertical="center"/>
    </xf>
    <xf numFmtId="0" fontId="2" fillId="0" borderId="1" xfId="0" applyFont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166" fontId="2" fillId="2" borderId="1" xfId="0" applyNumberFormat="1" applyFont="1" applyFill="1" applyBorder="1"/>
    <xf numFmtId="166" fontId="0" fillId="3" borderId="1" xfId="0" applyNumberFormat="1" applyFill="1" applyBorder="1"/>
    <xf numFmtId="166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microsoft.com/office/2017/10/relationships/person" Target="persons/person0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79C56B-EC05-48BB-9B86-FB92C9082624}">
  <dimension ref="A1:D401"/>
  <sheetViews>
    <sheetView tabSelected="1" workbookViewId="0">
      <selection activeCell="G14" sqref="G14"/>
    </sheetView>
  </sheetViews>
  <sheetFormatPr defaultRowHeight="14.4" x14ac:dyDescent="0.3"/>
  <cols>
    <col min="1" max="1" width="14.6640625" bestFit="1" customWidth="1"/>
    <col min="2" max="2" width="16.6640625" bestFit="1" customWidth="1"/>
    <col min="3" max="3" width="9.44140625" bestFit="1" customWidth="1"/>
    <col min="4" max="4" width="16.109375" style="27" bestFit="1" customWidth="1"/>
  </cols>
  <sheetData>
    <row r="1" spans="1:4" x14ac:dyDescent="0.3">
      <c r="A1" s="14" t="s">
        <v>47</v>
      </c>
      <c r="B1" s="14" t="s">
        <v>0</v>
      </c>
      <c r="C1" s="14" t="s">
        <v>48</v>
      </c>
      <c r="D1" s="25" t="s">
        <v>71</v>
      </c>
    </row>
    <row r="2" spans="1:4" x14ac:dyDescent="0.3">
      <c r="A2" s="16">
        <v>2001827036</v>
      </c>
      <c r="B2" s="16">
        <v>8904223818706</v>
      </c>
      <c r="C2" s="16">
        <v>1</v>
      </c>
      <c r="D2" s="26">
        <f>((C2*VLOOKUP(B2,'SKU master (X)'!$A$1:$B$67,2,0))/1000)</f>
        <v>0.127</v>
      </c>
    </row>
    <row r="3" spans="1:4" x14ac:dyDescent="0.3">
      <c r="A3" s="16">
        <v>2001827036</v>
      </c>
      <c r="B3" s="16">
        <v>8904223819093</v>
      </c>
      <c r="C3" s="16">
        <v>1</v>
      </c>
      <c r="D3" s="26">
        <f>((C3*VLOOKUP(B3,'SKU master (X)'!$A$1:$B$67,2,0))/1000)</f>
        <v>0.15</v>
      </c>
    </row>
    <row r="4" spans="1:4" x14ac:dyDescent="0.3">
      <c r="A4" s="16">
        <v>2001827036</v>
      </c>
      <c r="B4" s="16">
        <v>8904223819109</v>
      </c>
      <c r="C4" s="16">
        <v>1</v>
      </c>
      <c r="D4" s="26">
        <f>((C4*VLOOKUP(B4,'SKU master (X)'!$A$1:$B$67,2,0))/1000)</f>
        <v>0.1</v>
      </c>
    </row>
    <row r="5" spans="1:4" x14ac:dyDescent="0.3">
      <c r="A5" s="16">
        <v>2001827036</v>
      </c>
      <c r="B5" s="16">
        <v>8904223818430</v>
      </c>
      <c r="C5" s="16">
        <v>1</v>
      </c>
      <c r="D5" s="26">
        <f>((C5*VLOOKUP(B5,'SKU master (X)'!$A$1:$B$67,2,0))/1000)</f>
        <v>0.16500000000000001</v>
      </c>
    </row>
    <row r="6" spans="1:4" x14ac:dyDescent="0.3">
      <c r="A6" s="16">
        <v>2001827036</v>
      </c>
      <c r="B6" s="16">
        <v>8904223819277</v>
      </c>
      <c r="C6" s="16">
        <v>1</v>
      </c>
      <c r="D6" s="26">
        <f>((C6*VLOOKUP(B6,'SKU master (X)'!$A$1:$B$67,2,0))/1000)</f>
        <v>0.35</v>
      </c>
    </row>
    <row r="7" spans="1:4" x14ac:dyDescent="0.3">
      <c r="A7" s="16">
        <v>2001827036</v>
      </c>
      <c r="B7" s="16" t="s">
        <v>4</v>
      </c>
      <c r="C7" s="16">
        <v>1</v>
      </c>
      <c r="D7" s="26">
        <f>((C7*VLOOKUP(B7,'SKU master (X)'!$A$1:$B$67,2,0))/1000)</f>
        <v>0.5</v>
      </c>
    </row>
    <row r="8" spans="1:4" x14ac:dyDescent="0.3">
      <c r="A8" s="16">
        <v>2001827036</v>
      </c>
      <c r="B8" s="16">
        <v>8904223818638</v>
      </c>
      <c r="C8" s="16">
        <v>2</v>
      </c>
      <c r="D8" s="26">
        <f>((C8*VLOOKUP(B8,'SKU master (X)'!$A$1:$B$67,2,0))/1000)</f>
        <v>0.27400000000000002</v>
      </c>
    </row>
    <row r="9" spans="1:4" x14ac:dyDescent="0.3">
      <c r="A9" s="16">
        <v>2001827036</v>
      </c>
      <c r="B9" s="16" t="s">
        <v>6</v>
      </c>
      <c r="C9" s="16">
        <v>1</v>
      </c>
      <c r="D9" s="26">
        <f>((C9*VLOOKUP(B9,'SKU master (X)'!$A$1:$B$67,2,0))/1000)</f>
        <v>0.01</v>
      </c>
    </row>
    <row r="10" spans="1:4" x14ac:dyDescent="0.3">
      <c r="A10" s="16">
        <v>2001825261</v>
      </c>
      <c r="B10" s="16">
        <v>8904223819024</v>
      </c>
      <c r="C10" s="16">
        <v>4</v>
      </c>
      <c r="D10" s="26">
        <f>((C10*VLOOKUP(B10,'SKU master (X)'!$A$1:$B$67,2,0))/1000)</f>
        <v>0.44800000000000001</v>
      </c>
    </row>
    <row r="11" spans="1:4" x14ac:dyDescent="0.3">
      <c r="A11" s="16">
        <v>2001825261</v>
      </c>
      <c r="B11" s="16">
        <v>8904223819291</v>
      </c>
      <c r="C11" s="16">
        <v>4</v>
      </c>
      <c r="D11" s="26">
        <f>((C11*VLOOKUP(B11,'SKU master (X)'!$A$1:$B$67,2,0))/1000)</f>
        <v>0.44800000000000001</v>
      </c>
    </row>
    <row r="12" spans="1:4" x14ac:dyDescent="0.3">
      <c r="A12" s="16">
        <v>2001825261</v>
      </c>
      <c r="B12" s="16">
        <v>8904223818638</v>
      </c>
      <c r="C12" s="16">
        <v>3</v>
      </c>
      <c r="D12" s="26">
        <f>((C12*VLOOKUP(B12,'SKU master (X)'!$A$1:$B$67,2,0))/1000)</f>
        <v>0.41099999999999998</v>
      </c>
    </row>
    <row r="13" spans="1:4" x14ac:dyDescent="0.3">
      <c r="A13" s="16">
        <v>2001825261</v>
      </c>
      <c r="B13" s="16">
        <v>8904223818669</v>
      </c>
      <c r="C13" s="16">
        <v>1</v>
      </c>
      <c r="D13" s="26">
        <f>((C13*VLOOKUP(B13,'SKU master (X)'!$A$1:$B$67,2,0))/1000)</f>
        <v>0.24</v>
      </c>
    </row>
    <row r="14" spans="1:4" x14ac:dyDescent="0.3">
      <c r="A14" s="16">
        <v>2001825261</v>
      </c>
      <c r="B14" s="16" t="s">
        <v>6</v>
      </c>
      <c r="C14" s="16">
        <v>1</v>
      </c>
      <c r="D14" s="26">
        <f>((C14*VLOOKUP(B14,'SKU master (X)'!$A$1:$B$67,2,0))/1000)</f>
        <v>0.01</v>
      </c>
    </row>
    <row r="15" spans="1:4" x14ac:dyDescent="0.3">
      <c r="A15" s="16">
        <v>2001823564</v>
      </c>
      <c r="B15" s="16">
        <v>8904223819291</v>
      </c>
      <c r="C15" s="16">
        <v>2</v>
      </c>
      <c r="D15" s="26">
        <f>((C15*VLOOKUP(B15,'SKU master (X)'!$A$1:$B$67,2,0))/1000)</f>
        <v>0.224</v>
      </c>
    </row>
    <row r="16" spans="1:4" x14ac:dyDescent="0.3">
      <c r="A16" s="16">
        <v>2001823564</v>
      </c>
      <c r="B16" s="16">
        <v>8904223819031</v>
      </c>
      <c r="C16" s="16">
        <v>2</v>
      </c>
      <c r="D16" s="26">
        <f>((C16*VLOOKUP(B16,'SKU master (X)'!$A$1:$B$67,2,0))/1000)</f>
        <v>0.224</v>
      </c>
    </row>
    <row r="17" spans="1:4" x14ac:dyDescent="0.3">
      <c r="A17" s="16">
        <v>2001823564</v>
      </c>
      <c r="B17" s="16">
        <v>8904223819024</v>
      </c>
      <c r="C17" s="16">
        <v>2</v>
      </c>
      <c r="D17" s="26">
        <f>((C17*VLOOKUP(B17,'SKU master (X)'!$A$1:$B$67,2,0))/1000)</f>
        <v>0.224</v>
      </c>
    </row>
    <row r="18" spans="1:4" x14ac:dyDescent="0.3">
      <c r="A18" s="16">
        <v>2001822466</v>
      </c>
      <c r="B18" s="16">
        <v>8904223819468</v>
      </c>
      <c r="C18" s="16">
        <v>2</v>
      </c>
      <c r="D18" s="26">
        <f>((C18*VLOOKUP(B18,'SKU master (X)'!$A$1:$B$67,2,0))/1000)</f>
        <v>0.48</v>
      </c>
    </row>
    <row r="19" spans="1:4" x14ac:dyDescent="0.3">
      <c r="A19" s="16">
        <v>2001822466</v>
      </c>
      <c r="B19" s="16">
        <v>8904223819291</v>
      </c>
      <c r="C19" s="16">
        <v>8</v>
      </c>
      <c r="D19" s="26">
        <f>((C19*VLOOKUP(B19,'SKU master (X)'!$A$1:$B$67,2,0))/1000)</f>
        <v>0.89600000000000002</v>
      </c>
    </row>
    <row r="20" spans="1:4" x14ac:dyDescent="0.3">
      <c r="A20" s="16">
        <v>2001821995</v>
      </c>
      <c r="B20" s="16">
        <v>8904223819130</v>
      </c>
      <c r="C20" s="16">
        <v>1</v>
      </c>
      <c r="D20" s="26">
        <f>((C20*VLOOKUP(B20,'SKU master (X)'!$A$1:$B$67,2,0))/1000)</f>
        <v>0.35</v>
      </c>
    </row>
    <row r="21" spans="1:4" x14ac:dyDescent="0.3">
      <c r="A21" s="16">
        <v>2001821995</v>
      </c>
      <c r="B21" s="16">
        <v>8904223818706</v>
      </c>
      <c r="C21" s="16">
        <v>1</v>
      </c>
      <c r="D21" s="26">
        <f>((C21*VLOOKUP(B21,'SKU master (X)'!$A$1:$B$67,2,0))/1000)</f>
        <v>0.127</v>
      </c>
    </row>
    <row r="22" spans="1:4" x14ac:dyDescent="0.3">
      <c r="A22" s="16">
        <v>2001821766</v>
      </c>
      <c r="B22" s="16">
        <v>8904223818591</v>
      </c>
      <c r="C22" s="16">
        <v>2</v>
      </c>
      <c r="D22" s="26">
        <f>((C22*VLOOKUP(B22,'SKU master (X)'!$A$1:$B$67,2,0))/1000)</f>
        <v>0.24</v>
      </c>
    </row>
    <row r="23" spans="1:4" x14ac:dyDescent="0.3">
      <c r="A23" s="16">
        <v>2001821750</v>
      </c>
      <c r="B23" s="16">
        <v>8904223818850</v>
      </c>
      <c r="C23" s="16">
        <v>1</v>
      </c>
      <c r="D23" s="26">
        <f>((C23*VLOOKUP(B23,'SKU master (X)'!$A$1:$B$67,2,0))/1000)</f>
        <v>0.24</v>
      </c>
    </row>
    <row r="24" spans="1:4" x14ac:dyDescent="0.3">
      <c r="A24" s="16">
        <v>2001821750</v>
      </c>
      <c r="B24" s="16">
        <v>8904223818430</v>
      </c>
      <c r="C24" s="16">
        <v>1</v>
      </c>
      <c r="D24" s="26">
        <f>((C24*VLOOKUP(B24,'SKU master (X)'!$A$1:$B$67,2,0))/1000)</f>
        <v>0.16500000000000001</v>
      </c>
    </row>
    <row r="25" spans="1:4" x14ac:dyDescent="0.3">
      <c r="A25" s="16">
        <v>2001821750</v>
      </c>
      <c r="B25" s="16">
        <v>8904223819130</v>
      </c>
      <c r="C25" s="16">
        <v>1</v>
      </c>
      <c r="D25" s="26">
        <f>((C25*VLOOKUP(B25,'SKU master (X)'!$A$1:$B$67,2,0))/1000)</f>
        <v>0.35</v>
      </c>
    </row>
    <row r="26" spans="1:4" x14ac:dyDescent="0.3">
      <c r="A26" s="16">
        <v>2001821742</v>
      </c>
      <c r="B26" s="16">
        <v>8904223819468</v>
      </c>
      <c r="C26" s="16">
        <v>1</v>
      </c>
      <c r="D26" s="26">
        <f>((C26*VLOOKUP(B26,'SKU master (X)'!$A$1:$B$67,2,0))/1000)</f>
        <v>0.24</v>
      </c>
    </row>
    <row r="27" spans="1:4" x14ac:dyDescent="0.3">
      <c r="A27" s="16">
        <v>2001821679</v>
      </c>
      <c r="B27" s="16">
        <v>8904223818430</v>
      </c>
      <c r="C27" s="16">
        <v>1</v>
      </c>
      <c r="D27" s="26">
        <f>((C27*VLOOKUP(B27,'SKU master (X)'!$A$1:$B$67,2,0))/1000)</f>
        <v>0.16500000000000001</v>
      </c>
    </row>
    <row r="28" spans="1:4" x14ac:dyDescent="0.3">
      <c r="A28" s="16">
        <v>2001821502</v>
      </c>
      <c r="B28" s="16">
        <v>8904223818980</v>
      </c>
      <c r="C28" s="16">
        <v>1</v>
      </c>
      <c r="D28" s="26">
        <f>((C28*VLOOKUP(B28,'SKU master (X)'!$A$1:$B$67,2,0))/1000)</f>
        <v>0.11</v>
      </c>
    </row>
    <row r="29" spans="1:4" x14ac:dyDescent="0.3">
      <c r="A29" s="16">
        <v>2001821502</v>
      </c>
      <c r="B29" s="16">
        <v>8904223819031</v>
      </c>
      <c r="C29" s="16">
        <v>2</v>
      </c>
      <c r="D29" s="26">
        <f>((C29*VLOOKUP(B29,'SKU master (X)'!$A$1:$B$67,2,0))/1000)</f>
        <v>0.224</v>
      </c>
    </row>
    <row r="30" spans="1:4" x14ac:dyDescent="0.3">
      <c r="A30" s="16">
        <v>2001821502</v>
      </c>
      <c r="B30" s="16">
        <v>8904223819024</v>
      </c>
      <c r="C30" s="16">
        <v>2</v>
      </c>
      <c r="D30" s="26">
        <f>((C30*VLOOKUP(B30,'SKU master (X)'!$A$1:$B$67,2,0))/1000)</f>
        <v>0.224</v>
      </c>
    </row>
    <row r="31" spans="1:4" x14ac:dyDescent="0.3">
      <c r="A31" s="16">
        <v>2001821284</v>
      </c>
      <c r="B31" s="16">
        <v>8904223818614</v>
      </c>
      <c r="C31" s="16">
        <v>1</v>
      </c>
      <c r="D31" s="26">
        <f>((C31*VLOOKUP(B31,'SKU master (X)'!$A$1:$B$67,2,0))/1000)</f>
        <v>6.5000000000000002E-2</v>
      </c>
    </row>
    <row r="32" spans="1:4" x14ac:dyDescent="0.3">
      <c r="A32" s="16">
        <v>2001821284</v>
      </c>
      <c r="B32" s="16">
        <v>8904223819024</v>
      </c>
      <c r="C32" s="16">
        <v>1</v>
      </c>
      <c r="D32" s="26">
        <f>((C32*VLOOKUP(B32,'SKU master (X)'!$A$1:$B$67,2,0))/1000)</f>
        <v>0.112</v>
      </c>
    </row>
    <row r="33" spans="1:4" x14ac:dyDescent="0.3">
      <c r="A33" s="16">
        <v>2001821190</v>
      </c>
      <c r="B33" s="16">
        <v>8904223819321</v>
      </c>
      <c r="C33" s="16">
        <v>1</v>
      </c>
      <c r="D33" s="26">
        <f>((C33*VLOOKUP(B33,'SKU master (X)'!$A$1:$B$67,2,0))/1000)</f>
        <v>0.6</v>
      </c>
    </row>
    <row r="34" spans="1:4" x14ac:dyDescent="0.3">
      <c r="A34" s="16">
        <v>2001821190</v>
      </c>
      <c r="B34" s="16">
        <v>8904223819338</v>
      </c>
      <c r="C34" s="16">
        <v>1</v>
      </c>
      <c r="D34" s="26">
        <f>((C34*VLOOKUP(B34,'SKU master (X)'!$A$1:$B$67,2,0))/1000)</f>
        <v>0.6</v>
      </c>
    </row>
    <row r="35" spans="1:4" x14ac:dyDescent="0.3">
      <c r="A35" s="16">
        <v>2001821185</v>
      </c>
      <c r="B35" s="16">
        <v>8904223818942</v>
      </c>
      <c r="C35" s="16">
        <v>2</v>
      </c>
      <c r="D35" s="26">
        <f>((C35*VLOOKUP(B35,'SKU master (X)'!$A$1:$B$67,2,0))/1000)</f>
        <v>0.26600000000000001</v>
      </c>
    </row>
    <row r="36" spans="1:4" x14ac:dyDescent="0.3">
      <c r="A36" s="16">
        <v>2001821185</v>
      </c>
      <c r="B36" s="16">
        <v>8904223818683</v>
      </c>
      <c r="C36" s="16">
        <v>2</v>
      </c>
      <c r="D36" s="26">
        <f>((C36*VLOOKUP(B36,'SKU master (X)'!$A$1:$B$67,2,0))/1000)</f>
        <v>0.24199999999999999</v>
      </c>
    </row>
    <row r="37" spans="1:4" x14ac:dyDescent="0.3">
      <c r="A37" s="16">
        <v>2001821185</v>
      </c>
      <c r="B37" s="16">
        <v>8904223819239</v>
      </c>
      <c r="C37" s="16">
        <v>1</v>
      </c>
      <c r="D37" s="26">
        <f>((C37*VLOOKUP(B37,'SKU master (X)'!$A$1:$B$67,2,0))/1000)</f>
        <v>0.28999999999999998</v>
      </c>
    </row>
    <row r="38" spans="1:4" x14ac:dyDescent="0.3">
      <c r="A38" s="16">
        <v>2001821185</v>
      </c>
      <c r="B38" s="16">
        <v>8904223819246</v>
      </c>
      <c r="C38" s="16">
        <v>1</v>
      </c>
      <c r="D38" s="26">
        <f>((C38*VLOOKUP(B38,'SKU master (X)'!$A$1:$B$67,2,0))/1000)</f>
        <v>0.28999999999999998</v>
      </c>
    </row>
    <row r="39" spans="1:4" x14ac:dyDescent="0.3">
      <c r="A39" s="16">
        <v>2001821185</v>
      </c>
      <c r="B39" s="16">
        <v>8904223819253</v>
      </c>
      <c r="C39" s="16">
        <v>1</v>
      </c>
      <c r="D39" s="26">
        <f>((C39*VLOOKUP(B39,'SKU master (X)'!$A$1:$B$67,2,0))/1000)</f>
        <v>0.28999999999999998</v>
      </c>
    </row>
    <row r="40" spans="1:4" x14ac:dyDescent="0.3">
      <c r="A40" s="16">
        <v>2001821185</v>
      </c>
      <c r="B40" s="16">
        <v>8904223818669</v>
      </c>
      <c r="C40" s="16">
        <v>1</v>
      </c>
      <c r="D40" s="26">
        <f>((C40*VLOOKUP(B40,'SKU master (X)'!$A$1:$B$67,2,0))/1000)</f>
        <v>0.24</v>
      </c>
    </row>
    <row r="41" spans="1:4" x14ac:dyDescent="0.3">
      <c r="A41" s="16">
        <v>2001821185</v>
      </c>
      <c r="B41" s="16">
        <v>8904223819147</v>
      </c>
      <c r="C41" s="16">
        <v>1</v>
      </c>
      <c r="D41" s="26">
        <f>((C41*VLOOKUP(B41,'SKU master (X)'!$A$1:$B$67,2,0))/1000)</f>
        <v>0.24</v>
      </c>
    </row>
    <row r="42" spans="1:4" x14ac:dyDescent="0.3">
      <c r="A42" s="16">
        <v>2001821185</v>
      </c>
      <c r="B42" s="16">
        <v>8904223818850</v>
      </c>
      <c r="C42" s="16">
        <v>1</v>
      </c>
      <c r="D42" s="26">
        <f>((C42*VLOOKUP(B42,'SKU master (X)'!$A$1:$B$67,2,0))/1000)</f>
        <v>0.24</v>
      </c>
    </row>
    <row r="43" spans="1:4" x14ac:dyDescent="0.3">
      <c r="A43" s="16">
        <v>2001820978</v>
      </c>
      <c r="B43" s="16">
        <v>8904223815859</v>
      </c>
      <c r="C43" s="16">
        <v>1</v>
      </c>
      <c r="D43" s="26">
        <f>((C43*VLOOKUP(B43,'SKU master (X)'!$A$1:$B$67,2,0))/1000)</f>
        <v>0.16500000000000001</v>
      </c>
    </row>
    <row r="44" spans="1:4" x14ac:dyDescent="0.3">
      <c r="A44" s="16">
        <v>2001820978</v>
      </c>
      <c r="B44" s="16">
        <v>8904223817501</v>
      </c>
      <c r="C44" s="16">
        <v>1</v>
      </c>
      <c r="D44" s="26">
        <f>((C44*VLOOKUP(B44,'SKU master (X)'!$A$1:$B$67,2,0))/1000)</f>
        <v>0.35</v>
      </c>
    </row>
    <row r="45" spans="1:4" x14ac:dyDescent="0.3">
      <c r="A45" s="16">
        <v>2001820690</v>
      </c>
      <c r="B45" s="16">
        <v>8904223817273</v>
      </c>
      <c r="C45" s="16">
        <v>1</v>
      </c>
      <c r="D45" s="26">
        <f>((C45*VLOOKUP(B45,'SKU master (X)'!$A$1:$B$67,2,0))/1000)</f>
        <v>6.5000000000000002E-2</v>
      </c>
    </row>
    <row r="46" spans="1:4" x14ac:dyDescent="0.3">
      <c r="A46" s="16">
        <v>2001819252</v>
      </c>
      <c r="B46" s="16">
        <v>8904223818942</v>
      </c>
      <c r="C46" s="16">
        <v>1</v>
      </c>
      <c r="D46" s="26">
        <f>((C46*VLOOKUP(B46,'SKU master (X)'!$A$1:$B$67,2,0))/1000)</f>
        <v>0.13300000000000001</v>
      </c>
    </row>
    <row r="47" spans="1:4" x14ac:dyDescent="0.3">
      <c r="A47" s="16">
        <v>2001819252</v>
      </c>
      <c r="B47" s="16">
        <v>8904223818706</v>
      </c>
      <c r="C47" s="16">
        <v>1</v>
      </c>
      <c r="D47" s="26">
        <f>((C47*VLOOKUP(B47,'SKU master (X)'!$A$1:$B$67,2,0))/1000)</f>
        <v>0.127</v>
      </c>
    </row>
    <row r="48" spans="1:4" x14ac:dyDescent="0.3">
      <c r="A48" s="16">
        <v>2001819252</v>
      </c>
      <c r="B48" s="16" t="s">
        <v>6</v>
      </c>
      <c r="C48" s="16">
        <v>1</v>
      </c>
      <c r="D48" s="26">
        <f>((C48*VLOOKUP(B48,'SKU master (X)'!$A$1:$B$67,2,0))/1000)</f>
        <v>0.01</v>
      </c>
    </row>
    <row r="49" spans="1:4" x14ac:dyDescent="0.3">
      <c r="A49" s="16">
        <v>2001818390</v>
      </c>
      <c r="B49" s="16">
        <v>8904223819147</v>
      </c>
      <c r="C49" s="16">
        <v>1</v>
      </c>
      <c r="D49" s="26">
        <f>((C49*VLOOKUP(B49,'SKU master (X)'!$A$1:$B$67,2,0))/1000)</f>
        <v>0.24</v>
      </c>
    </row>
    <row r="50" spans="1:4" x14ac:dyDescent="0.3">
      <c r="A50" s="16">
        <v>2001818390</v>
      </c>
      <c r="B50" s="16">
        <v>8904223818935</v>
      </c>
      <c r="C50" s="16">
        <v>4</v>
      </c>
      <c r="D50" s="26">
        <f>((C50*VLOOKUP(B50,'SKU master (X)'!$A$1:$B$67,2,0))/1000)</f>
        <v>0.48</v>
      </c>
    </row>
    <row r="51" spans="1:4" x14ac:dyDescent="0.3">
      <c r="A51" s="16">
        <v>2001818390</v>
      </c>
      <c r="B51" s="16">
        <v>8904223818683</v>
      </c>
      <c r="C51" s="16">
        <v>1</v>
      </c>
      <c r="D51" s="26">
        <f>((C51*VLOOKUP(B51,'SKU master (X)'!$A$1:$B$67,2,0))/1000)</f>
        <v>0.121</v>
      </c>
    </row>
    <row r="52" spans="1:4" x14ac:dyDescent="0.3">
      <c r="A52" s="16">
        <v>2001817160</v>
      </c>
      <c r="B52" s="16">
        <v>8904223818478</v>
      </c>
      <c r="C52" s="16">
        <v>1</v>
      </c>
      <c r="D52" s="26">
        <f>((C52*VLOOKUP(B52,'SKU master (X)'!$A$1:$B$67,2,0))/1000)</f>
        <v>0.35</v>
      </c>
    </row>
    <row r="53" spans="1:4" x14ac:dyDescent="0.3">
      <c r="A53" s="16">
        <v>2001817160</v>
      </c>
      <c r="B53" s="16">
        <v>8904223819284</v>
      </c>
      <c r="C53" s="16">
        <v>1</v>
      </c>
      <c r="D53" s="26">
        <f>((C53*VLOOKUP(B53,'SKU master (X)'!$A$1:$B$67,2,0))/1000)</f>
        <v>0.35</v>
      </c>
    </row>
    <row r="54" spans="1:4" x14ac:dyDescent="0.3">
      <c r="A54" s="16">
        <v>2001817093</v>
      </c>
      <c r="B54" s="16">
        <v>8904223816214</v>
      </c>
      <c r="C54" s="16">
        <v>1</v>
      </c>
      <c r="D54" s="26">
        <f>((C54*VLOOKUP(B54,'SKU master (X)'!$A$1:$B$67,2,0))/1000)</f>
        <v>0.12</v>
      </c>
    </row>
    <row r="55" spans="1:4" x14ac:dyDescent="0.3">
      <c r="A55" s="16">
        <v>2001817093</v>
      </c>
      <c r="B55" s="16">
        <v>8904223818874</v>
      </c>
      <c r="C55" s="16">
        <v>1</v>
      </c>
      <c r="D55" s="26">
        <f>((C55*VLOOKUP(B55,'SKU master (X)'!$A$1:$B$67,2,0))/1000)</f>
        <v>0.1</v>
      </c>
    </row>
    <row r="56" spans="1:4" x14ac:dyDescent="0.3">
      <c r="A56" s="16">
        <v>2001817093</v>
      </c>
      <c r="B56" s="16">
        <v>8904223819512</v>
      </c>
      <c r="C56" s="16">
        <v>1</v>
      </c>
      <c r="D56" s="26">
        <f>((C56*VLOOKUP(B56,'SKU master (X)'!$A$1:$B$67,2,0))/1000)</f>
        <v>0.21</v>
      </c>
    </row>
    <row r="57" spans="1:4" x14ac:dyDescent="0.3">
      <c r="A57" s="16">
        <v>2001817093</v>
      </c>
      <c r="B57" s="16">
        <v>8904223818881</v>
      </c>
      <c r="C57" s="16">
        <v>1</v>
      </c>
      <c r="D57" s="26">
        <f>((C57*VLOOKUP(B57,'SKU master (X)'!$A$1:$B$67,2,0))/1000)</f>
        <v>0.14000000000000001</v>
      </c>
    </row>
    <row r="58" spans="1:4" x14ac:dyDescent="0.3">
      <c r="A58" s="16">
        <v>2001817093</v>
      </c>
      <c r="B58" s="16">
        <v>8904223819291</v>
      </c>
      <c r="C58" s="16">
        <v>2</v>
      </c>
      <c r="D58" s="26">
        <f>((C58*VLOOKUP(B58,'SKU master (X)'!$A$1:$B$67,2,0))/1000)</f>
        <v>0.224</v>
      </c>
    </row>
    <row r="59" spans="1:4" x14ac:dyDescent="0.3">
      <c r="A59" s="16">
        <v>2001817093</v>
      </c>
      <c r="B59" s="16">
        <v>8904223819031</v>
      </c>
      <c r="C59" s="16">
        <v>2</v>
      </c>
      <c r="D59" s="26">
        <f>((C59*VLOOKUP(B59,'SKU master (X)'!$A$1:$B$67,2,0))/1000)</f>
        <v>0.224</v>
      </c>
    </row>
    <row r="60" spans="1:4" x14ac:dyDescent="0.3">
      <c r="A60" s="16">
        <v>2001817093</v>
      </c>
      <c r="B60" s="16">
        <v>8904223819024</v>
      </c>
      <c r="C60" s="16">
        <v>2</v>
      </c>
      <c r="D60" s="26">
        <f>((C60*VLOOKUP(B60,'SKU master (X)'!$A$1:$B$67,2,0))/1000)</f>
        <v>0.224</v>
      </c>
    </row>
    <row r="61" spans="1:4" x14ac:dyDescent="0.3">
      <c r="A61" s="16">
        <v>2001817093</v>
      </c>
      <c r="B61" s="16">
        <v>8904223818553</v>
      </c>
      <c r="C61" s="16">
        <v>1</v>
      </c>
      <c r="D61" s="26">
        <f>((C61*VLOOKUP(B61,'SKU master (X)'!$A$1:$B$67,2,0))/1000)</f>
        <v>0.115</v>
      </c>
    </row>
    <row r="62" spans="1:4" x14ac:dyDescent="0.3">
      <c r="A62" s="16">
        <v>2001816996</v>
      </c>
      <c r="B62" s="16">
        <v>8904223818706</v>
      </c>
      <c r="C62" s="16">
        <v>1</v>
      </c>
      <c r="D62" s="26">
        <f>((C62*VLOOKUP(B62,'SKU master (X)'!$A$1:$B$67,2,0))/1000)</f>
        <v>0.127</v>
      </c>
    </row>
    <row r="63" spans="1:4" x14ac:dyDescent="0.3">
      <c r="A63" s="16">
        <v>2001816996</v>
      </c>
      <c r="B63" s="16">
        <v>8904223818942</v>
      </c>
      <c r="C63" s="16">
        <v>1</v>
      </c>
      <c r="D63" s="26">
        <f>((C63*VLOOKUP(B63,'SKU master (X)'!$A$1:$B$67,2,0))/1000)</f>
        <v>0.13300000000000001</v>
      </c>
    </row>
    <row r="64" spans="1:4" x14ac:dyDescent="0.3">
      <c r="A64" s="16">
        <v>2001816996</v>
      </c>
      <c r="B64" s="16">
        <v>8904223818850</v>
      </c>
      <c r="C64" s="16">
        <v>1</v>
      </c>
      <c r="D64" s="26">
        <f>((C64*VLOOKUP(B64,'SKU master (X)'!$A$1:$B$67,2,0))/1000)</f>
        <v>0.24</v>
      </c>
    </row>
    <row r="65" spans="1:4" x14ac:dyDescent="0.3">
      <c r="A65" s="16">
        <v>2001816684</v>
      </c>
      <c r="B65" s="16">
        <v>8904223816214</v>
      </c>
      <c r="C65" s="16">
        <v>2</v>
      </c>
      <c r="D65" s="26">
        <f>((C65*VLOOKUP(B65,'SKU master (X)'!$A$1:$B$67,2,0))/1000)</f>
        <v>0.24</v>
      </c>
    </row>
    <row r="66" spans="1:4" x14ac:dyDescent="0.3">
      <c r="A66" s="16">
        <v>2001816684</v>
      </c>
      <c r="B66" s="16">
        <v>8904223818874</v>
      </c>
      <c r="C66" s="16">
        <v>2</v>
      </c>
      <c r="D66" s="26">
        <f>((C66*VLOOKUP(B66,'SKU master (X)'!$A$1:$B$67,2,0))/1000)</f>
        <v>0.2</v>
      </c>
    </row>
    <row r="67" spans="1:4" x14ac:dyDescent="0.3">
      <c r="A67" s="16">
        <v>2001816684</v>
      </c>
      <c r="B67" s="16">
        <v>8904223818935</v>
      </c>
      <c r="C67" s="16">
        <v>4</v>
      </c>
      <c r="D67" s="26">
        <f>((C67*VLOOKUP(B67,'SKU master (X)'!$A$1:$B$67,2,0))/1000)</f>
        <v>0.48</v>
      </c>
    </row>
    <row r="68" spans="1:4" x14ac:dyDescent="0.3">
      <c r="A68" s="16">
        <v>2001816131</v>
      </c>
      <c r="B68" s="16">
        <v>8904223816665</v>
      </c>
      <c r="C68" s="16">
        <v>2</v>
      </c>
      <c r="D68" s="26">
        <f>((C68*VLOOKUP(B68,'SKU master (X)'!$A$1:$B$67,2,0))/1000)</f>
        <v>0.20399999999999999</v>
      </c>
    </row>
    <row r="69" spans="1:4" x14ac:dyDescent="0.3">
      <c r="A69" s="16">
        <v>2001816131</v>
      </c>
      <c r="B69" s="16">
        <v>8904223819277</v>
      </c>
      <c r="C69" s="16">
        <v>1</v>
      </c>
      <c r="D69" s="26">
        <f>((C69*VLOOKUP(B69,'SKU master (X)'!$A$1:$B$67,2,0))/1000)</f>
        <v>0.35</v>
      </c>
    </row>
    <row r="70" spans="1:4" x14ac:dyDescent="0.3">
      <c r="A70" s="16">
        <v>2001815688</v>
      </c>
      <c r="B70" s="16">
        <v>8904223816214</v>
      </c>
      <c r="C70" s="16">
        <v>1</v>
      </c>
      <c r="D70" s="26">
        <f>((C70*VLOOKUP(B70,'SKU master (X)'!$A$1:$B$67,2,0))/1000)</f>
        <v>0.12</v>
      </c>
    </row>
    <row r="71" spans="1:4" x14ac:dyDescent="0.3">
      <c r="A71" s="16">
        <v>2001815688</v>
      </c>
      <c r="B71" s="16">
        <v>8904223818874</v>
      </c>
      <c r="C71" s="16">
        <v>1</v>
      </c>
      <c r="D71" s="26">
        <f>((C71*VLOOKUP(B71,'SKU master (X)'!$A$1:$B$67,2,0))/1000)</f>
        <v>0.1</v>
      </c>
    </row>
    <row r="72" spans="1:4" x14ac:dyDescent="0.3">
      <c r="A72" s="16">
        <v>2001814580</v>
      </c>
      <c r="B72" s="16">
        <v>8904223818706</v>
      </c>
      <c r="C72" s="16">
        <v>1</v>
      </c>
      <c r="D72" s="26">
        <f>((C72*VLOOKUP(B72,'SKU master (X)'!$A$1:$B$67,2,0))/1000)</f>
        <v>0.127</v>
      </c>
    </row>
    <row r="73" spans="1:4" x14ac:dyDescent="0.3">
      <c r="A73" s="16">
        <v>2001813009</v>
      </c>
      <c r="B73" s="16">
        <v>8904223816214</v>
      </c>
      <c r="C73" s="16">
        <v>1</v>
      </c>
      <c r="D73" s="26">
        <f>((C73*VLOOKUP(B73,'SKU master (X)'!$A$1:$B$67,2,0))/1000)</f>
        <v>0.12</v>
      </c>
    </row>
    <row r="74" spans="1:4" x14ac:dyDescent="0.3">
      <c r="A74" s="16">
        <v>2001813009</v>
      </c>
      <c r="B74" s="16">
        <v>8904223818874</v>
      </c>
      <c r="C74" s="16">
        <v>1</v>
      </c>
      <c r="D74" s="26">
        <f>((C74*VLOOKUP(B74,'SKU master (X)'!$A$1:$B$67,2,0))/1000)</f>
        <v>0.1</v>
      </c>
    </row>
    <row r="75" spans="1:4" x14ac:dyDescent="0.3">
      <c r="A75" s="16">
        <v>2001813009</v>
      </c>
      <c r="B75" s="16">
        <v>8904223818706</v>
      </c>
      <c r="C75" s="16">
        <v>1</v>
      </c>
      <c r="D75" s="26">
        <f>((C75*VLOOKUP(B75,'SKU master (X)'!$A$1:$B$67,2,0))/1000)</f>
        <v>0.127</v>
      </c>
    </row>
    <row r="76" spans="1:4" x14ac:dyDescent="0.3">
      <c r="A76" s="16">
        <v>2001813009</v>
      </c>
      <c r="B76" s="16">
        <v>8904223818942</v>
      </c>
      <c r="C76" s="16">
        <v>1</v>
      </c>
      <c r="D76" s="26">
        <f>((C76*VLOOKUP(B76,'SKU master (X)'!$A$1:$B$67,2,0))/1000)</f>
        <v>0.13300000000000001</v>
      </c>
    </row>
    <row r="77" spans="1:4" x14ac:dyDescent="0.3">
      <c r="A77" s="16">
        <v>2001813009</v>
      </c>
      <c r="B77" s="16">
        <v>8904223818850</v>
      </c>
      <c r="C77" s="16">
        <v>1</v>
      </c>
      <c r="D77" s="26">
        <f>((C77*VLOOKUP(B77,'SKU master (X)'!$A$1:$B$67,2,0))/1000)</f>
        <v>0.24</v>
      </c>
    </row>
    <row r="78" spans="1:4" x14ac:dyDescent="0.3">
      <c r="A78" s="16">
        <v>2001812941</v>
      </c>
      <c r="B78" s="16">
        <v>8904223818706</v>
      </c>
      <c r="C78" s="16">
        <v>1</v>
      </c>
      <c r="D78" s="26">
        <f>((C78*VLOOKUP(B78,'SKU master (X)'!$A$1:$B$67,2,0))/1000)</f>
        <v>0.127</v>
      </c>
    </row>
    <row r="79" spans="1:4" x14ac:dyDescent="0.3">
      <c r="A79" s="16">
        <v>2001812941</v>
      </c>
      <c r="B79" s="16">
        <v>8904223818942</v>
      </c>
      <c r="C79" s="16">
        <v>1</v>
      </c>
      <c r="D79" s="26">
        <f>((C79*VLOOKUP(B79,'SKU master (X)'!$A$1:$B$67,2,0))/1000)</f>
        <v>0.13300000000000001</v>
      </c>
    </row>
    <row r="80" spans="1:4" x14ac:dyDescent="0.3">
      <c r="A80" s="16">
        <v>2001812941</v>
      </c>
      <c r="B80" s="16">
        <v>8904223818850</v>
      </c>
      <c r="C80" s="16">
        <v>1</v>
      </c>
      <c r="D80" s="26">
        <f>((C80*VLOOKUP(B80,'SKU master (X)'!$A$1:$B$67,2,0))/1000)</f>
        <v>0.24</v>
      </c>
    </row>
    <row r="81" spans="1:4" x14ac:dyDescent="0.3">
      <c r="A81" s="16">
        <v>2001812854</v>
      </c>
      <c r="B81" s="16">
        <v>8904223818478</v>
      </c>
      <c r="C81" s="16">
        <v>1</v>
      </c>
      <c r="D81" s="26">
        <f>((C81*VLOOKUP(B81,'SKU master (X)'!$A$1:$B$67,2,0))/1000)</f>
        <v>0.35</v>
      </c>
    </row>
    <row r="82" spans="1:4" x14ac:dyDescent="0.3">
      <c r="A82" s="16">
        <v>2001812854</v>
      </c>
      <c r="B82" s="16">
        <v>8904223819130</v>
      </c>
      <c r="C82" s="16">
        <v>1</v>
      </c>
      <c r="D82" s="26">
        <f>((C82*VLOOKUP(B82,'SKU master (X)'!$A$1:$B$67,2,0))/1000)</f>
        <v>0.35</v>
      </c>
    </row>
    <row r="83" spans="1:4" x14ac:dyDescent="0.3">
      <c r="A83" s="16">
        <v>2001812854</v>
      </c>
      <c r="B83" s="16">
        <v>8904223819277</v>
      </c>
      <c r="C83" s="16">
        <v>1</v>
      </c>
      <c r="D83" s="26">
        <f>((C83*VLOOKUP(B83,'SKU master (X)'!$A$1:$B$67,2,0))/1000)</f>
        <v>0.35</v>
      </c>
    </row>
    <row r="84" spans="1:4" x14ac:dyDescent="0.3">
      <c r="A84" s="16">
        <v>2001812854</v>
      </c>
      <c r="B84" s="16">
        <v>8904223819284</v>
      </c>
      <c r="C84" s="16">
        <v>1</v>
      </c>
      <c r="D84" s="26">
        <f>((C84*VLOOKUP(B84,'SKU master (X)'!$A$1:$B$67,2,0))/1000)</f>
        <v>0.35</v>
      </c>
    </row>
    <row r="85" spans="1:4" x14ac:dyDescent="0.3">
      <c r="A85" s="16">
        <v>2001812854</v>
      </c>
      <c r="B85" s="16" t="s">
        <v>5</v>
      </c>
      <c r="C85" s="16">
        <v>1</v>
      </c>
      <c r="D85" s="26">
        <f>((C85*VLOOKUP(B85,'SKU master (X)'!$A$1:$B$67,2,0))/1000)</f>
        <v>0.5</v>
      </c>
    </row>
    <row r="86" spans="1:4" x14ac:dyDescent="0.3">
      <c r="A86" s="16">
        <v>2001812854</v>
      </c>
      <c r="B86" s="16">
        <v>8904223819291</v>
      </c>
      <c r="C86" s="16">
        <v>2</v>
      </c>
      <c r="D86" s="26">
        <f>((C86*VLOOKUP(B86,'SKU master (X)'!$A$1:$B$67,2,0))/1000)</f>
        <v>0.224</v>
      </c>
    </row>
    <row r="87" spans="1:4" x14ac:dyDescent="0.3">
      <c r="A87" s="16">
        <v>2001812854</v>
      </c>
      <c r="B87" s="16">
        <v>8904223819031</v>
      </c>
      <c r="C87" s="16">
        <v>2</v>
      </c>
      <c r="D87" s="26">
        <f>((C87*VLOOKUP(B87,'SKU master (X)'!$A$1:$B$67,2,0))/1000)</f>
        <v>0.224</v>
      </c>
    </row>
    <row r="88" spans="1:4" x14ac:dyDescent="0.3">
      <c r="A88" s="16">
        <v>2001812854</v>
      </c>
      <c r="B88" s="16">
        <v>8904223819024</v>
      </c>
      <c r="C88" s="16">
        <v>2</v>
      </c>
      <c r="D88" s="26">
        <f>((C88*VLOOKUP(B88,'SKU master (X)'!$A$1:$B$67,2,0))/1000)</f>
        <v>0.224</v>
      </c>
    </row>
    <row r="89" spans="1:4" x14ac:dyDescent="0.3">
      <c r="A89" s="16">
        <v>2001812838</v>
      </c>
      <c r="B89" s="16">
        <v>8904223818980</v>
      </c>
      <c r="C89" s="16">
        <v>1</v>
      </c>
      <c r="D89" s="26">
        <f>((C89*VLOOKUP(B89,'SKU master (X)'!$A$1:$B$67,2,0))/1000)</f>
        <v>0.11</v>
      </c>
    </row>
    <row r="90" spans="1:4" x14ac:dyDescent="0.3">
      <c r="A90" s="16">
        <v>2001812838</v>
      </c>
      <c r="B90" s="16">
        <v>8904223819031</v>
      </c>
      <c r="C90" s="16">
        <v>4</v>
      </c>
      <c r="D90" s="26">
        <f>((C90*VLOOKUP(B90,'SKU master (X)'!$A$1:$B$67,2,0))/1000)</f>
        <v>0.44800000000000001</v>
      </c>
    </row>
    <row r="91" spans="1:4" x14ac:dyDescent="0.3">
      <c r="A91" s="16">
        <v>2001812650</v>
      </c>
      <c r="B91" s="16">
        <v>8904223819031</v>
      </c>
      <c r="C91" s="16">
        <v>4</v>
      </c>
      <c r="D91" s="26">
        <f>((C91*VLOOKUP(B91,'SKU master (X)'!$A$1:$B$67,2,0))/1000)</f>
        <v>0.44800000000000001</v>
      </c>
    </row>
    <row r="92" spans="1:4" x14ac:dyDescent="0.3">
      <c r="A92" s="16">
        <v>2001812650</v>
      </c>
      <c r="B92" s="16">
        <v>8904223819017</v>
      </c>
      <c r="C92" s="16">
        <v>1</v>
      </c>
      <c r="D92" s="26">
        <f>((C92*VLOOKUP(B92,'SKU master (X)'!$A$1:$B$67,2,0))/1000)</f>
        <v>0.115</v>
      </c>
    </row>
    <row r="93" spans="1:4" x14ac:dyDescent="0.3">
      <c r="A93" s="16">
        <v>2001812195</v>
      </c>
      <c r="B93" s="16">
        <v>8904223818706</v>
      </c>
      <c r="C93" s="16">
        <v>1</v>
      </c>
      <c r="D93" s="26">
        <f>((C93*VLOOKUP(B93,'SKU master (X)'!$A$1:$B$67,2,0))/1000)</f>
        <v>0.127</v>
      </c>
    </row>
    <row r="94" spans="1:4" x14ac:dyDescent="0.3">
      <c r="A94" s="16">
        <v>2001812195</v>
      </c>
      <c r="B94" s="16">
        <v>8904223818942</v>
      </c>
      <c r="C94" s="16">
        <v>1</v>
      </c>
      <c r="D94" s="26">
        <f>((C94*VLOOKUP(B94,'SKU master (X)'!$A$1:$B$67,2,0))/1000)</f>
        <v>0.13300000000000001</v>
      </c>
    </row>
    <row r="95" spans="1:4" x14ac:dyDescent="0.3">
      <c r="A95" s="16">
        <v>2001812195</v>
      </c>
      <c r="B95" s="16">
        <v>8904223818850</v>
      </c>
      <c r="C95" s="16">
        <v>1</v>
      </c>
      <c r="D95" s="26">
        <f>((C95*VLOOKUP(B95,'SKU master (X)'!$A$1:$B$67,2,0))/1000)</f>
        <v>0.24</v>
      </c>
    </row>
    <row r="96" spans="1:4" x14ac:dyDescent="0.3">
      <c r="A96" s="16">
        <v>2001811809</v>
      </c>
      <c r="B96" s="16">
        <v>8904223818706</v>
      </c>
      <c r="C96" s="16">
        <v>1</v>
      </c>
      <c r="D96" s="26">
        <f>((C96*VLOOKUP(B96,'SKU master (X)'!$A$1:$B$67,2,0))/1000)</f>
        <v>0.127</v>
      </c>
    </row>
    <row r="97" spans="1:4" x14ac:dyDescent="0.3">
      <c r="A97" s="16">
        <v>2001811809</v>
      </c>
      <c r="B97" s="16">
        <v>8904223818942</v>
      </c>
      <c r="C97" s="16">
        <v>1</v>
      </c>
      <c r="D97" s="26">
        <f>((C97*VLOOKUP(B97,'SKU master (X)'!$A$1:$B$67,2,0))/1000)</f>
        <v>0.13300000000000001</v>
      </c>
    </row>
    <row r="98" spans="1:4" x14ac:dyDescent="0.3">
      <c r="A98" s="16">
        <v>2001811809</v>
      </c>
      <c r="B98" s="16">
        <v>8904223818850</v>
      </c>
      <c r="C98" s="16">
        <v>1</v>
      </c>
      <c r="D98" s="26">
        <f>((C98*VLOOKUP(B98,'SKU master (X)'!$A$1:$B$67,2,0))/1000)</f>
        <v>0.24</v>
      </c>
    </row>
    <row r="99" spans="1:4" x14ac:dyDescent="0.3">
      <c r="A99" s="16">
        <v>2001811604</v>
      </c>
      <c r="B99" s="16">
        <v>8904223816214</v>
      </c>
      <c r="C99" s="16">
        <v>1</v>
      </c>
      <c r="D99" s="26">
        <f>((C99*VLOOKUP(B99,'SKU master (X)'!$A$1:$B$67,2,0))/1000)</f>
        <v>0.12</v>
      </c>
    </row>
    <row r="100" spans="1:4" x14ac:dyDescent="0.3">
      <c r="A100" s="16">
        <v>2001811604</v>
      </c>
      <c r="B100" s="16">
        <v>8904223818669</v>
      </c>
      <c r="C100" s="16">
        <v>2</v>
      </c>
      <c r="D100" s="26">
        <f>((C100*VLOOKUP(B100,'SKU master (X)'!$A$1:$B$67,2,0))/1000)</f>
        <v>0.48</v>
      </c>
    </row>
    <row r="101" spans="1:4" x14ac:dyDescent="0.3">
      <c r="A101" s="16">
        <v>2001811604</v>
      </c>
      <c r="B101" s="16">
        <v>8904223818683</v>
      </c>
      <c r="C101" s="16">
        <v>1</v>
      </c>
      <c r="D101" s="26">
        <f>((C101*VLOOKUP(B101,'SKU master (X)'!$A$1:$B$67,2,0))/1000)</f>
        <v>0.121</v>
      </c>
    </row>
    <row r="102" spans="1:4" x14ac:dyDescent="0.3">
      <c r="A102" s="16">
        <v>2001811475</v>
      </c>
      <c r="B102" s="16">
        <v>8904223818706</v>
      </c>
      <c r="C102" s="16">
        <v>1</v>
      </c>
      <c r="D102" s="26">
        <f>((C102*VLOOKUP(B102,'SKU master (X)'!$A$1:$B$67,2,0))/1000)</f>
        <v>0.127</v>
      </c>
    </row>
    <row r="103" spans="1:4" x14ac:dyDescent="0.3">
      <c r="A103" s="16">
        <v>2001811475</v>
      </c>
      <c r="B103" s="16">
        <v>8904223818669</v>
      </c>
      <c r="C103" s="16">
        <v>1</v>
      </c>
      <c r="D103" s="26">
        <f>((C103*VLOOKUP(B103,'SKU master (X)'!$A$1:$B$67,2,0))/1000)</f>
        <v>0.24</v>
      </c>
    </row>
    <row r="104" spans="1:4" x14ac:dyDescent="0.3">
      <c r="A104" s="16">
        <v>2001811475</v>
      </c>
      <c r="B104" s="16">
        <v>8904223819499</v>
      </c>
      <c r="C104" s="16">
        <v>1</v>
      </c>
      <c r="D104" s="26">
        <f>((C104*VLOOKUP(B104,'SKU master (X)'!$A$1:$B$67,2,0))/1000)</f>
        <v>0.21</v>
      </c>
    </row>
    <row r="105" spans="1:4" x14ac:dyDescent="0.3">
      <c r="A105" s="16">
        <v>2001811475</v>
      </c>
      <c r="B105" s="16">
        <v>8904223819031</v>
      </c>
      <c r="C105" s="16">
        <v>1</v>
      </c>
      <c r="D105" s="26">
        <f>((C105*VLOOKUP(B105,'SKU master (X)'!$A$1:$B$67,2,0))/1000)</f>
        <v>0.112</v>
      </c>
    </row>
    <row r="106" spans="1:4" x14ac:dyDescent="0.3">
      <c r="A106" s="16">
        <v>2001811466</v>
      </c>
      <c r="B106" s="16">
        <v>8904223818706</v>
      </c>
      <c r="C106" s="16">
        <v>1</v>
      </c>
      <c r="D106" s="26">
        <f>((C106*VLOOKUP(B106,'SKU master (X)'!$A$1:$B$67,2,0))/1000)</f>
        <v>0.127</v>
      </c>
    </row>
    <row r="107" spans="1:4" x14ac:dyDescent="0.3">
      <c r="A107" s="16">
        <v>2001811466</v>
      </c>
      <c r="B107" s="16">
        <v>8904223818850</v>
      </c>
      <c r="C107" s="16">
        <v>1</v>
      </c>
      <c r="D107" s="26">
        <f>((C107*VLOOKUP(B107,'SKU master (X)'!$A$1:$B$67,2,0))/1000)</f>
        <v>0.24</v>
      </c>
    </row>
    <row r="108" spans="1:4" x14ac:dyDescent="0.3">
      <c r="A108" s="16">
        <v>2001811466</v>
      </c>
      <c r="B108" s="16">
        <v>8904223819468</v>
      </c>
      <c r="C108" s="16">
        <v>1</v>
      </c>
      <c r="D108" s="26">
        <f>((C108*VLOOKUP(B108,'SKU master (X)'!$A$1:$B$67,2,0))/1000)</f>
        <v>0.24</v>
      </c>
    </row>
    <row r="109" spans="1:4" x14ac:dyDescent="0.3">
      <c r="A109" s="16">
        <v>2001811363</v>
      </c>
      <c r="B109" s="16">
        <v>8904223815859</v>
      </c>
      <c r="C109" s="16">
        <v>1</v>
      </c>
      <c r="D109" s="26">
        <f>((C109*VLOOKUP(B109,'SKU master (X)'!$A$1:$B$67,2,0))/1000)</f>
        <v>0.16500000000000001</v>
      </c>
    </row>
    <row r="110" spans="1:4" x14ac:dyDescent="0.3">
      <c r="A110" s="16">
        <v>2001811363</v>
      </c>
      <c r="B110" s="16">
        <v>8904223818751</v>
      </c>
      <c r="C110" s="16">
        <v>1</v>
      </c>
      <c r="D110" s="26">
        <f>((C110*VLOOKUP(B110,'SKU master (X)'!$A$1:$B$67,2,0))/1000)</f>
        <v>0.113</v>
      </c>
    </row>
    <row r="111" spans="1:4" x14ac:dyDescent="0.3">
      <c r="A111" s="16">
        <v>2001811363</v>
      </c>
      <c r="B111" s="16">
        <v>8904223815873</v>
      </c>
      <c r="C111" s="16">
        <v>1</v>
      </c>
      <c r="D111" s="26">
        <f>((C111*VLOOKUP(B111,'SKU master (X)'!$A$1:$B$67,2,0))/1000)</f>
        <v>6.5000000000000002E-2</v>
      </c>
    </row>
    <row r="112" spans="1:4" x14ac:dyDescent="0.3">
      <c r="A112" s="16">
        <v>2001811363</v>
      </c>
      <c r="B112" s="16">
        <v>8904223815859</v>
      </c>
      <c r="C112" s="16">
        <v>1</v>
      </c>
      <c r="D112" s="26">
        <f>((C112*VLOOKUP(B112,'SKU master (X)'!$A$1:$B$67,2,0))/1000)</f>
        <v>0.16500000000000001</v>
      </c>
    </row>
    <row r="113" spans="1:4" x14ac:dyDescent="0.3">
      <c r="A113" s="16">
        <v>2001811306</v>
      </c>
      <c r="B113" s="16">
        <v>8904223819352</v>
      </c>
      <c r="C113" s="16">
        <v>1</v>
      </c>
      <c r="D113" s="26">
        <f>((C113*VLOOKUP(B113,'SKU master (X)'!$A$1:$B$67,2,0))/1000)</f>
        <v>0.16500000000000001</v>
      </c>
    </row>
    <row r="114" spans="1:4" x14ac:dyDescent="0.3">
      <c r="A114" s="16">
        <v>2001811306</v>
      </c>
      <c r="B114" s="16">
        <v>8904223819543</v>
      </c>
      <c r="C114" s="16">
        <v>1</v>
      </c>
      <c r="D114" s="26">
        <f>((C114*VLOOKUP(B114,'SKU master (X)'!$A$1:$B$67,2,0))/1000)</f>
        <v>0.3</v>
      </c>
    </row>
    <row r="115" spans="1:4" x14ac:dyDescent="0.3">
      <c r="A115" s="16">
        <v>2001811306</v>
      </c>
      <c r="B115" s="16">
        <v>8904223819147</v>
      </c>
      <c r="C115" s="16">
        <v>1</v>
      </c>
      <c r="D115" s="26">
        <f>((C115*VLOOKUP(B115,'SKU master (X)'!$A$1:$B$67,2,0))/1000)</f>
        <v>0.24</v>
      </c>
    </row>
    <row r="116" spans="1:4" x14ac:dyDescent="0.3">
      <c r="A116" s="16">
        <v>2001811306</v>
      </c>
      <c r="B116" s="16">
        <v>8904223819468</v>
      </c>
      <c r="C116" s="16">
        <v>1</v>
      </c>
      <c r="D116" s="26">
        <f>((C116*VLOOKUP(B116,'SKU master (X)'!$A$1:$B$67,2,0))/1000)</f>
        <v>0.24</v>
      </c>
    </row>
    <row r="117" spans="1:4" x14ac:dyDescent="0.3">
      <c r="A117" s="16">
        <v>2001811305</v>
      </c>
      <c r="B117" s="16">
        <v>8904223816214</v>
      </c>
      <c r="C117" s="16">
        <v>1</v>
      </c>
      <c r="D117" s="26">
        <f>((C117*VLOOKUP(B117,'SKU master (X)'!$A$1:$B$67,2,0))/1000)</f>
        <v>0.12</v>
      </c>
    </row>
    <row r="118" spans="1:4" x14ac:dyDescent="0.3">
      <c r="A118" s="16">
        <v>2001811305</v>
      </c>
      <c r="B118" s="16">
        <v>8904223819499</v>
      </c>
      <c r="C118" s="16">
        <v>1</v>
      </c>
      <c r="D118" s="26">
        <f>((C118*VLOOKUP(B118,'SKU master (X)'!$A$1:$B$67,2,0))/1000)</f>
        <v>0.21</v>
      </c>
    </row>
    <row r="119" spans="1:4" x14ac:dyDescent="0.3">
      <c r="A119" s="16">
        <v>2001811305</v>
      </c>
      <c r="B119" s="16">
        <v>8904223819505</v>
      </c>
      <c r="C119" s="16">
        <v>1</v>
      </c>
      <c r="D119" s="26">
        <f>((C119*VLOOKUP(B119,'SKU master (X)'!$A$1:$B$67,2,0))/1000)</f>
        <v>0.21</v>
      </c>
    </row>
    <row r="120" spans="1:4" x14ac:dyDescent="0.3">
      <c r="A120" s="16">
        <v>2001811305</v>
      </c>
      <c r="B120" s="16">
        <v>8904223819512</v>
      </c>
      <c r="C120" s="16">
        <v>1</v>
      </c>
      <c r="D120" s="26">
        <f>((C120*VLOOKUP(B120,'SKU master (X)'!$A$1:$B$67,2,0))/1000)</f>
        <v>0.21</v>
      </c>
    </row>
    <row r="121" spans="1:4" x14ac:dyDescent="0.3">
      <c r="A121" s="16">
        <v>2001811229</v>
      </c>
      <c r="B121" s="16">
        <v>8904223819468</v>
      </c>
      <c r="C121" s="16">
        <v>1</v>
      </c>
      <c r="D121" s="26">
        <f>((C121*VLOOKUP(B121,'SKU master (X)'!$A$1:$B$67,2,0))/1000)</f>
        <v>0.24</v>
      </c>
    </row>
    <row r="122" spans="1:4" x14ac:dyDescent="0.3">
      <c r="A122" s="16">
        <v>2001811229</v>
      </c>
      <c r="B122" s="16">
        <v>8904223819345</v>
      </c>
      <c r="C122" s="16">
        <v>1</v>
      </c>
      <c r="D122" s="26">
        <f>((C122*VLOOKUP(B122,'SKU master (X)'!$A$1:$B$67,2,0))/1000)</f>
        <v>0.16500000000000001</v>
      </c>
    </row>
    <row r="123" spans="1:4" x14ac:dyDescent="0.3">
      <c r="A123" s="16">
        <v>2001811229</v>
      </c>
      <c r="B123" s="16">
        <v>8904223818874</v>
      </c>
      <c r="C123" s="16">
        <v>1</v>
      </c>
      <c r="D123" s="26">
        <f>((C123*VLOOKUP(B123,'SKU master (X)'!$A$1:$B$67,2,0))/1000)</f>
        <v>0.1</v>
      </c>
    </row>
    <row r="124" spans="1:4" x14ac:dyDescent="0.3">
      <c r="A124" s="16">
        <v>2001811192</v>
      </c>
      <c r="B124" s="16">
        <v>8904223816214</v>
      </c>
      <c r="C124" s="16">
        <v>1</v>
      </c>
      <c r="D124" s="26">
        <f>((C124*VLOOKUP(B124,'SKU master (X)'!$A$1:$B$67,2,0))/1000)</f>
        <v>0.12</v>
      </c>
    </row>
    <row r="125" spans="1:4" x14ac:dyDescent="0.3">
      <c r="A125" s="16">
        <v>2001811192</v>
      </c>
      <c r="B125" s="16">
        <v>8904223818874</v>
      </c>
      <c r="C125" s="16">
        <v>1</v>
      </c>
      <c r="D125" s="26">
        <f>((C125*VLOOKUP(B125,'SKU master (X)'!$A$1:$B$67,2,0))/1000)</f>
        <v>0.1</v>
      </c>
    </row>
    <row r="126" spans="1:4" x14ac:dyDescent="0.3">
      <c r="A126" s="16">
        <v>2001811192</v>
      </c>
      <c r="B126" s="16">
        <v>8904223818881</v>
      </c>
      <c r="C126" s="16">
        <v>1</v>
      </c>
      <c r="D126" s="26">
        <f>((C126*VLOOKUP(B126,'SKU master (X)'!$A$1:$B$67,2,0))/1000)</f>
        <v>0.14000000000000001</v>
      </c>
    </row>
    <row r="127" spans="1:4" x14ac:dyDescent="0.3">
      <c r="A127" s="16">
        <v>2001811192</v>
      </c>
      <c r="B127" s="16">
        <v>8904223819291</v>
      </c>
      <c r="C127" s="16">
        <v>2</v>
      </c>
      <c r="D127" s="26">
        <f>((C127*VLOOKUP(B127,'SKU master (X)'!$A$1:$B$67,2,0))/1000)</f>
        <v>0.224</v>
      </c>
    </row>
    <row r="128" spans="1:4" x14ac:dyDescent="0.3">
      <c r="A128" s="16">
        <v>2001811192</v>
      </c>
      <c r="B128" s="16">
        <v>8904223819031</v>
      </c>
      <c r="C128" s="16">
        <v>2</v>
      </c>
      <c r="D128" s="26">
        <f>((C128*VLOOKUP(B128,'SKU master (X)'!$A$1:$B$67,2,0))/1000)</f>
        <v>0.224</v>
      </c>
    </row>
    <row r="129" spans="1:4" x14ac:dyDescent="0.3">
      <c r="A129" s="16">
        <v>2001811192</v>
      </c>
      <c r="B129" s="16">
        <v>8904223819024</v>
      </c>
      <c r="C129" s="16">
        <v>2</v>
      </c>
      <c r="D129" s="26">
        <f>((C129*VLOOKUP(B129,'SKU master (X)'!$A$1:$B$67,2,0))/1000)</f>
        <v>0.224</v>
      </c>
    </row>
    <row r="130" spans="1:4" x14ac:dyDescent="0.3">
      <c r="A130" s="16">
        <v>2001811153</v>
      </c>
      <c r="B130" s="16">
        <v>8904223818706</v>
      </c>
      <c r="C130" s="16">
        <v>1</v>
      </c>
      <c r="D130" s="26">
        <f>((C130*VLOOKUP(B130,'SKU master (X)'!$A$1:$B$67,2,0))/1000)</f>
        <v>0.127</v>
      </c>
    </row>
    <row r="131" spans="1:4" x14ac:dyDescent="0.3">
      <c r="A131" s="16">
        <v>2001811153</v>
      </c>
      <c r="B131" s="16">
        <v>8904223818850</v>
      </c>
      <c r="C131" s="16">
        <v>1</v>
      </c>
      <c r="D131" s="26">
        <f>((C131*VLOOKUP(B131,'SKU master (X)'!$A$1:$B$67,2,0))/1000)</f>
        <v>0.24</v>
      </c>
    </row>
    <row r="132" spans="1:4" x14ac:dyDescent="0.3">
      <c r="A132" s="16">
        <v>2001811153</v>
      </c>
      <c r="B132" s="16">
        <v>8904223819468</v>
      </c>
      <c r="C132" s="16">
        <v>1</v>
      </c>
      <c r="D132" s="26">
        <f>((C132*VLOOKUP(B132,'SKU master (X)'!$A$1:$B$67,2,0))/1000)</f>
        <v>0.24</v>
      </c>
    </row>
    <row r="133" spans="1:4" x14ac:dyDescent="0.3">
      <c r="A133" s="16">
        <v>2001811058</v>
      </c>
      <c r="B133" s="16">
        <v>8904223818706</v>
      </c>
      <c r="C133" s="16">
        <v>1</v>
      </c>
      <c r="D133" s="26">
        <f>((C133*VLOOKUP(B133,'SKU master (X)'!$A$1:$B$67,2,0))/1000)</f>
        <v>0.127</v>
      </c>
    </row>
    <row r="134" spans="1:4" x14ac:dyDescent="0.3">
      <c r="A134" s="16">
        <v>2001811058</v>
      </c>
      <c r="B134" s="16">
        <v>8904223818942</v>
      </c>
      <c r="C134" s="16">
        <v>1</v>
      </c>
      <c r="D134" s="26">
        <f>((C134*VLOOKUP(B134,'SKU master (X)'!$A$1:$B$67,2,0))/1000)</f>
        <v>0.13300000000000001</v>
      </c>
    </row>
    <row r="135" spans="1:4" x14ac:dyDescent="0.3">
      <c r="A135" s="16">
        <v>2001811058</v>
      </c>
      <c r="B135" s="16">
        <v>8904223818850</v>
      </c>
      <c r="C135" s="16">
        <v>1</v>
      </c>
      <c r="D135" s="26">
        <f>((C135*VLOOKUP(B135,'SKU master (X)'!$A$1:$B$67,2,0))/1000)</f>
        <v>0.24</v>
      </c>
    </row>
    <row r="136" spans="1:4" x14ac:dyDescent="0.3">
      <c r="A136" s="16">
        <v>2001811039</v>
      </c>
      <c r="B136" s="16">
        <v>8904223818706</v>
      </c>
      <c r="C136" s="16">
        <v>1</v>
      </c>
      <c r="D136" s="26">
        <f>((C136*VLOOKUP(B136,'SKU master (X)'!$A$1:$B$67,2,0))/1000)</f>
        <v>0.127</v>
      </c>
    </row>
    <row r="137" spans="1:4" x14ac:dyDescent="0.3">
      <c r="A137" s="16">
        <v>2001811039</v>
      </c>
      <c r="B137" s="16">
        <v>8904223818683</v>
      </c>
      <c r="C137" s="16">
        <v>1</v>
      </c>
      <c r="D137" s="26">
        <f>((C137*VLOOKUP(B137,'SKU master (X)'!$A$1:$B$67,2,0))/1000)</f>
        <v>0.121</v>
      </c>
    </row>
    <row r="138" spans="1:4" x14ac:dyDescent="0.3">
      <c r="A138" s="16">
        <v>2001811039</v>
      </c>
      <c r="B138" s="16">
        <v>8904223818850</v>
      </c>
      <c r="C138" s="16">
        <v>1</v>
      </c>
      <c r="D138" s="26">
        <f>((C138*VLOOKUP(B138,'SKU master (X)'!$A$1:$B$67,2,0))/1000)</f>
        <v>0.24</v>
      </c>
    </row>
    <row r="139" spans="1:4" x14ac:dyDescent="0.3">
      <c r="A139" s="16">
        <v>2001810697</v>
      </c>
      <c r="B139" s="16">
        <v>8904223818706</v>
      </c>
      <c r="C139" s="16">
        <v>1</v>
      </c>
      <c r="D139" s="26">
        <f>((C139*VLOOKUP(B139,'SKU master (X)'!$A$1:$B$67,2,0))/1000)</f>
        <v>0.127</v>
      </c>
    </row>
    <row r="140" spans="1:4" x14ac:dyDescent="0.3">
      <c r="A140" s="16">
        <v>2001810697</v>
      </c>
      <c r="B140" s="16">
        <v>8904223818850</v>
      </c>
      <c r="C140" s="16">
        <v>1</v>
      </c>
      <c r="D140" s="26">
        <f>((C140*VLOOKUP(B140,'SKU master (X)'!$A$1:$B$67,2,0))/1000)</f>
        <v>0.24</v>
      </c>
    </row>
    <row r="141" spans="1:4" x14ac:dyDescent="0.3">
      <c r="A141" s="16">
        <v>2001810697</v>
      </c>
      <c r="B141" s="16">
        <v>8904223819468</v>
      </c>
      <c r="C141" s="16">
        <v>1</v>
      </c>
      <c r="D141" s="26">
        <f>((C141*VLOOKUP(B141,'SKU master (X)'!$A$1:$B$67,2,0))/1000)</f>
        <v>0.24</v>
      </c>
    </row>
    <row r="142" spans="1:4" x14ac:dyDescent="0.3">
      <c r="A142" s="16">
        <v>2001810549</v>
      </c>
      <c r="B142" s="16">
        <v>8904223819468</v>
      </c>
      <c r="C142" s="16">
        <v>1</v>
      </c>
      <c r="D142" s="26">
        <f>((C142*VLOOKUP(B142,'SKU master (X)'!$A$1:$B$67,2,0))/1000)</f>
        <v>0.24</v>
      </c>
    </row>
    <row r="143" spans="1:4" x14ac:dyDescent="0.3">
      <c r="A143" s="16">
        <v>2001810549</v>
      </c>
      <c r="B143" s="16">
        <v>8904223818454</v>
      </c>
      <c r="C143" s="16">
        <v>1</v>
      </c>
      <c r="D143" s="26">
        <f>((C143*VLOOKUP(B143,'SKU master (X)'!$A$1:$B$67,2,0))/1000)</f>
        <v>0.23200000000000001</v>
      </c>
    </row>
    <row r="144" spans="1:4" x14ac:dyDescent="0.3">
      <c r="A144" s="16">
        <v>2001810549</v>
      </c>
      <c r="B144" s="16">
        <v>8904223818669</v>
      </c>
      <c r="C144" s="16">
        <v>1</v>
      </c>
      <c r="D144" s="26">
        <f>((C144*VLOOKUP(B144,'SKU master (X)'!$A$1:$B$67,2,0))/1000)</f>
        <v>0.24</v>
      </c>
    </row>
    <row r="145" spans="1:4" x14ac:dyDescent="0.3">
      <c r="A145" s="16">
        <v>2001810549</v>
      </c>
      <c r="B145" s="16">
        <v>8904223818638</v>
      </c>
      <c r="C145" s="16">
        <v>2</v>
      </c>
      <c r="D145" s="26">
        <f>((C145*VLOOKUP(B145,'SKU master (X)'!$A$1:$B$67,2,0))/1000)</f>
        <v>0.27400000000000002</v>
      </c>
    </row>
    <row r="146" spans="1:4" x14ac:dyDescent="0.3">
      <c r="A146" s="16">
        <v>2001810281</v>
      </c>
      <c r="B146" s="16">
        <v>8904223818706</v>
      </c>
      <c r="C146" s="16">
        <v>1</v>
      </c>
      <c r="D146" s="26">
        <f>((C146*VLOOKUP(B146,'SKU master (X)'!$A$1:$B$67,2,0))/1000)</f>
        <v>0.127</v>
      </c>
    </row>
    <row r="147" spans="1:4" x14ac:dyDescent="0.3">
      <c r="A147" s="16">
        <v>2001810281</v>
      </c>
      <c r="B147" s="16">
        <v>8904223818942</v>
      </c>
      <c r="C147" s="16">
        <v>1</v>
      </c>
      <c r="D147" s="26">
        <f>((C147*VLOOKUP(B147,'SKU master (X)'!$A$1:$B$67,2,0))/1000)</f>
        <v>0.13300000000000001</v>
      </c>
    </row>
    <row r="148" spans="1:4" x14ac:dyDescent="0.3">
      <c r="A148" s="16">
        <v>2001810281</v>
      </c>
      <c r="B148" s="16">
        <v>8904223818850</v>
      </c>
      <c r="C148" s="16">
        <v>1</v>
      </c>
      <c r="D148" s="26">
        <f>((C148*VLOOKUP(B148,'SKU master (X)'!$A$1:$B$67,2,0))/1000)</f>
        <v>0.24</v>
      </c>
    </row>
    <row r="149" spans="1:4" x14ac:dyDescent="0.3">
      <c r="A149" s="16">
        <v>2001810125</v>
      </c>
      <c r="B149" s="16">
        <v>8904223818706</v>
      </c>
      <c r="C149" s="16">
        <v>1</v>
      </c>
      <c r="D149" s="26">
        <f>((C149*VLOOKUP(B149,'SKU master (X)'!$A$1:$B$67,2,0))/1000)</f>
        <v>0.127</v>
      </c>
    </row>
    <row r="150" spans="1:4" x14ac:dyDescent="0.3">
      <c r="A150" s="16">
        <v>2001810125</v>
      </c>
      <c r="B150" s="16">
        <v>8904223818942</v>
      </c>
      <c r="C150" s="16">
        <v>1</v>
      </c>
      <c r="D150" s="26">
        <f>((C150*VLOOKUP(B150,'SKU master (X)'!$A$1:$B$67,2,0))/1000)</f>
        <v>0.13300000000000001</v>
      </c>
    </row>
    <row r="151" spans="1:4" x14ac:dyDescent="0.3">
      <c r="A151" s="16">
        <v>2001810125</v>
      </c>
      <c r="B151" s="16">
        <v>8904223818850</v>
      </c>
      <c r="C151" s="16">
        <v>1</v>
      </c>
      <c r="D151" s="26">
        <f>((C151*VLOOKUP(B151,'SKU master (X)'!$A$1:$B$67,2,0))/1000)</f>
        <v>0.24</v>
      </c>
    </row>
    <row r="152" spans="1:4" x14ac:dyDescent="0.3">
      <c r="A152" s="16">
        <v>2001810104</v>
      </c>
      <c r="B152" s="16">
        <v>8904223818850</v>
      </c>
      <c r="C152" s="16">
        <v>1</v>
      </c>
      <c r="D152" s="26">
        <f>((C152*VLOOKUP(B152,'SKU master (X)'!$A$1:$B$67,2,0))/1000)</f>
        <v>0.24</v>
      </c>
    </row>
    <row r="153" spans="1:4" x14ac:dyDescent="0.3">
      <c r="A153" s="16">
        <v>2001810104</v>
      </c>
      <c r="B153" s="16">
        <v>8904223818683</v>
      </c>
      <c r="C153" s="16">
        <v>1</v>
      </c>
      <c r="D153" s="26">
        <f>((C153*VLOOKUP(B153,'SKU master (X)'!$A$1:$B$67,2,0))/1000)</f>
        <v>0.121</v>
      </c>
    </row>
    <row r="154" spans="1:4" x14ac:dyDescent="0.3">
      <c r="A154" s="16">
        <v>2001810104</v>
      </c>
      <c r="B154" s="16">
        <v>8904223819468</v>
      </c>
      <c r="C154" s="16">
        <v>1</v>
      </c>
      <c r="D154" s="26">
        <f>((C154*VLOOKUP(B154,'SKU master (X)'!$A$1:$B$67,2,0))/1000)</f>
        <v>0.24</v>
      </c>
    </row>
    <row r="155" spans="1:4" x14ac:dyDescent="0.3">
      <c r="A155" s="16">
        <v>2001809934</v>
      </c>
      <c r="B155" s="16">
        <v>8904223818850</v>
      </c>
      <c r="C155" s="16">
        <v>1</v>
      </c>
      <c r="D155" s="26">
        <f>((C155*VLOOKUP(B155,'SKU master (X)'!$A$1:$B$67,2,0))/1000)</f>
        <v>0.24</v>
      </c>
    </row>
    <row r="156" spans="1:4" x14ac:dyDescent="0.3">
      <c r="A156" s="16">
        <v>2001809934</v>
      </c>
      <c r="B156" s="16">
        <v>8904223818683</v>
      </c>
      <c r="C156" s="16">
        <v>1</v>
      </c>
      <c r="D156" s="26">
        <f>((C156*VLOOKUP(B156,'SKU master (X)'!$A$1:$B$67,2,0))/1000)</f>
        <v>0.121</v>
      </c>
    </row>
    <row r="157" spans="1:4" x14ac:dyDescent="0.3">
      <c r="A157" s="16">
        <v>2001809917</v>
      </c>
      <c r="B157" s="16">
        <v>8904223819499</v>
      </c>
      <c r="C157" s="16">
        <v>1</v>
      </c>
      <c r="D157" s="26">
        <f>((C157*VLOOKUP(B157,'SKU master (X)'!$A$1:$B$67,2,0))/1000)</f>
        <v>0.21</v>
      </c>
    </row>
    <row r="158" spans="1:4" x14ac:dyDescent="0.3">
      <c r="A158" s="16">
        <v>2001809917</v>
      </c>
      <c r="B158" s="16">
        <v>8904223819505</v>
      </c>
      <c r="C158" s="16">
        <v>1</v>
      </c>
      <c r="D158" s="26">
        <f>((C158*VLOOKUP(B158,'SKU master (X)'!$A$1:$B$67,2,0))/1000)</f>
        <v>0.21</v>
      </c>
    </row>
    <row r="159" spans="1:4" x14ac:dyDescent="0.3">
      <c r="A159" s="16">
        <v>2001809917</v>
      </c>
      <c r="B159" s="16">
        <v>8904223819512</v>
      </c>
      <c r="C159" s="16">
        <v>1</v>
      </c>
      <c r="D159" s="26">
        <f>((C159*VLOOKUP(B159,'SKU master (X)'!$A$1:$B$67,2,0))/1000)</f>
        <v>0.21</v>
      </c>
    </row>
    <row r="160" spans="1:4" x14ac:dyDescent="0.3">
      <c r="A160" s="16">
        <v>2001809820</v>
      </c>
      <c r="B160" s="16">
        <v>8904223819277</v>
      </c>
      <c r="C160" s="16">
        <v>1</v>
      </c>
      <c r="D160" s="26">
        <f>((C160*VLOOKUP(B160,'SKU master (X)'!$A$1:$B$67,2,0))/1000)</f>
        <v>0.35</v>
      </c>
    </row>
    <row r="161" spans="1:4" x14ac:dyDescent="0.3">
      <c r="A161" s="16">
        <v>2001809820</v>
      </c>
      <c r="B161" s="16">
        <v>8904223818478</v>
      </c>
      <c r="C161" s="16">
        <v>1</v>
      </c>
      <c r="D161" s="26">
        <f>((C161*VLOOKUP(B161,'SKU master (X)'!$A$1:$B$67,2,0))/1000)</f>
        <v>0.35</v>
      </c>
    </row>
    <row r="162" spans="1:4" x14ac:dyDescent="0.3">
      <c r="A162" s="16">
        <v>2001809820</v>
      </c>
      <c r="B162" s="16">
        <v>8904223819284</v>
      </c>
      <c r="C162" s="16">
        <v>1</v>
      </c>
      <c r="D162" s="26">
        <f>((C162*VLOOKUP(B162,'SKU master (X)'!$A$1:$B$67,2,0))/1000)</f>
        <v>0.35</v>
      </c>
    </row>
    <row r="163" spans="1:4" x14ac:dyDescent="0.3">
      <c r="A163" s="16">
        <v>2001809820</v>
      </c>
      <c r="B163" s="16">
        <v>8904223819130</v>
      </c>
      <c r="C163" s="16">
        <v>1</v>
      </c>
      <c r="D163" s="26">
        <f>((C163*VLOOKUP(B163,'SKU master (X)'!$A$1:$B$67,2,0))/1000)</f>
        <v>0.35</v>
      </c>
    </row>
    <row r="164" spans="1:4" x14ac:dyDescent="0.3">
      <c r="A164" s="16">
        <v>2001809820</v>
      </c>
      <c r="B164" s="16">
        <v>8904223819031</v>
      </c>
      <c r="C164" s="16">
        <v>2</v>
      </c>
      <c r="D164" s="26">
        <f>((C164*VLOOKUP(B164,'SKU master (X)'!$A$1:$B$67,2,0))/1000)</f>
        <v>0.224</v>
      </c>
    </row>
    <row r="165" spans="1:4" x14ac:dyDescent="0.3">
      <c r="A165" s="16">
        <v>2001809820</v>
      </c>
      <c r="B165" s="16">
        <v>8904223819024</v>
      </c>
      <c r="C165" s="16">
        <v>2</v>
      </c>
      <c r="D165" s="26">
        <f>((C165*VLOOKUP(B165,'SKU master (X)'!$A$1:$B$67,2,0))/1000)</f>
        <v>0.224</v>
      </c>
    </row>
    <row r="166" spans="1:4" x14ac:dyDescent="0.3">
      <c r="A166" s="16">
        <v>2001809820</v>
      </c>
      <c r="B166" s="16">
        <v>8904223816214</v>
      </c>
      <c r="C166" s="16">
        <v>1</v>
      </c>
      <c r="D166" s="26">
        <f>((C166*VLOOKUP(B166,'SKU master (X)'!$A$1:$B$67,2,0))/1000)</f>
        <v>0.12</v>
      </c>
    </row>
    <row r="167" spans="1:4" x14ac:dyDescent="0.3">
      <c r="A167" s="16">
        <v>2001809820</v>
      </c>
      <c r="B167" s="16">
        <v>8904223818874</v>
      </c>
      <c r="C167" s="16">
        <v>1</v>
      </c>
      <c r="D167" s="26">
        <f>((C167*VLOOKUP(B167,'SKU master (X)'!$A$1:$B$67,2,0))/1000)</f>
        <v>0.1</v>
      </c>
    </row>
    <row r="168" spans="1:4" x14ac:dyDescent="0.3">
      <c r="A168" s="16">
        <v>2001809820</v>
      </c>
      <c r="B168" s="16">
        <v>8904223818881</v>
      </c>
      <c r="C168" s="16">
        <v>1</v>
      </c>
      <c r="D168" s="26">
        <f>((C168*VLOOKUP(B168,'SKU master (X)'!$A$1:$B$67,2,0))/1000)</f>
        <v>0.14000000000000001</v>
      </c>
    </row>
    <row r="169" spans="1:4" x14ac:dyDescent="0.3">
      <c r="A169" s="16">
        <v>2001809820</v>
      </c>
      <c r="B169" s="16">
        <v>8904223818898</v>
      </c>
      <c r="C169" s="16">
        <v>1</v>
      </c>
      <c r="D169" s="26">
        <f>((C169*VLOOKUP(B169,'SKU master (X)'!$A$1:$B$67,2,0))/1000)</f>
        <v>0.14000000000000001</v>
      </c>
    </row>
    <row r="170" spans="1:4" x14ac:dyDescent="0.3">
      <c r="A170" s="16">
        <v>2001809820</v>
      </c>
      <c r="B170" s="16">
        <v>8904223818706</v>
      </c>
      <c r="C170" s="16">
        <v>1</v>
      </c>
      <c r="D170" s="26">
        <f>((C170*VLOOKUP(B170,'SKU master (X)'!$A$1:$B$67,2,0))/1000)</f>
        <v>0.127</v>
      </c>
    </row>
    <row r="171" spans="1:4" x14ac:dyDescent="0.3">
      <c r="A171" s="16">
        <v>2001809820</v>
      </c>
      <c r="B171" s="16">
        <v>8904223818942</v>
      </c>
      <c r="C171" s="16">
        <v>1</v>
      </c>
      <c r="D171" s="26">
        <f>((C171*VLOOKUP(B171,'SKU master (X)'!$A$1:$B$67,2,0))/1000)</f>
        <v>0.13300000000000001</v>
      </c>
    </row>
    <row r="172" spans="1:4" x14ac:dyDescent="0.3">
      <c r="A172" s="16">
        <v>2001809820</v>
      </c>
      <c r="B172" s="16">
        <v>8904223818850</v>
      </c>
      <c r="C172" s="16">
        <v>1</v>
      </c>
      <c r="D172" s="26">
        <f>((C172*VLOOKUP(B172,'SKU master (X)'!$A$1:$B$67,2,0))/1000)</f>
        <v>0.24</v>
      </c>
    </row>
    <row r="173" spans="1:4" x14ac:dyDescent="0.3">
      <c r="A173" s="16">
        <v>2001809820</v>
      </c>
      <c r="B173" s="16">
        <v>8904223818454</v>
      </c>
      <c r="C173" s="16">
        <v>1</v>
      </c>
      <c r="D173" s="26">
        <f>((C173*VLOOKUP(B173,'SKU master (X)'!$A$1:$B$67,2,0))/1000)</f>
        <v>0.23200000000000001</v>
      </c>
    </row>
    <row r="174" spans="1:4" x14ac:dyDescent="0.3">
      <c r="A174" s="16">
        <v>2001809794</v>
      </c>
      <c r="B174" s="16">
        <v>8904223819284</v>
      </c>
      <c r="C174" s="16">
        <v>1</v>
      </c>
      <c r="D174" s="26">
        <f>((C174*VLOOKUP(B174,'SKU master (X)'!$A$1:$B$67,2,0))/1000)</f>
        <v>0.35</v>
      </c>
    </row>
    <row r="175" spans="1:4" x14ac:dyDescent="0.3">
      <c r="A175" s="16">
        <v>2001809794</v>
      </c>
      <c r="B175" s="16">
        <v>8904223819352</v>
      </c>
      <c r="C175" s="16">
        <v>1</v>
      </c>
      <c r="D175" s="26">
        <f>((C175*VLOOKUP(B175,'SKU master (X)'!$A$1:$B$67,2,0))/1000)</f>
        <v>0.16500000000000001</v>
      </c>
    </row>
    <row r="176" spans="1:4" x14ac:dyDescent="0.3">
      <c r="A176" s="16">
        <v>2001809794</v>
      </c>
      <c r="B176" s="16">
        <v>8904223818935</v>
      </c>
      <c r="C176" s="16">
        <v>1</v>
      </c>
      <c r="D176" s="26">
        <f>((C176*VLOOKUP(B176,'SKU master (X)'!$A$1:$B$67,2,0))/1000)</f>
        <v>0.12</v>
      </c>
    </row>
    <row r="177" spans="1:4" x14ac:dyDescent="0.3">
      <c r="A177" s="16">
        <v>2001809794</v>
      </c>
      <c r="B177" s="16">
        <v>8904223816214</v>
      </c>
      <c r="C177" s="16">
        <v>1</v>
      </c>
      <c r="D177" s="26">
        <f>((C177*VLOOKUP(B177,'SKU master (X)'!$A$1:$B$67,2,0))/1000)</f>
        <v>0.12</v>
      </c>
    </row>
    <row r="178" spans="1:4" x14ac:dyDescent="0.3">
      <c r="A178" s="16">
        <v>2001809794</v>
      </c>
      <c r="B178" s="16">
        <v>8904223818454</v>
      </c>
      <c r="C178" s="16">
        <v>1</v>
      </c>
      <c r="D178" s="26">
        <f>((C178*VLOOKUP(B178,'SKU master (X)'!$A$1:$B$67,2,0))/1000)</f>
        <v>0.23200000000000001</v>
      </c>
    </row>
    <row r="179" spans="1:4" x14ac:dyDescent="0.3">
      <c r="A179" s="16">
        <v>2001809794</v>
      </c>
      <c r="B179" s="16" t="s">
        <v>3</v>
      </c>
      <c r="C179" s="16">
        <v>1</v>
      </c>
      <c r="D179" s="26">
        <f>((C179*VLOOKUP(B179,'SKU master (X)'!$A$1:$B$67,2,0))/1000)</f>
        <v>0.5</v>
      </c>
    </row>
    <row r="180" spans="1:4" x14ac:dyDescent="0.3">
      <c r="A180" s="16">
        <v>2001809794</v>
      </c>
      <c r="B180" s="16">
        <v>8904223819116</v>
      </c>
      <c r="C180" s="16">
        <v>1</v>
      </c>
      <c r="D180" s="26">
        <f>((C180*VLOOKUP(B180,'SKU master (X)'!$A$1:$B$67,2,0))/1000)</f>
        <v>0.03</v>
      </c>
    </row>
    <row r="181" spans="1:4" x14ac:dyDescent="0.3">
      <c r="A181" s="16">
        <v>2001809592</v>
      </c>
      <c r="B181" s="16">
        <v>8904223818706</v>
      </c>
      <c r="C181" s="16">
        <v>1</v>
      </c>
      <c r="D181" s="26">
        <f>((C181*VLOOKUP(B181,'SKU master (X)'!$A$1:$B$67,2,0))/1000)</f>
        <v>0.127</v>
      </c>
    </row>
    <row r="182" spans="1:4" x14ac:dyDescent="0.3">
      <c r="A182" s="16">
        <v>2001809592</v>
      </c>
      <c r="B182" s="16">
        <v>8904223819024</v>
      </c>
      <c r="C182" s="16">
        <v>8</v>
      </c>
      <c r="D182" s="26">
        <f>((C182*VLOOKUP(B182,'SKU master (X)'!$A$1:$B$67,2,0))/1000)</f>
        <v>0.89600000000000002</v>
      </c>
    </row>
    <row r="183" spans="1:4" x14ac:dyDescent="0.3">
      <c r="A183" s="16">
        <v>2001809592</v>
      </c>
      <c r="B183" s="16">
        <v>8904223818683</v>
      </c>
      <c r="C183" s="16">
        <v>2</v>
      </c>
      <c r="D183" s="26">
        <f>((C183*VLOOKUP(B183,'SKU master (X)'!$A$1:$B$67,2,0))/1000)</f>
        <v>0.24199999999999999</v>
      </c>
    </row>
    <row r="184" spans="1:4" x14ac:dyDescent="0.3">
      <c r="A184" s="16">
        <v>2001809592</v>
      </c>
      <c r="B184" s="16">
        <v>8904223818850</v>
      </c>
      <c r="C184" s="16">
        <v>1</v>
      </c>
      <c r="D184" s="26">
        <f>((C184*VLOOKUP(B184,'SKU master (X)'!$A$1:$B$67,2,0))/1000)</f>
        <v>0.24</v>
      </c>
    </row>
    <row r="185" spans="1:4" x14ac:dyDescent="0.3">
      <c r="A185" s="16">
        <v>2001809383</v>
      </c>
      <c r="B185" s="16">
        <v>8904223818706</v>
      </c>
      <c r="C185" s="16">
        <v>1</v>
      </c>
      <c r="D185" s="26">
        <f>((C185*VLOOKUP(B185,'SKU master (X)'!$A$1:$B$67,2,0))/1000)</f>
        <v>0.127</v>
      </c>
    </row>
    <row r="186" spans="1:4" x14ac:dyDescent="0.3">
      <c r="A186" s="16">
        <v>2001809383</v>
      </c>
      <c r="B186" s="16">
        <v>8904223818850</v>
      </c>
      <c r="C186" s="16">
        <v>1</v>
      </c>
      <c r="D186" s="26">
        <f>((C186*VLOOKUP(B186,'SKU master (X)'!$A$1:$B$67,2,0))/1000)</f>
        <v>0.24</v>
      </c>
    </row>
    <row r="187" spans="1:4" x14ac:dyDescent="0.3">
      <c r="A187" s="16">
        <v>2001809383</v>
      </c>
      <c r="B187" s="16">
        <v>8904223819468</v>
      </c>
      <c r="C187" s="16">
        <v>1</v>
      </c>
      <c r="D187" s="26">
        <f>((C187*VLOOKUP(B187,'SKU master (X)'!$A$1:$B$67,2,0))/1000)</f>
        <v>0.24</v>
      </c>
    </row>
    <row r="188" spans="1:4" x14ac:dyDescent="0.3">
      <c r="A188" s="16">
        <v>2001809270</v>
      </c>
      <c r="B188" s="16">
        <v>8904223818706</v>
      </c>
      <c r="C188" s="16">
        <v>1</v>
      </c>
      <c r="D188" s="26">
        <f>((C188*VLOOKUP(B188,'SKU master (X)'!$A$1:$B$67,2,0))/1000)</f>
        <v>0.127</v>
      </c>
    </row>
    <row r="189" spans="1:4" x14ac:dyDescent="0.3">
      <c r="A189" s="16">
        <v>2001809270</v>
      </c>
      <c r="B189" s="16">
        <v>8904223818942</v>
      </c>
      <c r="C189" s="16">
        <v>1</v>
      </c>
      <c r="D189" s="26">
        <f>((C189*VLOOKUP(B189,'SKU master (X)'!$A$1:$B$67,2,0))/1000)</f>
        <v>0.13300000000000001</v>
      </c>
    </row>
    <row r="190" spans="1:4" x14ac:dyDescent="0.3">
      <c r="A190" s="16">
        <v>2001809270</v>
      </c>
      <c r="B190" s="16">
        <v>8904223818850</v>
      </c>
      <c r="C190" s="16">
        <v>1</v>
      </c>
      <c r="D190" s="26">
        <f>((C190*VLOOKUP(B190,'SKU master (X)'!$A$1:$B$67,2,0))/1000)</f>
        <v>0.24</v>
      </c>
    </row>
    <row r="191" spans="1:4" x14ac:dyDescent="0.3">
      <c r="A191" s="16">
        <v>2001808992</v>
      </c>
      <c r="B191" s="16">
        <v>8904223818706</v>
      </c>
      <c r="C191" s="16">
        <v>1</v>
      </c>
      <c r="D191" s="26">
        <f>((C191*VLOOKUP(B191,'SKU master (X)'!$A$1:$B$67,2,0))/1000)</f>
        <v>0.127</v>
      </c>
    </row>
    <row r="192" spans="1:4" x14ac:dyDescent="0.3">
      <c r="A192" s="16">
        <v>2001808992</v>
      </c>
      <c r="B192" s="16">
        <v>8904223818942</v>
      </c>
      <c r="C192" s="16">
        <v>1</v>
      </c>
      <c r="D192" s="26">
        <f>((C192*VLOOKUP(B192,'SKU master (X)'!$A$1:$B$67,2,0))/1000)</f>
        <v>0.13300000000000001</v>
      </c>
    </row>
    <row r="193" spans="1:4" x14ac:dyDescent="0.3">
      <c r="A193" s="16">
        <v>2001808992</v>
      </c>
      <c r="B193" s="16">
        <v>8904223818850</v>
      </c>
      <c r="C193" s="16">
        <v>1</v>
      </c>
      <c r="D193" s="26">
        <f>((C193*VLOOKUP(B193,'SKU master (X)'!$A$1:$B$67,2,0))/1000)</f>
        <v>0.24</v>
      </c>
    </row>
    <row r="194" spans="1:4" x14ac:dyDescent="0.3">
      <c r="A194" s="16">
        <v>2001808883</v>
      </c>
      <c r="B194" s="16">
        <v>8904223818706</v>
      </c>
      <c r="C194" s="16">
        <v>1</v>
      </c>
      <c r="D194" s="26">
        <f>((C194*VLOOKUP(B194,'SKU master (X)'!$A$1:$B$67,2,0))/1000)</f>
        <v>0.127</v>
      </c>
    </row>
    <row r="195" spans="1:4" x14ac:dyDescent="0.3">
      <c r="A195" s="16">
        <v>2001808883</v>
      </c>
      <c r="B195" s="16">
        <v>8904223818942</v>
      </c>
      <c r="C195" s="16">
        <v>1</v>
      </c>
      <c r="D195" s="26">
        <f>((C195*VLOOKUP(B195,'SKU master (X)'!$A$1:$B$67,2,0))/1000)</f>
        <v>0.13300000000000001</v>
      </c>
    </row>
    <row r="196" spans="1:4" x14ac:dyDescent="0.3">
      <c r="A196" s="16">
        <v>2001808883</v>
      </c>
      <c r="B196" s="16">
        <v>8904223818850</v>
      </c>
      <c r="C196" s="16">
        <v>1</v>
      </c>
      <c r="D196" s="26">
        <f>((C196*VLOOKUP(B196,'SKU master (X)'!$A$1:$B$67,2,0))/1000)</f>
        <v>0.24</v>
      </c>
    </row>
    <row r="197" spans="1:4" x14ac:dyDescent="0.3">
      <c r="A197" s="16">
        <v>2001808837</v>
      </c>
      <c r="B197" s="16">
        <v>8904223818706</v>
      </c>
      <c r="C197" s="16">
        <v>1</v>
      </c>
      <c r="D197" s="26">
        <f>((C197*VLOOKUP(B197,'SKU master (X)'!$A$1:$B$67,2,0))/1000)</f>
        <v>0.127</v>
      </c>
    </row>
    <row r="198" spans="1:4" x14ac:dyDescent="0.3">
      <c r="A198" s="16">
        <v>2001808837</v>
      </c>
      <c r="B198" s="16">
        <v>8904223818942</v>
      </c>
      <c r="C198" s="16">
        <v>1</v>
      </c>
      <c r="D198" s="26">
        <f>((C198*VLOOKUP(B198,'SKU master (X)'!$A$1:$B$67,2,0))/1000)</f>
        <v>0.13300000000000001</v>
      </c>
    </row>
    <row r="199" spans="1:4" x14ac:dyDescent="0.3">
      <c r="A199" s="16">
        <v>2001808837</v>
      </c>
      <c r="B199" s="16">
        <v>8904223818850</v>
      </c>
      <c r="C199" s="16">
        <v>1</v>
      </c>
      <c r="D199" s="26">
        <f>((C199*VLOOKUP(B199,'SKU master (X)'!$A$1:$B$67,2,0))/1000)</f>
        <v>0.24</v>
      </c>
    </row>
    <row r="200" spans="1:4" x14ac:dyDescent="0.3">
      <c r="A200" s="16">
        <v>2001808832</v>
      </c>
      <c r="B200" s="16">
        <v>8904223819338</v>
      </c>
      <c r="C200" s="16">
        <v>1</v>
      </c>
      <c r="D200" s="26">
        <f>((C200*VLOOKUP(B200,'SKU master (X)'!$A$1:$B$67,2,0))/1000)</f>
        <v>0.6</v>
      </c>
    </row>
    <row r="201" spans="1:4" x14ac:dyDescent="0.3">
      <c r="A201" s="16">
        <v>2001808801</v>
      </c>
      <c r="B201" s="16">
        <v>8904223817273</v>
      </c>
      <c r="C201" s="16">
        <v>2</v>
      </c>
      <c r="D201" s="26">
        <f>((C201*VLOOKUP(B201,'SKU master (X)'!$A$1:$B$67,2,0))/1000)</f>
        <v>0.13</v>
      </c>
    </row>
    <row r="202" spans="1:4" x14ac:dyDescent="0.3">
      <c r="A202" s="16">
        <v>2001808801</v>
      </c>
      <c r="B202" s="16">
        <v>8904223815866</v>
      </c>
      <c r="C202" s="16">
        <v>2</v>
      </c>
      <c r="D202" s="26">
        <f>((C202*VLOOKUP(B202,'SKU master (X)'!$A$1:$B$67,2,0))/1000)</f>
        <v>0.22600000000000001</v>
      </c>
    </row>
    <row r="203" spans="1:4" x14ac:dyDescent="0.3">
      <c r="A203" s="16">
        <v>2001808801</v>
      </c>
      <c r="B203" s="16">
        <v>8904223815859</v>
      </c>
      <c r="C203" s="16">
        <v>1</v>
      </c>
      <c r="D203" s="26">
        <f>((C203*VLOOKUP(B203,'SKU master (X)'!$A$1:$B$67,2,0))/1000)</f>
        <v>0.16500000000000001</v>
      </c>
    </row>
    <row r="204" spans="1:4" x14ac:dyDescent="0.3">
      <c r="A204" s="16">
        <v>2001808801</v>
      </c>
      <c r="B204" s="16">
        <v>8904223815682</v>
      </c>
      <c r="C204" s="16">
        <v>1</v>
      </c>
      <c r="D204" s="26">
        <f>((C204*VLOOKUP(B204,'SKU master (X)'!$A$1:$B$67,2,0))/1000)</f>
        <v>0.21</v>
      </c>
    </row>
    <row r="205" spans="1:4" x14ac:dyDescent="0.3">
      <c r="A205" s="16">
        <v>2001808739</v>
      </c>
      <c r="B205" s="16">
        <v>8904223816214</v>
      </c>
      <c r="C205" s="16">
        <v>1</v>
      </c>
      <c r="D205" s="26">
        <f>((C205*VLOOKUP(B205,'SKU master (X)'!$A$1:$B$67,2,0))/1000)</f>
        <v>0.12</v>
      </c>
    </row>
    <row r="206" spans="1:4" x14ac:dyDescent="0.3">
      <c r="A206" s="16">
        <v>2001808739</v>
      </c>
      <c r="B206" s="16">
        <v>8904223818874</v>
      </c>
      <c r="C206" s="16">
        <v>1</v>
      </c>
      <c r="D206" s="26">
        <f>((C206*VLOOKUP(B206,'SKU master (X)'!$A$1:$B$67,2,0))/1000)</f>
        <v>0.1</v>
      </c>
    </row>
    <row r="207" spans="1:4" x14ac:dyDescent="0.3">
      <c r="A207" s="16">
        <v>2001808679</v>
      </c>
      <c r="B207" s="16">
        <v>8904223818706</v>
      </c>
      <c r="C207" s="16">
        <v>1</v>
      </c>
      <c r="D207" s="26">
        <f>((C207*VLOOKUP(B207,'SKU master (X)'!$A$1:$B$67,2,0))/1000)</f>
        <v>0.127</v>
      </c>
    </row>
    <row r="208" spans="1:4" x14ac:dyDescent="0.3">
      <c r="A208" s="16">
        <v>2001808679</v>
      </c>
      <c r="B208" s="16">
        <v>8904223818942</v>
      </c>
      <c r="C208" s="16">
        <v>1</v>
      </c>
      <c r="D208" s="26">
        <f>((C208*VLOOKUP(B208,'SKU master (X)'!$A$1:$B$67,2,0))/1000)</f>
        <v>0.13300000000000001</v>
      </c>
    </row>
    <row r="209" spans="1:4" x14ac:dyDescent="0.3">
      <c r="A209" s="16">
        <v>2001808679</v>
      </c>
      <c r="B209" s="16">
        <v>8904223818850</v>
      </c>
      <c r="C209" s="16">
        <v>1</v>
      </c>
      <c r="D209" s="26">
        <f>((C209*VLOOKUP(B209,'SKU master (X)'!$A$1:$B$67,2,0))/1000)</f>
        <v>0.24</v>
      </c>
    </row>
    <row r="210" spans="1:4" x14ac:dyDescent="0.3">
      <c r="A210" s="16">
        <v>2001808675</v>
      </c>
      <c r="B210" s="16">
        <v>8904223818614</v>
      </c>
      <c r="C210" s="16">
        <v>1</v>
      </c>
      <c r="D210" s="26">
        <f>((C210*VLOOKUP(B210,'SKU master (X)'!$A$1:$B$67,2,0))/1000)</f>
        <v>6.5000000000000002E-2</v>
      </c>
    </row>
    <row r="211" spans="1:4" x14ac:dyDescent="0.3">
      <c r="A211" s="16">
        <v>2001808675</v>
      </c>
      <c r="B211" s="16">
        <v>8904223815866</v>
      </c>
      <c r="C211" s="16">
        <v>1</v>
      </c>
      <c r="D211" s="26">
        <f>((C211*VLOOKUP(B211,'SKU master (X)'!$A$1:$B$67,2,0))/1000)</f>
        <v>0.113</v>
      </c>
    </row>
    <row r="212" spans="1:4" x14ac:dyDescent="0.3">
      <c r="A212" s="16">
        <v>2001808675</v>
      </c>
      <c r="B212" s="16">
        <v>8904223815859</v>
      </c>
      <c r="C212" s="16">
        <v>1</v>
      </c>
      <c r="D212" s="26">
        <f>((C212*VLOOKUP(B212,'SKU master (X)'!$A$1:$B$67,2,0))/1000)</f>
        <v>0.16500000000000001</v>
      </c>
    </row>
    <row r="213" spans="1:4" x14ac:dyDescent="0.3">
      <c r="A213" s="16">
        <v>2001808675</v>
      </c>
      <c r="B213" s="16">
        <v>8904223817334</v>
      </c>
      <c r="C213" s="16">
        <v>1</v>
      </c>
      <c r="D213" s="26">
        <f>((C213*VLOOKUP(B213,'SKU master (X)'!$A$1:$B$67,2,0))/1000)</f>
        <v>0.17</v>
      </c>
    </row>
    <row r="214" spans="1:4" x14ac:dyDescent="0.3">
      <c r="A214" s="16">
        <v>2001808675</v>
      </c>
      <c r="B214" s="16" t="s">
        <v>2</v>
      </c>
      <c r="C214" s="16">
        <v>1</v>
      </c>
      <c r="D214" s="26">
        <f>((C214*VLOOKUP(B214,'SKU master (X)'!$A$1:$B$67,2,0))/1000)</f>
        <v>0.5</v>
      </c>
    </row>
    <row r="215" spans="1:4" x14ac:dyDescent="0.3">
      <c r="A215" s="16">
        <v>2001808675</v>
      </c>
      <c r="B215" s="16">
        <v>8904223819369</v>
      </c>
      <c r="C215" s="16">
        <v>1</v>
      </c>
      <c r="D215" s="26">
        <f>((C215*VLOOKUP(B215,'SKU master (X)'!$A$1:$B$67,2,0))/1000)</f>
        <v>0.17</v>
      </c>
    </row>
    <row r="216" spans="1:4" x14ac:dyDescent="0.3">
      <c r="A216" s="16">
        <v>2001808585</v>
      </c>
      <c r="B216" s="16">
        <v>8904223818706</v>
      </c>
      <c r="C216" s="16">
        <v>1</v>
      </c>
      <c r="D216" s="26">
        <f>((C216*VLOOKUP(B216,'SKU master (X)'!$A$1:$B$67,2,0))/1000)</f>
        <v>0.127</v>
      </c>
    </row>
    <row r="217" spans="1:4" x14ac:dyDescent="0.3">
      <c r="A217" s="16">
        <v>2001808585</v>
      </c>
      <c r="B217" s="16">
        <v>8904223818942</v>
      </c>
      <c r="C217" s="16">
        <v>1</v>
      </c>
      <c r="D217" s="26">
        <f>((C217*VLOOKUP(B217,'SKU master (X)'!$A$1:$B$67,2,0))/1000)</f>
        <v>0.13300000000000001</v>
      </c>
    </row>
    <row r="218" spans="1:4" x14ac:dyDescent="0.3">
      <c r="A218" s="16">
        <v>2001808585</v>
      </c>
      <c r="B218" s="16">
        <v>8904223818850</v>
      </c>
      <c r="C218" s="16">
        <v>1</v>
      </c>
      <c r="D218" s="26">
        <f>((C218*VLOOKUP(B218,'SKU master (X)'!$A$1:$B$67,2,0))/1000)</f>
        <v>0.24</v>
      </c>
    </row>
    <row r="219" spans="1:4" x14ac:dyDescent="0.3">
      <c r="A219" s="16">
        <v>2001808542</v>
      </c>
      <c r="B219" s="16">
        <v>8904223819468</v>
      </c>
      <c r="C219" s="16">
        <v>2</v>
      </c>
      <c r="D219" s="26">
        <f>((C219*VLOOKUP(B219,'SKU master (X)'!$A$1:$B$67,2,0))/1000)</f>
        <v>0.48</v>
      </c>
    </row>
    <row r="220" spans="1:4" x14ac:dyDescent="0.3">
      <c r="A220" s="16">
        <v>2001808542</v>
      </c>
      <c r="B220" s="16">
        <v>8904223818706</v>
      </c>
      <c r="C220" s="16">
        <v>2</v>
      </c>
      <c r="D220" s="26">
        <f>((C220*VLOOKUP(B220,'SKU master (X)'!$A$1:$B$67,2,0))/1000)</f>
        <v>0.254</v>
      </c>
    </row>
    <row r="221" spans="1:4" x14ac:dyDescent="0.3">
      <c r="A221" s="16">
        <v>2001808507</v>
      </c>
      <c r="B221" s="16">
        <v>8904223818706</v>
      </c>
      <c r="C221" s="16">
        <v>1</v>
      </c>
      <c r="D221" s="26">
        <f>((C221*VLOOKUP(B221,'SKU master (X)'!$A$1:$B$67,2,0))/1000)</f>
        <v>0.127</v>
      </c>
    </row>
    <row r="222" spans="1:4" x14ac:dyDescent="0.3">
      <c r="A222" s="16">
        <v>2001808507</v>
      </c>
      <c r="B222" s="16">
        <v>8904223818850</v>
      </c>
      <c r="C222" s="16">
        <v>1</v>
      </c>
      <c r="D222" s="26">
        <f>((C222*VLOOKUP(B222,'SKU master (X)'!$A$1:$B$67,2,0))/1000)</f>
        <v>0.24</v>
      </c>
    </row>
    <row r="223" spans="1:4" x14ac:dyDescent="0.3">
      <c r="A223" s="16">
        <v>2001808507</v>
      </c>
      <c r="B223" s="16">
        <v>8904223819468</v>
      </c>
      <c r="C223" s="16">
        <v>1</v>
      </c>
      <c r="D223" s="26">
        <f>((C223*VLOOKUP(B223,'SKU master (X)'!$A$1:$B$67,2,0))/1000)</f>
        <v>0.24</v>
      </c>
    </row>
    <row r="224" spans="1:4" x14ac:dyDescent="0.3">
      <c r="A224" s="16">
        <v>2001808475</v>
      </c>
      <c r="B224" s="16">
        <v>8904223818706</v>
      </c>
      <c r="C224" s="16">
        <v>1</v>
      </c>
      <c r="D224" s="26">
        <f>((C224*VLOOKUP(B224,'SKU master (X)'!$A$1:$B$67,2,0))/1000)</f>
        <v>0.127</v>
      </c>
    </row>
    <row r="225" spans="1:4" x14ac:dyDescent="0.3">
      <c r="A225" s="16">
        <v>2001808475</v>
      </c>
      <c r="B225" s="16">
        <v>8904223818942</v>
      </c>
      <c r="C225" s="16">
        <v>1</v>
      </c>
      <c r="D225" s="26">
        <f>((C225*VLOOKUP(B225,'SKU master (X)'!$A$1:$B$67,2,0))/1000)</f>
        <v>0.13300000000000001</v>
      </c>
    </row>
    <row r="226" spans="1:4" x14ac:dyDescent="0.3">
      <c r="A226" s="16">
        <v>2001808475</v>
      </c>
      <c r="B226" s="16">
        <v>8904223818850</v>
      </c>
      <c r="C226" s="16">
        <v>1</v>
      </c>
      <c r="D226" s="26">
        <f>((C226*VLOOKUP(B226,'SKU master (X)'!$A$1:$B$67,2,0))/1000)</f>
        <v>0.24</v>
      </c>
    </row>
    <row r="227" spans="1:4" x14ac:dyDescent="0.3">
      <c r="A227" s="16">
        <v>2001808295</v>
      </c>
      <c r="B227" s="16">
        <v>8904223819161</v>
      </c>
      <c r="C227" s="16">
        <v>1</v>
      </c>
      <c r="D227" s="26">
        <f>((C227*VLOOKUP(B227,'SKU master (X)'!$A$1:$B$67,2,0))/1000)</f>
        <v>0.115</v>
      </c>
    </row>
    <row r="228" spans="1:4" x14ac:dyDescent="0.3">
      <c r="A228" s="16">
        <v>2001808295</v>
      </c>
      <c r="B228" s="16">
        <v>8904223819260</v>
      </c>
      <c r="C228" s="16">
        <v>1</v>
      </c>
      <c r="D228" s="26">
        <f>((C228*VLOOKUP(B228,'SKU master (X)'!$A$1:$B$67,2,0))/1000)</f>
        <v>0.13</v>
      </c>
    </row>
    <row r="229" spans="1:4" x14ac:dyDescent="0.3">
      <c r="A229" s="16">
        <v>2001808286</v>
      </c>
      <c r="B229" s="16">
        <v>8904223818683</v>
      </c>
      <c r="C229" s="16">
        <v>1</v>
      </c>
      <c r="D229" s="26">
        <f>((C229*VLOOKUP(B229,'SKU master (X)'!$A$1:$B$67,2,0))/1000)</f>
        <v>0.121</v>
      </c>
    </row>
    <row r="230" spans="1:4" x14ac:dyDescent="0.3">
      <c r="A230" s="16">
        <v>2001808286</v>
      </c>
      <c r="B230" s="16">
        <v>8904223819468</v>
      </c>
      <c r="C230" s="16">
        <v>1</v>
      </c>
      <c r="D230" s="26">
        <f>((C230*VLOOKUP(B230,'SKU master (X)'!$A$1:$B$67,2,0))/1000)</f>
        <v>0.24</v>
      </c>
    </row>
    <row r="231" spans="1:4" x14ac:dyDescent="0.3">
      <c r="A231" s="16">
        <v>2001808286</v>
      </c>
      <c r="B231" s="16">
        <v>8904223818850</v>
      </c>
      <c r="C231" s="16">
        <v>1</v>
      </c>
      <c r="D231" s="26">
        <f>((C231*VLOOKUP(B231,'SKU master (X)'!$A$1:$B$67,2,0))/1000)</f>
        <v>0.24</v>
      </c>
    </row>
    <row r="232" spans="1:4" x14ac:dyDescent="0.3">
      <c r="A232" s="16">
        <v>2001808207</v>
      </c>
      <c r="B232" s="16">
        <v>8904223818706</v>
      </c>
      <c r="C232" s="16">
        <v>1</v>
      </c>
      <c r="D232" s="26">
        <f>((C232*VLOOKUP(B232,'SKU master (X)'!$A$1:$B$67,2,0))/1000)</f>
        <v>0.127</v>
      </c>
    </row>
    <row r="233" spans="1:4" x14ac:dyDescent="0.3">
      <c r="A233" s="16">
        <v>2001808207</v>
      </c>
      <c r="B233" s="16">
        <v>8904223818850</v>
      </c>
      <c r="C233" s="16">
        <v>1</v>
      </c>
      <c r="D233" s="26">
        <f>((C233*VLOOKUP(B233,'SKU master (X)'!$A$1:$B$67,2,0))/1000)</f>
        <v>0.24</v>
      </c>
    </row>
    <row r="234" spans="1:4" x14ac:dyDescent="0.3">
      <c r="A234" s="16">
        <v>2001808207</v>
      </c>
      <c r="B234" s="16">
        <v>8904223819468</v>
      </c>
      <c r="C234" s="16">
        <v>1</v>
      </c>
      <c r="D234" s="26">
        <f>((C234*VLOOKUP(B234,'SKU master (X)'!$A$1:$B$67,2,0))/1000)</f>
        <v>0.24</v>
      </c>
    </row>
    <row r="235" spans="1:4" x14ac:dyDescent="0.3">
      <c r="A235" s="16">
        <v>2001808118</v>
      </c>
      <c r="B235" s="16">
        <v>8904223815859</v>
      </c>
      <c r="C235" s="16">
        <v>1</v>
      </c>
      <c r="D235" s="26">
        <f>((C235*VLOOKUP(B235,'SKU master (X)'!$A$1:$B$67,2,0))/1000)</f>
        <v>0.16500000000000001</v>
      </c>
    </row>
    <row r="236" spans="1:4" x14ac:dyDescent="0.3">
      <c r="A236" s="16">
        <v>2001808118</v>
      </c>
      <c r="B236" s="16">
        <v>8904223817273</v>
      </c>
      <c r="C236" s="16">
        <v>1</v>
      </c>
      <c r="D236" s="26">
        <f>((C236*VLOOKUP(B236,'SKU master (X)'!$A$1:$B$67,2,0))/1000)</f>
        <v>6.5000000000000002E-2</v>
      </c>
    </row>
    <row r="237" spans="1:4" x14ac:dyDescent="0.3">
      <c r="A237" s="16">
        <v>2001808118</v>
      </c>
      <c r="B237" s="16">
        <v>8904223818751</v>
      </c>
      <c r="C237" s="16">
        <v>1</v>
      </c>
      <c r="D237" s="26">
        <f>((C237*VLOOKUP(B237,'SKU master (X)'!$A$1:$B$67,2,0))/1000)</f>
        <v>0.113</v>
      </c>
    </row>
    <row r="238" spans="1:4" x14ac:dyDescent="0.3">
      <c r="A238" s="16">
        <v>2001808102</v>
      </c>
      <c r="B238" s="16">
        <v>8904223819291</v>
      </c>
      <c r="C238" s="16">
        <v>2</v>
      </c>
      <c r="D238" s="26">
        <f>((C238*VLOOKUP(B238,'SKU master (X)'!$A$1:$B$67,2,0))/1000)</f>
        <v>0.224</v>
      </c>
    </row>
    <row r="239" spans="1:4" x14ac:dyDescent="0.3">
      <c r="A239" s="16">
        <v>2001808102</v>
      </c>
      <c r="B239" s="16">
        <v>8904223819031</v>
      </c>
      <c r="C239" s="16">
        <v>2</v>
      </c>
      <c r="D239" s="26">
        <f>((C239*VLOOKUP(B239,'SKU master (X)'!$A$1:$B$67,2,0))/1000)</f>
        <v>0.224</v>
      </c>
    </row>
    <row r="240" spans="1:4" x14ac:dyDescent="0.3">
      <c r="A240" s="16">
        <v>2001808102</v>
      </c>
      <c r="B240" s="16">
        <v>8904223819024</v>
      </c>
      <c r="C240" s="16">
        <v>2</v>
      </c>
      <c r="D240" s="26">
        <f>((C240*VLOOKUP(B240,'SKU master (X)'!$A$1:$B$67,2,0))/1000)</f>
        <v>0.224</v>
      </c>
    </row>
    <row r="241" spans="1:4" x14ac:dyDescent="0.3">
      <c r="A241" s="16">
        <v>2001808102</v>
      </c>
      <c r="B241" s="16">
        <v>8904223819161</v>
      </c>
      <c r="C241" s="16">
        <v>1</v>
      </c>
      <c r="D241" s="26">
        <f>((C241*VLOOKUP(B241,'SKU master (X)'!$A$1:$B$67,2,0))/1000)</f>
        <v>0.115</v>
      </c>
    </row>
    <row r="242" spans="1:4" x14ac:dyDescent="0.3">
      <c r="A242" s="16">
        <v>2001808102</v>
      </c>
      <c r="B242" s="16">
        <v>8904223819260</v>
      </c>
      <c r="C242" s="16">
        <v>1</v>
      </c>
      <c r="D242" s="26">
        <f>((C242*VLOOKUP(B242,'SKU master (X)'!$A$1:$B$67,2,0))/1000)</f>
        <v>0.13</v>
      </c>
    </row>
    <row r="243" spans="1:4" x14ac:dyDescent="0.3">
      <c r="A243" s="16">
        <v>2001808102</v>
      </c>
      <c r="B243" s="16">
        <v>8904223819468</v>
      </c>
      <c r="C243" s="16">
        <v>1</v>
      </c>
      <c r="D243" s="26">
        <f>((C243*VLOOKUP(B243,'SKU master (X)'!$A$1:$B$67,2,0))/1000)</f>
        <v>0.24</v>
      </c>
    </row>
    <row r="244" spans="1:4" x14ac:dyDescent="0.3">
      <c r="A244" s="16">
        <v>2001807981</v>
      </c>
      <c r="B244" s="16">
        <v>8904223818706</v>
      </c>
      <c r="C244" s="16">
        <v>1</v>
      </c>
      <c r="D244" s="26">
        <f>((C244*VLOOKUP(B244,'SKU master (X)'!$A$1:$B$67,2,0))/1000)</f>
        <v>0.127</v>
      </c>
    </row>
    <row r="245" spans="1:4" x14ac:dyDescent="0.3">
      <c r="A245" s="16">
        <v>2001807981</v>
      </c>
      <c r="B245" s="16">
        <v>8904223818942</v>
      </c>
      <c r="C245" s="16">
        <v>1</v>
      </c>
      <c r="D245" s="26">
        <f>((C245*VLOOKUP(B245,'SKU master (X)'!$A$1:$B$67,2,0))/1000)</f>
        <v>0.13300000000000001</v>
      </c>
    </row>
    <row r="246" spans="1:4" x14ac:dyDescent="0.3">
      <c r="A246" s="16">
        <v>2001807981</v>
      </c>
      <c r="B246" s="16">
        <v>8904223818850</v>
      </c>
      <c r="C246" s="16">
        <v>1</v>
      </c>
      <c r="D246" s="26">
        <f>((C246*VLOOKUP(B246,'SKU master (X)'!$A$1:$B$67,2,0))/1000)</f>
        <v>0.24</v>
      </c>
    </row>
    <row r="247" spans="1:4" x14ac:dyDescent="0.3">
      <c r="A247" s="16">
        <v>2001807976</v>
      </c>
      <c r="B247" s="16">
        <v>8904223819468</v>
      </c>
      <c r="C247" s="16">
        <v>1</v>
      </c>
      <c r="D247" s="26">
        <f>((C247*VLOOKUP(B247,'SKU master (X)'!$A$1:$B$67,2,0))/1000)</f>
        <v>0.24</v>
      </c>
    </row>
    <row r="248" spans="1:4" x14ac:dyDescent="0.3">
      <c r="A248" s="16">
        <v>2001807976</v>
      </c>
      <c r="B248" s="16">
        <v>8904223818669</v>
      </c>
      <c r="C248" s="16">
        <v>1</v>
      </c>
      <c r="D248" s="26">
        <f>((C248*VLOOKUP(B248,'SKU master (X)'!$A$1:$B$67,2,0))/1000)</f>
        <v>0.24</v>
      </c>
    </row>
    <row r="249" spans="1:4" x14ac:dyDescent="0.3">
      <c r="A249" s="16">
        <v>2001807976</v>
      </c>
      <c r="B249" s="16">
        <v>8904223818683</v>
      </c>
      <c r="C249" s="16">
        <v>1</v>
      </c>
      <c r="D249" s="26">
        <f>((C249*VLOOKUP(B249,'SKU master (X)'!$A$1:$B$67,2,0))/1000)</f>
        <v>0.121</v>
      </c>
    </row>
    <row r="250" spans="1:4" x14ac:dyDescent="0.3">
      <c r="A250" s="16">
        <v>2001807976</v>
      </c>
      <c r="B250" s="16">
        <v>8904223818713</v>
      </c>
      <c r="C250" s="16">
        <v>1</v>
      </c>
      <c r="D250" s="26">
        <f>((C250*VLOOKUP(B250,'SKU master (X)'!$A$1:$B$67,2,0))/1000)</f>
        <v>0.12</v>
      </c>
    </row>
    <row r="251" spans="1:4" x14ac:dyDescent="0.3">
      <c r="A251" s="16">
        <v>2001807970</v>
      </c>
      <c r="B251" s="16">
        <v>8904223819321</v>
      </c>
      <c r="C251" s="16">
        <v>1</v>
      </c>
      <c r="D251" s="26">
        <f>((C251*VLOOKUP(B251,'SKU master (X)'!$A$1:$B$67,2,0))/1000)</f>
        <v>0.6</v>
      </c>
    </row>
    <row r="252" spans="1:4" x14ac:dyDescent="0.3">
      <c r="A252" s="16">
        <v>2001807970</v>
      </c>
      <c r="B252" s="16">
        <v>8904223818430</v>
      </c>
      <c r="C252" s="16">
        <v>1</v>
      </c>
      <c r="D252" s="26">
        <f>((C252*VLOOKUP(B252,'SKU master (X)'!$A$1:$B$67,2,0))/1000)</f>
        <v>0.16500000000000001</v>
      </c>
    </row>
    <row r="253" spans="1:4" x14ac:dyDescent="0.3">
      <c r="A253" s="16">
        <v>2001807960</v>
      </c>
      <c r="B253" s="16">
        <v>8904223818669</v>
      </c>
      <c r="C253" s="16">
        <v>1</v>
      </c>
      <c r="D253" s="26">
        <f>((C253*VLOOKUP(B253,'SKU master (X)'!$A$1:$B$67,2,0))/1000)</f>
        <v>0.24</v>
      </c>
    </row>
    <row r="254" spans="1:4" x14ac:dyDescent="0.3">
      <c r="A254" s="16">
        <v>2001807960</v>
      </c>
      <c r="B254" s="16">
        <v>8904223819147</v>
      </c>
      <c r="C254" s="16">
        <v>1</v>
      </c>
      <c r="D254" s="26">
        <f>((C254*VLOOKUP(B254,'SKU master (X)'!$A$1:$B$67,2,0))/1000)</f>
        <v>0.24</v>
      </c>
    </row>
    <row r="255" spans="1:4" x14ac:dyDescent="0.3">
      <c r="A255" s="16">
        <v>2001807960</v>
      </c>
      <c r="B255" s="16">
        <v>8904223818850</v>
      </c>
      <c r="C255" s="16">
        <v>1</v>
      </c>
      <c r="D255" s="26">
        <f>((C255*VLOOKUP(B255,'SKU master (X)'!$A$1:$B$67,2,0))/1000)</f>
        <v>0.24</v>
      </c>
    </row>
    <row r="256" spans="1:4" x14ac:dyDescent="0.3">
      <c r="A256" s="16">
        <v>2001807960</v>
      </c>
      <c r="B256" s="16">
        <v>8904223819505</v>
      </c>
      <c r="C256" s="16">
        <v>1</v>
      </c>
      <c r="D256" s="26">
        <f>((C256*VLOOKUP(B256,'SKU master (X)'!$A$1:$B$67,2,0))/1000)</f>
        <v>0.21</v>
      </c>
    </row>
    <row r="257" spans="1:4" x14ac:dyDescent="0.3">
      <c r="A257" s="16">
        <v>2001807956</v>
      </c>
      <c r="B257" s="16">
        <v>8904223818706</v>
      </c>
      <c r="C257" s="16">
        <v>1</v>
      </c>
      <c r="D257" s="26">
        <f>((C257*VLOOKUP(B257,'SKU master (X)'!$A$1:$B$67,2,0))/1000)</f>
        <v>0.127</v>
      </c>
    </row>
    <row r="258" spans="1:4" x14ac:dyDescent="0.3">
      <c r="A258" s="16">
        <v>2001807956</v>
      </c>
      <c r="B258" s="16">
        <v>8904223818942</v>
      </c>
      <c r="C258" s="16">
        <v>1</v>
      </c>
      <c r="D258" s="26">
        <f>((C258*VLOOKUP(B258,'SKU master (X)'!$A$1:$B$67,2,0))/1000)</f>
        <v>0.13300000000000001</v>
      </c>
    </row>
    <row r="259" spans="1:4" x14ac:dyDescent="0.3">
      <c r="A259" s="16">
        <v>2001807956</v>
      </c>
      <c r="B259" s="16">
        <v>8904223818850</v>
      </c>
      <c r="C259" s="16">
        <v>1</v>
      </c>
      <c r="D259" s="26">
        <f>((C259*VLOOKUP(B259,'SKU master (X)'!$A$1:$B$67,2,0))/1000)</f>
        <v>0.24</v>
      </c>
    </row>
    <row r="260" spans="1:4" x14ac:dyDescent="0.3">
      <c r="A260" s="16">
        <v>2001807956</v>
      </c>
      <c r="B260" s="16">
        <v>8904223819246</v>
      </c>
      <c r="C260" s="16">
        <v>2</v>
      </c>
      <c r="D260" s="26">
        <f>((C260*VLOOKUP(B260,'SKU master (X)'!$A$1:$B$67,2,0))/1000)</f>
        <v>0.57999999999999996</v>
      </c>
    </row>
    <row r="261" spans="1:4" x14ac:dyDescent="0.3">
      <c r="A261" s="16">
        <v>2001807931</v>
      </c>
      <c r="B261" s="16">
        <v>8904223818706</v>
      </c>
      <c r="C261" s="16">
        <v>1</v>
      </c>
      <c r="D261" s="26">
        <f>((C261*VLOOKUP(B261,'SKU master (X)'!$A$1:$B$67,2,0))/1000)</f>
        <v>0.127</v>
      </c>
    </row>
    <row r="262" spans="1:4" x14ac:dyDescent="0.3">
      <c r="A262" s="16">
        <v>2001807931</v>
      </c>
      <c r="B262" s="16">
        <v>8904223818850</v>
      </c>
      <c r="C262" s="16">
        <v>1</v>
      </c>
      <c r="D262" s="26">
        <f>((C262*VLOOKUP(B262,'SKU master (X)'!$A$1:$B$67,2,0))/1000)</f>
        <v>0.24</v>
      </c>
    </row>
    <row r="263" spans="1:4" x14ac:dyDescent="0.3">
      <c r="A263" s="16">
        <v>2001807931</v>
      </c>
      <c r="B263" s="16">
        <v>8904223819468</v>
      </c>
      <c r="C263" s="16">
        <v>1</v>
      </c>
      <c r="D263" s="26">
        <f>((C263*VLOOKUP(B263,'SKU master (X)'!$A$1:$B$67,2,0))/1000)</f>
        <v>0.24</v>
      </c>
    </row>
    <row r="264" spans="1:4" x14ac:dyDescent="0.3">
      <c r="A264" s="16">
        <v>2001807930</v>
      </c>
      <c r="B264" s="16">
        <v>8904223819468</v>
      </c>
      <c r="C264" s="16">
        <v>1</v>
      </c>
      <c r="D264" s="26">
        <f>((C264*VLOOKUP(B264,'SKU master (X)'!$A$1:$B$67,2,0))/1000)</f>
        <v>0.24</v>
      </c>
    </row>
    <row r="265" spans="1:4" x14ac:dyDescent="0.3">
      <c r="A265" s="16">
        <v>2001807852</v>
      </c>
      <c r="B265" s="16">
        <v>8904223818706</v>
      </c>
      <c r="C265" s="16">
        <v>1</v>
      </c>
      <c r="D265" s="26">
        <f>((C265*VLOOKUP(B265,'SKU master (X)'!$A$1:$B$67,2,0))/1000)</f>
        <v>0.127</v>
      </c>
    </row>
    <row r="266" spans="1:4" x14ac:dyDescent="0.3">
      <c r="A266" s="16">
        <v>2001807852</v>
      </c>
      <c r="B266" s="16">
        <v>8904223818942</v>
      </c>
      <c r="C266" s="16">
        <v>1</v>
      </c>
      <c r="D266" s="26">
        <f>((C266*VLOOKUP(B266,'SKU master (X)'!$A$1:$B$67,2,0))/1000)</f>
        <v>0.13300000000000001</v>
      </c>
    </row>
    <row r="267" spans="1:4" x14ac:dyDescent="0.3">
      <c r="A267" s="16">
        <v>2001807852</v>
      </c>
      <c r="B267" s="16">
        <v>8904223818850</v>
      </c>
      <c r="C267" s="16">
        <v>1</v>
      </c>
      <c r="D267" s="26">
        <f>((C267*VLOOKUP(B267,'SKU master (X)'!$A$1:$B$67,2,0))/1000)</f>
        <v>0.24</v>
      </c>
    </row>
    <row r="268" spans="1:4" x14ac:dyDescent="0.3">
      <c r="A268" s="16">
        <v>2001807814</v>
      </c>
      <c r="B268" s="16">
        <v>8904223818706</v>
      </c>
      <c r="C268" s="16">
        <v>1</v>
      </c>
      <c r="D268" s="26">
        <f>((C268*VLOOKUP(B268,'SKU master (X)'!$A$1:$B$67,2,0))/1000)</f>
        <v>0.127</v>
      </c>
    </row>
    <row r="269" spans="1:4" x14ac:dyDescent="0.3">
      <c r="A269" s="16">
        <v>2001807814</v>
      </c>
      <c r="B269" s="16">
        <v>8904223818850</v>
      </c>
      <c r="C269" s="16">
        <v>1</v>
      </c>
      <c r="D269" s="26">
        <f>((C269*VLOOKUP(B269,'SKU master (X)'!$A$1:$B$67,2,0))/1000)</f>
        <v>0.24</v>
      </c>
    </row>
    <row r="270" spans="1:4" x14ac:dyDescent="0.3">
      <c r="A270" s="16">
        <v>2001807814</v>
      </c>
      <c r="B270" s="16">
        <v>8904223819468</v>
      </c>
      <c r="C270" s="16">
        <v>1</v>
      </c>
      <c r="D270" s="26">
        <f>((C270*VLOOKUP(B270,'SKU master (X)'!$A$1:$B$67,2,0))/1000)</f>
        <v>0.24</v>
      </c>
    </row>
    <row r="271" spans="1:4" x14ac:dyDescent="0.3">
      <c r="A271" s="16">
        <v>2001807785</v>
      </c>
      <c r="B271" s="16">
        <v>8904223818706</v>
      </c>
      <c r="C271" s="16">
        <v>1</v>
      </c>
      <c r="D271" s="26">
        <f>((C271*VLOOKUP(B271,'SKU master (X)'!$A$1:$B$67,2,0))/1000)</f>
        <v>0.127</v>
      </c>
    </row>
    <row r="272" spans="1:4" x14ac:dyDescent="0.3">
      <c r="A272" s="16">
        <v>2001807785</v>
      </c>
      <c r="B272" s="16">
        <v>8904223818942</v>
      </c>
      <c r="C272" s="16">
        <v>1</v>
      </c>
      <c r="D272" s="26">
        <f>((C272*VLOOKUP(B272,'SKU master (X)'!$A$1:$B$67,2,0))/1000)</f>
        <v>0.13300000000000001</v>
      </c>
    </row>
    <row r="273" spans="1:4" x14ac:dyDescent="0.3">
      <c r="A273" s="16">
        <v>2001807785</v>
      </c>
      <c r="B273" s="16">
        <v>8904223818850</v>
      </c>
      <c r="C273" s="16">
        <v>1</v>
      </c>
      <c r="D273" s="26">
        <f>((C273*VLOOKUP(B273,'SKU master (X)'!$A$1:$B$67,2,0))/1000)</f>
        <v>0.24</v>
      </c>
    </row>
    <row r="274" spans="1:4" x14ac:dyDescent="0.3">
      <c r="A274" s="16">
        <v>2001807613</v>
      </c>
      <c r="B274" s="16">
        <v>8904223819147</v>
      </c>
      <c r="C274" s="16">
        <v>1</v>
      </c>
      <c r="D274" s="26">
        <f>((C274*VLOOKUP(B274,'SKU master (X)'!$A$1:$B$67,2,0))/1000)</f>
        <v>0.24</v>
      </c>
    </row>
    <row r="275" spans="1:4" x14ac:dyDescent="0.3">
      <c r="A275" s="16">
        <v>2001807613</v>
      </c>
      <c r="B275" s="16">
        <v>8904223819468</v>
      </c>
      <c r="C275" s="16">
        <v>1</v>
      </c>
      <c r="D275" s="26">
        <f>((C275*VLOOKUP(B275,'SKU master (X)'!$A$1:$B$67,2,0))/1000)</f>
        <v>0.24</v>
      </c>
    </row>
    <row r="276" spans="1:4" x14ac:dyDescent="0.3">
      <c r="A276" s="16">
        <v>2001807613</v>
      </c>
      <c r="B276" s="16">
        <v>8904223819277</v>
      </c>
      <c r="C276" s="16">
        <v>1</v>
      </c>
      <c r="D276" s="26">
        <f>((C276*VLOOKUP(B276,'SKU master (X)'!$A$1:$B$67,2,0))/1000)</f>
        <v>0.35</v>
      </c>
    </row>
    <row r="277" spans="1:4" x14ac:dyDescent="0.3">
      <c r="A277" s="16">
        <v>2001807415</v>
      </c>
      <c r="B277" s="16">
        <v>8904223818850</v>
      </c>
      <c r="C277" s="16">
        <v>2</v>
      </c>
      <c r="D277" s="26">
        <f>((C277*VLOOKUP(B277,'SKU master (X)'!$A$1:$B$67,2,0))/1000)</f>
        <v>0.48</v>
      </c>
    </row>
    <row r="278" spans="1:4" x14ac:dyDescent="0.3">
      <c r="A278" s="16">
        <v>2001807415</v>
      </c>
      <c r="B278" s="16">
        <v>8904223818713</v>
      </c>
      <c r="C278" s="16">
        <v>1</v>
      </c>
      <c r="D278" s="26">
        <f>((C278*VLOOKUP(B278,'SKU master (X)'!$A$1:$B$67,2,0))/1000)</f>
        <v>0.12</v>
      </c>
    </row>
    <row r="279" spans="1:4" x14ac:dyDescent="0.3">
      <c r="A279" s="16">
        <v>2001807415</v>
      </c>
      <c r="B279" s="16">
        <v>8904223819024</v>
      </c>
      <c r="C279" s="16">
        <v>4</v>
      </c>
      <c r="D279" s="26">
        <f>((C279*VLOOKUP(B279,'SKU master (X)'!$A$1:$B$67,2,0))/1000)</f>
        <v>0.44800000000000001</v>
      </c>
    </row>
    <row r="280" spans="1:4" x14ac:dyDescent="0.3">
      <c r="A280" s="16">
        <v>2001807362</v>
      </c>
      <c r="B280" s="16">
        <v>8904223819031</v>
      </c>
      <c r="C280" s="16">
        <v>6</v>
      </c>
      <c r="D280" s="26">
        <f>((C280*VLOOKUP(B280,'SKU master (X)'!$A$1:$B$67,2,0))/1000)</f>
        <v>0.67200000000000004</v>
      </c>
    </row>
    <row r="281" spans="1:4" x14ac:dyDescent="0.3">
      <c r="A281" s="16">
        <v>2001807362</v>
      </c>
      <c r="B281" s="16">
        <v>8904223819024</v>
      </c>
      <c r="C281" s="16">
        <v>6</v>
      </c>
      <c r="D281" s="26">
        <f>((C281*VLOOKUP(B281,'SKU master (X)'!$A$1:$B$67,2,0))/1000)</f>
        <v>0.67200000000000004</v>
      </c>
    </row>
    <row r="282" spans="1:4" x14ac:dyDescent="0.3">
      <c r="A282" s="16">
        <v>2001807362</v>
      </c>
      <c r="B282" s="16">
        <v>8904223819291</v>
      </c>
      <c r="C282" s="16">
        <v>2</v>
      </c>
      <c r="D282" s="26">
        <f>((C282*VLOOKUP(B282,'SKU master (X)'!$A$1:$B$67,2,0))/1000)</f>
        <v>0.224</v>
      </c>
    </row>
    <row r="283" spans="1:4" x14ac:dyDescent="0.3">
      <c r="A283" s="16">
        <v>2001807362</v>
      </c>
      <c r="B283" s="16">
        <v>8904223819031</v>
      </c>
      <c r="C283" s="16">
        <v>2</v>
      </c>
      <c r="D283" s="26">
        <f>((C283*VLOOKUP(B283,'SKU master (X)'!$A$1:$B$67,2,0))/1000)</f>
        <v>0.224</v>
      </c>
    </row>
    <row r="284" spans="1:4" x14ac:dyDescent="0.3">
      <c r="A284" s="16">
        <v>2001807362</v>
      </c>
      <c r="B284" s="16">
        <v>8904223819024</v>
      </c>
      <c r="C284" s="16">
        <v>2</v>
      </c>
      <c r="D284" s="26">
        <f>((C284*VLOOKUP(B284,'SKU master (X)'!$A$1:$B$67,2,0))/1000)</f>
        <v>0.224</v>
      </c>
    </row>
    <row r="285" spans="1:4" x14ac:dyDescent="0.3">
      <c r="A285" s="16">
        <v>2001807329</v>
      </c>
      <c r="B285" s="16">
        <v>8904223818706</v>
      </c>
      <c r="C285" s="16">
        <v>1</v>
      </c>
      <c r="D285" s="26">
        <f>((C285*VLOOKUP(B285,'SKU master (X)'!$A$1:$B$67,2,0))/1000)</f>
        <v>0.127</v>
      </c>
    </row>
    <row r="286" spans="1:4" x14ac:dyDescent="0.3">
      <c r="A286" s="16">
        <v>2001807329</v>
      </c>
      <c r="B286" s="16">
        <v>8904223818942</v>
      </c>
      <c r="C286" s="16">
        <v>1</v>
      </c>
      <c r="D286" s="26">
        <f>((C286*VLOOKUP(B286,'SKU master (X)'!$A$1:$B$67,2,0))/1000)</f>
        <v>0.13300000000000001</v>
      </c>
    </row>
    <row r="287" spans="1:4" x14ac:dyDescent="0.3">
      <c r="A287" s="16">
        <v>2001807329</v>
      </c>
      <c r="B287" s="16">
        <v>8904223818850</v>
      </c>
      <c r="C287" s="16">
        <v>1</v>
      </c>
      <c r="D287" s="26">
        <f>((C287*VLOOKUP(B287,'SKU master (X)'!$A$1:$B$67,2,0))/1000)</f>
        <v>0.24</v>
      </c>
    </row>
    <row r="288" spans="1:4" x14ac:dyDescent="0.3">
      <c r="A288" s="16">
        <v>2001807328</v>
      </c>
      <c r="B288" s="16">
        <v>8904223818997</v>
      </c>
      <c r="C288" s="16">
        <v>1</v>
      </c>
      <c r="D288" s="26">
        <f>((C288*VLOOKUP(B288,'SKU master (X)'!$A$1:$B$67,2,0))/1000)</f>
        <v>0.49</v>
      </c>
    </row>
    <row r="289" spans="1:4" x14ac:dyDescent="0.3">
      <c r="A289" s="16">
        <v>2001807290</v>
      </c>
      <c r="B289" s="16">
        <v>8904223818706</v>
      </c>
      <c r="C289" s="16">
        <v>1</v>
      </c>
      <c r="D289" s="26">
        <f>((C289*VLOOKUP(B289,'SKU master (X)'!$A$1:$B$67,2,0))/1000)</f>
        <v>0.127</v>
      </c>
    </row>
    <row r="290" spans="1:4" x14ac:dyDescent="0.3">
      <c r="A290" s="16">
        <v>2001807290</v>
      </c>
      <c r="B290" s="16">
        <v>8904223818942</v>
      </c>
      <c r="C290" s="16">
        <v>1</v>
      </c>
      <c r="D290" s="26">
        <f>((C290*VLOOKUP(B290,'SKU master (X)'!$A$1:$B$67,2,0))/1000)</f>
        <v>0.13300000000000001</v>
      </c>
    </row>
    <row r="291" spans="1:4" x14ac:dyDescent="0.3">
      <c r="A291" s="16">
        <v>2001807290</v>
      </c>
      <c r="B291" s="16">
        <v>8904223818850</v>
      </c>
      <c r="C291" s="16">
        <v>1</v>
      </c>
      <c r="D291" s="26">
        <f>((C291*VLOOKUP(B291,'SKU master (X)'!$A$1:$B$67,2,0))/1000)</f>
        <v>0.24</v>
      </c>
    </row>
    <row r="292" spans="1:4" x14ac:dyDescent="0.3">
      <c r="A292" s="16">
        <v>2001807241</v>
      </c>
      <c r="B292" s="16">
        <v>8904223818706</v>
      </c>
      <c r="C292" s="16">
        <v>1</v>
      </c>
      <c r="D292" s="26">
        <f>((C292*VLOOKUP(B292,'SKU master (X)'!$A$1:$B$67,2,0))/1000)</f>
        <v>0.127</v>
      </c>
    </row>
    <row r="293" spans="1:4" x14ac:dyDescent="0.3">
      <c r="A293" s="16">
        <v>2001807241</v>
      </c>
      <c r="B293" s="16">
        <v>8904223818850</v>
      </c>
      <c r="C293" s="16">
        <v>1</v>
      </c>
      <c r="D293" s="26">
        <f>((C293*VLOOKUP(B293,'SKU master (X)'!$A$1:$B$67,2,0))/1000)</f>
        <v>0.24</v>
      </c>
    </row>
    <row r="294" spans="1:4" x14ac:dyDescent="0.3">
      <c r="A294" s="16">
        <v>2001807241</v>
      </c>
      <c r="B294" s="16">
        <v>8904223819468</v>
      </c>
      <c r="C294" s="16">
        <v>1</v>
      </c>
      <c r="D294" s="26">
        <f>((C294*VLOOKUP(B294,'SKU master (X)'!$A$1:$B$67,2,0))/1000)</f>
        <v>0.24</v>
      </c>
    </row>
    <row r="295" spans="1:4" x14ac:dyDescent="0.3">
      <c r="A295" s="16">
        <v>2001807186</v>
      </c>
      <c r="B295" s="16">
        <v>8904223818706</v>
      </c>
      <c r="C295" s="16">
        <v>1</v>
      </c>
      <c r="D295" s="26">
        <f>((C295*VLOOKUP(B295,'SKU master (X)'!$A$1:$B$67,2,0))/1000)</f>
        <v>0.127</v>
      </c>
    </row>
    <row r="296" spans="1:4" x14ac:dyDescent="0.3">
      <c r="A296" s="16">
        <v>2001807186</v>
      </c>
      <c r="B296" s="16">
        <v>8904223818942</v>
      </c>
      <c r="C296" s="16">
        <v>1</v>
      </c>
      <c r="D296" s="26">
        <f>((C296*VLOOKUP(B296,'SKU master (X)'!$A$1:$B$67,2,0))/1000)</f>
        <v>0.13300000000000001</v>
      </c>
    </row>
    <row r="297" spans="1:4" x14ac:dyDescent="0.3">
      <c r="A297" s="16">
        <v>2001807186</v>
      </c>
      <c r="B297" s="16">
        <v>8904223818850</v>
      </c>
      <c r="C297" s="16">
        <v>1</v>
      </c>
      <c r="D297" s="26">
        <f>((C297*VLOOKUP(B297,'SKU master (X)'!$A$1:$B$67,2,0))/1000)</f>
        <v>0.24</v>
      </c>
    </row>
    <row r="298" spans="1:4" x14ac:dyDescent="0.3">
      <c r="A298" s="16">
        <v>2001807084</v>
      </c>
      <c r="B298" s="16">
        <v>8904223818706</v>
      </c>
      <c r="C298" s="16">
        <v>1</v>
      </c>
      <c r="D298" s="26">
        <f>((C298*VLOOKUP(B298,'SKU master (X)'!$A$1:$B$67,2,0))/1000)</f>
        <v>0.127</v>
      </c>
    </row>
    <row r="299" spans="1:4" x14ac:dyDescent="0.3">
      <c r="A299" s="16">
        <v>2001807084</v>
      </c>
      <c r="B299" s="16">
        <v>8904223818942</v>
      </c>
      <c r="C299" s="16">
        <v>1</v>
      </c>
      <c r="D299" s="26">
        <f>((C299*VLOOKUP(B299,'SKU master (X)'!$A$1:$B$67,2,0))/1000)</f>
        <v>0.13300000000000001</v>
      </c>
    </row>
    <row r="300" spans="1:4" x14ac:dyDescent="0.3">
      <c r="A300" s="16">
        <v>2001807084</v>
      </c>
      <c r="B300" s="16">
        <v>8904223818850</v>
      </c>
      <c r="C300" s="16">
        <v>1</v>
      </c>
      <c r="D300" s="26">
        <f>((C300*VLOOKUP(B300,'SKU master (X)'!$A$1:$B$67,2,0))/1000)</f>
        <v>0.24</v>
      </c>
    </row>
    <row r="301" spans="1:4" x14ac:dyDescent="0.3">
      <c r="A301" s="16">
        <v>2001807058</v>
      </c>
      <c r="B301" s="16">
        <v>8904223819239</v>
      </c>
      <c r="C301" s="16">
        <v>1</v>
      </c>
      <c r="D301" s="26">
        <f>((C301*VLOOKUP(B301,'SKU master (X)'!$A$1:$B$67,2,0))/1000)</f>
        <v>0.28999999999999998</v>
      </c>
    </row>
    <row r="302" spans="1:4" x14ac:dyDescent="0.3">
      <c r="A302" s="16">
        <v>2001807058</v>
      </c>
      <c r="B302" s="16">
        <v>8904223819246</v>
      </c>
      <c r="C302" s="16">
        <v>1</v>
      </c>
      <c r="D302" s="26">
        <f>((C302*VLOOKUP(B302,'SKU master (X)'!$A$1:$B$67,2,0))/1000)</f>
        <v>0.28999999999999998</v>
      </c>
    </row>
    <row r="303" spans="1:4" x14ac:dyDescent="0.3">
      <c r="A303" s="16">
        <v>2001807058</v>
      </c>
      <c r="B303" s="16">
        <v>8904223819253</v>
      </c>
      <c r="C303" s="16">
        <v>1</v>
      </c>
      <c r="D303" s="26">
        <f>((C303*VLOOKUP(B303,'SKU master (X)'!$A$1:$B$67,2,0))/1000)</f>
        <v>0.28999999999999998</v>
      </c>
    </row>
    <row r="304" spans="1:4" x14ac:dyDescent="0.3">
      <c r="A304" s="16">
        <v>2001807058</v>
      </c>
      <c r="B304" s="16">
        <v>8904223818713</v>
      </c>
      <c r="C304" s="16">
        <v>1</v>
      </c>
      <c r="D304" s="26">
        <f>((C304*VLOOKUP(B304,'SKU master (X)'!$A$1:$B$67,2,0))/1000)</f>
        <v>0.12</v>
      </c>
    </row>
    <row r="305" spans="1:4" x14ac:dyDescent="0.3">
      <c r="A305" s="16">
        <v>2001807058</v>
      </c>
      <c r="B305" s="16">
        <v>8904223817273</v>
      </c>
      <c r="C305" s="16">
        <v>1</v>
      </c>
      <c r="D305" s="26">
        <f>((C305*VLOOKUP(B305,'SKU master (X)'!$A$1:$B$67,2,0))/1000)</f>
        <v>6.5000000000000002E-2</v>
      </c>
    </row>
    <row r="306" spans="1:4" x14ac:dyDescent="0.3">
      <c r="A306" s="16">
        <v>2001807058</v>
      </c>
      <c r="B306" s="16">
        <v>8904223818751</v>
      </c>
      <c r="C306" s="16">
        <v>1</v>
      </c>
      <c r="D306" s="26">
        <f>((C306*VLOOKUP(B306,'SKU master (X)'!$A$1:$B$67,2,0))/1000)</f>
        <v>0.113</v>
      </c>
    </row>
    <row r="307" spans="1:4" x14ac:dyDescent="0.3">
      <c r="A307" s="16">
        <v>2001807036</v>
      </c>
      <c r="B307" s="16">
        <v>8904223819291</v>
      </c>
      <c r="C307" s="16">
        <v>4</v>
      </c>
      <c r="D307" s="26">
        <f>((C307*VLOOKUP(B307,'SKU master (X)'!$A$1:$B$67,2,0))/1000)</f>
        <v>0.44800000000000001</v>
      </c>
    </row>
    <row r="308" spans="1:4" x14ac:dyDescent="0.3">
      <c r="A308" s="16">
        <v>2001807036</v>
      </c>
      <c r="B308" s="16">
        <v>8904223819031</v>
      </c>
      <c r="C308" s="16">
        <v>4</v>
      </c>
      <c r="D308" s="26">
        <f>((C308*VLOOKUP(B308,'SKU master (X)'!$A$1:$B$67,2,0))/1000)</f>
        <v>0.44800000000000001</v>
      </c>
    </row>
    <row r="309" spans="1:4" x14ac:dyDescent="0.3">
      <c r="A309" s="16">
        <v>2001807036</v>
      </c>
      <c r="B309" s="16">
        <v>8904223819024</v>
      </c>
      <c r="C309" s="16">
        <v>4</v>
      </c>
      <c r="D309" s="26">
        <f>((C309*VLOOKUP(B309,'SKU master (X)'!$A$1:$B$67,2,0))/1000)</f>
        <v>0.44800000000000001</v>
      </c>
    </row>
    <row r="310" spans="1:4" x14ac:dyDescent="0.3">
      <c r="A310" s="16">
        <v>2001807036</v>
      </c>
      <c r="B310" s="16">
        <v>8904223819017</v>
      </c>
      <c r="C310" s="16">
        <v>1</v>
      </c>
      <c r="D310" s="26">
        <f>((C310*VLOOKUP(B310,'SKU master (X)'!$A$1:$B$67,2,0))/1000)</f>
        <v>0.115</v>
      </c>
    </row>
    <row r="311" spans="1:4" x14ac:dyDescent="0.3">
      <c r="A311" s="16">
        <v>2001807012</v>
      </c>
      <c r="B311" s="16">
        <v>8904223819468</v>
      </c>
      <c r="C311" s="16">
        <v>1</v>
      </c>
      <c r="D311" s="26">
        <f>((C311*VLOOKUP(B311,'SKU master (X)'!$A$1:$B$67,2,0))/1000)</f>
        <v>0.24</v>
      </c>
    </row>
    <row r="312" spans="1:4" x14ac:dyDescent="0.3">
      <c r="A312" s="16">
        <v>2001807004</v>
      </c>
      <c r="B312" s="16">
        <v>8904223818706</v>
      </c>
      <c r="C312" s="16">
        <v>1</v>
      </c>
      <c r="D312" s="26">
        <f>((C312*VLOOKUP(B312,'SKU master (X)'!$A$1:$B$67,2,0))/1000)</f>
        <v>0.127</v>
      </c>
    </row>
    <row r="313" spans="1:4" x14ac:dyDescent="0.3">
      <c r="A313" s="16">
        <v>2001807004</v>
      </c>
      <c r="B313" s="16">
        <v>8904223818942</v>
      </c>
      <c r="C313" s="16">
        <v>1</v>
      </c>
      <c r="D313" s="26">
        <f>((C313*VLOOKUP(B313,'SKU master (X)'!$A$1:$B$67,2,0))/1000)</f>
        <v>0.13300000000000001</v>
      </c>
    </row>
    <row r="314" spans="1:4" x14ac:dyDescent="0.3">
      <c r="A314" s="16">
        <v>2001807004</v>
      </c>
      <c r="B314" s="16">
        <v>8904223818850</v>
      </c>
      <c r="C314" s="16">
        <v>1</v>
      </c>
      <c r="D314" s="26">
        <f>((C314*VLOOKUP(B314,'SKU master (X)'!$A$1:$B$67,2,0))/1000)</f>
        <v>0.24</v>
      </c>
    </row>
    <row r="315" spans="1:4" x14ac:dyDescent="0.3">
      <c r="A315" s="16">
        <v>2001806968</v>
      </c>
      <c r="B315" s="16">
        <v>8904223818706</v>
      </c>
      <c r="C315" s="16">
        <v>1</v>
      </c>
      <c r="D315" s="26">
        <f>((C315*VLOOKUP(B315,'SKU master (X)'!$A$1:$B$67,2,0))/1000)</f>
        <v>0.127</v>
      </c>
    </row>
    <row r="316" spans="1:4" x14ac:dyDescent="0.3">
      <c r="A316" s="16">
        <v>2001806968</v>
      </c>
      <c r="B316" s="16">
        <v>8904223818942</v>
      </c>
      <c r="C316" s="16">
        <v>1</v>
      </c>
      <c r="D316" s="26">
        <f>((C316*VLOOKUP(B316,'SKU master (X)'!$A$1:$B$67,2,0))/1000)</f>
        <v>0.13300000000000001</v>
      </c>
    </row>
    <row r="317" spans="1:4" x14ac:dyDescent="0.3">
      <c r="A317" s="16">
        <v>2001806968</v>
      </c>
      <c r="B317" s="16">
        <v>8904223818850</v>
      </c>
      <c r="C317" s="16">
        <v>1</v>
      </c>
      <c r="D317" s="26">
        <f>((C317*VLOOKUP(B317,'SKU master (X)'!$A$1:$B$67,2,0))/1000)</f>
        <v>0.24</v>
      </c>
    </row>
    <row r="318" spans="1:4" x14ac:dyDescent="0.3">
      <c r="A318" s="16">
        <v>2001806885</v>
      </c>
      <c r="B318" s="16">
        <v>8904223819499</v>
      </c>
      <c r="C318" s="16">
        <v>2</v>
      </c>
      <c r="D318" s="26">
        <f>((C318*VLOOKUP(B318,'SKU master (X)'!$A$1:$B$67,2,0))/1000)</f>
        <v>0.42</v>
      </c>
    </row>
    <row r="319" spans="1:4" x14ac:dyDescent="0.3">
      <c r="A319" s="16">
        <v>2001806885</v>
      </c>
      <c r="B319" s="16">
        <v>8904223819499</v>
      </c>
      <c r="C319" s="16">
        <v>2</v>
      </c>
      <c r="D319" s="26">
        <f>((C319*VLOOKUP(B319,'SKU master (X)'!$A$1:$B$67,2,0))/1000)</f>
        <v>0.42</v>
      </c>
    </row>
    <row r="320" spans="1:4" x14ac:dyDescent="0.3">
      <c r="A320" s="16">
        <v>2001806828</v>
      </c>
      <c r="B320" s="16">
        <v>8904223818706</v>
      </c>
      <c r="C320" s="16">
        <v>1</v>
      </c>
      <c r="D320" s="26">
        <f>((C320*VLOOKUP(B320,'SKU master (X)'!$A$1:$B$67,2,0))/1000)</f>
        <v>0.127</v>
      </c>
    </row>
    <row r="321" spans="1:4" x14ac:dyDescent="0.3">
      <c r="A321" s="16">
        <v>2001806828</v>
      </c>
      <c r="B321" s="16">
        <v>8904223818942</v>
      </c>
      <c r="C321" s="16">
        <v>1</v>
      </c>
      <c r="D321" s="26">
        <f>((C321*VLOOKUP(B321,'SKU master (X)'!$A$1:$B$67,2,0))/1000)</f>
        <v>0.13300000000000001</v>
      </c>
    </row>
    <row r="322" spans="1:4" x14ac:dyDescent="0.3">
      <c r="A322" s="16">
        <v>2001806828</v>
      </c>
      <c r="B322" s="16">
        <v>8904223818850</v>
      </c>
      <c r="C322" s="16">
        <v>1</v>
      </c>
      <c r="D322" s="26">
        <f>((C322*VLOOKUP(B322,'SKU master (X)'!$A$1:$B$67,2,0))/1000)</f>
        <v>0.24</v>
      </c>
    </row>
    <row r="323" spans="1:4" x14ac:dyDescent="0.3">
      <c r="A323" s="16">
        <v>2001806823</v>
      </c>
      <c r="B323" s="16">
        <v>8904223818706</v>
      </c>
      <c r="C323" s="16">
        <v>1</v>
      </c>
      <c r="D323" s="26">
        <f>((C323*VLOOKUP(B323,'SKU master (X)'!$A$1:$B$67,2,0))/1000)</f>
        <v>0.127</v>
      </c>
    </row>
    <row r="324" spans="1:4" x14ac:dyDescent="0.3">
      <c r="A324" s="16">
        <v>2001806801</v>
      </c>
      <c r="B324" s="16">
        <v>8904223818850</v>
      </c>
      <c r="C324" s="16">
        <v>1</v>
      </c>
      <c r="D324" s="26">
        <f>((C324*VLOOKUP(B324,'SKU master (X)'!$A$1:$B$67,2,0))/1000)</f>
        <v>0.24</v>
      </c>
    </row>
    <row r="325" spans="1:4" x14ac:dyDescent="0.3">
      <c r="A325" s="16">
        <v>2001806801</v>
      </c>
      <c r="B325" s="16">
        <v>8904223818683</v>
      </c>
      <c r="C325" s="16">
        <v>1</v>
      </c>
      <c r="D325" s="26">
        <f>((C325*VLOOKUP(B325,'SKU master (X)'!$A$1:$B$67,2,0))/1000)</f>
        <v>0.121</v>
      </c>
    </row>
    <row r="326" spans="1:4" x14ac:dyDescent="0.3">
      <c r="A326" s="16">
        <v>2001806776</v>
      </c>
      <c r="B326" s="16">
        <v>8904223818706</v>
      </c>
      <c r="C326" s="16">
        <v>1</v>
      </c>
      <c r="D326" s="26">
        <f>((C326*VLOOKUP(B326,'SKU master (X)'!$A$1:$B$67,2,0))/1000)</f>
        <v>0.127</v>
      </c>
    </row>
    <row r="327" spans="1:4" x14ac:dyDescent="0.3">
      <c r="A327" s="16">
        <v>2001806776</v>
      </c>
      <c r="B327" s="16">
        <v>8904223818638</v>
      </c>
      <c r="C327" s="16">
        <v>2</v>
      </c>
      <c r="D327" s="26">
        <f>((C327*VLOOKUP(B327,'SKU master (X)'!$A$1:$B$67,2,0))/1000)</f>
        <v>0.27400000000000002</v>
      </c>
    </row>
    <row r="328" spans="1:4" x14ac:dyDescent="0.3">
      <c r="A328" s="16">
        <v>2001806776</v>
      </c>
      <c r="B328" s="16">
        <v>8904223819505</v>
      </c>
      <c r="C328" s="16">
        <v>1</v>
      </c>
      <c r="D328" s="26">
        <f>((C328*VLOOKUP(B328,'SKU master (X)'!$A$1:$B$67,2,0))/1000)</f>
        <v>0.21</v>
      </c>
    </row>
    <row r="329" spans="1:4" x14ac:dyDescent="0.3">
      <c r="A329" s="16">
        <v>2001806768</v>
      </c>
      <c r="B329" s="16">
        <v>8904223819512</v>
      </c>
      <c r="C329" s="16">
        <v>4</v>
      </c>
      <c r="D329" s="26">
        <f>((C329*VLOOKUP(B329,'SKU master (X)'!$A$1:$B$67,2,0))/1000)</f>
        <v>0.84</v>
      </c>
    </row>
    <row r="330" spans="1:4" x14ac:dyDescent="0.3">
      <c r="A330" s="16">
        <v>2001806735</v>
      </c>
      <c r="B330" s="16">
        <v>8904223818706</v>
      </c>
      <c r="C330" s="16">
        <v>1</v>
      </c>
      <c r="D330" s="26">
        <f>((C330*VLOOKUP(B330,'SKU master (X)'!$A$1:$B$67,2,0))/1000)</f>
        <v>0.127</v>
      </c>
    </row>
    <row r="331" spans="1:4" x14ac:dyDescent="0.3">
      <c r="A331" s="16">
        <v>2001806735</v>
      </c>
      <c r="B331" s="16">
        <v>8904223818942</v>
      </c>
      <c r="C331" s="16">
        <v>1</v>
      </c>
      <c r="D331" s="26">
        <f>((C331*VLOOKUP(B331,'SKU master (X)'!$A$1:$B$67,2,0))/1000)</f>
        <v>0.13300000000000001</v>
      </c>
    </row>
    <row r="332" spans="1:4" x14ac:dyDescent="0.3">
      <c r="A332" s="16">
        <v>2001806735</v>
      </c>
      <c r="B332" s="16">
        <v>8904223818850</v>
      </c>
      <c r="C332" s="16">
        <v>1</v>
      </c>
      <c r="D332" s="26">
        <f>((C332*VLOOKUP(B332,'SKU master (X)'!$A$1:$B$67,2,0))/1000)</f>
        <v>0.24</v>
      </c>
    </row>
    <row r="333" spans="1:4" x14ac:dyDescent="0.3">
      <c r="A333" s="16">
        <v>2001806733</v>
      </c>
      <c r="B333" s="16">
        <v>8904223819031</v>
      </c>
      <c r="C333" s="16">
        <v>1</v>
      </c>
      <c r="D333" s="26">
        <f>((C333*VLOOKUP(B333,'SKU master (X)'!$A$1:$B$67,2,0))/1000)</f>
        <v>0.112</v>
      </c>
    </row>
    <row r="334" spans="1:4" x14ac:dyDescent="0.3">
      <c r="A334" s="16">
        <v>2001806733</v>
      </c>
      <c r="B334" s="16">
        <v>8904223818430</v>
      </c>
      <c r="C334" s="16">
        <v>1</v>
      </c>
      <c r="D334" s="26">
        <f>((C334*VLOOKUP(B334,'SKU master (X)'!$A$1:$B$67,2,0))/1000)</f>
        <v>0.16500000000000001</v>
      </c>
    </row>
    <row r="335" spans="1:4" x14ac:dyDescent="0.3">
      <c r="A335" s="16">
        <v>2001806733</v>
      </c>
      <c r="B335" s="16">
        <v>8904223818850</v>
      </c>
      <c r="C335" s="16">
        <v>1</v>
      </c>
      <c r="D335" s="26">
        <f>((C335*VLOOKUP(B335,'SKU master (X)'!$A$1:$B$67,2,0))/1000)</f>
        <v>0.24</v>
      </c>
    </row>
    <row r="336" spans="1:4" x14ac:dyDescent="0.3">
      <c r="A336" s="16">
        <v>2001806733</v>
      </c>
      <c r="B336" s="16">
        <v>8904223819512</v>
      </c>
      <c r="C336" s="16">
        <v>1</v>
      </c>
      <c r="D336" s="26">
        <f>((C336*VLOOKUP(B336,'SKU master (X)'!$A$1:$B$67,2,0))/1000)</f>
        <v>0.21</v>
      </c>
    </row>
    <row r="337" spans="1:4" x14ac:dyDescent="0.3">
      <c r="A337" s="16">
        <v>2001806733</v>
      </c>
      <c r="B337" s="16">
        <v>8904223819468</v>
      </c>
      <c r="C337" s="16">
        <v>1</v>
      </c>
      <c r="D337" s="26">
        <f>((C337*VLOOKUP(B337,'SKU master (X)'!$A$1:$B$67,2,0))/1000)</f>
        <v>0.24</v>
      </c>
    </row>
    <row r="338" spans="1:4" x14ac:dyDescent="0.3">
      <c r="A338" s="16">
        <v>2001806726</v>
      </c>
      <c r="B338" s="16">
        <v>8904223818706</v>
      </c>
      <c r="C338" s="16">
        <v>1</v>
      </c>
      <c r="D338" s="26">
        <f>((C338*VLOOKUP(B338,'SKU master (X)'!$A$1:$B$67,2,0))/1000)</f>
        <v>0.127</v>
      </c>
    </row>
    <row r="339" spans="1:4" x14ac:dyDescent="0.3">
      <c r="A339" s="16">
        <v>2001806726</v>
      </c>
      <c r="B339" s="16">
        <v>8904223818942</v>
      </c>
      <c r="C339" s="16">
        <v>1</v>
      </c>
      <c r="D339" s="26">
        <f>((C339*VLOOKUP(B339,'SKU master (X)'!$A$1:$B$67,2,0))/1000)</f>
        <v>0.13300000000000001</v>
      </c>
    </row>
    <row r="340" spans="1:4" x14ac:dyDescent="0.3">
      <c r="A340" s="16">
        <v>2001806726</v>
      </c>
      <c r="B340" s="16">
        <v>8904223818850</v>
      </c>
      <c r="C340" s="16">
        <v>1</v>
      </c>
      <c r="D340" s="26">
        <f>((C340*VLOOKUP(B340,'SKU master (X)'!$A$1:$B$67,2,0))/1000)</f>
        <v>0.24</v>
      </c>
    </row>
    <row r="341" spans="1:4" x14ac:dyDescent="0.3">
      <c r="A341" s="16">
        <v>2001806686</v>
      </c>
      <c r="B341" s="16">
        <v>8904223819468</v>
      </c>
      <c r="C341" s="16">
        <v>1</v>
      </c>
      <c r="D341" s="26">
        <f>((C341*VLOOKUP(B341,'SKU master (X)'!$A$1:$B$67,2,0))/1000)</f>
        <v>0.24</v>
      </c>
    </row>
    <row r="342" spans="1:4" x14ac:dyDescent="0.3">
      <c r="A342" s="16">
        <v>2001806652</v>
      </c>
      <c r="B342" s="16">
        <v>8904223818706</v>
      </c>
      <c r="C342" s="16">
        <v>1</v>
      </c>
      <c r="D342" s="26">
        <f>((C342*VLOOKUP(B342,'SKU master (X)'!$A$1:$B$67,2,0))/1000)</f>
        <v>0.127</v>
      </c>
    </row>
    <row r="343" spans="1:4" x14ac:dyDescent="0.3">
      <c r="A343" s="16">
        <v>2001806652</v>
      </c>
      <c r="B343" s="16">
        <v>8904223818942</v>
      </c>
      <c r="C343" s="16">
        <v>1</v>
      </c>
      <c r="D343" s="26">
        <f>((C343*VLOOKUP(B343,'SKU master (X)'!$A$1:$B$67,2,0))/1000)</f>
        <v>0.13300000000000001</v>
      </c>
    </row>
    <row r="344" spans="1:4" x14ac:dyDescent="0.3">
      <c r="A344" s="16">
        <v>2001806652</v>
      </c>
      <c r="B344" s="16">
        <v>8904223818850</v>
      </c>
      <c r="C344" s="16">
        <v>1</v>
      </c>
      <c r="D344" s="26">
        <f>((C344*VLOOKUP(B344,'SKU master (X)'!$A$1:$B$67,2,0))/1000)</f>
        <v>0.24</v>
      </c>
    </row>
    <row r="345" spans="1:4" x14ac:dyDescent="0.3">
      <c r="A345" s="16">
        <v>2001806616</v>
      </c>
      <c r="B345" s="16">
        <v>8904223818669</v>
      </c>
      <c r="C345" s="16">
        <v>1</v>
      </c>
      <c r="D345" s="26">
        <f>((C345*VLOOKUP(B345,'SKU master (X)'!$A$1:$B$67,2,0))/1000)</f>
        <v>0.24</v>
      </c>
    </row>
    <row r="346" spans="1:4" x14ac:dyDescent="0.3">
      <c r="A346" s="16">
        <v>2001806616</v>
      </c>
      <c r="B346" s="16">
        <v>8904223818683</v>
      </c>
      <c r="C346" s="16">
        <v>1</v>
      </c>
      <c r="D346" s="26">
        <f>((C346*VLOOKUP(B346,'SKU master (X)'!$A$1:$B$67,2,0))/1000)</f>
        <v>0.121</v>
      </c>
    </row>
    <row r="347" spans="1:4" x14ac:dyDescent="0.3">
      <c r="A347" s="16">
        <v>2001806616</v>
      </c>
      <c r="B347" s="16">
        <v>8904223818935</v>
      </c>
      <c r="C347" s="16">
        <v>1</v>
      </c>
      <c r="D347" s="26">
        <f>((C347*VLOOKUP(B347,'SKU master (X)'!$A$1:$B$67,2,0))/1000)</f>
        <v>0.12</v>
      </c>
    </row>
    <row r="348" spans="1:4" x14ac:dyDescent="0.3">
      <c r="A348" s="16">
        <v>2001806616</v>
      </c>
      <c r="B348" s="16">
        <v>8904223818713</v>
      </c>
      <c r="C348" s="16">
        <v>1</v>
      </c>
      <c r="D348" s="26">
        <f>((C348*VLOOKUP(B348,'SKU master (X)'!$A$1:$B$67,2,0))/1000)</f>
        <v>0.12</v>
      </c>
    </row>
    <row r="349" spans="1:4" x14ac:dyDescent="0.3">
      <c r="A349" s="16">
        <v>2001806616</v>
      </c>
      <c r="B349" s="16">
        <v>8904223819024</v>
      </c>
      <c r="C349" s="16">
        <v>1</v>
      </c>
      <c r="D349" s="26">
        <f>((C349*VLOOKUP(B349,'SKU master (X)'!$A$1:$B$67,2,0))/1000)</f>
        <v>0.112</v>
      </c>
    </row>
    <row r="350" spans="1:4" x14ac:dyDescent="0.3">
      <c r="A350" s="16">
        <v>2001806616</v>
      </c>
      <c r="B350" s="16">
        <v>8904223819123</v>
      </c>
      <c r="C350" s="16">
        <v>1</v>
      </c>
      <c r="D350" s="26">
        <f>((C350*VLOOKUP(B350,'SKU master (X)'!$A$1:$B$67,2,0))/1000)</f>
        <v>0.25</v>
      </c>
    </row>
    <row r="351" spans="1:4" x14ac:dyDescent="0.3">
      <c r="A351" s="16">
        <v>2001806575</v>
      </c>
      <c r="B351" s="16">
        <v>8904223818706</v>
      </c>
      <c r="C351" s="16">
        <v>1</v>
      </c>
      <c r="D351" s="26">
        <f>((C351*VLOOKUP(B351,'SKU master (X)'!$A$1:$B$67,2,0))/1000)</f>
        <v>0.127</v>
      </c>
    </row>
    <row r="352" spans="1:4" x14ac:dyDescent="0.3">
      <c r="A352" s="16">
        <v>2001806575</v>
      </c>
      <c r="B352" s="16">
        <v>8904223818942</v>
      </c>
      <c r="C352" s="16">
        <v>1</v>
      </c>
      <c r="D352" s="26">
        <f>((C352*VLOOKUP(B352,'SKU master (X)'!$A$1:$B$67,2,0))/1000)</f>
        <v>0.13300000000000001</v>
      </c>
    </row>
    <row r="353" spans="1:4" x14ac:dyDescent="0.3">
      <c r="A353" s="16">
        <v>2001806575</v>
      </c>
      <c r="B353" s="16">
        <v>8904223818850</v>
      </c>
      <c r="C353" s="16">
        <v>1</v>
      </c>
      <c r="D353" s="26">
        <f>((C353*VLOOKUP(B353,'SKU master (X)'!$A$1:$B$67,2,0))/1000)</f>
        <v>0.24</v>
      </c>
    </row>
    <row r="354" spans="1:4" x14ac:dyDescent="0.3">
      <c r="A354" s="16">
        <v>2001806567</v>
      </c>
      <c r="B354" s="16">
        <v>8904223818591</v>
      </c>
      <c r="C354" s="16">
        <v>1</v>
      </c>
      <c r="D354" s="26">
        <f>((C354*VLOOKUP(B354,'SKU master (X)'!$A$1:$B$67,2,0))/1000)</f>
        <v>0.12</v>
      </c>
    </row>
    <row r="355" spans="1:4" x14ac:dyDescent="0.3">
      <c r="A355" s="16">
        <v>2001806567</v>
      </c>
      <c r="B355" s="16">
        <v>8904223816214</v>
      </c>
      <c r="C355" s="16">
        <v>1</v>
      </c>
      <c r="D355" s="26">
        <f>((C355*VLOOKUP(B355,'SKU master (X)'!$A$1:$B$67,2,0))/1000)</f>
        <v>0.12</v>
      </c>
    </row>
    <row r="356" spans="1:4" x14ac:dyDescent="0.3">
      <c r="A356" s="16">
        <v>2001806567</v>
      </c>
      <c r="B356" s="16">
        <v>8904223819024</v>
      </c>
      <c r="C356" s="16">
        <v>1</v>
      </c>
      <c r="D356" s="26">
        <f>((C356*VLOOKUP(B356,'SKU master (X)'!$A$1:$B$67,2,0))/1000)</f>
        <v>0.112</v>
      </c>
    </row>
    <row r="357" spans="1:4" x14ac:dyDescent="0.3">
      <c r="A357" s="16">
        <v>2001806567</v>
      </c>
      <c r="B357" s="16">
        <v>8904223819253</v>
      </c>
      <c r="C357" s="16">
        <v>1</v>
      </c>
      <c r="D357" s="26">
        <f>((C357*VLOOKUP(B357,'SKU master (X)'!$A$1:$B$67,2,0))/1000)</f>
        <v>0.28999999999999998</v>
      </c>
    </row>
    <row r="358" spans="1:4" x14ac:dyDescent="0.3">
      <c r="A358" s="16">
        <v>2001806567</v>
      </c>
      <c r="B358" s="16">
        <v>8904223815804</v>
      </c>
      <c r="C358" s="16">
        <v>1</v>
      </c>
      <c r="D358" s="26">
        <f>((C358*VLOOKUP(B358,'SKU master (X)'!$A$1:$B$67,2,0))/1000)</f>
        <v>0.16</v>
      </c>
    </row>
    <row r="359" spans="1:4" x14ac:dyDescent="0.3">
      <c r="A359" s="16">
        <v>2001806567</v>
      </c>
      <c r="B359" s="16">
        <v>8904223818577</v>
      </c>
      <c r="C359" s="16">
        <v>1</v>
      </c>
      <c r="D359" s="26">
        <f>((C359*VLOOKUP(B359,'SKU master (X)'!$A$1:$B$67,2,0))/1000)</f>
        <v>0.15</v>
      </c>
    </row>
    <row r="360" spans="1:4" x14ac:dyDescent="0.3">
      <c r="A360" s="16">
        <v>2001806547</v>
      </c>
      <c r="B360" s="16">
        <v>8904223818706</v>
      </c>
      <c r="C360" s="16">
        <v>1</v>
      </c>
      <c r="D360" s="26">
        <f>((C360*VLOOKUP(B360,'SKU master (X)'!$A$1:$B$67,2,0))/1000)</f>
        <v>0.127</v>
      </c>
    </row>
    <row r="361" spans="1:4" x14ac:dyDescent="0.3">
      <c r="A361" s="16">
        <v>2001806533</v>
      </c>
      <c r="B361" s="16">
        <v>8904223818706</v>
      </c>
      <c r="C361" s="16">
        <v>1</v>
      </c>
      <c r="D361" s="26">
        <f>((C361*VLOOKUP(B361,'SKU master (X)'!$A$1:$B$67,2,0))/1000)</f>
        <v>0.127</v>
      </c>
    </row>
    <row r="362" spans="1:4" x14ac:dyDescent="0.3">
      <c r="A362" s="16">
        <v>2001806533</v>
      </c>
      <c r="B362" s="16">
        <v>8904223818942</v>
      </c>
      <c r="C362" s="16">
        <v>1</v>
      </c>
      <c r="D362" s="26">
        <f>((C362*VLOOKUP(B362,'SKU master (X)'!$A$1:$B$67,2,0))/1000)</f>
        <v>0.13300000000000001</v>
      </c>
    </row>
    <row r="363" spans="1:4" x14ac:dyDescent="0.3">
      <c r="A363" s="16">
        <v>2001806533</v>
      </c>
      <c r="B363" s="16">
        <v>8904223818850</v>
      </c>
      <c r="C363" s="16">
        <v>1</v>
      </c>
      <c r="D363" s="26">
        <f>((C363*VLOOKUP(B363,'SKU master (X)'!$A$1:$B$67,2,0))/1000)</f>
        <v>0.24</v>
      </c>
    </row>
    <row r="364" spans="1:4" x14ac:dyDescent="0.3">
      <c r="A364" s="16">
        <v>2001806471</v>
      </c>
      <c r="B364" s="16">
        <v>8904223818706</v>
      </c>
      <c r="C364" s="16">
        <v>2</v>
      </c>
      <c r="D364" s="26">
        <f>((C364*VLOOKUP(B364,'SKU master (X)'!$A$1:$B$67,2,0))/1000)</f>
        <v>0.254</v>
      </c>
    </row>
    <row r="365" spans="1:4" x14ac:dyDescent="0.3">
      <c r="A365" s="16">
        <v>2001806471</v>
      </c>
      <c r="B365" s="16">
        <v>8904223818942</v>
      </c>
      <c r="C365" s="16">
        <v>2</v>
      </c>
      <c r="D365" s="26">
        <f>((C365*VLOOKUP(B365,'SKU master (X)'!$A$1:$B$67,2,0))/1000)</f>
        <v>0.26600000000000001</v>
      </c>
    </row>
    <row r="366" spans="1:4" x14ac:dyDescent="0.3">
      <c r="A366" s="16">
        <v>2001806471</v>
      </c>
      <c r="B366" s="16">
        <v>8904223818850</v>
      </c>
      <c r="C366" s="16">
        <v>2</v>
      </c>
      <c r="D366" s="26">
        <f>((C366*VLOOKUP(B366,'SKU master (X)'!$A$1:$B$67,2,0))/1000)</f>
        <v>0.48</v>
      </c>
    </row>
    <row r="367" spans="1:4" x14ac:dyDescent="0.3">
      <c r="A367" s="16">
        <v>2001806471</v>
      </c>
      <c r="B367" s="16">
        <v>8904223818706</v>
      </c>
      <c r="C367" s="16">
        <v>1</v>
      </c>
      <c r="D367" s="26">
        <f>((C367*VLOOKUP(B367,'SKU master (X)'!$A$1:$B$67,2,0))/1000)</f>
        <v>0.127</v>
      </c>
    </row>
    <row r="368" spans="1:4" x14ac:dyDescent="0.3">
      <c r="A368" s="16">
        <v>2001806471</v>
      </c>
      <c r="B368" s="16">
        <v>8904223818942</v>
      </c>
      <c r="C368" s="16">
        <v>1</v>
      </c>
      <c r="D368" s="26">
        <f>((C368*VLOOKUP(B368,'SKU master (X)'!$A$1:$B$67,2,0))/1000)</f>
        <v>0.13300000000000001</v>
      </c>
    </row>
    <row r="369" spans="1:4" x14ac:dyDescent="0.3">
      <c r="A369" s="16">
        <v>2001806471</v>
      </c>
      <c r="B369" s="16">
        <v>8904223818850</v>
      </c>
      <c r="C369" s="16">
        <v>1</v>
      </c>
      <c r="D369" s="26">
        <f>((C369*VLOOKUP(B369,'SKU master (X)'!$A$1:$B$67,2,0))/1000)</f>
        <v>0.24</v>
      </c>
    </row>
    <row r="370" spans="1:4" x14ac:dyDescent="0.3">
      <c r="A370" s="16">
        <v>2001806471</v>
      </c>
      <c r="B370" s="16">
        <v>8904223818683</v>
      </c>
      <c r="C370" s="16">
        <v>1</v>
      </c>
      <c r="D370" s="26">
        <f>((C370*VLOOKUP(B370,'SKU master (X)'!$A$1:$B$67,2,0))/1000)</f>
        <v>0.121</v>
      </c>
    </row>
    <row r="371" spans="1:4" x14ac:dyDescent="0.3">
      <c r="A371" s="16">
        <v>2001806458</v>
      </c>
      <c r="B371" s="16">
        <v>8904223819284</v>
      </c>
      <c r="C371" s="16">
        <v>1</v>
      </c>
      <c r="D371" s="26">
        <f>((C371*VLOOKUP(B371,'SKU master (X)'!$A$1:$B$67,2,0))/1000)</f>
        <v>0.35</v>
      </c>
    </row>
    <row r="372" spans="1:4" x14ac:dyDescent="0.3">
      <c r="A372" s="16">
        <v>2001806458</v>
      </c>
      <c r="B372" s="16">
        <v>8904223818478</v>
      </c>
      <c r="C372" s="16">
        <v>1</v>
      </c>
      <c r="D372" s="26">
        <f>((C372*VLOOKUP(B372,'SKU master (X)'!$A$1:$B$67,2,0))/1000)</f>
        <v>0.35</v>
      </c>
    </row>
    <row r="373" spans="1:4" x14ac:dyDescent="0.3">
      <c r="A373" s="16">
        <v>2001806446</v>
      </c>
      <c r="B373" s="16">
        <v>8904223818706</v>
      </c>
      <c r="C373" s="16">
        <v>1</v>
      </c>
      <c r="D373" s="26">
        <f>((C373*VLOOKUP(B373,'SKU master (X)'!$A$1:$B$67,2,0))/1000)</f>
        <v>0.127</v>
      </c>
    </row>
    <row r="374" spans="1:4" x14ac:dyDescent="0.3">
      <c r="A374" s="16">
        <v>2001806446</v>
      </c>
      <c r="B374" s="16">
        <v>8904223818942</v>
      </c>
      <c r="C374" s="16">
        <v>1</v>
      </c>
      <c r="D374" s="26">
        <f>((C374*VLOOKUP(B374,'SKU master (X)'!$A$1:$B$67,2,0))/1000)</f>
        <v>0.13300000000000001</v>
      </c>
    </row>
    <row r="375" spans="1:4" x14ac:dyDescent="0.3">
      <c r="A375" s="16">
        <v>2001806446</v>
      </c>
      <c r="B375" s="16">
        <v>8904223818850</v>
      </c>
      <c r="C375" s="16">
        <v>1</v>
      </c>
      <c r="D375" s="26">
        <f>((C375*VLOOKUP(B375,'SKU master (X)'!$A$1:$B$67,2,0))/1000)</f>
        <v>0.24</v>
      </c>
    </row>
    <row r="376" spans="1:4" x14ac:dyDescent="0.3">
      <c r="A376" s="16">
        <v>2001806408</v>
      </c>
      <c r="B376" s="16">
        <v>8904223819437</v>
      </c>
      <c r="C376" s="16">
        <v>2</v>
      </c>
      <c r="D376" s="26">
        <f>((C376*VLOOKUP(B376,'SKU master (X)'!$A$1:$B$67,2,0))/1000)</f>
        <v>1.1040000000000001</v>
      </c>
    </row>
    <row r="377" spans="1:4" x14ac:dyDescent="0.3">
      <c r="A377" s="16">
        <v>2001806408</v>
      </c>
      <c r="B377" s="16">
        <v>8904223819352</v>
      </c>
      <c r="C377" s="16">
        <v>1</v>
      </c>
      <c r="D377" s="26">
        <f>((C377*VLOOKUP(B377,'SKU master (X)'!$A$1:$B$67,2,0))/1000)</f>
        <v>0.16500000000000001</v>
      </c>
    </row>
    <row r="378" spans="1:4" x14ac:dyDescent="0.3">
      <c r="A378" s="16">
        <v>2001806408</v>
      </c>
      <c r="B378" s="16">
        <v>8904223819024</v>
      </c>
      <c r="C378" s="16">
        <v>8</v>
      </c>
      <c r="D378" s="26">
        <f>((C378*VLOOKUP(B378,'SKU master (X)'!$A$1:$B$67,2,0))/1000)</f>
        <v>0.89600000000000002</v>
      </c>
    </row>
    <row r="379" spans="1:4" x14ac:dyDescent="0.3">
      <c r="A379" s="16">
        <v>2001806408</v>
      </c>
      <c r="B379" s="16">
        <v>8904223818874</v>
      </c>
      <c r="C379" s="16">
        <v>1</v>
      </c>
      <c r="D379" s="26">
        <f>((C379*VLOOKUP(B379,'SKU master (X)'!$A$1:$B$67,2,0))/1000)</f>
        <v>0.1</v>
      </c>
    </row>
    <row r="380" spans="1:4" x14ac:dyDescent="0.3">
      <c r="A380" s="16">
        <v>2001806338</v>
      </c>
      <c r="B380" s="16">
        <v>8904223818706</v>
      </c>
      <c r="C380" s="16">
        <v>1</v>
      </c>
      <c r="D380" s="26">
        <f>((C380*VLOOKUP(B380,'SKU master (X)'!$A$1:$B$67,2,0))/1000)</f>
        <v>0.127</v>
      </c>
    </row>
    <row r="381" spans="1:4" x14ac:dyDescent="0.3">
      <c r="A381" s="16">
        <v>2001806338</v>
      </c>
      <c r="B381" s="16">
        <v>8904223818942</v>
      </c>
      <c r="C381" s="16">
        <v>1</v>
      </c>
      <c r="D381" s="26">
        <f>((C381*VLOOKUP(B381,'SKU master (X)'!$A$1:$B$67,2,0))/1000)</f>
        <v>0.13300000000000001</v>
      </c>
    </row>
    <row r="382" spans="1:4" x14ac:dyDescent="0.3">
      <c r="A382" s="16">
        <v>2001806338</v>
      </c>
      <c r="B382" s="16">
        <v>8904223818850</v>
      </c>
      <c r="C382" s="16">
        <v>1</v>
      </c>
      <c r="D382" s="26">
        <f>((C382*VLOOKUP(B382,'SKU master (X)'!$A$1:$B$67,2,0))/1000)</f>
        <v>0.24</v>
      </c>
    </row>
    <row r="383" spans="1:4" x14ac:dyDescent="0.3">
      <c r="A383" s="16">
        <v>2001806304</v>
      </c>
      <c r="B383" s="16">
        <v>8904223818706</v>
      </c>
      <c r="C383" s="16">
        <v>1</v>
      </c>
      <c r="D383" s="26">
        <f>((C383*VLOOKUP(B383,'SKU master (X)'!$A$1:$B$67,2,0))/1000)</f>
        <v>0.127</v>
      </c>
    </row>
    <row r="384" spans="1:4" x14ac:dyDescent="0.3">
      <c r="A384" s="16">
        <v>2001806304</v>
      </c>
      <c r="B384" s="16">
        <v>8904223818942</v>
      </c>
      <c r="C384" s="16">
        <v>1</v>
      </c>
      <c r="D384" s="26">
        <f>((C384*VLOOKUP(B384,'SKU master (X)'!$A$1:$B$67,2,0))/1000)</f>
        <v>0.13300000000000001</v>
      </c>
    </row>
    <row r="385" spans="1:4" x14ac:dyDescent="0.3">
      <c r="A385" s="16">
        <v>2001806304</v>
      </c>
      <c r="B385" s="16">
        <v>8904223818850</v>
      </c>
      <c r="C385" s="16">
        <v>1</v>
      </c>
      <c r="D385" s="26">
        <f>((C385*VLOOKUP(B385,'SKU master (X)'!$A$1:$B$67,2,0))/1000)</f>
        <v>0.24</v>
      </c>
    </row>
    <row r="386" spans="1:4" x14ac:dyDescent="0.3">
      <c r="A386" s="16">
        <v>2001806273</v>
      </c>
      <c r="B386" s="16">
        <v>8904223819017</v>
      </c>
      <c r="C386" s="16">
        <v>1</v>
      </c>
      <c r="D386" s="26">
        <f>((C386*VLOOKUP(B386,'SKU master (X)'!$A$1:$B$67,2,0))/1000)</f>
        <v>0.115</v>
      </c>
    </row>
    <row r="387" spans="1:4" x14ac:dyDescent="0.3">
      <c r="A387" s="16">
        <v>2001806273</v>
      </c>
      <c r="B387" s="16">
        <v>8904223818706</v>
      </c>
      <c r="C387" s="16">
        <v>1</v>
      </c>
      <c r="D387" s="26">
        <f>((C387*VLOOKUP(B387,'SKU master (X)'!$A$1:$B$67,2,0))/1000)</f>
        <v>0.127</v>
      </c>
    </row>
    <row r="388" spans="1:4" x14ac:dyDescent="0.3">
      <c r="A388" s="16">
        <v>2001806273</v>
      </c>
      <c r="B388" s="16">
        <v>8904223818942</v>
      </c>
      <c r="C388" s="16">
        <v>1</v>
      </c>
      <c r="D388" s="26">
        <f>((C388*VLOOKUP(B388,'SKU master (X)'!$A$1:$B$67,2,0))/1000)</f>
        <v>0.13300000000000001</v>
      </c>
    </row>
    <row r="389" spans="1:4" x14ac:dyDescent="0.3">
      <c r="A389" s="16">
        <v>2001806273</v>
      </c>
      <c r="B389" s="16">
        <v>8904223818850</v>
      </c>
      <c r="C389" s="16">
        <v>1</v>
      </c>
      <c r="D389" s="26">
        <f>((C389*VLOOKUP(B389,'SKU master (X)'!$A$1:$B$67,2,0))/1000)</f>
        <v>0.24</v>
      </c>
    </row>
    <row r="390" spans="1:4" x14ac:dyDescent="0.3">
      <c r="A390" s="16">
        <v>2001806251</v>
      </c>
      <c r="B390" s="16">
        <v>8904223819161</v>
      </c>
      <c r="C390" s="16">
        <v>1</v>
      </c>
      <c r="D390" s="26">
        <f>((C390*VLOOKUP(B390,'SKU master (X)'!$A$1:$B$67,2,0))/1000)</f>
        <v>0.115</v>
      </c>
    </row>
    <row r="391" spans="1:4" x14ac:dyDescent="0.3">
      <c r="A391" s="16">
        <v>2001806251</v>
      </c>
      <c r="B391" s="16">
        <v>8904223819260</v>
      </c>
      <c r="C391" s="16">
        <v>1</v>
      </c>
      <c r="D391" s="26">
        <f>((C391*VLOOKUP(B391,'SKU master (X)'!$A$1:$B$67,2,0))/1000)</f>
        <v>0.13</v>
      </c>
    </row>
    <row r="392" spans="1:4" x14ac:dyDescent="0.3">
      <c r="A392" s="16">
        <v>2001806233</v>
      </c>
      <c r="B392" s="16">
        <v>8904223819161</v>
      </c>
      <c r="C392" s="16">
        <v>1</v>
      </c>
      <c r="D392" s="26">
        <f>((C392*VLOOKUP(B392,'SKU master (X)'!$A$1:$B$67,2,0))/1000)</f>
        <v>0.115</v>
      </c>
    </row>
    <row r="393" spans="1:4" x14ac:dyDescent="0.3">
      <c r="A393" s="16">
        <v>2001806233</v>
      </c>
      <c r="B393" s="16">
        <v>8904223819260</v>
      </c>
      <c r="C393" s="16">
        <v>1</v>
      </c>
      <c r="D393" s="26">
        <f>((C393*VLOOKUP(B393,'SKU master (X)'!$A$1:$B$67,2,0))/1000)</f>
        <v>0.13</v>
      </c>
    </row>
    <row r="394" spans="1:4" x14ac:dyDescent="0.3">
      <c r="A394" s="16">
        <v>2001806232</v>
      </c>
      <c r="B394" s="16">
        <v>8904223818645</v>
      </c>
      <c r="C394" s="16">
        <v>6</v>
      </c>
      <c r="D394" s="26">
        <f>((C394*VLOOKUP(B394,'SKU master (X)'!$A$1:$B$67,2,0))/1000)</f>
        <v>0.82199999999999995</v>
      </c>
    </row>
    <row r="395" spans="1:4" x14ac:dyDescent="0.3">
      <c r="A395" s="16">
        <v>2001806232</v>
      </c>
      <c r="B395" s="16">
        <v>8904223819147</v>
      </c>
      <c r="C395" s="16">
        <v>2</v>
      </c>
      <c r="D395" s="26">
        <f>((C395*VLOOKUP(B395,'SKU master (X)'!$A$1:$B$67,2,0))/1000)</f>
        <v>0.48</v>
      </c>
    </row>
    <row r="396" spans="1:4" x14ac:dyDescent="0.3">
      <c r="A396" s="16">
        <v>2001806229</v>
      </c>
      <c r="B396" s="16">
        <v>8904223818706</v>
      </c>
      <c r="C396" s="16">
        <v>1</v>
      </c>
      <c r="D396" s="26">
        <f>((C396*VLOOKUP(B396,'SKU master (X)'!$A$1:$B$67,2,0))/1000)</f>
        <v>0.127</v>
      </c>
    </row>
    <row r="397" spans="1:4" x14ac:dyDescent="0.3">
      <c r="A397" s="16">
        <v>2001806229</v>
      </c>
      <c r="B397" s="16">
        <v>8904223818942</v>
      </c>
      <c r="C397" s="16">
        <v>1</v>
      </c>
      <c r="D397" s="26">
        <f>((C397*VLOOKUP(B397,'SKU master (X)'!$A$1:$B$67,2,0))/1000)</f>
        <v>0.13300000000000001</v>
      </c>
    </row>
    <row r="398" spans="1:4" x14ac:dyDescent="0.3">
      <c r="A398" s="16">
        <v>2001806229</v>
      </c>
      <c r="B398" s="16">
        <v>8904223818850</v>
      </c>
      <c r="C398" s="16">
        <v>1</v>
      </c>
      <c r="D398" s="26">
        <f>((C398*VLOOKUP(B398,'SKU master (X)'!$A$1:$B$67,2,0))/1000)</f>
        <v>0.24</v>
      </c>
    </row>
    <row r="399" spans="1:4" x14ac:dyDescent="0.3">
      <c r="A399" s="16">
        <v>2001806226</v>
      </c>
      <c r="B399" s="16">
        <v>8904223818850</v>
      </c>
      <c r="C399" s="16">
        <v>2</v>
      </c>
      <c r="D399" s="26">
        <f>((C399*VLOOKUP(B399,'SKU master (X)'!$A$1:$B$67,2,0))/1000)</f>
        <v>0.48</v>
      </c>
    </row>
    <row r="400" spans="1:4" x14ac:dyDescent="0.3">
      <c r="A400" s="16">
        <v>2001806210</v>
      </c>
      <c r="B400" s="16">
        <v>8904223816214</v>
      </c>
      <c r="C400" s="16">
        <v>1</v>
      </c>
      <c r="D400" s="26">
        <f>((C400*VLOOKUP(B400,'SKU master (X)'!$A$1:$B$67,2,0))/1000)</f>
        <v>0.12</v>
      </c>
    </row>
    <row r="401" spans="1:4" x14ac:dyDescent="0.3">
      <c r="A401" s="16">
        <v>2001806210</v>
      </c>
      <c r="B401" s="16">
        <v>8904223818874</v>
      </c>
      <c r="C401" s="16">
        <v>1</v>
      </c>
      <c r="D401" s="26">
        <f>((C401*VLOOKUP(B401,'SKU master (X)'!$A$1:$B$67,2,0))/1000)</f>
        <v>0.1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E8BE3-A615-44FA-85AC-9E659E6689F3}">
  <dimension ref="A1:C125"/>
  <sheetViews>
    <sheetView workbookViewId="0">
      <selection activeCell="I25" sqref="I25"/>
    </sheetView>
  </sheetViews>
  <sheetFormatPr defaultRowHeight="14.4" x14ac:dyDescent="0.3"/>
  <cols>
    <col min="1" max="1" width="18.5546875" bestFit="1" customWidth="1"/>
    <col min="2" max="2" width="16.88671875" bestFit="1" customWidth="1"/>
    <col min="3" max="3" width="5.21875" customWidth="1"/>
  </cols>
  <sheetData>
    <row r="1" spans="1:3" x14ac:dyDescent="0.3">
      <c r="A1" s="8" t="s">
        <v>10</v>
      </c>
      <c r="B1" s="8" t="s">
        <v>11</v>
      </c>
      <c r="C1" s="8" t="s">
        <v>12</v>
      </c>
    </row>
    <row r="2" spans="1:3" x14ac:dyDescent="0.3">
      <c r="A2" s="6">
        <v>121003</v>
      </c>
      <c r="B2" s="6">
        <v>507101</v>
      </c>
      <c r="C2" s="10" t="s">
        <v>15</v>
      </c>
    </row>
    <row r="3" spans="1:3" x14ac:dyDescent="0.3">
      <c r="A3" s="6">
        <v>121003</v>
      </c>
      <c r="B3" s="6">
        <v>486886</v>
      </c>
      <c r="C3" s="10" t="s">
        <v>15</v>
      </c>
    </row>
    <row r="4" spans="1:3" x14ac:dyDescent="0.3">
      <c r="A4" s="6">
        <v>121003</v>
      </c>
      <c r="B4" s="6">
        <v>532484</v>
      </c>
      <c r="C4" s="10" t="s">
        <v>15</v>
      </c>
    </row>
    <row r="5" spans="1:3" x14ac:dyDescent="0.3">
      <c r="A5" s="6">
        <v>121003</v>
      </c>
      <c r="B5" s="6">
        <v>143001</v>
      </c>
      <c r="C5" s="10" t="s">
        <v>17</v>
      </c>
    </row>
    <row r="6" spans="1:3" x14ac:dyDescent="0.3">
      <c r="A6" s="6">
        <v>121003</v>
      </c>
      <c r="B6" s="6">
        <v>515591</v>
      </c>
      <c r="C6" s="10" t="s">
        <v>15</v>
      </c>
    </row>
    <row r="7" spans="1:3" x14ac:dyDescent="0.3">
      <c r="A7" s="6">
        <v>121003</v>
      </c>
      <c r="B7" s="6">
        <v>326502</v>
      </c>
      <c r="C7" s="10" t="s">
        <v>15</v>
      </c>
    </row>
    <row r="8" spans="1:3" x14ac:dyDescent="0.3">
      <c r="A8" s="6">
        <v>121003</v>
      </c>
      <c r="B8" s="6">
        <v>208019</v>
      </c>
      <c r="C8" s="10" t="s">
        <v>17</v>
      </c>
    </row>
    <row r="9" spans="1:3" x14ac:dyDescent="0.3">
      <c r="A9" s="6">
        <v>121003</v>
      </c>
      <c r="B9" s="6">
        <v>140301</v>
      </c>
      <c r="C9" s="10" t="s">
        <v>17</v>
      </c>
    </row>
    <row r="10" spans="1:3" x14ac:dyDescent="0.3">
      <c r="A10" s="6">
        <v>121003</v>
      </c>
      <c r="B10" s="6">
        <v>396001</v>
      </c>
      <c r="C10" s="10" t="s">
        <v>15</v>
      </c>
    </row>
    <row r="11" spans="1:3" x14ac:dyDescent="0.3">
      <c r="A11" s="6">
        <v>121003</v>
      </c>
      <c r="B11" s="6">
        <v>711106</v>
      </c>
      <c r="C11" s="10" t="s">
        <v>15</v>
      </c>
    </row>
    <row r="12" spans="1:3" x14ac:dyDescent="0.3">
      <c r="A12" s="6">
        <v>121003</v>
      </c>
      <c r="B12" s="6">
        <v>284001</v>
      </c>
      <c r="C12" s="10" t="s">
        <v>17</v>
      </c>
    </row>
    <row r="13" spans="1:3" x14ac:dyDescent="0.3">
      <c r="A13" s="6">
        <v>121003</v>
      </c>
      <c r="B13" s="6">
        <v>441601</v>
      </c>
      <c r="C13" s="10" t="s">
        <v>15</v>
      </c>
    </row>
    <row r="14" spans="1:3" x14ac:dyDescent="0.3">
      <c r="A14" s="6">
        <v>121003</v>
      </c>
      <c r="B14" s="6">
        <v>248006</v>
      </c>
      <c r="C14" s="10" t="s">
        <v>17</v>
      </c>
    </row>
    <row r="15" spans="1:3" x14ac:dyDescent="0.3">
      <c r="A15" s="6">
        <v>121003</v>
      </c>
      <c r="B15" s="6">
        <v>485001</v>
      </c>
      <c r="C15" s="10" t="s">
        <v>15</v>
      </c>
    </row>
    <row r="16" spans="1:3" x14ac:dyDescent="0.3">
      <c r="A16" s="6">
        <v>121003</v>
      </c>
      <c r="B16" s="6">
        <v>845438</v>
      </c>
      <c r="C16" s="10" t="s">
        <v>15</v>
      </c>
    </row>
    <row r="17" spans="1:3" x14ac:dyDescent="0.3">
      <c r="A17" s="6">
        <v>121003</v>
      </c>
      <c r="B17" s="6">
        <v>463106</v>
      </c>
      <c r="C17" s="10" t="s">
        <v>15</v>
      </c>
    </row>
    <row r="18" spans="1:3" x14ac:dyDescent="0.3">
      <c r="A18" s="6">
        <v>121003</v>
      </c>
      <c r="B18" s="6">
        <v>140301</v>
      </c>
      <c r="C18" s="10" t="s">
        <v>17</v>
      </c>
    </row>
    <row r="19" spans="1:3" x14ac:dyDescent="0.3">
      <c r="A19" s="6">
        <v>121003</v>
      </c>
      <c r="B19" s="6">
        <v>495671</v>
      </c>
      <c r="C19" s="10" t="s">
        <v>15</v>
      </c>
    </row>
    <row r="20" spans="1:3" x14ac:dyDescent="0.3">
      <c r="A20" s="6">
        <v>121003</v>
      </c>
      <c r="B20" s="6">
        <v>673002</v>
      </c>
      <c r="C20" s="10" t="s">
        <v>18</v>
      </c>
    </row>
    <row r="21" spans="1:3" x14ac:dyDescent="0.3">
      <c r="A21" s="6">
        <v>121003</v>
      </c>
      <c r="B21" s="6">
        <v>208002</v>
      </c>
      <c r="C21" s="10" t="s">
        <v>17</v>
      </c>
    </row>
    <row r="22" spans="1:3" x14ac:dyDescent="0.3">
      <c r="A22" s="6">
        <v>121003</v>
      </c>
      <c r="B22" s="6">
        <v>416010</v>
      </c>
      <c r="C22" s="10" t="s">
        <v>15</v>
      </c>
    </row>
    <row r="23" spans="1:3" x14ac:dyDescent="0.3">
      <c r="A23" s="6">
        <v>121003</v>
      </c>
      <c r="B23" s="6">
        <v>226010</v>
      </c>
      <c r="C23" s="10" t="s">
        <v>17</v>
      </c>
    </row>
    <row r="24" spans="1:3" x14ac:dyDescent="0.3">
      <c r="A24" s="6">
        <v>121003</v>
      </c>
      <c r="B24" s="6">
        <v>400705</v>
      </c>
      <c r="C24" s="10" t="s">
        <v>15</v>
      </c>
    </row>
    <row r="25" spans="1:3" x14ac:dyDescent="0.3">
      <c r="A25" s="6">
        <v>121003</v>
      </c>
      <c r="B25" s="6">
        <v>262405</v>
      </c>
      <c r="C25" s="10" t="s">
        <v>17</v>
      </c>
    </row>
    <row r="26" spans="1:3" x14ac:dyDescent="0.3">
      <c r="A26" s="6">
        <v>121003</v>
      </c>
      <c r="B26" s="6">
        <v>394210</v>
      </c>
      <c r="C26" s="10" t="s">
        <v>15</v>
      </c>
    </row>
    <row r="27" spans="1:3" x14ac:dyDescent="0.3">
      <c r="A27" s="6">
        <v>121003</v>
      </c>
      <c r="B27" s="6">
        <v>411014</v>
      </c>
      <c r="C27" s="10" t="s">
        <v>15</v>
      </c>
    </row>
    <row r="28" spans="1:3" x14ac:dyDescent="0.3">
      <c r="A28" s="6">
        <v>121003</v>
      </c>
      <c r="B28" s="6">
        <v>783301</v>
      </c>
      <c r="C28" s="10" t="s">
        <v>18</v>
      </c>
    </row>
    <row r="29" spans="1:3" x14ac:dyDescent="0.3">
      <c r="A29" s="6">
        <v>121003</v>
      </c>
      <c r="B29" s="6">
        <v>486661</v>
      </c>
      <c r="C29" s="10" t="s">
        <v>15</v>
      </c>
    </row>
    <row r="30" spans="1:3" x14ac:dyDescent="0.3">
      <c r="A30" s="6">
        <v>121003</v>
      </c>
      <c r="B30" s="6">
        <v>244001</v>
      </c>
      <c r="C30" s="10" t="s">
        <v>17</v>
      </c>
    </row>
    <row r="31" spans="1:3" x14ac:dyDescent="0.3">
      <c r="A31" s="6">
        <v>121003</v>
      </c>
      <c r="B31" s="6">
        <v>492001</v>
      </c>
      <c r="C31" s="10" t="s">
        <v>15</v>
      </c>
    </row>
    <row r="32" spans="1:3" x14ac:dyDescent="0.3">
      <c r="A32" s="6">
        <v>121003</v>
      </c>
      <c r="B32" s="6">
        <v>517128</v>
      </c>
      <c r="C32" s="10" t="s">
        <v>15</v>
      </c>
    </row>
    <row r="33" spans="1:3" x14ac:dyDescent="0.3">
      <c r="A33" s="6">
        <v>121003</v>
      </c>
      <c r="B33" s="6">
        <v>562110</v>
      </c>
      <c r="C33" s="10" t="s">
        <v>15</v>
      </c>
    </row>
    <row r="34" spans="1:3" x14ac:dyDescent="0.3">
      <c r="A34" s="6">
        <v>121003</v>
      </c>
      <c r="B34" s="6">
        <v>831006</v>
      </c>
      <c r="C34" s="10" t="s">
        <v>15</v>
      </c>
    </row>
    <row r="35" spans="1:3" x14ac:dyDescent="0.3">
      <c r="A35" s="6">
        <v>121003</v>
      </c>
      <c r="B35" s="6">
        <v>140604</v>
      </c>
      <c r="C35" s="10" t="s">
        <v>17</v>
      </c>
    </row>
    <row r="36" spans="1:3" x14ac:dyDescent="0.3">
      <c r="A36" s="6">
        <v>121003</v>
      </c>
      <c r="B36" s="6">
        <v>723146</v>
      </c>
      <c r="C36" s="10" t="s">
        <v>15</v>
      </c>
    </row>
    <row r="37" spans="1:3" x14ac:dyDescent="0.3">
      <c r="A37" s="6">
        <v>121003</v>
      </c>
      <c r="B37" s="6">
        <v>421204</v>
      </c>
      <c r="C37" s="10" t="s">
        <v>15</v>
      </c>
    </row>
    <row r="38" spans="1:3" x14ac:dyDescent="0.3">
      <c r="A38" s="6">
        <v>121003</v>
      </c>
      <c r="B38" s="6">
        <v>263139</v>
      </c>
      <c r="C38" s="10" t="s">
        <v>17</v>
      </c>
    </row>
    <row r="39" spans="1:3" x14ac:dyDescent="0.3">
      <c r="A39" s="6">
        <v>121003</v>
      </c>
      <c r="B39" s="6">
        <v>743263</v>
      </c>
      <c r="C39" s="10" t="s">
        <v>15</v>
      </c>
    </row>
    <row r="40" spans="1:3" x14ac:dyDescent="0.3">
      <c r="A40" s="6">
        <v>121003</v>
      </c>
      <c r="B40" s="6">
        <v>392150</v>
      </c>
      <c r="C40" s="10" t="s">
        <v>15</v>
      </c>
    </row>
    <row r="41" spans="1:3" x14ac:dyDescent="0.3">
      <c r="A41" s="6">
        <v>121003</v>
      </c>
      <c r="B41" s="6">
        <v>382830</v>
      </c>
      <c r="C41" s="10" t="s">
        <v>15</v>
      </c>
    </row>
    <row r="42" spans="1:3" x14ac:dyDescent="0.3">
      <c r="A42" s="6">
        <v>121003</v>
      </c>
      <c r="B42" s="6">
        <v>711303</v>
      </c>
      <c r="C42" s="10" t="s">
        <v>15</v>
      </c>
    </row>
    <row r="43" spans="1:3" x14ac:dyDescent="0.3">
      <c r="A43" s="6">
        <v>121003</v>
      </c>
      <c r="B43" s="6">
        <v>283102</v>
      </c>
      <c r="C43" s="10" t="s">
        <v>17</v>
      </c>
    </row>
    <row r="44" spans="1:3" x14ac:dyDescent="0.3">
      <c r="A44" s="6">
        <v>121003</v>
      </c>
      <c r="B44" s="6">
        <v>370201</v>
      </c>
      <c r="C44" s="10" t="s">
        <v>15</v>
      </c>
    </row>
    <row r="45" spans="1:3" x14ac:dyDescent="0.3">
      <c r="A45" s="6">
        <v>121003</v>
      </c>
      <c r="B45" s="6">
        <v>248001</v>
      </c>
      <c r="C45" s="10" t="s">
        <v>17</v>
      </c>
    </row>
    <row r="46" spans="1:3" x14ac:dyDescent="0.3">
      <c r="A46" s="6">
        <v>121003</v>
      </c>
      <c r="B46" s="6">
        <v>144001</v>
      </c>
      <c r="C46" s="10" t="s">
        <v>17</v>
      </c>
    </row>
    <row r="47" spans="1:3" x14ac:dyDescent="0.3">
      <c r="A47" s="6">
        <v>121003</v>
      </c>
      <c r="B47" s="6">
        <v>403401</v>
      </c>
      <c r="C47" s="10" t="s">
        <v>15</v>
      </c>
    </row>
    <row r="48" spans="1:3" x14ac:dyDescent="0.3">
      <c r="A48" s="6">
        <v>121003</v>
      </c>
      <c r="B48" s="6">
        <v>452001</v>
      </c>
      <c r="C48" s="10" t="s">
        <v>15</v>
      </c>
    </row>
    <row r="49" spans="1:3" x14ac:dyDescent="0.3">
      <c r="A49" s="6">
        <v>121003</v>
      </c>
      <c r="B49" s="6">
        <v>721636</v>
      </c>
      <c r="C49" s="10" t="s">
        <v>15</v>
      </c>
    </row>
    <row r="50" spans="1:3" x14ac:dyDescent="0.3">
      <c r="A50" s="6">
        <v>121003</v>
      </c>
      <c r="B50" s="6">
        <v>831002</v>
      </c>
      <c r="C50" s="10" t="s">
        <v>15</v>
      </c>
    </row>
    <row r="51" spans="1:3" x14ac:dyDescent="0.3">
      <c r="A51" s="6">
        <v>121003</v>
      </c>
      <c r="B51" s="6">
        <v>226004</v>
      </c>
      <c r="C51" s="10" t="s">
        <v>17</v>
      </c>
    </row>
    <row r="52" spans="1:3" x14ac:dyDescent="0.3">
      <c r="A52" s="6">
        <v>121003</v>
      </c>
      <c r="B52" s="6">
        <v>248001</v>
      </c>
      <c r="C52" s="10" t="s">
        <v>17</v>
      </c>
    </row>
    <row r="53" spans="1:3" x14ac:dyDescent="0.3">
      <c r="A53" s="6">
        <v>121003</v>
      </c>
      <c r="B53" s="6">
        <v>410206</v>
      </c>
      <c r="C53" s="10" t="s">
        <v>15</v>
      </c>
    </row>
    <row r="54" spans="1:3" x14ac:dyDescent="0.3">
      <c r="A54" s="6">
        <v>121003</v>
      </c>
      <c r="B54" s="6">
        <v>516503</v>
      </c>
      <c r="C54" s="10" t="s">
        <v>15</v>
      </c>
    </row>
    <row r="55" spans="1:3" x14ac:dyDescent="0.3">
      <c r="A55" s="6">
        <v>121003</v>
      </c>
      <c r="B55" s="6">
        <v>742103</v>
      </c>
      <c r="C55" s="10" t="s">
        <v>15</v>
      </c>
    </row>
    <row r="56" spans="1:3" x14ac:dyDescent="0.3">
      <c r="A56" s="6">
        <v>121003</v>
      </c>
      <c r="B56" s="6">
        <v>452018</v>
      </c>
      <c r="C56" s="10" t="s">
        <v>15</v>
      </c>
    </row>
    <row r="57" spans="1:3" x14ac:dyDescent="0.3">
      <c r="A57" s="6">
        <v>121003</v>
      </c>
      <c r="B57" s="6">
        <v>208001</v>
      </c>
      <c r="C57" s="10" t="s">
        <v>17</v>
      </c>
    </row>
    <row r="58" spans="1:3" x14ac:dyDescent="0.3">
      <c r="A58" s="6">
        <v>121003</v>
      </c>
      <c r="B58" s="6">
        <v>244713</v>
      </c>
      <c r="C58" s="10" t="s">
        <v>17</v>
      </c>
    </row>
    <row r="59" spans="1:3" x14ac:dyDescent="0.3">
      <c r="A59" s="6">
        <v>121003</v>
      </c>
      <c r="B59" s="6">
        <v>580007</v>
      </c>
      <c r="C59" s="10" t="s">
        <v>15</v>
      </c>
    </row>
    <row r="60" spans="1:3" x14ac:dyDescent="0.3">
      <c r="A60" s="6">
        <v>121003</v>
      </c>
      <c r="B60" s="6">
        <v>360005</v>
      </c>
      <c r="C60" s="10" t="s">
        <v>15</v>
      </c>
    </row>
    <row r="61" spans="1:3" x14ac:dyDescent="0.3">
      <c r="A61" s="6">
        <v>121003</v>
      </c>
      <c r="B61" s="6">
        <v>313027</v>
      </c>
      <c r="C61" s="10" t="s">
        <v>17</v>
      </c>
    </row>
    <row r="62" spans="1:3" x14ac:dyDescent="0.3">
      <c r="A62" s="6">
        <v>121003</v>
      </c>
      <c r="B62" s="6">
        <v>341001</v>
      </c>
      <c r="C62" s="10" t="s">
        <v>17</v>
      </c>
    </row>
    <row r="63" spans="1:3" x14ac:dyDescent="0.3">
      <c r="A63" s="6">
        <v>121003</v>
      </c>
      <c r="B63" s="6">
        <v>332715</v>
      </c>
      <c r="C63" s="10" t="s">
        <v>17</v>
      </c>
    </row>
    <row r="64" spans="1:3" x14ac:dyDescent="0.3">
      <c r="A64" s="6">
        <v>121003</v>
      </c>
      <c r="B64" s="6">
        <v>302031</v>
      </c>
      <c r="C64" s="10" t="s">
        <v>17</v>
      </c>
    </row>
    <row r="65" spans="1:3" x14ac:dyDescent="0.3">
      <c r="A65" s="6">
        <v>121003</v>
      </c>
      <c r="B65" s="6">
        <v>335001</v>
      </c>
      <c r="C65" s="10" t="s">
        <v>17</v>
      </c>
    </row>
    <row r="66" spans="1:3" x14ac:dyDescent="0.3">
      <c r="A66" s="6">
        <v>121003</v>
      </c>
      <c r="B66" s="6">
        <v>334004</v>
      </c>
      <c r="C66" s="10" t="s">
        <v>17</v>
      </c>
    </row>
    <row r="67" spans="1:3" x14ac:dyDescent="0.3">
      <c r="A67" s="6">
        <v>121003</v>
      </c>
      <c r="B67" s="6">
        <v>321001</v>
      </c>
      <c r="C67" s="10" t="s">
        <v>17</v>
      </c>
    </row>
    <row r="68" spans="1:3" x14ac:dyDescent="0.3">
      <c r="A68" s="6">
        <v>121003</v>
      </c>
      <c r="B68" s="6">
        <v>324001</v>
      </c>
      <c r="C68" s="10" t="s">
        <v>17</v>
      </c>
    </row>
    <row r="69" spans="1:3" x14ac:dyDescent="0.3">
      <c r="A69" s="6">
        <v>121003</v>
      </c>
      <c r="B69" s="6">
        <v>321608</v>
      </c>
      <c r="C69" s="10" t="s">
        <v>17</v>
      </c>
    </row>
    <row r="70" spans="1:3" x14ac:dyDescent="0.3">
      <c r="A70" s="6">
        <v>121003</v>
      </c>
      <c r="B70" s="6">
        <v>302002</v>
      </c>
      <c r="C70" s="10" t="s">
        <v>17</v>
      </c>
    </row>
    <row r="71" spans="1:3" x14ac:dyDescent="0.3">
      <c r="A71" s="6">
        <v>121003</v>
      </c>
      <c r="B71" s="6">
        <v>311011</v>
      </c>
      <c r="C71" s="10" t="s">
        <v>17</v>
      </c>
    </row>
    <row r="72" spans="1:3" x14ac:dyDescent="0.3">
      <c r="A72" s="6">
        <v>121003</v>
      </c>
      <c r="B72" s="6">
        <v>306302</v>
      </c>
      <c r="C72" s="10" t="s">
        <v>17</v>
      </c>
    </row>
    <row r="73" spans="1:3" x14ac:dyDescent="0.3">
      <c r="A73" s="6">
        <v>121003</v>
      </c>
      <c r="B73" s="6">
        <v>313001</v>
      </c>
      <c r="C73" s="10" t="s">
        <v>17</v>
      </c>
    </row>
    <row r="74" spans="1:3" x14ac:dyDescent="0.3">
      <c r="A74" s="6">
        <v>121003</v>
      </c>
      <c r="B74" s="6">
        <v>302002</v>
      </c>
      <c r="C74" s="10" t="s">
        <v>17</v>
      </c>
    </row>
    <row r="75" spans="1:3" x14ac:dyDescent="0.3">
      <c r="A75" s="6">
        <v>121003</v>
      </c>
      <c r="B75" s="6">
        <v>322255</v>
      </c>
      <c r="C75" s="10" t="s">
        <v>17</v>
      </c>
    </row>
    <row r="76" spans="1:3" x14ac:dyDescent="0.3">
      <c r="A76" s="6">
        <v>121003</v>
      </c>
      <c r="B76" s="6">
        <v>302017</v>
      </c>
      <c r="C76" s="10" t="s">
        <v>17</v>
      </c>
    </row>
    <row r="77" spans="1:3" x14ac:dyDescent="0.3">
      <c r="A77" s="6">
        <v>121003</v>
      </c>
      <c r="B77" s="6">
        <v>302017</v>
      </c>
      <c r="C77" s="10" t="s">
        <v>17</v>
      </c>
    </row>
    <row r="78" spans="1:3" x14ac:dyDescent="0.3">
      <c r="A78" s="6">
        <v>121003</v>
      </c>
      <c r="B78" s="6">
        <v>335512</v>
      </c>
      <c r="C78" s="10" t="s">
        <v>17</v>
      </c>
    </row>
    <row r="79" spans="1:3" x14ac:dyDescent="0.3">
      <c r="A79" s="6">
        <v>121003</v>
      </c>
      <c r="B79" s="6">
        <v>313001</v>
      </c>
      <c r="C79" s="10" t="s">
        <v>17</v>
      </c>
    </row>
    <row r="80" spans="1:3" x14ac:dyDescent="0.3">
      <c r="A80" s="6">
        <v>121003</v>
      </c>
      <c r="B80" s="6">
        <v>313001</v>
      </c>
      <c r="C80" s="10" t="s">
        <v>17</v>
      </c>
    </row>
    <row r="81" spans="1:3" x14ac:dyDescent="0.3">
      <c r="A81" s="6">
        <v>121003</v>
      </c>
      <c r="B81" s="6">
        <v>307026</v>
      </c>
      <c r="C81" s="10" t="s">
        <v>17</v>
      </c>
    </row>
    <row r="82" spans="1:3" x14ac:dyDescent="0.3">
      <c r="A82" s="6">
        <v>121003</v>
      </c>
      <c r="B82" s="6">
        <v>327025</v>
      </c>
      <c r="C82" s="10" t="s">
        <v>17</v>
      </c>
    </row>
    <row r="83" spans="1:3" x14ac:dyDescent="0.3">
      <c r="A83" s="6">
        <v>121003</v>
      </c>
      <c r="B83" s="6">
        <v>313333</v>
      </c>
      <c r="C83" s="10" t="s">
        <v>17</v>
      </c>
    </row>
    <row r="84" spans="1:3" x14ac:dyDescent="0.3">
      <c r="A84" s="6">
        <v>121003</v>
      </c>
      <c r="B84" s="6">
        <v>313001</v>
      </c>
      <c r="C84" s="10" t="s">
        <v>17</v>
      </c>
    </row>
    <row r="85" spans="1:3" x14ac:dyDescent="0.3">
      <c r="A85" s="6">
        <v>121003</v>
      </c>
      <c r="B85" s="6">
        <v>342008</v>
      </c>
      <c r="C85" s="10" t="s">
        <v>17</v>
      </c>
    </row>
    <row r="86" spans="1:3" x14ac:dyDescent="0.3">
      <c r="A86" s="6">
        <v>121003</v>
      </c>
      <c r="B86" s="6">
        <v>314401</v>
      </c>
      <c r="C86" s="10" t="s">
        <v>17</v>
      </c>
    </row>
    <row r="87" spans="1:3" x14ac:dyDescent="0.3">
      <c r="A87" s="6">
        <v>121003</v>
      </c>
      <c r="B87" s="6">
        <v>342301</v>
      </c>
      <c r="C87" s="10" t="s">
        <v>17</v>
      </c>
    </row>
    <row r="88" spans="1:3" x14ac:dyDescent="0.3">
      <c r="A88" s="6">
        <v>121003</v>
      </c>
      <c r="B88" s="6">
        <v>313003</v>
      </c>
      <c r="C88" s="10" t="s">
        <v>17</v>
      </c>
    </row>
    <row r="89" spans="1:3" x14ac:dyDescent="0.3">
      <c r="A89" s="6">
        <v>121003</v>
      </c>
      <c r="B89" s="6">
        <v>173212</v>
      </c>
      <c r="C89" s="10" t="s">
        <v>18</v>
      </c>
    </row>
    <row r="90" spans="1:3" x14ac:dyDescent="0.3">
      <c r="A90" s="6">
        <v>121003</v>
      </c>
      <c r="B90" s="6">
        <v>174101</v>
      </c>
      <c r="C90" s="10" t="s">
        <v>18</v>
      </c>
    </row>
    <row r="91" spans="1:3" x14ac:dyDescent="0.3">
      <c r="A91" s="6">
        <v>121003</v>
      </c>
      <c r="B91" s="6">
        <v>173213</v>
      </c>
      <c r="C91" s="10" t="s">
        <v>18</v>
      </c>
    </row>
    <row r="92" spans="1:3" x14ac:dyDescent="0.3">
      <c r="A92" s="6">
        <v>121003</v>
      </c>
      <c r="B92" s="6">
        <v>302017</v>
      </c>
      <c r="C92" s="10" t="s">
        <v>17</v>
      </c>
    </row>
    <row r="93" spans="1:3" x14ac:dyDescent="0.3">
      <c r="A93" s="6">
        <v>121003</v>
      </c>
      <c r="B93" s="6">
        <v>322201</v>
      </c>
      <c r="C93" s="10" t="s">
        <v>17</v>
      </c>
    </row>
    <row r="94" spans="1:3" x14ac:dyDescent="0.3">
      <c r="A94" s="6">
        <v>121003</v>
      </c>
      <c r="B94" s="6">
        <v>314001</v>
      </c>
      <c r="C94" s="10" t="s">
        <v>17</v>
      </c>
    </row>
    <row r="95" spans="1:3" x14ac:dyDescent="0.3">
      <c r="A95" s="6">
        <v>121003</v>
      </c>
      <c r="B95" s="6">
        <v>331022</v>
      </c>
      <c r="C95" s="10" t="s">
        <v>17</v>
      </c>
    </row>
    <row r="96" spans="1:3" x14ac:dyDescent="0.3">
      <c r="A96" s="6">
        <v>121003</v>
      </c>
      <c r="B96" s="6">
        <v>305801</v>
      </c>
      <c r="C96" s="10" t="s">
        <v>17</v>
      </c>
    </row>
    <row r="97" spans="1:3" x14ac:dyDescent="0.3">
      <c r="A97" s="6">
        <v>121003</v>
      </c>
      <c r="B97" s="6">
        <v>335502</v>
      </c>
      <c r="C97" s="10" t="s">
        <v>17</v>
      </c>
    </row>
    <row r="98" spans="1:3" x14ac:dyDescent="0.3">
      <c r="A98" s="6">
        <v>121003</v>
      </c>
      <c r="B98" s="6">
        <v>306116</v>
      </c>
      <c r="C98" s="10" t="s">
        <v>17</v>
      </c>
    </row>
    <row r="99" spans="1:3" x14ac:dyDescent="0.3">
      <c r="A99" s="6">
        <v>121003</v>
      </c>
      <c r="B99" s="6">
        <v>311001</v>
      </c>
      <c r="C99" s="10" t="s">
        <v>17</v>
      </c>
    </row>
    <row r="100" spans="1:3" x14ac:dyDescent="0.3">
      <c r="A100" s="6">
        <v>121003</v>
      </c>
      <c r="B100" s="6">
        <v>302019</v>
      </c>
      <c r="C100" s="10" t="s">
        <v>17</v>
      </c>
    </row>
    <row r="101" spans="1:3" x14ac:dyDescent="0.3">
      <c r="A101" s="6">
        <v>121003</v>
      </c>
      <c r="B101" s="6">
        <v>302039</v>
      </c>
      <c r="C101" s="10" t="s">
        <v>17</v>
      </c>
    </row>
    <row r="102" spans="1:3" x14ac:dyDescent="0.3">
      <c r="A102" s="6">
        <v>121003</v>
      </c>
      <c r="B102" s="6">
        <v>335803</v>
      </c>
      <c r="C102" s="10" t="s">
        <v>17</v>
      </c>
    </row>
    <row r="103" spans="1:3" x14ac:dyDescent="0.3">
      <c r="A103" s="6">
        <v>121003</v>
      </c>
      <c r="B103" s="6">
        <v>335001</v>
      </c>
      <c r="C103" s="10" t="s">
        <v>17</v>
      </c>
    </row>
    <row r="104" spans="1:3" x14ac:dyDescent="0.3">
      <c r="A104" s="6">
        <v>121003</v>
      </c>
      <c r="B104" s="6">
        <v>175101</v>
      </c>
      <c r="C104" s="10" t="s">
        <v>18</v>
      </c>
    </row>
    <row r="105" spans="1:3" x14ac:dyDescent="0.3">
      <c r="A105" s="6">
        <v>121003</v>
      </c>
      <c r="B105" s="6">
        <v>303903</v>
      </c>
      <c r="C105" s="10" t="s">
        <v>17</v>
      </c>
    </row>
    <row r="106" spans="1:3" x14ac:dyDescent="0.3">
      <c r="A106" s="6">
        <v>121003</v>
      </c>
      <c r="B106" s="6">
        <v>342012</v>
      </c>
      <c r="C106" s="10" t="s">
        <v>17</v>
      </c>
    </row>
    <row r="107" spans="1:3" x14ac:dyDescent="0.3">
      <c r="A107" s="6">
        <v>121003</v>
      </c>
      <c r="B107" s="6">
        <v>334001</v>
      </c>
      <c r="C107" s="10" t="s">
        <v>17</v>
      </c>
    </row>
    <row r="108" spans="1:3" x14ac:dyDescent="0.3">
      <c r="A108" s="6">
        <v>121003</v>
      </c>
      <c r="B108" s="6">
        <v>302031</v>
      </c>
      <c r="C108" s="10" t="s">
        <v>17</v>
      </c>
    </row>
    <row r="109" spans="1:3" x14ac:dyDescent="0.3">
      <c r="A109" s="6">
        <v>121003</v>
      </c>
      <c r="B109" s="6">
        <v>302012</v>
      </c>
      <c r="C109" s="10" t="s">
        <v>17</v>
      </c>
    </row>
    <row r="110" spans="1:3" x14ac:dyDescent="0.3">
      <c r="A110" s="6">
        <v>121003</v>
      </c>
      <c r="B110" s="6">
        <v>342014</v>
      </c>
      <c r="C110" s="10" t="s">
        <v>17</v>
      </c>
    </row>
    <row r="111" spans="1:3" x14ac:dyDescent="0.3">
      <c r="A111" s="6">
        <v>121003</v>
      </c>
      <c r="B111" s="6">
        <v>324005</v>
      </c>
      <c r="C111" s="10" t="s">
        <v>17</v>
      </c>
    </row>
    <row r="112" spans="1:3" x14ac:dyDescent="0.3">
      <c r="A112" s="6">
        <v>121003</v>
      </c>
      <c r="B112" s="6">
        <v>302001</v>
      </c>
      <c r="C112" s="10" t="s">
        <v>17</v>
      </c>
    </row>
    <row r="113" spans="1:3" x14ac:dyDescent="0.3">
      <c r="A113" s="6">
        <v>121003</v>
      </c>
      <c r="B113" s="6">
        <v>302004</v>
      </c>
      <c r="C113" s="10" t="s">
        <v>17</v>
      </c>
    </row>
    <row r="114" spans="1:3" x14ac:dyDescent="0.3">
      <c r="A114" s="6">
        <v>121003</v>
      </c>
      <c r="B114" s="6">
        <v>302018</v>
      </c>
      <c r="C114" s="10" t="s">
        <v>17</v>
      </c>
    </row>
    <row r="115" spans="1:3" x14ac:dyDescent="0.3">
      <c r="A115" s="6">
        <v>121003</v>
      </c>
      <c r="B115" s="6">
        <v>302017</v>
      </c>
      <c r="C115" s="10" t="s">
        <v>17</v>
      </c>
    </row>
    <row r="116" spans="1:3" x14ac:dyDescent="0.3">
      <c r="A116" s="6">
        <v>121003</v>
      </c>
      <c r="B116" s="6">
        <v>324008</v>
      </c>
      <c r="C116" s="10" t="s">
        <v>17</v>
      </c>
    </row>
    <row r="117" spans="1:3" x14ac:dyDescent="0.3">
      <c r="A117" s="6">
        <v>121003</v>
      </c>
      <c r="B117" s="6">
        <v>302020</v>
      </c>
      <c r="C117" s="10" t="s">
        <v>17</v>
      </c>
    </row>
    <row r="118" spans="1:3" x14ac:dyDescent="0.3">
      <c r="A118" s="6">
        <v>121003</v>
      </c>
      <c r="B118" s="6">
        <v>302018</v>
      </c>
      <c r="C118" s="10" t="s">
        <v>17</v>
      </c>
    </row>
    <row r="119" spans="1:3" x14ac:dyDescent="0.3">
      <c r="A119" s="6">
        <v>121003</v>
      </c>
      <c r="B119" s="6">
        <v>302017</v>
      </c>
      <c r="C119" s="10" t="s">
        <v>17</v>
      </c>
    </row>
    <row r="120" spans="1:3" x14ac:dyDescent="0.3">
      <c r="A120" s="6">
        <v>121003</v>
      </c>
      <c r="B120" s="6">
        <v>302012</v>
      </c>
      <c r="C120" s="10" t="s">
        <v>17</v>
      </c>
    </row>
    <row r="121" spans="1:3" x14ac:dyDescent="0.3">
      <c r="A121" s="6">
        <v>121003</v>
      </c>
      <c r="B121" s="6">
        <v>325207</v>
      </c>
      <c r="C121" s="10" t="s">
        <v>17</v>
      </c>
    </row>
    <row r="122" spans="1:3" x14ac:dyDescent="0.3">
      <c r="A122" s="6">
        <v>121003</v>
      </c>
      <c r="B122" s="6">
        <v>303702</v>
      </c>
      <c r="C122" s="10" t="s">
        <v>17</v>
      </c>
    </row>
    <row r="123" spans="1:3" x14ac:dyDescent="0.3">
      <c r="A123" s="6">
        <v>121003</v>
      </c>
      <c r="B123" s="6">
        <v>313301</v>
      </c>
      <c r="C123" s="10" t="s">
        <v>17</v>
      </c>
    </row>
    <row r="124" spans="1:3" x14ac:dyDescent="0.3">
      <c r="A124" s="6">
        <v>121003</v>
      </c>
      <c r="B124" s="6">
        <v>173212</v>
      </c>
      <c r="C124" s="10" t="s">
        <v>18</v>
      </c>
    </row>
    <row r="125" spans="1:3" x14ac:dyDescent="0.3">
      <c r="A125" s="6">
        <v>121003</v>
      </c>
      <c r="B125" s="6">
        <v>302020</v>
      </c>
      <c r="C125" s="10" t="s">
        <v>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72D48-DF93-493C-8BE7-DC06577B7596}">
  <dimension ref="A1:B67"/>
  <sheetViews>
    <sheetView workbookViewId="0">
      <selection activeCell="E35" sqref="E35"/>
    </sheetView>
  </sheetViews>
  <sheetFormatPr defaultRowHeight="14.4" x14ac:dyDescent="0.3"/>
  <cols>
    <col min="1" max="1" width="17.77734375" style="7" bestFit="1" customWidth="1"/>
    <col min="2" max="2" width="12.5546875" customWidth="1"/>
  </cols>
  <sheetData>
    <row r="1" spans="1:2" x14ac:dyDescent="0.3">
      <c r="A1" s="5" t="s">
        <v>0</v>
      </c>
      <c r="B1" s="2" t="s">
        <v>1</v>
      </c>
    </row>
    <row r="2" spans="1:2" x14ac:dyDescent="0.3">
      <c r="A2" s="6">
        <v>8904223815682</v>
      </c>
      <c r="B2" s="6">
        <v>210</v>
      </c>
    </row>
    <row r="3" spans="1:2" x14ac:dyDescent="0.3">
      <c r="A3" s="6">
        <v>8904223815859</v>
      </c>
      <c r="B3" s="6">
        <v>165</v>
      </c>
    </row>
    <row r="4" spans="1:2" x14ac:dyDescent="0.3">
      <c r="A4" s="6">
        <v>8904223815866</v>
      </c>
      <c r="B4" s="6">
        <v>113</v>
      </c>
    </row>
    <row r="5" spans="1:2" x14ac:dyDescent="0.3">
      <c r="A5" s="6">
        <v>8904223815873</v>
      </c>
      <c r="B5" s="6">
        <v>65</v>
      </c>
    </row>
    <row r="6" spans="1:2" x14ac:dyDescent="0.3">
      <c r="A6" s="6">
        <v>8904223816214</v>
      </c>
      <c r="B6" s="6">
        <v>120</v>
      </c>
    </row>
    <row r="7" spans="1:2" x14ac:dyDescent="0.3">
      <c r="A7" s="6">
        <v>8904223816665</v>
      </c>
      <c r="B7" s="6">
        <v>102</v>
      </c>
    </row>
    <row r="8" spans="1:2" x14ac:dyDescent="0.3">
      <c r="A8" s="6">
        <v>8904223817273</v>
      </c>
      <c r="B8" s="6">
        <v>65</v>
      </c>
    </row>
    <row r="9" spans="1:2" x14ac:dyDescent="0.3">
      <c r="A9" s="6">
        <v>8904223817334</v>
      </c>
      <c r="B9" s="6">
        <v>170</v>
      </c>
    </row>
    <row r="10" spans="1:2" x14ac:dyDescent="0.3">
      <c r="A10" s="6">
        <v>8904223817501</v>
      </c>
      <c r="B10" s="6">
        <v>350</v>
      </c>
    </row>
    <row r="11" spans="1:2" x14ac:dyDescent="0.3">
      <c r="A11" s="6">
        <v>8904223818430</v>
      </c>
      <c r="B11" s="6">
        <v>165</v>
      </c>
    </row>
    <row r="12" spans="1:2" x14ac:dyDescent="0.3">
      <c r="A12" s="6">
        <v>8904223818478</v>
      </c>
      <c r="B12" s="6">
        <v>350</v>
      </c>
    </row>
    <row r="13" spans="1:2" x14ac:dyDescent="0.3">
      <c r="A13" s="6">
        <v>8904223818553</v>
      </c>
      <c r="B13" s="6">
        <v>115</v>
      </c>
    </row>
    <row r="14" spans="1:2" x14ac:dyDescent="0.3">
      <c r="A14" s="6">
        <v>8904223818577</v>
      </c>
      <c r="B14" s="6">
        <v>150</v>
      </c>
    </row>
    <row r="15" spans="1:2" x14ac:dyDescent="0.3">
      <c r="A15" s="6">
        <v>8904223818591</v>
      </c>
      <c r="B15" s="6">
        <v>120</v>
      </c>
    </row>
    <row r="16" spans="1:2" x14ac:dyDescent="0.3">
      <c r="A16" s="6">
        <v>8904223818614</v>
      </c>
      <c r="B16" s="6">
        <v>65</v>
      </c>
    </row>
    <row r="17" spans="1:2" x14ac:dyDescent="0.3">
      <c r="A17" s="6">
        <v>8904223818638</v>
      </c>
      <c r="B17" s="6">
        <v>137</v>
      </c>
    </row>
    <row r="18" spans="1:2" x14ac:dyDescent="0.3">
      <c r="A18" s="6">
        <v>8904223818645</v>
      </c>
      <c r="B18" s="6">
        <v>137</v>
      </c>
    </row>
    <row r="19" spans="1:2" x14ac:dyDescent="0.3">
      <c r="A19" s="6">
        <v>8904223818669</v>
      </c>
      <c r="B19" s="6">
        <v>240</v>
      </c>
    </row>
    <row r="20" spans="1:2" x14ac:dyDescent="0.3">
      <c r="A20" s="6">
        <v>8904223818683</v>
      </c>
      <c r="B20" s="6">
        <v>121</v>
      </c>
    </row>
    <row r="21" spans="1:2" x14ac:dyDescent="0.3">
      <c r="A21" s="6">
        <v>8904223818706</v>
      </c>
      <c r="B21" s="6">
        <v>127</v>
      </c>
    </row>
    <row r="22" spans="1:2" x14ac:dyDescent="0.3">
      <c r="A22" s="6">
        <v>8904223818713</v>
      </c>
      <c r="B22" s="6">
        <v>120</v>
      </c>
    </row>
    <row r="23" spans="1:2" x14ac:dyDescent="0.3">
      <c r="A23" s="6">
        <v>8904223815804</v>
      </c>
      <c r="B23" s="6">
        <v>160</v>
      </c>
    </row>
    <row r="24" spans="1:2" x14ac:dyDescent="0.3">
      <c r="A24" s="6">
        <v>8904223818454</v>
      </c>
      <c r="B24" s="6">
        <v>232</v>
      </c>
    </row>
    <row r="25" spans="1:2" x14ac:dyDescent="0.3">
      <c r="A25" s="6">
        <v>8904223818751</v>
      </c>
      <c r="B25" s="6">
        <v>113</v>
      </c>
    </row>
    <row r="26" spans="1:2" x14ac:dyDescent="0.3">
      <c r="A26" s="6">
        <v>8904223818850</v>
      </c>
      <c r="B26" s="6">
        <v>240</v>
      </c>
    </row>
    <row r="27" spans="1:2" x14ac:dyDescent="0.3">
      <c r="A27" s="6">
        <v>8904223818935</v>
      </c>
      <c r="B27" s="6">
        <v>120</v>
      </c>
    </row>
    <row r="28" spans="1:2" x14ac:dyDescent="0.3">
      <c r="A28" s="6">
        <v>8904223818874</v>
      </c>
      <c r="B28" s="6">
        <v>100</v>
      </c>
    </row>
    <row r="29" spans="1:2" x14ac:dyDescent="0.3">
      <c r="A29" s="6">
        <v>8904223818997</v>
      </c>
      <c r="B29" s="6">
        <v>490</v>
      </c>
    </row>
    <row r="30" spans="1:2" x14ac:dyDescent="0.3">
      <c r="A30" s="6">
        <v>8904223818942</v>
      </c>
      <c r="B30" s="6">
        <v>133</v>
      </c>
    </row>
    <row r="31" spans="1:2" x14ac:dyDescent="0.3">
      <c r="A31" s="6">
        <v>8904223819024</v>
      </c>
      <c r="B31" s="6">
        <v>112</v>
      </c>
    </row>
    <row r="32" spans="1:2" x14ac:dyDescent="0.3">
      <c r="A32" s="6">
        <v>8904223819031</v>
      </c>
      <c r="B32" s="6">
        <v>112</v>
      </c>
    </row>
    <row r="33" spans="1:2" x14ac:dyDescent="0.3">
      <c r="A33" s="6">
        <v>8904223818980</v>
      </c>
      <c r="B33" s="6">
        <v>110</v>
      </c>
    </row>
    <row r="34" spans="1:2" x14ac:dyDescent="0.3">
      <c r="A34" s="6">
        <v>8904223819017</v>
      </c>
      <c r="B34" s="6">
        <v>115</v>
      </c>
    </row>
    <row r="35" spans="1:2" x14ac:dyDescent="0.3">
      <c r="A35" s="6">
        <v>8904223819093</v>
      </c>
      <c r="B35" s="6">
        <v>150</v>
      </c>
    </row>
    <row r="36" spans="1:2" x14ac:dyDescent="0.3">
      <c r="A36" s="6">
        <v>8904223819109</v>
      </c>
      <c r="B36" s="6">
        <v>100</v>
      </c>
    </row>
    <row r="37" spans="1:2" x14ac:dyDescent="0.3">
      <c r="A37" s="6">
        <v>8904223819116</v>
      </c>
      <c r="B37" s="6">
        <v>30</v>
      </c>
    </row>
    <row r="38" spans="1:2" x14ac:dyDescent="0.3">
      <c r="A38" s="6">
        <v>8904223819161</v>
      </c>
      <c r="B38" s="6">
        <v>115</v>
      </c>
    </row>
    <row r="39" spans="1:2" x14ac:dyDescent="0.3">
      <c r="A39" s="6">
        <v>8904223819147</v>
      </c>
      <c r="B39" s="6">
        <v>240</v>
      </c>
    </row>
    <row r="40" spans="1:2" x14ac:dyDescent="0.3">
      <c r="A40" s="6">
        <v>8904223819130</v>
      </c>
      <c r="B40" s="6">
        <v>350</v>
      </c>
    </row>
    <row r="41" spans="1:2" x14ac:dyDescent="0.3">
      <c r="A41" s="6">
        <v>8904223818881</v>
      </c>
      <c r="B41" s="6">
        <v>140</v>
      </c>
    </row>
    <row r="42" spans="1:2" x14ac:dyDescent="0.3">
      <c r="A42" s="6">
        <v>8904223818898</v>
      </c>
      <c r="B42" s="6">
        <v>140</v>
      </c>
    </row>
    <row r="43" spans="1:2" x14ac:dyDescent="0.3">
      <c r="A43" s="6">
        <v>8904223819277</v>
      </c>
      <c r="B43" s="6">
        <v>350</v>
      </c>
    </row>
    <row r="44" spans="1:2" x14ac:dyDescent="0.3">
      <c r="A44" s="6">
        <v>8904223819284</v>
      </c>
      <c r="B44" s="6">
        <v>350</v>
      </c>
    </row>
    <row r="45" spans="1:2" x14ac:dyDescent="0.3">
      <c r="A45" s="6">
        <v>8904223819345</v>
      </c>
      <c r="B45" s="6">
        <v>165</v>
      </c>
    </row>
    <row r="46" spans="1:2" x14ac:dyDescent="0.3">
      <c r="A46" s="6">
        <v>8904223819352</v>
      </c>
      <c r="B46" s="6">
        <v>165</v>
      </c>
    </row>
    <row r="47" spans="1:2" x14ac:dyDescent="0.3">
      <c r="A47" s="6">
        <v>8904223819239</v>
      </c>
      <c r="B47" s="6">
        <v>290</v>
      </c>
    </row>
    <row r="48" spans="1:2" x14ac:dyDescent="0.3">
      <c r="A48" s="6">
        <v>8904223819246</v>
      </c>
      <c r="B48" s="6">
        <v>290</v>
      </c>
    </row>
    <row r="49" spans="1:2" x14ac:dyDescent="0.3">
      <c r="A49" s="6">
        <v>8904223819253</v>
      </c>
      <c r="B49" s="6">
        <v>290</v>
      </c>
    </row>
    <row r="50" spans="1:2" x14ac:dyDescent="0.3">
      <c r="A50" s="6">
        <v>8904223819291</v>
      </c>
      <c r="B50" s="6">
        <v>112</v>
      </c>
    </row>
    <row r="51" spans="1:2" x14ac:dyDescent="0.3">
      <c r="A51" s="6">
        <v>8904223819437</v>
      </c>
      <c r="B51" s="6">
        <v>552</v>
      </c>
    </row>
    <row r="52" spans="1:2" x14ac:dyDescent="0.3">
      <c r="A52" s="6" t="s">
        <v>2</v>
      </c>
      <c r="B52" s="6">
        <v>500</v>
      </c>
    </row>
    <row r="53" spans="1:2" x14ac:dyDescent="0.3">
      <c r="A53" s="6" t="s">
        <v>3</v>
      </c>
      <c r="B53" s="6">
        <v>500</v>
      </c>
    </row>
    <row r="54" spans="1:2" x14ac:dyDescent="0.3">
      <c r="A54" s="6" t="s">
        <v>4</v>
      </c>
      <c r="B54" s="6">
        <v>500</v>
      </c>
    </row>
    <row r="55" spans="1:2" x14ac:dyDescent="0.3">
      <c r="A55" s="6">
        <v>8904223819369</v>
      </c>
      <c r="B55" s="6">
        <v>170</v>
      </c>
    </row>
    <row r="56" spans="1:2" x14ac:dyDescent="0.3">
      <c r="A56" s="6" t="s">
        <v>5</v>
      </c>
      <c r="B56" s="6">
        <v>500</v>
      </c>
    </row>
    <row r="57" spans="1:2" x14ac:dyDescent="0.3">
      <c r="A57" s="6">
        <v>8904223819123</v>
      </c>
      <c r="B57" s="6">
        <v>250</v>
      </c>
    </row>
    <row r="58" spans="1:2" x14ac:dyDescent="0.3">
      <c r="A58" s="6" t="s">
        <v>4</v>
      </c>
      <c r="B58" s="6">
        <v>500</v>
      </c>
    </row>
    <row r="59" spans="1:2" x14ac:dyDescent="0.3">
      <c r="A59" s="6">
        <v>8904223819468</v>
      </c>
      <c r="B59" s="6">
        <v>240</v>
      </c>
    </row>
    <row r="60" spans="1:2" x14ac:dyDescent="0.3">
      <c r="A60" s="6">
        <v>8904223819260</v>
      </c>
      <c r="B60" s="6">
        <v>130</v>
      </c>
    </row>
    <row r="61" spans="1:2" x14ac:dyDescent="0.3">
      <c r="A61" s="6">
        <v>8904223819321</v>
      </c>
      <c r="B61" s="6">
        <v>600</v>
      </c>
    </row>
    <row r="62" spans="1:2" x14ac:dyDescent="0.3">
      <c r="A62" s="6">
        <v>8904223819338</v>
      </c>
      <c r="B62" s="6">
        <v>600</v>
      </c>
    </row>
    <row r="63" spans="1:2" x14ac:dyDescent="0.3">
      <c r="A63" s="6">
        <v>8904223819505</v>
      </c>
      <c r="B63" s="6">
        <v>210</v>
      </c>
    </row>
    <row r="64" spans="1:2" x14ac:dyDescent="0.3">
      <c r="A64" s="6">
        <v>8904223819499</v>
      </c>
      <c r="B64" s="6">
        <v>210</v>
      </c>
    </row>
    <row r="65" spans="1:2" x14ac:dyDescent="0.3">
      <c r="A65" s="6">
        <v>8904223819512</v>
      </c>
      <c r="B65" s="6">
        <v>210</v>
      </c>
    </row>
    <row r="66" spans="1:2" x14ac:dyDescent="0.3">
      <c r="A66" s="6">
        <v>8904223819543</v>
      </c>
      <c r="B66" s="6">
        <v>300</v>
      </c>
    </row>
    <row r="67" spans="1:2" x14ac:dyDescent="0.3">
      <c r="A67" s="6" t="s">
        <v>6</v>
      </c>
      <c r="B67" s="6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2E061-3B5A-4497-9992-8E2BB903B1DF}">
  <dimension ref="A1:H125"/>
  <sheetViews>
    <sheetView workbookViewId="0">
      <selection activeCell="K6" sqref="K6"/>
    </sheetView>
  </sheetViews>
  <sheetFormatPr defaultRowHeight="14.4" x14ac:dyDescent="0.3"/>
  <cols>
    <col min="1" max="1" width="16.88671875" customWidth="1"/>
    <col min="2" max="2" width="13.21875" customWidth="1"/>
    <col min="3" max="3" width="15" bestFit="1" customWidth="1"/>
    <col min="4" max="4" width="18" style="1" bestFit="1" customWidth="1"/>
    <col min="5" max="5" width="16.44140625" bestFit="1" customWidth="1"/>
    <col min="6" max="6" width="5.21875" customWidth="1"/>
    <col min="7" max="7" width="22.88671875" bestFit="1" customWidth="1"/>
    <col min="8" max="8" width="17.77734375" bestFit="1" customWidth="1"/>
  </cols>
  <sheetData>
    <row r="1" spans="1:8" x14ac:dyDescent="0.3">
      <c r="A1" s="8" t="s">
        <v>7</v>
      </c>
      <c r="B1" s="8" t="s">
        <v>8</v>
      </c>
      <c r="C1" s="8" t="s">
        <v>9</v>
      </c>
      <c r="D1" s="2" t="s">
        <v>10</v>
      </c>
      <c r="E1" s="8" t="s">
        <v>11</v>
      </c>
      <c r="F1" s="8" t="s">
        <v>12</v>
      </c>
      <c r="G1" s="8" t="s">
        <v>13</v>
      </c>
      <c r="H1" s="8" t="s">
        <v>14</v>
      </c>
    </row>
    <row r="2" spans="1:8" x14ac:dyDescent="0.3">
      <c r="A2" s="7">
        <v>1091117222124</v>
      </c>
      <c r="B2" s="7">
        <v>2001806232</v>
      </c>
      <c r="C2">
        <v>1.3</v>
      </c>
      <c r="D2" s="6">
        <v>121003</v>
      </c>
      <c r="E2" s="7">
        <v>507101</v>
      </c>
      <c r="F2" t="s">
        <v>15</v>
      </c>
      <c r="G2" t="s">
        <v>16</v>
      </c>
      <c r="H2" s="4">
        <v>135</v>
      </c>
    </row>
    <row r="3" spans="1:8" x14ac:dyDescent="0.3">
      <c r="A3" s="7">
        <v>1091117222194</v>
      </c>
      <c r="B3" s="7">
        <v>2001806273</v>
      </c>
      <c r="C3">
        <v>1</v>
      </c>
      <c r="D3" s="6">
        <v>121003</v>
      </c>
      <c r="E3" s="7">
        <v>486886</v>
      </c>
      <c r="F3" t="s">
        <v>15</v>
      </c>
      <c r="G3" t="s">
        <v>16</v>
      </c>
      <c r="H3" s="4">
        <v>90.2</v>
      </c>
    </row>
    <row r="4" spans="1:8" x14ac:dyDescent="0.3">
      <c r="A4" s="7">
        <v>1091117222931</v>
      </c>
      <c r="B4" s="7">
        <v>2001806408</v>
      </c>
      <c r="C4">
        <v>2.5</v>
      </c>
      <c r="D4" s="6">
        <v>121003</v>
      </c>
      <c r="E4" s="7">
        <v>532484</v>
      </c>
      <c r="F4" t="s">
        <v>15</v>
      </c>
      <c r="G4" t="s">
        <v>16</v>
      </c>
      <c r="H4" s="4">
        <v>224.6</v>
      </c>
    </row>
    <row r="5" spans="1:8" x14ac:dyDescent="0.3">
      <c r="A5" s="7">
        <v>1091117223244</v>
      </c>
      <c r="B5" s="7">
        <v>2001806458</v>
      </c>
      <c r="C5">
        <v>1</v>
      </c>
      <c r="D5" s="6">
        <v>121003</v>
      </c>
      <c r="E5" s="7">
        <v>143001</v>
      </c>
      <c r="F5" t="s">
        <v>17</v>
      </c>
      <c r="G5" t="s">
        <v>16</v>
      </c>
      <c r="H5" s="4">
        <v>61.3</v>
      </c>
    </row>
    <row r="6" spans="1:8" x14ac:dyDescent="0.3">
      <c r="A6" s="7">
        <v>1091117229345</v>
      </c>
      <c r="B6" s="7">
        <v>2001807012</v>
      </c>
      <c r="C6">
        <v>0.15</v>
      </c>
      <c r="D6" s="6">
        <v>121003</v>
      </c>
      <c r="E6" s="7">
        <v>515591</v>
      </c>
      <c r="F6" t="s">
        <v>15</v>
      </c>
      <c r="G6" t="s">
        <v>16</v>
      </c>
      <c r="H6" s="4">
        <v>45.4</v>
      </c>
    </row>
    <row r="7" spans="1:8" x14ac:dyDescent="0.3">
      <c r="A7" s="7">
        <v>1091117229555</v>
      </c>
      <c r="B7" s="7">
        <v>2001806686</v>
      </c>
      <c r="C7">
        <v>0.15</v>
      </c>
      <c r="D7" s="6">
        <v>121003</v>
      </c>
      <c r="E7" s="7">
        <v>326502</v>
      </c>
      <c r="F7" t="s">
        <v>15</v>
      </c>
      <c r="G7" t="s">
        <v>16</v>
      </c>
      <c r="H7" s="4">
        <v>45.4</v>
      </c>
    </row>
    <row r="8" spans="1:8" x14ac:dyDescent="0.3">
      <c r="A8" s="7">
        <v>1091117229776</v>
      </c>
      <c r="B8" s="7">
        <v>2001806885</v>
      </c>
      <c r="C8">
        <v>1</v>
      </c>
      <c r="D8" s="6">
        <v>121003</v>
      </c>
      <c r="E8" s="7">
        <v>208019</v>
      </c>
      <c r="F8" t="s">
        <v>17</v>
      </c>
      <c r="G8" t="s">
        <v>16</v>
      </c>
      <c r="H8" s="4">
        <v>61.3</v>
      </c>
    </row>
    <row r="9" spans="1:8" x14ac:dyDescent="0.3">
      <c r="A9" s="7">
        <v>1091117323112</v>
      </c>
      <c r="B9" s="7">
        <v>2001807058</v>
      </c>
      <c r="C9">
        <v>1.1499999999999999</v>
      </c>
      <c r="D9" s="6">
        <v>121003</v>
      </c>
      <c r="E9" s="7">
        <v>140301</v>
      </c>
      <c r="F9" t="s">
        <v>17</v>
      </c>
      <c r="G9" t="s">
        <v>16</v>
      </c>
      <c r="H9" s="4">
        <v>89.6</v>
      </c>
    </row>
    <row r="10" spans="1:8" x14ac:dyDescent="0.3">
      <c r="A10" s="7">
        <v>1091117323812</v>
      </c>
      <c r="B10" s="7">
        <v>2001807186</v>
      </c>
      <c r="C10">
        <v>0.5</v>
      </c>
      <c r="D10" s="6">
        <v>121003</v>
      </c>
      <c r="E10" s="7">
        <v>396001</v>
      </c>
      <c r="F10" t="s">
        <v>15</v>
      </c>
      <c r="G10" t="s">
        <v>16</v>
      </c>
      <c r="H10" s="4">
        <v>45.4</v>
      </c>
    </row>
    <row r="11" spans="1:8" x14ac:dyDescent="0.3">
      <c r="A11" s="7">
        <v>1091117324206</v>
      </c>
      <c r="B11" s="7">
        <v>2001807290</v>
      </c>
      <c r="C11">
        <v>0.5</v>
      </c>
      <c r="D11" s="6">
        <v>121003</v>
      </c>
      <c r="E11" s="7">
        <v>711106</v>
      </c>
      <c r="F11" t="s">
        <v>15</v>
      </c>
      <c r="G11" t="s">
        <v>16</v>
      </c>
      <c r="H11" s="4">
        <v>45.4</v>
      </c>
    </row>
    <row r="12" spans="1:8" x14ac:dyDescent="0.3">
      <c r="A12" s="7">
        <v>1091117326612</v>
      </c>
      <c r="B12" s="7">
        <v>2001807814</v>
      </c>
      <c r="C12">
        <v>0.79</v>
      </c>
      <c r="D12" s="6">
        <v>121003</v>
      </c>
      <c r="E12" s="7">
        <v>284001</v>
      </c>
      <c r="F12" t="s">
        <v>17</v>
      </c>
      <c r="G12" t="s">
        <v>16</v>
      </c>
      <c r="H12" s="4">
        <v>61.3</v>
      </c>
    </row>
    <row r="13" spans="1:8" x14ac:dyDescent="0.3">
      <c r="A13" s="7">
        <v>1091117327172</v>
      </c>
      <c r="B13" s="7">
        <v>2001807931</v>
      </c>
      <c r="C13">
        <v>0.72</v>
      </c>
      <c r="D13" s="6">
        <v>121003</v>
      </c>
      <c r="E13" s="7">
        <v>441601</v>
      </c>
      <c r="F13" t="s">
        <v>15</v>
      </c>
      <c r="G13" t="s">
        <v>16</v>
      </c>
      <c r="H13" s="4">
        <v>90.2</v>
      </c>
    </row>
    <row r="14" spans="1:8" x14ac:dyDescent="0.3">
      <c r="A14" s="7">
        <v>1091117327275</v>
      </c>
      <c r="B14" s="7">
        <v>2001807956</v>
      </c>
      <c r="C14">
        <v>1.08</v>
      </c>
      <c r="D14" s="6">
        <v>121003</v>
      </c>
      <c r="E14" s="7">
        <v>248006</v>
      </c>
      <c r="F14" t="s">
        <v>17</v>
      </c>
      <c r="G14" t="s">
        <v>16</v>
      </c>
      <c r="H14" s="4">
        <v>89.6</v>
      </c>
    </row>
    <row r="15" spans="1:8" x14ac:dyDescent="0.3">
      <c r="A15" s="7">
        <v>1091117327312</v>
      </c>
      <c r="B15" s="7">
        <v>2001807960</v>
      </c>
      <c r="C15">
        <v>1</v>
      </c>
      <c r="D15" s="6">
        <v>121003</v>
      </c>
      <c r="E15" s="7">
        <v>485001</v>
      </c>
      <c r="F15" t="s">
        <v>15</v>
      </c>
      <c r="G15" t="s">
        <v>16</v>
      </c>
      <c r="H15" s="4">
        <v>90.2</v>
      </c>
    </row>
    <row r="16" spans="1:8" x14ac:dyDescent="0.3">
      <c r="A16" s="7">
        <v>1091117327695</v>
      </c>
      <c r="B16" s="7">
        <v>2001807930</v>
      </c>
      <c r="C16">
        <v>0.15</v>
      </c>
      <c r="D16" s="6">
        <v>121003</v>
      </c>
      <c r="E16" s="7">
        <v>845438</v>
      </c>
      <c r="F16" t="s">
        <v>15</v>
      </c>
      <c r="G16" t="s">
        <v>16</v>
      </c>
      <c r="H16" s="4">
        <v>45.4</v>
      </c>
    </row>
    <row r="17" spans="1:8" x14ac:dyDescent="0.3">
      <c r="A17" s="7">
        <v>1091117435005</v>
      </c>
      <c r="B17" s="7">
        <v>2001808102</v>
      </c>
      <c r="C17">
        <v>1.28</v>
      </c>
      <c r="D17" s="6">
        <v>121003</v>
      </c>
      <c r="E17" s="7">
        <v>463106</v>
      </c>
      <c r="F17" t="s">
        <v>15</v>
      </c>
      <c r="G17" t="s">
        <v>16</v>
      </c>
      <c r="H17" s="4">
        <v>135</v>
      </c>
    </row>
    <row r="18" spans="1:8" x14ac:dyDescent="0.3">
      <c r="A18" s="7">
        <v>1091117435134</v>
      </c>
      <c r="B18" s="7">
        <v>2001808118</v>
      </c>
      <c r="C18">
        <v>0.5</v>
      </c>
      <c r="D18" s="6">
        <v>121003</v>
      </c>
      <c r="E18" s="7">
        <v>140301</v>
      </c>
      <c r="F18" t="s">
        <v>17</v>
      </c>
      <c r="G18" t="s">
        <v>16</v>
      </c>
      <c r="H18" s="4">
        <v>33</v>
      </c>
    </row>
    <row r="19" spans="1:8" x14ac:dyDescent="0.3">
      <c r="A19" s="7">
        <v>1091117435370</v>
      </c>
      <c r="B19" s="7">
        <v>2001808207</v>
      </c>
      <c r="C19">
        <v>0.79</v>
      </c>
      <c r="D19" s="6">
        <v>121003</v>
      </c>
      <c r="E19" s="7">
        <v>495671</v>
      </c>
      <c r="F19" t="s">
        <v>15</v>
      </c>
      <c r="G19" t="s">
        <v>16</v>
      </c>
      <c r="H19" s="4">
        <v>90.2</v>
      </c>
    </row>
    <row r="20" spans="1:8" x14ac:dyDescent="0.3">
      <c r="A20" s="7">
        <v>1091117435661</v>
      </c>
      <c r="B20" s="7">
        <v>2001808295</v>
      </c>
      <c r="C20">
        <v>0.2</v>
      </c>
      <c r="D20" s="6">
        <v>121003</v>
      </c>
      <c r="E20" s="7">
        <v>673002</v>
      </c>
      <c r="F20" t="s">
        <v>18</v>
      </c>
      <c r="G20" t="s">
        <v>19</v>
      </c>
      <c r="H20" s="4">
        <v>107.3</v>
      </c>
    </row>
    <row r="21" spans="1:8" x14ac:dyDescent="0.3">
      <c r="A21" s="7">
        <v>1091117436383</v>
      </c>
      <c r="B21" s="7">
        <v>2001808507</v>
      </c>
      <c r="C21">
        <v>0.79</v>
      </c>
      <c r="D21" s="6">
        <v>121003</v>
      </c>
      <c r="E21" s="7">
        <v>208002</v>
      </c>
      <c r="F21" t="s">
        <v>17</v>
      </c>
      <c r="G21" t="s">
        <v>16</v>
      </c>
      <c r="H21" s="4">
        <v>61.3</v>
      </c>
    </row>
    <row r="22" spans="1:8" x14ac:dyDescent="0.3">
      <c r="A22" s="7">
        <v>1091117436464</v>
      </c>
      <c r="B22" s="7">
        <v>2001808542</v>
      </c>
      <c r="C22">
        <v>0.86</v>
      </c>
      <c r="D22" s="6">
        <v>121003</v>
      </c>
      <c r="E22" s="7">
        <v>416010</v>
      </c>
      <c r="F22" t="s">
        <v>15</v>
      </c>
      <c r="G22" t="s">
        <v>16</v>
      </c>
      <c r="H22" s="4">
        <v>90.2</v>
      </c>
    </row>
    <row r="23" spans="1:8" x14ac:dyDescent="0.3">
      <c r="A23" s="7">
        <v>1091117437050</v>
      </c>
      <c r="B23" s="7">
        <v>2001808675</v>
      </c>
      <c r="C23">
        <v>1.2</v>
      </c>
      <c r="D23" s="6">
        <v>121003</v>
      </c>
      <c r="E23" s="7">
        <v>226010</v>
      </c>
      <c r="F23" t="s">
        <v>17</v>
      </c>
      <c r="G23" t="s">
        <v>16</v>
      </c>
      <c r="H23" s="4">
        <v>89.6</v>
      </c>
    </row>
    <row r="24" spans="1:8" x14ac:dyDescent="0.3">
      <c r="A24" s="7">
        <v>1091117327496</v>
      </c>
      <c r="B24" s="7">
        <v>2001807976</v>
      </c>
      <c r="C24">
        <v>0.7</v>
      </c>
      <c r="D24" s="6">
        <v>121003</v>
      </c>
      <c r="E24" s="7">
        <v>400705</v>
      </c>
      <c r="F24" t="s">
        <v>15</v>
      </c>
      <c r="G24" t="s">
        <v>19</v>
      </c>
      <c r="H24" s="4">
        <v>172.8</v>
      </c>
    </row>
    <row r="25" spans="1:8" x14ac:dyDescent="0.3">
      <c r="A25" s="7">
        <v>1091118547832</v>
      </c>
      <c r="B25" s="7">
        <v>2001812838</v>
      </c>
      <c r="C25">
        <v>0.6</v>
      </c>
      <c r="D25" s="6">
        <v>121003</v>
      </c>
      <c r="E25" s="7">
        <v>262405</v>
      </c>
      <c r="F25" t="s">
        <v>17</v>
      </c>
      <c r="G25" t="s">
        <v>19</v>
      </c>
      <c r="H25" s="4">
        <v>102.3</v>
      </c>
    </row>
    <row r="26" spans="1:8" x14ac:dyDescent="0.3">
      <c r="A26" s="7">
        <v>1091119398844</v>
      </c>
      <c r="B26" s="7">
        <v>2001816684</v>
      </c>
      <c r="C26">
        <v>0.99</v>
      </c>
      <c r="D26" s="6">
        <v>121003</v>
      </c>
      <c r="E26" s="7">
        <v>394210</v>
      </c>
      <c r="F26" t="s">
        <v>15</v>
      </c>
      <c r="G26" t="s">
        <v>19</v>
      </c>
      <c r="H26" s="4">
        <v>172.8</v>
      </c>
    </row>
    <row r="27" spans="1:8" x14ac:dyDescent="0.3">
      <c r="A27" s="7">
        <v>1091119630264</v>
      </c>
      <c r="B27" s="7">
        <v>2001817160</v>
      </c>
      <c r="C27">
        <v>0.7</v>
      </c>
      <c r="D27" s="6">
        <v>121003</v>
      </c>
      <c r="E27" s="7">
        <v>411014</v>
      </c>
      <c r="F27" t="s">
        <v>15</v>
      </c>
      <c r="G27" t="s">
        <v>19</v>
      </c>
      <c r="H27" s="4">
        <v>172.8</v>
      </c>
    </row>
    <row r="28" spans="1:8" x14ac:dyDescent="0.3">
      <c r="A28" s="7">
        <v>1091120014461</v>
      </c>
      <c r="B28" s="7">
        <v>2001818390</v>
      </c>
      <c r="C28">
        <v>0.8</v>
      </c>
      <c r="D28" s="6">
        <v>121003</v>
      </c>
      <c r="E28" s="7">
        <v>783301</v>
      </c>
      <c r="F28" t="s">
        <v>18</v>
      </c>
      <c r="G28" t="s">
        <v>19</v>
      </c>
      <c r="H28" s="4">
        <v>213.5</v>
      </c>
    </row>
    <row r="29" spans="1:8" x14ac:dyDescent="0.3">
      <c r="A29" s="7">
        <v>1091120959015</v>
      </c>
      <c r="B29" s="7">
        <v>2001821190</v>
      </c>
      <c r="C29">
        <v>1.2</v>
      </c>
      <c r="D29" s="6">
        <v>121003</v>
      </c>
      <c r="E29" s="7">
        <v>486661</v>
      </c>
      <c r="F29" t="s">
        <v>15</v>
      </c>
      <c r="G29" t="s">
        <v>19</v>
      </c>
      <c r="H29" s="4">
        <v>258.89999999999998</v>
      </c>
    </row>
    <row r="30" spans="1:8" x14ac:dyDescent="0.3">
      <c r="A30" s="7">
        <v>1091121485824</v>
      </c>
      <c r="B30" s="7">
        <v>2001817093</v>
      </c>
      <c r="C30">
        <v>1.3</v>
      </c>
      <c r="D30" s="6">
        <v>121003</v>
      </c>
      <c r="E30" s="7">
        <v>244001</v>
      </c>
      <c r="F30" t="s">
        <v>17</v>
      </c>
      <c r="G30" t="s">
        <v>19</v>
      </c>
      <c r="H30" s="4">
        <v>151.1</v>
      </c>
    </row>
    <row r="31" spans="1:8" x14ac:dyDescent="0.3">
      <c r="A31" s="7">
        <v>1091121666133</v>
      </c>
      <c r="B31" s="7">
        <v>2001823564</v>
      </c>
      <c r="C31">
        <v>0.7</v>
      </c>
      <c r="D31" s="6">
        <v>121003</v>
      </c>
      <c r="E31" s="7">
        <v>492001</v>
      </c>
      <c r="F31" t="s">
        <v>15</v>
      </c>
      <c r="G31" t="s">
        <v>19</v>
      </c>
      <c r="H31" s="4">
        <v>172.8</v>
      </c>
    </row>
    <row r="32" spans="1:8" x14ac:dyDescent="0.3">
      <c r="A32" s="7">
        <v>1091121981575</v>
      </c>
      <c r="B32" s="7">
        <v>2001825261</v>
      </c>
      <c r="C32">
        <v>1.6</v>
      </c>
      <c r="D32" s="6">
        <v>121003</v>
      </c>
      <c r="E32" s="7">
        <v>517128</v>
      </c>
      <c r="F32" t="s">
        <v>15</v>
      </c>
      <c r="G32" t="s">
        <v>19</v>
      </c>
      <c r="H32" s="4">
        <v>345</v>
      </c>
    </row>
    <row r="33" spans="1:8" x14ac:dyDescent="0.3">
      <c r="A33" s="7">
        <v>1091117957780</v>
      </c>
      <c r="B33" s="7">
        <v>2001811192</v>
      </c>
      <c r="C33">
        <v>1.1299999999999999</v>
      </c>
      <c r="D33" s="6">
        <v>121003</v>
      </c>
      <c r="E33" s="7">
        <v>562110</v>
      </c>
      <c r="F33" t="s">
        <v>15</v>
      </c>
      <c r="G33" t="s">
        <v>19</v>
      </c>
      <c r="H33" s="4">
        <v>258.89999999999998</v>
      </c>
    </row>
    <row r="34" spans="1:8" x14ac:dyDescent="0.3">
      <c r="A34" s="7">
        <v>1091121482593</v>
      </c>
      <c r="B34" s="7">
        <v>2001809917</v>
      </c>
      <c r="C34">
        <v>0.6</v>
      </c>
      <c r="D34" s="6">
        <v>121003</v>
      </c>
      <c r="E34" s="7">
        <v>831006</v>
      </c>
      <c r="F34" t="s">
        <v>15</v>
      </c>
      <c r="G34" t="s">
        <v>19</v>
      </c>
      <c r="H34" s="4">
        <v>172.8</v>
      </c>
    </row>
    <row r="35" spans="1:8" x14ac:dyDescent="0.3">
      <c r="A35" s="7">
        <v>1091117221940</v>
      </c>
      <c r="B35" s="7">
        <v>2001806210</v>
      </c>
      <c r="C35">
        <v>2.92</v>
      </c>
      <c r="D35" s="6">
        <v>121003</v>
      </c>
      <c r="E35" s="7">
        <v>140604</v>
      </c>
      <c r="F35" t="s">
        <v>17</v>
      </c>
      <c r="G35" t="s">
        <v>16</v>
      </c>
      <c r="H35" s="4">
        <v>174.5</v>
      </c>
    </row>
    <row r="36" spans="1:8" x14ac:dyDescent="0.3">
      <c r="A36" s="7">
        <v>1091117222065</v>
      </c>
      <c r="B36" s="7">
        <v>2001806226</v>
      </c>
      <c r="C36">
        <v>0.68</v>
      </c>
      <c r="D36" s="6">
        <v>121003</v>
      </c>
      <c r="E36" s="7">
        <v>723146</v>
      </c>
      <c r="F36" t="s">
        <v>15</v>
      </c>
      <c r="G36" t="s">
        <v>16</v>
      </c>
      <c r="H36" s="4">
        <v>90.2</v>
      </c>
    </row>
    <row r="37" spans="1:8" x14ac:dyDescent="0.3">
      <c r="A37" s="7">
        <v>1091117222080</v>
      </c>
      <c r="B37" s="7">
        <v>2001806229</v>
      </c>
      <c r="C37">
        <v>0.71</v>
      </c>
      <c r="D37" s="6">
        <v>121003</v>
      </c>
      <c r="E37" s="7">
        <v>421204</v>
      </c>
      <c r="F37" t="s">
        <v>15</v>
      </c>
      <c r="G37" t="s">
        <v>16</v>
      </c>
      <c r="H37" s="4">
        <v>90.2</v>
      </c>
    </row>
    <row r="38" spans="1:8" x14ac:dyDescent="0.3">
      <c r="A38" s="7">
        <v>1091117222135</v>
      </c>
      <c r="B38" s="7">
        <v>2001806233</v>
      </c>
      <c r="C38">
        <v>0.78</v>
      </c>
      <c r="D38" s="6">
        <v>121003</v>
      </c>
      <c r="E38" s="7">
        <v>263139</v>
      </c>
      <c r="F38" t="s">
        <v>17</v>
      </c>
      <c r="G38" t="s">
        <v>16</v>
      </c>
      <c r="H38" s="4">
        <v>61.3</v>
      </c>
    </row>
    <row r="39" spans="1:8" x14ac:dyDescent="0.3">
      <c r="A39" s="7">
        <v>1091117222146</v>
      </c>
      <c r="B39" s="7">
        <v>2001806251</v>
      </c>
      <c r="C39">
        <v>1.27</v>
      </c>
      <c r="D39" s="6">
        <v>121003</v>
      </c>
      <c r="E39" s="7">
        <v>743263</v>
      </c>
      <c r="F39" t="s">
        <v>15</v>
      </c>
      <c r="G39" t="s">
        <v>16</v>
      </c>
      <c r="H39" s="4">
        <v>135</v>
      </c>
    </row>
    <row r="40" spans="1:8" x14ac:dyDescent="0.3">
      <c r="A40" s="7">
        <v>1091117222570</v>
      </c>
      <c r="B40" s="7">
        <v>2001806338</v>
      </c>
      <c r="C40">
        <v>0.7</v>
      </c>
      <c r="D40" s="6">
        <v>121003</v>
      </c>
      <c r="E40" s="7">
        <v>392150</v>
      </c>
      <c r="F40" t="s">
        <v>15</v>
      </c>
      <c r="G40" t="s">
        <v>16</v>
      </c>
      <c r="H40" s="4">
        <v>90.2</v>
      </c>
    </row>
    <row r="41" spans="1:8" x14ac:dyDescent="0.3">
      <c r="A41" s="7">
        <v>1091117223211</v>
      </c>
      <c r="B41" s="7">
        <v>2001806446</v>
      </c>
      <c r="C41">
        <v>0.69</v>
      </c>
      <c r="D41" s="6">
        <v>121003</v>
      </c>
      <c r="E41" s="7">
        <v>382830</v>
      </c>
      <c r="F41" t="s">
        <v>15</v>
      </c>
      <c r="G41" t="s">
        <v>16</v>
      </c>
      <c r="H41" s="4">
        <v>90.2</v>
      </c>
    </row>
    <row r="42" spans="1:8" x14ac:dyDescent="0.3">
      <c r="A42" s="7">
        <v>1091117224353</v>
      </c>
      <c r="B42" s="7">
        <v>2001806533</v>
      </c>
      <c r="C42">
        <v>0.68</v>
      </c>
      <c r="D42" s="6">
        <v>121003</v>
      </c>
      <c r="E42" s="7">
        <v>711303</v>
      </c>
      <c r="F42" t="s">
        <v>15</v>
      </c>
      <c r="G42" t="s">
        <v>16</v>
      </c>
      <c r="H42" s="4">
        <v>90.2</v>
      </c>
    </row>
    <row r="43" spans="1:8" x14ac:dyDescent="0.3">
      <c r="A43" s="7">
        <v>1091117224611</v>
      </c>
      <c r="B43" s="7">
        <v>2001806547</v>
      </c>
      <c r="C43">
        <v>1</v>
      </c>
      <c r="D43" s="6">
        <v>121003</v>
      </c>
      <c r="E43" s="7">
        <v>283102</v>
      </c>
      <c r="F43" t="s">
        <v>17</v>
      </c>
      <c r="G43" t="s">
        <v>16</v>
      </c>
      <c r="H43" s="4">
        <v>61.3</v>
      </c>
    </row>
    <row r="44" spans="1:8" x14ac:dyDescent="0.3">
      <c r="A44" s="7">
        <v>1091117224902</v>
      </c>
      <c r="B44" s="7">
        <v>2001806567</v>
      </c>
      <c r="C44">
        <v>1.1599999999999999</v>
      </c>
      <c r="D44" s="6">
        <v>121003</v>
      </c>
      <c r="E44" s="7">
        <v>370201</v>
      </c>
      <c r="F44" t="s">
        <v>15</v>
      </c>
      <c r="G44" t="s">
        <v>16</v>
      </c>
      <c r="H44" s="4">
        <v>135</v>
      </c>
    </row>
    <row r="45" spans="1:8" x14ac:dyDescent="0.3">
      <c r="A45" s="7">
        <v>1091117225016</v>
      </c>
      <c r="B45" s="7">
        <v>2001806575</v>
      </c>
      <c r="C45">
        <v>0.68</v>
      </c>
      <c r="D45" s="6">
        <v>121003</v>
      </c>
      <c r="E45" s="7">
        <v>248001</v>
      </c>
      <c r="F45" t="s">
        <v>17</v>
      </c>
      <c r="G45" t="s">
        <v>16</v>
      </c>
      <c r="H45" s="4">
        <v>61.3</v>
      </c>
    </row>
    <row r="46" spans="1:8" x14ac:dyDescent="0.3">
      <c r="A46" s="7">
        <v>1091117225484</v>
      </c>
      <c r="B46" s="7">
        <v>2001806616</v>
      </c>
      <c r="C46">
        <v>1.08</v>
      </c>
      <c r="D46" s="6">
        <v>121003</v>
      </c>
      <c r="E46" s="7">
        <v>144001</v>
      </c>
      <c r="F46" t="s">
        <v>17</v>
      </c>
      <c r="G46" t="s">
        <v>16</v>
      </c>
      <c r="H46" s="4">
        <v>89.6</v>
      </c>
    </row>
    <row r="47" spans="1:8" x14ac:dyDescent="0.3">
      <c r="A47" s="7">
        <v>1091117226221</v>
      </c>
      <c r="B47" s="7">
        <v>2001806652</v>
      </c>
      <c r="C47">
        <v>0.69</v>
      </c>
      <c r="D47" s="6">
        <v>121003</v>
      </c>
      <c r="E47" s="7">
        <v>403401</v>
      </c>
      <c r="F47" t="s">
        <v>15</v>
      </c>
      <c r="G47" t="s">
        <v>16</v>
      </c>
      <c r="H47" s="4">
        <v>90.2</v>
      </c>
    </row>
    <row r="48" spans="1:8" x14ac:dyDescent="0.3">
      <c r="A48" s="7">
        <v>1091117226674</v>
      </c>
      <c r="B48" s="7">
        <v>2001806733</v>
      </c>
      <c r="C48">
        <v>1.1299999999999999</v>
      </c>
      <c r="D48" s="6">
        <v>121003</v>
      </c>
      <c r="E48" s="7">
        <v>452001</v>
      </c>
      <c r="F48" t="s">
        <v>15</v>
      </c>
      <c r="G48" t="s">
        <v>16</v>
      </c>
      <c r="H48" s="4">
        <v>135</v>
      </c>
    </row>
    <row r="49" spans="1:8" x14ac:dyDescent="0.3">
      <c r="A49" s="7">
        <v>1091117226711</v>
      </c>
      <c r="B49" s="7">
        <v>2001806735</v>
      </c>
      <c r="C49">
        <v>0.69</v>
      </c>
      <c r="D49" s="6">
        <v>121003</v>
      </c>
      <c r="E49" s="7">
        <v>721636</v>
      </c>
      <c r="F49" t="s">
        <v>15</v>
      </c>
      <c r="G49" t="s">
        <v>16</v>
      </c>
      <c r="H49" s="4">
        <v>90.2</v>
      </c>
    </row>
    <row r="50" spans="1:8" x14ac:dyDescent="0.3">
      <c r="A50" s="7">
        <v>1091117226910</v>
      </c>
      <c r="B50" s="7">
        <v>2001806726</v>
      </c>
      <c r="C50">
        <v>0.68</v>
      </c>
      <c r="D50" s="6">
        <v>121003</v>
      </c>
      <c r="E50" s="7">
        <v>831002</v>
      </c>
      <c r="F50" t="s">
        <v>15</v>
      </c>
      <c r="G50" t="s">
        <v>16</v>
      </c>
      <c r="H50" s="4">
        <v>90.2</v>
      </c>
    </row>
    <row r="51" spans="1:8" x14ac:dyDescent="0.3">
      <c r="A51" s="7">
        <v>1091117227573</v>
      </c>
      <c r="B51" s="7">
        <v>2001806776</v>
      </c>
      <c r="C51">
        <v>2.86</v>
      </c>
      <c r="D51" s="6">
        <v>121003</v>
      </c>
      <c r="E51" s="7">
        <v>226004</v>
      </c>
      <c r="F51" t="s">
        <v>17</v>
      </c>
      <c r="G51" t="s">
        <v>16</v>
      </c>
      <c r="H51" s="4">
        <v>174.5</v>
      </c>
    </row>
    <row r="52" spans="1:8" x14ac:dyDescent="0.3">
      <c r="A52" s="7">
        <v>1091117227816</v>
      </c>
      <c r="B52" s="7">
        <v>2001806801</v>
      </c>
      <c r="C52">
        <v>1.35</v>
      </c>
      <c r="D52" s="6">
        <v>121003</v>
      </c>
      <c r="E52" s="7">
        <v>248001</v>
      </c>
      <c r="F52" t="s">
        <v>17</v>
      </c>
      <c r="G52" t="s">
        <v>16</v>
      </c>
      <c r="H52" s="4">
        <v>89.6</v>
      </c>
    </row>
    <row r="53" spans="1:8" x14ac:dyDescent="0.3">
      <c r="A53" s="7">
        <v>1091117229290</v>
      </c>
      <c r="B53" s="7">
        <v>2001807004</v>
      </c>
      <c r="C53">
        <v>0.68</v>
      </c>
      <c r="D53" s="6">
        <v>121003</v>
      </c>
      <c r="E53" s="7">
        <v>410206</v>
      </c>
      <c r="F53" t="s">
        <v>15</v>
      </c>
      <c r="G53" t="s">
        <v>16</v>
      </c>
      <c r="H53" s="4">
        <v>90.2</v>
      </c>
    </row>
    <row r="54" spans="1:8" x14ac:dyDescent="0.3">
      <c r="A54" s="7">
        <v>1091117323005</v>
      </c>
      <c r="B54" s="7">
        <v>2001807036</v>
      </c>
      <c r="C54">
        <v>1.64</v>
      </c>
      <c r="D54" s="6">
        <v>121003</v>
      </c>
      <c r="E54" s="7">
        <v>516503</v>
      </c>
      <c r="F54" t="s">
        <v>15</v>
      </c>
      <c r="G54" t="s">
        <v>16</v>
      </c>
      <c r="H54" s="4">
        <v>179.8</v>
      </c>
    </row>
    <row r="55" spans="1:8" x14ac:dyDescent="0.3">
      <c r="A55" s="7">
        <v>1091117323215</v>
      </c>
      <c r="B55" s="7">
        <v>2001807084</v>
      </c>
      <c r="C55">
        <v>0.67</v>
      </c>
      <c r="D55" s="6">
        <v>121003</v>
      </c>
      <c r="E55" s="7">
        <v>742103</v>
      </c>
      <c r="F55" t="s">
        <v>15</v>
      </c>
      <c r="G55" t="s">
        <v>16</v>
      </c>
      <c r="H55" s="4">
        <v>90.2</v>
      </c>
    </row>
    <row r="56" spans="1:8" x14ac:dyDescent="0.3">
      <c r="A56" s="7">
        <v>1091117324394</v>
      </c>
      <c r="B56" s="7">
        <v>2001807362</v>
      </c>
      <c r="C56">
        <v>2</v>
      </c>
      <c r="D56" s="6">
        <v>121003</v>
      </c>
      <c r="E56" s="7">
        <v>452018</v>
      </c>
      <c r="F56" t="s">
        <v>15</v>
      </c>
      <c r="G56" t="s">
        <v>16</v>
      </c>
      <c r="H56" s="4">
        <v>179.8</v>
      </c>
    </row>
    <row r="57" spans="1:8" x14ac:dyDescent="0.3">
      <c r="A57" s="7">
        <v>1091117325094</v>
      </c>
      <c r="B57" s="7">
        <v>2001807415</v>
      </c>
      <c r="C57">
        <v>1</v>
      </c>
      <c r="D57" s="6">
        <v>121003</v>
      </c>
      <c r="E57" s="7">
        <v>208001</v>
      </c>
      <c r="F57" t="s">
        <v>17</v>
      </c>
      <c r="G57" t="s">
        <v>16</v>
      </c>
      <c r="H57" s="4">
        <v>61.3</v>
      </c>
    </row>
    <row r="58" spans="1:8" x14ac:dyDescent="0.3">
      <c r="A58" s="7">
        <v>1091117616121</v>
      </c>
      <c r="B58" s="7">
        <v>2001809592</v>
      </c>
      <c r="C58">
        <v>1.5</v>
      </c>
      <c r="D58" s="6">
        <v>121003</v>
      </c>
      <c r="E58" s="7">
        <v>244713</v>
      </c>
      <c r="F58" t="s">
        <v>17</v>
      </c>
      <c r="G58" t="s">
        <v>16</v>
      </c>
      <c r="H58" s="4">
        <v>89.6</v>
      </c>
    </row>
    <row r="59" spans="1:8" x14ac:dyDescent="0.3">
      <c r="A59" s="7">
        <v>1091117795531</v>
      </c>
      <c r="B59" s="7">
        <v>2001809794</v>
      </c>
      <c r="C59">
        <v>1.5</v>
      </c>
      <c r="D59" s="6">
        <v>121003</v>
      </c>
      <c r="E59" s="7">
        <v>580007</v>
      </c>
      <c r="F59" t="s">
        <v>15</v>
      </c>
      <c r="G59" t="s">
        <v>16</v>
      </c>
      <c r="H59" s="4">
        <v>135</v>
      </c>
    </row>
    <row r="60" spans="1:8" x14ac:dyDescent="0.3">
      <c r="A60" s="7">
        <v>1091117795623</v>
      </c>
      <c r="B60" s="7">
        <v>2001809820</v>
      </c>
      <c r="C60">
        <v>3</v>
      </c>
      <c r="D60" s="6">
        <v>121003</v>
      </c>
      <c r="E60" s="7">
        <v>360005</v>
      </c>
      <c r="F60" t="s">
        <v>15</v>
      </c>
      <c r="G60" t="s">
        <v>16</v>
      </c>
      <c r="H60" s="4">
        <v>269.39999999999998</v>
      </c>
    </row>
    <row r="61" spans="1:8" x14ac:dyDescent="0.3">
      <c r="A61" s="7">
        <v>1091117223351</v>
      </c>
      <c r="B61" s="7">
        <v>2001806471</v>
      </c>
      <c r="C61">
        <v>1.7</v>
      </c>
      <c r="D61" s="6">
        <v>121003</v>
      </c>
      <c r="E61" s="7">
        <v>313027</v>
      </c>
      <c r="F61" t="s">
        <v>15</v>
      </c>
      <c r="G61" t="s">
        <v>16</v>
      </c>
      <c r="H61" s="4">
        <v>179.8</v>
      </c>
    </row>
    <row r="62" spans="1:8" x14ac:dyDescent="0.3">
      <c r="A62" s="7">
        <v>1091117324011</v>
      </c>
      <c r="B62" s="7">
        <v>2001807241</v>
      </c>
      <c r="C62">
        <v>0.79</v>
      </c>
      <c r="D62" s="6">
        <v>121003</v>
      </c>
      <c r="E62" s="7">
        <v>341001</v>
      </c>
      <c r="F62" t="s">
        <v>15</v>
      </c>
      <c r="G62" t="s">
        <v>16</v>
      </c>
      <c r="H62" s="4">
        <v>90.2</v>
      </c>
    </row>
    <row r="63" spans="1:8" x14ac:dyDescent="0.3">
      <c r="A63" s="7">
        <v>1091117327570</v>
      </c>
      <c r="B63" s="7">
        <v>2001807981</v>
      </c>
      <c r="C63">
        <v>0.5</v>
      </c>
      <c r="D63" s="6">
        <v>121003</v>
      </c>
      <c r="E63" s="7">
        <v>332715</v>
      </c>
      <c r="F63" t="s">
        <v>15</v>
      </c>
      <c r="G63" t="s">
        <v>16</v>
      </c>
      <c r="H63" s="4">
        <v>45.4</v>
      </c>
    </row>
    <row r="64" spans="1:8" x14ac:dyDescent="0.3">
      <c r="A64" s="7">
        <v>1091117435602</v>
      </c>
      <c r="B64" s="7">
        <v>2001808286</v>
      </c>
      <c r="C64">
        <v>0.77</v>
      </c>
      <c r="D64" s="6">
        <v>121003</v>
      </c>
      <c r="E64" s="7">
        <v>302031</v>
      </c>
      <c r="F64" t="s">
        <v>15</v>
      </c>
      <c r="G64" t="s">
        <v>16</v>
      </c>
      <c r="H64" s="4">
        <v>90.2</v>
      </c>
    </row>
    <row r="65" spans="1:8" x14ac:dyDescent="0.3">
      <c r="A65" s="7">
        <v>1091117437680</v>
      </c>
      <c r="B65" s="7">
        <v>2001808801</v>
      </c>
      <c r="C65">
        <v>0.8</v>
      </c>
      <c r="D65" s="6">
        <v>121003</v>
      </c>
      <c r="E65" s="7">
        <v>335001</v>
      </c>
      <c r="F65" t="s">
        <v>15</v>
      </c>
      <c r="G65" t="s">
        <v>16</v>
      </c>
      <c r="H65" s="4">
        <v>90.2</v>
      </c>
    </row>
    <row r="66" spans="1:8" x14ac:dyDescent="0.3">
      <c r="A66" s="7">
        <v>1091117804200</v>
      </c>
      <c r="B66" s="7">
        <v>2001810104</v>
      </c>
      <c r="C66">
        <v>0.76</v>
      </c>
      <c r="D66" s="6">
        <v>121003</v>
      </c>
      <c r="E66" s="7">
        <v>334004</v>
      </c>
      <c r="F66" t="s">
        <v>15</v>
      </c>
      <c r="G66" t="s">
        <v>16</v>
      </c>
      <c r="H66" s="4">
        <v>90.2</v>
      </c>
    </row>
    <row r="67" spans="1:8" x14ac:dyDescent="0.3">
      <c r="A67" s="7">
        <v>1091117957533</v>
      </c>
      <c r="B67" s="7">
        <v>2001811153</v>
      </c>
      <c r="C67">
        <v>0.76</v>
      </c>
      <c r="D67" s="6">
        <v>121003</v>
      </c>
      <c r="E67" s="7">
        <v>321001</v>
      </c>
      <c r="F67" t="s">
        <v>15</v>
      </c>
      <c r="G67" t="s">
        <v>16</v>
      </c>
      <c r="H67" s="4">
        <v>90.2</v>
      </c>
    </row>
    <row r="68" spans="1:8" x14ac:dyDescent="0.3">
      <c r="A68" s="7">
        <v>1091117957942</v>
      </c>
      <c r="B68" s="7">
        <v>2001811229</v>
      </c>
      <c r="C68">
        <v>0.6</v>
      </c>
      <c r="D68" s="6">
        <v>121003</v>
      </c>
      <c r="E68" s="7">
        <v>324001</v>
      </c>
      <c r="F68" t="s">
        <v>15</v>
      </c>
      <c r="G68" t="s">
        <v>16</v>
      </c>
      <c r="H68" s="4">
        <v>90.2</v>
      </c>
    </row>
    <row r="69" spans="1:8" x14ac:dyDescent="0.3">
      <c r="A69" s="7">
        <v>1091117958395</v>
      </c>
      <c r="B69" s="7">
        <v>2001811363</v>
      </c>
      <c r="C69">
        <v>0.59</v>
      </c>
      <c r="D69" s="6">
        <v>121003</v>
      </c>
      <c r="E69" s="7">
        <v>321608</v>
      </c>
      <c r="F69" t="s">
        <v>15</v>
      </c>
      <c r="G69" t="s">
        <v>16</v>
      </c>
      <c r="H69" s="4">
        <v>90.2</v>
      </c>
    </row>
    <row r="70" spans="1:8" x14ac:dyDescent="0.3">
      <c r="A70" s="7">
        <v>1091118001865</v>
      </c>
      <c r="B70" s="7">
        <v>2001811466</v>
      </c>
      <c r="C70">
        <v>0.8</v>
      </c>
      <c r="D70" s="6">
        <v>121003</v>
      </c>
      <c r="E70" s="7">
        <v>302002</v>
      </c>
      <c r="F70" t="s">
        <v>15</v>
      </c>
      <c r="G70" t="s">
        <v>16</v>
      </c>
      <c r="H70" s="4">
        <v>90.2</v>
      </c>
    </row>
    <row r="71" spans="1:8" x14ac:dyDescent="0.3">
      <c r="A71" s="7">
        <v>1091118009786</v>
      </c>
      <c r="B71" s="7">
        <v>2001811809</v>
      </c>
      <c r="C71">
        <v>0.5</v>
      </c>
      <c r="D71" s="6">
        <v>121003</v>
      </c>
      <c r="E71" s="7">
        <v>311011</v>
      </c>
      <c r="F71" t="s">
        <v>15</v>
      </c>
      <c r="G71" t="s">
        <v>19</v>
      </c>
      <c r="H71" s="4">
        <v>86.7</v>
      </c>
    </row>
    <row r="72" spans="1:8" x14ac:dyDescent="0.3">
      <c r="A72" s="7">
        <v>1091118548333</v>
      </c>
      <c r="B72" s="7">
        <v>2001812854</v>
      </c>
      <c r="C72">
        <v>2.94</v>
      </c>
      <c r="D72" s="6">
        <v>121003</v>
      </c>
      <c r="E72" s="7">
        <v>306302</v>
      </c>
      <c r="F72" t="s">
        <v>15</v>
      </c>
      <c r="G72" t="s">
        <v>16</v>
      </c>
      <c r="H72" s="4">
        <v>269.39999999999998</v>
      </c>
    </row>
    <row r="73" spans="1:8" x14ac:dyDescent="0.3">
      <c r="A73" s="7">
        <v>1091118553701</v>
      </c>
      <c r="B73" s="7">
        <v>2001813009</v>
      </c>
      <c r="C73">
        <v>1</v>
      </c>
      <c r="D73" s="6">
        <v>121003</v>
      </c>
      <c r="E73" s="7">
        <v>313001</v>
      </c>
      <c r="F73" t="s">
        <v>15</v>
      </c>
      <c r="G73" t="s">
        <v>16</v>
      </c>
      <c r="H73" s="4">
        <v>90.2</v>
      </c>
    </row>
    <row r="74" spans="1:8" x14ac:dyDescent="0.3">
      <c r="A74" s="7">
        <v>1091118591534</v>
      </c>
      <c r="B74" s="7">
        <v>2001812650</v>
      </c>
      <c r="C74">
        <v>0.61</v>
      </c>
      <c r="D74" s="6">
        <v>121003</v>
      </c>
      <c r="E74" s="7">
        <v>302002</v>
      </c>
      <c r="F74" t="s">
        <v>15</v>
      </c>
      <c r="G74" t="s">
        <v>16</v>
      </c>
      <c r="H74" s="4">
        <v>90.2</v>
      </c>
    </row>
    <row r="75" spans="1:8" x14ac:dyDescent="0.3">
      <c r="A75" s="7">
        <v>1091118925110</v>
      </c>
      <c r="B75" s="7">
        <v>2001814580</v>
      </c>
      <c r="C75">
        <v>0.15</v>
      </c>
      <c r="D75" s="6">
        <v>121003</v>
      </c>
      <c r="E75" s="7">
        <v>322255</v>
      </c>
      <c r="F75" t="s">
        <v>15</v>
      </c>
      <c r="G75" t="s">
        <v>19</v>
      </c>
      <c r="H75" s="4">
        <v>86.7</v>
      </c>
    </row>
    <row r="76" spans="1:8" x14ac:dyDescent="0.3">
      <c r="A76" s="7">
        <v>1091119169701</v>
      </c>
      <c r="B76" s="7">
        <v>2001815688</v>
      </c>
      <c r="C76">
        <v>0.2</v>
      </c>
      <c r="D76" s="6">
        <v>121003</v>
      </c>
      <c r="E76" s="7">
        <v>302017</v>
      </c>
      <c r="F76" t="s">
        <v>15</v>
      </c>
      <c r="G76" t="s">
        <v>16</v>
      </c>
      <c r="H76" s="4">
        <v>45.4</v>
      </c>
    </row>
    <row r="77" spans="1:8" x14ac:dyDescent="0.3">
      <c r="A77" s="7">
        <v>1091119367193</v>
      </c>
      <c r="B77" s="7">
        <v>2001816131</v>
      </c>
      <c r="C77">
        <v>0.7</v>
      </c>
      <c r="D77" s="6">
        <v>121003</v>
      </c>
      <c r="E77" s="7">
        <v>302017</v>
      </c>
      <c r="F77" t="s">
        <v>15</v>
      </c>
      <c r="G77" t="s">
        <v>16</v>
      </c>
      <c r="H77" s="4">
        <v>90.2</v>
      </c>
    </row>
    <row r="78" spans="1:8" x14ac:dyDescent="0.3">
      <c r="A78" s="7">
        <v>1091119429202</v>
      </c>
      <c r="B78" s="7">
        <v>2001816996</v>
      </c>
      <c r="C78">
        <v>0.5</v>
      </c>
      <c r="D78" s="6">
        <v>121003</v>
      </c>
      <c r="E78" s="7">
        <v>335512</v>
      </c>
      <c r="F78" t="s">
        <v>15</v>
      </c>
      <c r="G78" t="s">
        <v>16</v>
      </c>
      <c r="H78" s="4">
        <v>45.4</v>
      </c>
    </row>
    <row r="79" spans="1:8" x14ac:dyDescent="0.3">
      <c r="A79" s="7">
        <v>1091120959225</v>
      </c>
      <c r="B79" s="7">
        <v>2001821185</v>
      </c>
      <c r="C79">
        <v>2.1</v>
      </c>
      <c r="D79" s="6">
        <v>121003</v>
      </c>
      <c r="E79" s="7">
        <v>313001</v>
      </c>
      <c r="F79" t="s">
        <v>15</v>
      </c>
      <c r="G79" t="s">
        <v>16</v>
      </c>
      <c r="H79" s="4">
        <v>224.6</v>
      </c>
    </row>
    <row r="80" spans="1:8" x14ac:dyDescent="0.3">
      <c r="A80" s="7">
        <v>1091120962515</v>
      </c>
      <c r="B80" s="7">
        <v>2001821284</v>
      </c>
      <c r="C80">
        <v>0.2</v>
      </c>
      <c r="D80" s="6">
        <v>121003</v>
      </c>
      <c r="E80" s="7">
        <v>313001</v>
      </c>
      <c r="F80" t="s">
        <v>15</v>
      </c>
      <c r="G80" t="s">
        <v>16</v>
      </c>
      <c r="H80" s="4">
        <v>45.4</v>
      </c>
    </row>
    <row r="81" spans="1:8" x14ac:dyDescent="0.3">
      <c r="A81" s="7">
        <v>1091121031745</v>
      </c>
      <c r="B81" s="7">
        <v>2001821679</v>
      </c>
      <c r="C81">
        <v>0.2</v>
      </c>
      <c r="D81" s="6">
        <v>121003</v>
      </c>
      <c r="E81" s="7">
        <v>307026</v>
      </c>
      <c r="F81" t="s">
        <v>15</v>
      </c>
      <c r="G81" t="s">
        <v>16</v>
      </c>
      <c r="H81" s="4">
        <v>45.4</v>
      </c>
    </row>
    <row r="82" spans="1:8" x14ac:dyDescent="0.3">
      <c r="A82" s="7">
        <v>1091121034114</v>
      </c>
      <c r="B82" s="7">
        <v>2001821742</v>
      </c>
      <c r="C82">
        <v>0.15</v>
      </c>
      <c r="D82" s="6">
        <v>121003</v>
      </c>
      <c r="E82" s="7">
        <v>327025</v>
      </c>
      <c r="F82" t="s">
        <v>15</v>
      </c>
      <c r="G82" t="s">
        <v>16</v>
      </c>
      <c r="H82" s="4">
        <v>45.4</v>
      </c>
    </row>
    <row r="83" spans="1:8" x14ac:dyDescent="0.3">
      <c r="A83" s="7">
        <v>1091121034350</v>
      </c>
      <c r="B83" s="7">
        <v>2001821750</v>
      </c>
      <c r="C83">
        <v>0.8</v>
      </c>
      <c r="D83" s="6">
        <v>121003</v>
      </c>
      <c r="E83" s="7">
        <v>313333</v>
      </c>
      <c r="F83" t="s">
        <v>15</v>
      </c>
      <c r="G83" t="s">
        <v>16</v>
      </c>
      <c r="H83" s="4">
        <v>90.2</v>
      </c>
    </row>
    <row r="84" spans="1:8" x14ac:dyDescent="0.3">
      <c r="A84" s="7">
        <v>1091121034641</v>
      </c>
      <c r="B84" s="7">
        <v>2001821766</v>
      </c>
      <c r="C84">
        <v>0.2</v>
      </c>
      <c r="D84" s="6">
        <v>121003</v>
      </c>
      <c r="E84" s="7">
        <v>313001</v>
      </c>
      <c r="F84" t="s">
        <v>15</v>
      </c>
      <c r="G84" t="s">
        <v>16</v>
      </c>
      <c r="H84" s="4">
        <v>45.4</v>
      </c>
    </row>
    <row r="85" spans="1:8" x14ac:dyDescent="0.3">
      <c r="A85" s="7">
        <v>1091121183730</v>
      </c>
      <c r="B85" s="7">
        <v>2001821995</v>
      </c>
      <c r="C85">
        <v>0.5</v>
      </c>
      <c r="D85" s="6">
        <v>121003</v>
      </c>
      <c r="E85" s="7">
        <v>342008</v>
      </c>
      <c r="F85" t="s">
        <v>15</v>
      </c>
      <c r="G85" t="s">
        <v>16</v>
      </c>
      <c r="H85" s="4">
        <v>45.4</v>
      </c>
    </row>
    <row r="86" spans="1:8" x14ac:dyDescent="0.3">
      <c r="A86" s="7">
        <v>1091121185863</v>
      </c>
      <c r="B86" s="7">
        <v>2001821502</v>
      </c>
      <c r="C86">
        <v>0.6</v>
      </c>
      <c r="D86" s="6">
        <v>121003</v>
      </c>
      <c r="E86" s="7">
        <v>314401</v>
      </c>
      <c r="F86" t="s">
        <v>15</v>
      </c>
      <c r="G86" t="s">
        <v>16</v>
      </c>
      <c r="H86" s="4">
        <v>90.2</v>
      </c>
    </row>
    <row r="87" spans="1:8" x14ac:dyDescent="0.3">
      <c r="A87" s="7">
        <v>1091121305541</v>
      </c>
      <c r="B87" s="7">
        <v>2001822466</v>
      </c>
      <c r="C87">
        <v>1.1000000000000001</v>
      </c>
      <c r="D87" s="6">
        <v>121003</v>
      </c>
      <c r="E87" s="7">
        <v>342301</v>
      </c>
      <c r="F87" t="s">
        <v>15</v>
      </c>
      <c r="G87" t="s">
        <v>16</v>
      </c>
      <c r="H87" s="4">
        <v>135</v>
      </c>
    </row>
    <row r="88" spans="1:8" x14ac:dyDescent="0.3">
      <c r="A88" s="7">
        <v>1091121306101</v>
      </c>
      <c r="B88" s="7">
        <v>2001820690</v>
      </c>
      <c r="C88">
        <v>0.15</v>
      </c>
      <c r="D88" s="6">
        <v>121003</v>
      </c>
      <c r="E88" s="7">
        <v>313003</v>
      </c>
      <c r="F88" t="s">
        <v>15</v>
      </c>
      <c r="G88" t="s">
        <v>16</v>
      </c>
      <c r="H88" s="4">
        <v>45.4</v>
      </c>
    </row>
    <row r="89" spans="1:8" x14ac:dyDescent="0.3">
      <c r="A89" s="7">
        <v>1091118004245</v>
      </c>
      <c r="B89" s="7">
        <v>2001811604</v>
      </c>
      <c r="C89">
        <v>0.8</v>
      </c>
      <c r="D89" s="6">
        <v>121003</v>
      </c>
      <c r="E89" s="7">
        <v>173212</v>
      </c>
      <c r="F89" t="s">
        <v>17</v>
      </c>
      <c r="G89" t="s">
        <v>16</v>
      </c>
      <c r="H89" s="4">
        <v>61.3</v>
      </c>
    </row>
    <row r="90" spans="1:8" x14ac:dyDescent="0.3">
      <c r="A90" s="7">
        <v>1091120352712</v>
      </c>
      <c r="B90" s="7">
        <v>2001819252</v>
      </c>
      <c r="C90">
        <v>0.3</v>
      </c>
      <c r="D90" s="6">
        <v>121003</v>
      </c>
      <c r="E90" s="7">
        <v>174101</v>
      </c>
      <c r="F90" t="s">
        <v>17</v>
      </c>
      <c r="G90" t="s">
        <v>16</v>
      </c>
      <c r="H90" s="4">
        <v>33</v>
      </c>
    </row>
    <row r="91" spans="1:8" x14ac:dyDescent="0.3">
      <c r="A91" s="7">
        <v>1091122418320</v>
      </c>
      <c r="B91" s="7">
        <v>2001827036</v>
      </c>
      <c r="C91">
        <v>1.6</v>
      </c>
      <c r="D91" s="6">
        <v>121003</v>
      </c>
      <c r="E91" s="7">
        <v>173213</v>
      </c>
      <c r="F91" t="s">
        <v>17</v>
      </c>
      <c r="G91" t="s">
        <v>16</v>
      </c>
      <c r="H91" s="4">
        <v>117.9</v>
      </c>
    </row>
    <row r="92" spans="1:8" x14ac:dyDescent="0.3">
      <c r="A92" s="7">
        <v>1091117222360</v>
      </c>
      <c r="B92" s="7">
        <v>2001806304</v>
      </c>
      <c r="C92">
        <v>0.71</v>
      </c>
      <c r="D92" s="6">
        <v>121003</v>
      </c>
      <c r="E92" s="7">
        <v>302017</v>
      </c>
      <c r="F92" t="s">
        <v>15</v>
      </c>
      <c r="G92" t="s">
        <v>16</v>
      </c>
      <c r="H92" s="4">
        <v>90.2</v>
      </c>
    </row>
    <row r="93" spans="1:8" x14ac:dyDescent="0.3">
      <c r="A93" s="7">
        <v>1091117227116</v>
      </c>
      <c r="B93" s="7">
        <v>2001806768</v>
      </c>
      <c r="C93">
        <v>1.02</v>
      </c>
      <c r="D93" s="6">
        <v>121003</v>
      </c>
      <c r="E93" s="7">
        <v>322201</v>
      </c>
      <c r="F93" t="s">
        <v>15</v>
      </c>
      <c r="G93" t="s">
        <v>16</v>
      </c>
      <c r="H93" s="4">
        <v>135</v>
      </c>
    </row>
    <row r="94" spans="1:8" x14ac:dyDescent="0.3">
      <c r="A94" s="7">
        <v>1091117228133</v>
      </c>
      <c r="B94" s="7">
        <v>2001806823</v>
      </c>
      <c r="C94">
        <v>0.59</v>
      </c>
      <c r="D94" s="6">
        <v>121003</v>
      </c>
      <c r="E94" s="7">
        <v>314001</v>
      </c>
      <c r="F94" t="s">
        <v>15</v>
      </c>
      <c r="G94" t="s">
        <v>16</v>
      </c>
      <c r="H94" s="4">
        <v>90.2</v>
      </c>
    </row>
    <row r="95" spans="1:8" x14ac:dyDescent="0.3">
      <c r="A95" s="7">
        <v>1091117228192</v>
      </c>
      <c r="B95" s="7">
        <v>2001806828</v>
      </c>
      <c r="C95">
        <v>0.69</v>
      </c>
      <c r="D95" s="6">
        <v>121003</v>
      </c>
      <c r="E95" s="7">
        <v>331022</v>
      </c>
      <c r="F95" t="s">
        <v>15</v>
      </c>
      <c r="G95" t="s">
        <v>16</v>
      </c>
      <c r="H95" s="4">
        <v>90.2</v>
      </c>
    </row>
    <row r="96" spans="1:8" x14ac:dyDescent="0.3">
      <c r="A96" s="7">
        <v>1091117229183</v>
      </c>
      <c r="B96" s="7">
        <v>2001806968</v>
      </c>
      <c r="C96">
        <v>0.68</v>
      </c>
      <c r="D96" s="6">
        <v>121003</v>
      </c>
      <c r="E96" s="7">
        <v>305801</v>
      </c>
      <c r="F96" t="s">
        <v>15</v>
      </c>
      <c r="G96" t="s">
        <v>16</v>
      </c>
      <c r="H96" s="4">
        <v>90.2</v>
      </c>
    </row>
    <row r="97" spans="1:8" x14ac:dyDescent="0.3">
      <c r="A97" s="7">
        <v>1091117324346</v>
      </c>
      <c r="B97" s="7">
        <v>2001807328</v>
      </c>
      <c r="C97">
        <v>2.2799999999999998</v>
      </c>
      <c r="D97" s="6">
        <v>121003</v>
      </c>
      <c r="E97" s="7">
        <v>335502</v>
      </c>
      <c r="F97" t="s">
        <v>15</v>
      </c>
      <c r="G97" t="s">
        <v>16</v>
      </c>
      <c r="H97" s="4">
        <v>224.6</v>
      </c>
    </row>
    <row r="98" spans="1:8" x14ac:dyDescent="0.3">
      <c r="A98" s="7">
        <v>1091117326424</v>
      </c>
      <c r="B98" s="7">
        <v>2001807785</v>
      </c>
      <c r="C98">
        <v>0.68</v>
      </c>
      <c r="D98" s="6">
        <v>121003</v>
      </c>
      <c r="E98" s="7">
        <v>306116</v>
      </c>
      <c r="F98" t="s">
        <v>15</v>
      </c>
      <c r="G98" t="s">
        <v>16</v>
      </c>
      <c r="H98" s="4">
        <v>90.2</v>
      </c>
    </row>
    <row r="99" spans="1:8" x14ac:dyDescent="0.3">
      <c r="A99" s="7">
        <v>1091117326925</v>
      </c>
      <c r="B99" s="7">
        <v>2001807852</v>
      </c>
      <c r="C99">
        <v>0.74</v>
      </c>
      <c r="D99" s="6">
        <v>121003</v>
      </c>
      <c r="E99" s="7">
        <v>311001</v>
      </c>
      <c r="F99" t="s">
        <v>15</v>
      </c>
      <c r="G99" t="s">
        <v>16</v>
      </c>
      <c r="H99" s="4">
        <v>90.2</v>
      </c>
    </row>
    <row r="100" spans="1:8" x14ac:dyDescent="0.3">
      <c r="A100" s="7">
        <v>1091117327474</v>
      </c>
      <c r="B100" s="7">
        <v>2001807970</v>
      </c>
      <c r="C100">
        <v>4.13</v>
      </c>
      <c r="D100" s="6">
        <v>121003</v>
      </c>
      <c r="E100" s="7">
        <v>302019</v>
      </c>
      <c r="F100" t="s">
        <v>15</v>
      </c>
      <c r="G100" t="s">
        <v>16</v>
      </c>
      <c r="H100" s="4">
        <v>403.8</v>
      </c>
    </row>
    <row r="101" spans="1:8" x14ac:dyDescent="0.3">
      <c r="A101" s="7">
        <v>1091117333100</v>
      </c>
      <c r="B101" s="7">
        <v>2001807329</v>
      </c>
      <c r="C101">
        <v>0.73</v>
      </c>
      <c r="D101" s="6">
        <v>121003</v>
      </c>
      <c r="E101" s="7">
        <v>302039</v>
      </c>
      <c r="F101" t="s">
        <v>15</v>
      </c>
      <c r="G101" t="s">
        <v>16</v>
      </c>
      <c r="H101" s="4">
        <v>90.2</v>
      </c>
    </row>
    <row r="102" spans="1:8" x14ac:dyDescent="0.3">
      <c r="A102" s="7">
        <v>1091117333251</v>
      </c>
      <c r="B102" s="7">
        <v>2001807613</v>
      </c>
      <c r="C102">
        <v>1.04</v>
      </c>
      <c r="D102" s="6">
        <v>121003</v>
      </c>
      <c r="E102" s="7">
        <v>335803</v>
      </c>
      <c r="F102" t="s">
        <v>15</v>
      </c>
      <c r="G102" t="s">
        <v>16</v>
      </c>
      <c r="H102" s="4">
        <v>135</v>
      </c>
    </row>
    <row r="103" spans="1:8" x14ac:dyDescent="0.3">
      <c r="A103" s="7">
        <v>1091117436346</v>
      </c>
      <c r="B103" s="7">
        <v>2001808475</v>
      </c>
      <c r="C103">
        <v>0.7</v>
      </c>
      <c r="D103" s="6">
        <v>121003</v>
      </c>
      <c r="E103" s="7">
        <v>335001</v>
      </c>
      <c r="F103" t="s">
        <v>15</v>
      </c>
      <c r="G103" t="s">
        <v>16</v>
      </c>
      <c r="H103" s="4">
        <v>90.2</v>
      </c>
    </row>
    <row r="104" spans="1:8" x14ac:dyDescent="0.3">
      <c r="A104" s="7">
        <v>1091117436652</v>
      </c>
      <c r="B104" s="7">
        <v>2001808585</v>
      </c>
      <c r="C104">
        <v>0.72</v>
      </c>
      <c r="D104" s="6">
        <v>121003</v>
      </c>
      <c r="E104" s="7">
        <v>175101</v>
      </c>
      <c r="F104" t="s">
        <v>17</v>
      </c>
      <c r="G104" t="s">
        <v>16</v>
      </c>
      <c r="H104" s="4">
        <v>61.3</v>
      </c>
    </row>
    <row r="105" spans="1:8" x14ac:dyDescent="0.3">
      <c r="A105" s="7">
        <v>1091117437035</v>
      </c>
      <c r="B105" s="7">
        <v>2001808679</v>
      </c>
      <c r="C105">
        <v>0.72</v>
      </c>
      <c r="D105" s="6">
        <v>121003</v>
      </c>
      <c r="E105" s="7">
        <v>303903</v>
      </c>
      <c r="F105" t="s">
        <v>15</v>
      </c>
      <c r="G105" t="s">
        <v>16</v>
      </c>
      <c r="H105" s="4">
        <v>90.2</v>
      </c>
    </row>
    <row r="106" spans="1:8" x14ac:dyDescent="0.3">
      <c r="A106" s="7">
        <v>1091117437293</v>
      </c>
      <c r="B106" s="7">
        <v>2001808739</v>
      </c>
      <c r="C106">
        <v>1.63</v>
      </c>
      <c r="D106" s="6">
        <v>121003</v>
      </c>
      <c r="E106" s="7">
        <v>342012</v>
      </c>
      <c r="F106" t="s">
        <v>15</v>
      </c>
      <c r="G106" t="s">
        <v>16</v>
      </c>
      <c r="H106" s="4">
        <v>179.8</v>
      </c>
    </row>
    <row r="107" spans="1:8" x14ac:dyDescent="0.3">
      <c r="A107" s="7">
        <v>1091117437864</v>
      </c>
      <c r="B107" s="7">
        <v>2001808832</v>
      </c>
      <c r="C107">
        <v>2.4700000000000002</v>
      </c>
      <c r="D107" s="6">
        <v>121003</v>
      </c>
      <c r="E107" s="7">
        <v>334001</v>
      </c>
      <c r="F107" t="s">
        <v>15</v>
      </c>
      <c r="G107" t="s">
        <v>16</v>
      </c>
      <c r="H107" s="4">
        <v>224.6</v>
      </c>
    </row>
    <row r="108" spans="1:8" x14ac:dyDescent="0.3">
      <c r="A108" s="7">
        <v>1091117437890</v>
      </c>
      <c r="B108" s="7">
        <v>2001808837</v>
      </c>
      <c r="C108">
        <v>0.67</v>
      </c>
      <c r="D108" s="6">
        <v>121003</v>
      </c>
      <c r="E108" s="7">
        <v>302031</v>
      </c>
      <c r="F108" t="s">
        <v>15</v>
      </c>
      <c r="G108" t="s">
        <v>16</v>
      </c>
      <c r="H108" s="4">
        <v>90.2</v>
      </c>
    </row>
    <row r="109" spans="1:8" x14ac:dyDescent="0.3">
      <c r="A109" s="7">
        <v>1091117438074</v>
      </c>
      <c r="B109" s="7">
        <v>2001808883</v>
      </c>
      <c r="C109">
        <v>0.72</v>
      </c>
      <c r="D109" s="6">
        <v>121003</v>
      </c>
      <c r="E109" s="7">
        <v>302012</v>
      </c>
      <c r="F109" t="s">
        <v>15</v>
      </c>
      <c r="G109" t="s">
        <v>16</v>
      </c>
      <c r="H109" s="4">
        <v>90.2</v>
      </c>
    </row>
    <row r="110" spans="1:8" x14ac:dyDescent="0.3">
      <c r="A110" s="7">
        <v>1091117611501</v>
      </c>
      <c r="B110" s="7">
        <v>2001808992</v>
      </c>
      <c r="C110">
        <v>0.72</v>
      </c>
      <c r="D110" s="6">
        <v>121003</v>
      </c>
      <c r="E110" s="7">
        <v>342014</v>
      </c>
      <c r="F110" t="s">
        <v>15</v>
      </c>
      <c r="G110" t="s">
        <v>16</v>
      </c>
      <c r="H110" s="4">
        <v>90.2</v>
      </c>
    </row>
    <row r="111" spans="1:8" x14ac:dyDescent="0.3">
      <c r="A111" s="7">
        <v>1091117613962</v>
      </c>
      <c r="B111" s="7">
        <v>2001809270</v>
      </c>
      <c r="C111">
        <v>0.68</v>
      </c>
      <c r="D111" s="6">
        <v>121003</v>
      </c>
      <c r="E111" s="7">
        <v>324005</v>
      </c>
      <c r="F111" t="s">
        <v>15</v>
      </c>
      <c r="G111" t="s">
        <v>16</v>
      </c>
      <c r="H111" s="4">
        <v>90.2</v>
      </c>
    </row>
    <row r="112" spans="1:8" x14ac:dyDescent="0.3">
      <c r="A112" s="7">
        <v>1091117803511</v>
      </c>
      <c r="B112" s="7">
        <v>2001809934</v>
      </c>
      <c r="C112">
        <v>0.82</v>
      </c>
      <c r="D112" s="6">
        <v>121003</v>
      </c>
      <c r="E112" s="7">
        <v>302001</v>
      </c>
      <c r="F112" t="s">
        <v>15</v>
      </c>
      <c r="G112" t="s">
        <v>16</v>
      </c>
      <c r="H112" s="4">
        <v>90.2</v>
      </c>
    </row>
    <row r="113" spans="1:8" x14ac:dyDescent="0.3">
      <c r="A113" s="7">
        <v>1091117804314</v>
      </c>
      <c r="B113" s="7">
        <v>2001810125</v>
      </c>
      <c r="C113">
        <v>0.66</v>
      </c>
      <c r="D113" s="6">
        <v>121003</v>
      </c>
      <c r="E113" s="7">
        <v>302004</v>
      </c>
      <c r="F113" t="s">
        <v>15</v>
      </c>
      <c r="G113" t="s">
        <v>16</v>
      </c>
      <c r="H113" s="4">
        <v>90.2</v>
      </c>
    </row>
    <row r="114" spans="1:8" x14ac:dyDescent="0.3">
      <c r="A114" s="7">
        <v>1091117805390</v>
      </c>
      <c r="B114" s="7">
        <v>2001810281</v>
      </c>
      <c r="C114">
        <v>0.68</v>
      </c>
      <c r="D114" s="6">
        <v>121003</v>
      </c>
      <c r="E114" s="7">
        <v>302018</v>
      </c>
      <c r="F114" t="s">
        <v>15</v>
      </c>
      <c r="G114" t="s">
        <v>16</v>
      </c>
      <c r="H114" s="4">
        <v>90.2</v>
      </c>
    </row>
    <row r="115" spans="1:8" x14ac:dyDescent="0.3">
      <c r="A115" s="7">
        <v>1091117806263</v>
      </c>
      <c r="B115" s="7">
        <v>2001810549</v>
      </c>
      <c r="C115">
        <v>1.86</v>
      </c>
      <c r="D115" s="6">
        <v>121003</v>
      </c>
      <c r="E115" s="7">
        <v>302017</v>
      </c>
      <c r="F115" t="s">
        <v>15</v>
      </c>
      <c r="G115" t="s">
        <v>16</v>
      </c>
      <c r="H115" s="4">
        <v>179.8</v>
      </c>
    </row>
    <row r="116" spans="1:8" x14ac:dyDescent="0.3">
      <c r="A116" s="7">
        <v>1091117807140</v>
      </c>
      <c r="B116" s="7">
        <v>2001810697</v>
      </c>
      <c r="C116">
        <v>2.27</v>
      </c>
      <c r="D116" s="6">
        <v>121003</v>
      </c>
      <c r="E116" s="7">
        <v>324008</v>
      </c>
      <c r="F116" t="s">
        <v>15</v>
      </c>
      <c r="G116" t="s">
        <v>16</v>
      </c>
      <c r="H116" s="4">
        <v>224.6</v>
      </c>
    </row>
    <row r="117" spans="1:8" x14ac:dyDescent="0.3">
      <c r="A117" s="7">
        <v>1091117904860</v>
      </c>
      <c r="B117" s="7">
        <v>2001811039</v>
      </c>
      <c r="C117">
        <v>0.68</v>
      </c>
      <c r="D117" s="6">
        <v>121003</v>
      </c>
      <c r="E117" s="7">
        <v>302020</v>
      </c>
      <c r="F117" t="s">
        <v>15</v>
      </c>
      <c r="G117" t="s">
        <v>16</v>
      </c>
      <c r="H117" s="4">
        <v>90.2</v>
      </c>
    </row>
    <row r="118" spans="1:8" x14ac:dyDescent="0.3">
      <c r="A118" s="7">
        <v>1091117905022</v>
      </c>
      <c r="B118" s="7">
        <v>2001811058</v>
      </c>
      <c r="C118">
        <v>0.72</v>
      </c>
      <c r="D118" s="6">
        <v>121003</v>
      </c>
      <c r="E118" s="7">
        <v>302018</v>
      </c>
      <c r="F118" t="s">
        <v>15</v>
      </c>
      <c r="G118" t="s">
        <v>16</v>
      </c>
      <c r="H118" s="4">
        <v>90.2</v>
      </c>
    </row>
    <row r="119" spans="1:8" x14ac:dyDescent="0.3">
      <c r="A119" s="7">
        <v>1091117958163</v>
      </c>
      <c r="B119" s="7">
        <v>2001811306</v>
      </c>
      <c r="C119">
        <v>1.1000000000000001</v>
      </c>
      <c r="D119" s="6">
        <v>121003</v>
      </c>
      <c r="E119" s="7">
        <v>302017</v>
      </c>
      <c r="F119" t="s">
        <v>15</v>
      </c>
      <c r="G119" t="s">
        <v>16</v>
      </c>
      <c r="H119" s="4">
        <v>135</v>
      </c>
    </row>
    <row r="120" spans="1:8" x14ac:dyDescent="0.3">
      <c r="A120" s="7">
        <v>1091118442390</v>
      </c>
      <c r="B120" s="7">
        <v>2001812195</v>
      </c>
      <c r="C120">
        <v>0.67</v>
      </c>
      <c r="D120" s="6">
        <v>121003</v>
      </c>
      <c r="E120" s="7">
        <v>302012</v>
      </c>
      <c r="F120" t="s">
        <v>15</v>
      </c>
      <c r="G120" t="s">
        <v>16</v>
      </c>
      <c r="H120" s="4">
        <v>90.2</v>
      </c>
    </row>
    <row r="121" spans="1:8" x14ac:dyDescent="0.3">
      <c r="A121" s="7">
        <v>1091118551656</v>
      </c>
      <c r="B121" s="7">
        <v>2001812941</v>
      </c>
      <c r="C121">
        <v>0.73</v>
      </c>
      <c r="D121" s="6">
        <v>121003</v>
      </c>
      <c r="E121" s="7">
        <v>325207</v>
      </c>
      <c r="F121" t="s">
        <v>15</v>
      </c>
      <c r="G121" t="s">
        <v>16</v>
      </c>
      <c r="H121" s="4">
        <v>90.2</v>
      </c>
    </row>
    <row r="122" spans="1:8" x14ac:dyDescent="0.3">
      <c r="A122" s="7">
        <v>1091117614452</v>
      </c>
      <c r="B122" s="7">
        <v>2001809383</v>
      </c>
      <c r="C122">
        <v>0.5</v>
      </c>
      <c r="D122" s="6">
        <v>121003</v>
      </c>
      <c r="E122" s="7">
        <v>303702</v>
      </c>
      <c r="F122" t="s">
        <v>15</v>
      </c>
      <c r="G122" t="s">
        <v>19</v>
      </c>
      <c r="H122" s="4">
        <v>86.7</v>
      </c>
    </row>
    <row r="123" spans="1:8" x14ac:dyDescent="0.3">
      <c r="A123" s="7">
        <v>1091120922803</v>
      </c>
      <c r="B123" s="7">
        <v>2001820978</v>
      </c>
      <c r="C123">
        <v>0.5</v>
      </c>
      <c r="D123" s="6">
        <v>121003</v>
      </c>
      <c r="E123" s="7">
        <v>313301</v>
      </c>
      <c r="F123" t="s">
        <v>15</v>
      </c>
      <c r="G123" t="s">
        <v>16</v>
      </c>
      <c r="H123" s="4">
        <v>45.4</v>
      </c>
    </row>
    <row r="124" spans="1:8" x14ac:dyDescent="0.3">
      <c r="A124" s="7">
        <v>1091121844806</v>
      </c>
      <c r="B124" s="7">
        <v>2001811475</v>
      </c>
      <c r="C124">
        <v>0.5</v>
      </c>
      <c r="D124" s="6">
        <v>121003</v>
      </c>
      <c r="E124" s="7">
        <v>173212</v>
      </c>
      <c r="F124" t="s">
        <v>17</v>
      </c>
      <c r="G124" t="s">
        <v>16</v>
      </c>
      <c r="H124" s="4">
        <v>33</v>
      </c>
    </row>
    <row r="125" spans="1:8" x14ac:dyDescent="0.3">
      <c r="A125" s="7">
        <v>1091121846136</v>
      </c>
      <c r="B125" s="7">
        <v>2001811305</v>
      </c>
      <c r="C125">
        <v>0.5</v>
      </c>
      <c r="D125" s="6">
        <v>121003</v>
      </c>
      <c r="E125" s="7">
        <v>302020</v>
      </c>
      <c r="F125" t="s">
        <v>15</v>
      </c>
      <c r="G125" t="s">
        <v>16</v>
      </c>
      <c r="H125" s="4">
        <v>45.4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A176D-082A-4FFF-A7A4-02E82E9E398A}">
  <dimension ref="A1:T13"/>
  <sheetViews>
    <sheetView workbookViewId="0">
      <selection activeCell="A7" sqref="A7:E7"/>
    </sheetView>
  </sheetViews>
  <sheetFormatPr defaultRowHeight="14.4" x14ac:dyDescent="0.3"/>
  <cols>
    <col min="1" max="1" width="11.6640625" style="1" bestFit="1" customWidth="1"/>
    <col min="2" max="2" width="20.109375" style="1" bestFit="1" customWidth="1"/>
    <col min="3" max="3" width="24.5546875" style="1" bestFit="1" customWidth="1"/>
    <col min="4" max="4" width="16.33203125" style="1" bestFit="1" customWidth="1"/>
    <col min="5" max="5" width="21" style="1" bestFit="1" customWidth="1"/>
    <col min="6" max="6" width="16" style="1" bestFit="1" customWidth="1"/>
    <col min="7" max="7" width="11.77734375" style="1" bestFit="1" customWidth="1"/>
    <col min="8" max="8" width="16.21875" style="1" bestFit="1" customWidth="1"/>
    <col min="9" max="9" width="11.77734375" style="1" bestFit="1" customWidth="1"/>
    <col min="10" max="10" width="16.21875" style="1" bestFit="1" customWidth="1"/>
    <col min="11" max="11" width="10.77734375" style="1" customWidth="1"/>
    <col min="12" max="12" width="15.21875" style="1" bestFit="1" customWidth="1"/>
    <col min="13" max="13" width="11" style="1" bestFit="1" customWidth="1"/>
    <col min="14" max="14" width="15.44140625" style="1" bestFit="1" customWidth="1"/>
    <col min="15" max="15" width="10.6640625" style="1" bestFit="1" customWidth="1"/>
    <col min="16" max="16" width="15.109375" style="1" bestFit="1" customWidth="1"/>
    <col min="17" max="17" width="11" style="1" bestFit="1" customWidth="1"/>
    <col min="18" max="18" width="15.44140625" style="1" bestFit="1" customWidth="1"/>
    <col min="19" max="19" width="11" style="1" bestFit="1" customWidth="1"/>
    <col min="20" max="20" width="15.44140625" style="1" bestFit="1" customWidth="1"/>
    <col min="21" max="16384" width="8.88671875" style="1"/>
  </cols>
  <sheetData>
    <row r="1" spans="1:20" x14ac:dyDescent="0.3">
      <c r="A1" s="2" t="s">
        <v>20</v>
      </c>
      <c r="B1" s="2" t="s">
        <v>21</v>
      </c>
      <c r="C1" s="2" t="s">
        <v>22</v>
      </c>
      <c r="D1" s="2" t="s">
        <v>23</v>
      </c>
      <c r="E1" s="2" t="s">
        <v>24</v>
      </c>
      <c r="F1" s="2" t="s">
        <v>25</v>
      </c>
      <c r="G1" s="2" t="s">
        <v>26</v>
      </c>
      <c r="H1" s="2" t="s">
        <v>27</v>
      </c>
      <c r="I1" s="2" t="s">
        <v>28</v>
      </c>
      <c r="J1" s="2" t="s">
        <v>29</v>
      </c>
      <c r="K1" s="2" t="s">
        <v>30</v>
      </c>
      <c r="L1" s="2" t="s">
        <v>31</v>
      </c>
      <c r="M1" s="2" t="s">
        <v>32</v>
      </c>
      <c r="N1" s="2" t="s">
        <v>33</v>
      </c>
      <c r="O1" s="2" t="s">
        <v>34</v>
      </c>
      <c r="P1" s="2" t="s">
        <v>35</v>
      </c>
      <c r="Q1" s="2" t="s">
        <v>36</v>
      </c>
      <c r="R1" s="2" t="s">
        <v>37</v>
      </c>
      <c r="S1" s="2" t="s">
        <v>38</v>
      </c>
      <c r="T1" s="2" t="s">
        <v>39</v>
      </c>
    </row>
    <row r="2" spans="1:20" x14ac:dyDescent="0.3">
      <c r="A2" s="3">
        <v>29.5</v>
      </c>
      <c r="B2" s="3">
        <v>23.6</v>
      </c>
      <c r="C2" s="3">
        <v>33</v>
      </c>
      <c r="D2" s="3">
        <v>28.3</v>
      </c>
      <c r="E2" s="3">
        <v>40.1</v>
      </c>
      <c r="F2" s="3">
        <v>38.9</v>
      </c>
      <c r="G2" s="3">
        <v>45.4</v>
      </c>
      <c r="H2" s="3">
        <v>44.8</v>
      </c>
      <c r="I2" s="3">
        <v>56.6</v>
      </c>
      <c r="J2" s="3">
        <v>55.5</v>
      </c>
      <c r="K2" s="3">
        <v>13.6</v>
      </c>
      <c r="L2" s="3">
        <v>23.6</v>
      </c>
      <c r="M2" s="3">
        <v>20.5</v>
      </c>
      <c r="N2" s="3">
        <v>28.3</v>
      </c>
      <c r="O2" s="3">
        <v>31.9</v>
      </c>
      <c r="P2" s="3">
        <v>38.9</v>
      </c>
      <c r="Q2" s="3">
        <v>41.3</v>
      </c>
      <c r="R2" s="3">
        <v>44.8</v>
      </c>
      <c r="S2" s="3">
        <v>50.7</v>
      </c>
      <c r="T2" s="3">
        <v>55.5</v>
      </c>
    </row>
    <row r="7" spans="1:20" x14ac:dyDescent="0.3">
      <c r="A7" s="24" t="s">
        <v>46</v>
      </c>
      <c r="B7" s="24"/>
      <c r="C7" s="24"/>
      <c r="D7" s="24"/>
      <c r="E7" s="24"/>
    </row>
    <row r="8" spans="1:20" x14ac:dyDescent="0.3">
      <c r="A8" s="23" t="s">
        <v>12</v>
      </c>
      <c r="B8" s="23" t="s">
        <v>42</v>
      </c>
      <c r="C8" s="23" t="s">
        <v>43</v>
      </c>
      <c r="D8" s="23" t="s">
        <v>44</v>
      </c>
      <c r="E8" s="23" t="s">
        <v>45</v>
      </c>
    </row>
    <row r="9" spans="1:20" x14ac:dyDescent="0.3">
      <c r="A9" s="20" t="s">
        <v>40</v>
      </c>
      <c r="B9" s="9">
        <v>29.5</v>
      </c>
      <c r="C9" s="9">
        <v>23.6</v>
      </c>
      <c r="D9" s="9">
        <v>13.6</v>
      </c>
      <c r="E9" s="9">
        <v>23.6</v>
      </c>
    </row>
    <row r="10" spans="1:20" x14ac:dyDescent="0.3">
      <c r="A10" s="20" t="s">
        <v>17</v>
      </c>
      <c r="B10" s="9">
        <v>33</v>
      </c>
      <c r="C10" s="9">
        <v>28.3</v>
      </c>
      <c r="D10" s="9">
        <v>20.5</v>
      </c>
      <c r="E10" s="9">
        <v>28.3</v>
      </c>
    </row>
    <row r="11" spans="1:20" x14ac:dyDescent="0.3">
      <c r="A11" s="20" t="s">
        <v>41</v>
      </c>
      <c r="B11" s="9">
        <v>40.1</v>
      </c>
      <c r="C11" s="9">
        <v>38.9</v>
      </c>
      <c r="D11" s="9">
        <v>31.9</v>
      </c>
      <c r="E11" s="9">
        <v>38.9</v>
      </c>
    </row>
    <row r="12" spans="1:20" x14ac:dyDescent="0.3">
      <c r="A12" s="20" t="s">
        <v>15</v>
      </c>
      <c r="B12" s="9">
        <v>45.4</v>
      </c>
      <c r="C12" s="9">
        <v>44.8</v>
      </c>
      <c r="D12" s="9">
        <v>41.3</v>
      </c>
      <c r="E12" s="9">
        <v>44.8</v>
      </c>
    </row>
    <row r="13" spans="1:20" x14ac:dyDescent="0.3">
      <c r="A13" s="20" t="s">
        <v>18</v>
      </c>
      <c r="B13" s="9">
        <v>56.6</v>
      </c>
      <c r="C13" s="9">
        <v>55.5</v>
      </c>
      <c r="D13" s="9">
        <v>50.7</v>
      </c>
      <c r="E13" s="9">
        <v>55.5</v>
      </c>
    </row>
  </sheetData>
  <mergeCells count="1">
    <mergeCell ref="A7:E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3BA4C-3733-4B6A-A71E-1D379891B767}">
  <dimension ref="A1:X125"/>
  <sheetViews>
    <sheetView zoomScale="112" zoomScaleNormal="112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2.109375" defaultRowHeight="14.4" x14ac:dyDescent="0.3"/>
  <cols>
    <col min="1" max="1" width="12.109375" style="1"/>
    <col min="2" max="2" width="15.21875" style="1" bestFit="1" customWidth="1"/>
    <col min="3" max="3" width="16.44140625" style="1" bestFit="1" customWidth="1"/>
    <col min="4" max="4" width="22.109375" style="1" bestFit="1" customWidth="1"/>
    <col min="5" max="5" width="24.88671875" style="1" bestFit="1" customWidth="1"/>
    <col min="6" max="6" width="21.21875" style="1" bestFit="1" customWidth="1"/>
    <col min="7" max="7" width="24.88671875" style="1" bestFit="1" customWidth="1"/>
    <col min="8" max="8" width="24.109375" style="1" bestFit="1" customWidth="1"/>
    <col min="9" max="9" width="19.6640625" style="1" bestFit="1" customWidth="1"/>
    <col min="10" max="10" width="23.77734375" style="1" bestFit="1" customWidth="1"/>
    <col min="11" max="11" width="27.88671875" style="1" bestFit="1" customWidth="1"/>
    <col min="12" max="12" width="20.109375" style="1" bestFit="1" customWidth="1"/>
    <col min="13" max="13" width="24.33203125" style="1" bestFit="1" customWidth="1"/>
    <col min="14" max="14" width="26.5546875" style="1" bestFit="1" customWidth="1"/>
    <col min="15" max="15" width="37.109375" style="1" bestFit="1" customWidth="1"/>
    <col min="16" max="16" width="41" style="1" bestFit="1" customWidth="1"/>
    <col min="17" max="17" width="38.44140625" style="1" bestFit="1" customWidth="1"/>
    <col min="18" max="18" width="35.6640625" style="1" bestFit="1" customWidth="1"/>
    <col min="19" max="19" width="55.77734375" style="3" bestFit="1" customWidth="1"/>
    <col min="20" max="20" width="18.88671875" style="1" bestFit="1" customWidth="1"/>
    <col min="21" max="21" width="23" style="1" bestFit="1" customWidth="1"/>
    <col min="22" max="22" width="19.44140625" style="1" bestFit="1" customWidth="1"/>
    <col min="23" max="24" width="32.77734375" style="3" bestFit="1" customWidth="1"/>
    <col min="25" max="16384" width="12.109375" style="1"/>
  </cols>
  <sheetData>
    <row r="1" spans="1:24" x14ac:dyDescent="0.3">
      <c r="A1" s="11" t="s">
        <v>50</v>
      </c>
      <c r="B1" s="11" t="s">
        <v>7</v>
      </c>
      <c r="C1" s="11" t="s">
        <v>11</v>
      </c>
      <c r="D1" s="11" t="s">
        <v>13</v>
      </c>
      <c r="E1" s="11" t="s">
        <v>51</v>
      </c>
      <c r="F1" s="11" t="s">
        <v>52</v>
      </c>
      <c r="G1" s="21" t="s">
        <v>53</v>
      </c>
      <c r="H1" s="21" t="s">
        <v>54</v>
      </c>
      <c r="I1" s="11" t="s">
        <v>55</v>
      </c>
      <c r="J1" s="11" t="s">
        <v>56</v>
      </c>
      <c r="K1" s="11" t="s">
        <v>57</v>
      </c>
      <c r="L1" s="11" t="s">
        <v>58</v>
      </c>
      <c r="M1" s="11" t="s">
        <v>59</v>
      </c>
      <c r="N1" s="12" t="s">
        <v>60</v>
      </c>
      <c r="O1" s="11" t="s">
        <v>61</v>
      </c>
      <c r="P1" s="11" t="s">
        <v>62</v>
      </c>
      <c r="Q1" s="11" t="s">
        <v>63</v>
      </c>
      <c r="R1" s="11" t="s">
        <v>70</v>
      </c>
      <c r="S1" s="22" t="s">
        <v>64</v>
      </c>
      <c r="T1" s="11" t="s">
        <v>65</v>
      </c>
      <c r="U1" s="11" t="s">
        <v>66</v>
      </c>
      <c r="V1" s="11" t="s">
        <v>67</v>
      </c>
      <c r="W1" s="15" t="s">
        <v>68</v>
      </c>
      <c r="X1" s="15" t="s">
        <v>69</v>
      </c>
    </row>
    <row r="2" spans="1:24" x14ac:dyDescent="0.3">
      <c r="A2" s="6">
        <v>2001806232</v>
      </c>
      <c r="B2" s="6">
        <v>1091117222124</v>
      </c>
      <c r="C2" s="1">
        <f>VLOOKUP(A2,'Invoice (C)'!$B$1:$E$125,4,0)</f>
        <v>507101</v>
      </c>
      <c r="D2" s="1" t="str">
        <f>VLOOKUP(A2,'Invoice (C)'!$B$1:$G$125,6,0)</f>
        <v>Forward charges</v>
      </c>
      <c r="E2" s="1" t="str">
        <f>_xlfn.IFS(D2="Forward charges","Yes",D2="Forward and RTO charges","Yes",TRUE,"No")</f>
        <v>Yes</v>
      </c>
      <c r="F2" s="1" t="str">
        <f>IF(D2="Forward and RTO charges","Yes","No")</f>
        <v>No</v>
      </c>
      <c r="G2" s="1">
        <f>SUMIF('Order report (X)'!A:A,Calculations!A2,'Order report (X)'!D:D)</f>
        <v>1.302</v>
      </c>
      <c r="H2" s="1">
        <f>CEILING(Calculations!G2,0.5)</f>
        <v>1.5</v>
      </c>
      <c r="I2" s="1" t="str">
        <f>VLOOKUP(Calculations!C2,'Pincode zones (X)'!$B$1:$C$125,2,0)</f>
        <v>d</v>
      </c>
      <c r="J2" s="3">
        <f>IF(E2="Yes",(VLOOKUP(I2,'Rates (C)'!$A$8:$B$13,2,0)),0)</f>
        <v>45.4</v>
      </c>
      <c r="K2" s="3">
        <f>VLOOKUP(I2,'Rates (C)'!$A$8:$C$13,3,0)*((Calculations!H2-0.5)/0.5)</f>
        <v>89.6</v>
      </c>
      <c r="L2" s="3">
        <f>IF(F2="Yes",VLOOKUP(I2,'Rates (C)'!$A$8:$D$13,4,0),0)</f>
        <v>0</v>
      </c>
      <c r="M2" s="3">
        <f>IF(F2="Yes",VLOOKUP(I2,'Rates (C)'!$A$8:$E$13,5,0)*((Calculations!H2-0.5)/0.5),0)</f>
        <v>0</v>
      </c>
      <c r="N2" s="3">
        <f>J2+K2+L2+M2</f>
        <v>135</v>
      </c>
      <c r="O2" s="1">
        <f>VLOOKUP(A2,'Invoice (C)'!$B$1:$H$125,2,0)</f>
        <v>1.3</v>
      </c>
      <c r="P2" s="1">
        <f>CEILING(O2,0.5)</f>
        <v>1.5</v>
      </c>
      <c r="Q2" s="1" t="str">
        <f>VLOOKUP(C2,'Invoice (C)'!$E$1:$F$125,2,0)</f>
        <v>d</v>
      </c>
      <c r="R2" s="1">
        <f>VLOOKUP(B2,'Invoice (C)'!A1:H125,8,0)</f>
        <v>135</v>
      </c>
      <c r="S2" s="3">
        <f>N2-R2</f>
        <v>0</v>
      </c>
      <c r="T2" s="13">
        <f>IF(S2&gt;0,S2/N2,0)</f>
        <v>0</v>
      </c>
      <c r="U2" s="3">
        <f>J2+K2</f>
        <v>135</v>
      </c>
      <c r="V2" s="3">
        <f>L2+M2</f>
        <v>0</v>
      </c>
      <c r="W2" s="3">
        <f>U2/G2</f>
        <v>103.68663594470046</v>
      </c>
      <c r="X2" s="3">
        <f>V2/G2</f>
        <v>0</v>
      </c>
    </row>
    <row r="3" spans="1:24" x14ac:dyDescent="0.3">
      <c r="A3" s="6">
        <v>2001806273</v>
      </c>
      <c r="B3" s="6">
        <v>1091117222194</v>
      </c>
      <c r="C3" s="1">
        <f>VLOOKUP(A3,'Invoice (C)'!$B$1:$E$125,4,0)</f>
        <v>486886</v>
      </c>
      <c r="D3" s="1" t="str">
        <f>VLOOKUP(A3,'Invoice (C)'!$B$1:$G$125,6,0)</f>
        <v>Forward charges</v>
      </c>
      <c r="E3" s="1" t="str">
        <f t="shared" ref="E3:E66" si="0">_xlfn.IFS(D3="Forward charges","Yes",D3="Forward and RTO charges","Yes",TRUE,"No")</f>
        <v>Yes</v>
      </c>
      <c r="F3" s="1" t="str">
        <f t="shared" ref="F3:F66" si="1">IF(D3="Forward and RTO charges","Yes","No")</f>
        <v>No</v>
      </c>
      <c r="G3" s="1">
        <f>SUMIF('Order report (X)'!A:A,Calculations!A3,'Order report (X)'!D:D)</f>
        <v>0.61499999999999999</v>
      </c>
      <c r="H3" s="1">
        <f>CEILING(Calculations!G3,0.5)</f>
        <v>1</v>
      </c>
      <c r="I3" s="1" t="str">
        <f>VLOOKUP(Calculations!C3,'Pincode zones (X)'!$B$1:$C$125,2,0)</f>
        <v>d</v>
      </c>
      <c r="J3" s="3">
        <f>IF(E3="Yes",(VLOOKUP(I3,'Rates (C)'!$A$8:$B$13,2,0)),0)</f>
        <v>45.4</v>
      </c>
      <c r="K3" s="3">
        <f>VLOOKUP(I3,'Rates (C)'!$A$8:$C$13,3,0)*((Calculations!H3-0.5)/0.5)</f>
        <v>44.8</v>
      </c>
      <c r="L3" s="3">
        <f>IF(F3="Yes",VLOOKUP(I3,'Rates (C)'!$A$8:$D$13,4,0),0)</f>
        <v>0</v>
      </c>
      <c r="M3" s="3">
        <f>IF(F3="Yes",VLOOKUP(I3,'Rates (C)'!$A$8:$E$13,5,0)*((Calculations!H3-0.5)/0.5),0)</f>
        <v>0</v>
      </c>
      <c r="N3" s="3">
        <f t="shared" ref="N3:N66" si="2">J3+K3+L3+M3</f>
        <v>90.199999999999989</v>
      </c>
      <c r="O3" s="1">
        <f>VLOOKUP(A3,'Invoice (C)'!$B$1:$H$125,2,0)</f>
        <v>1</v>
      </c>
      <c r="P3" s="1">
        <f t="shared" ref="P3:P66" si="3">CEILING(O3,0.5)</f>
        <v>1</v>
      </c>
      <c r="Q3" s="1" t="str">
        <f>VLOOKUP(C3,'Invoice (C)'!$E$1:$F$125,2,0)</f>
        <v>d</v>
      </c>
      <c r="R3" s="1">
        <f>VLOOKUP(B3,'Invoice (C)'!A2:H126,8,0)</f>
        <v>90.2</v>
      </c>
      <c r="S3" s="3">
        <f t="shared" ref="S3:S66" si="4">N3-R3</f>
        <v>0</v>
      </c>
      <c r="T3" s="13">
        <f t="shared" ref="T3:T66" si="5">IF(S3&gt;0,S3/N3,0)</f>
        <v>0</v>
      </c>
      <c r="U3" s="3">
        <f t="shared" ref="U3:U66" si="6">J3+K3</f>
        <v>90.199999999999989</v>
      </c>
      <c r="V3" s="3">
        <f t="shared" ref="V3:V66" si="7">L3+M3</f>
        <v>0</v>
      </c>
      <c r="W3" s="3">
        <f t="shared" ref="W3:W66" si="8">U3/G3</f>
        <v>146.66666666666666</v>
      </c>
      <c r="X3" s="3">
        <f t="shared" ref="X3:X66" si="9">V3/G3</f>
        <v>0</v>
      </c>
    </row>
    <row r="4" spans="1:24" x14ac:dyDescent="0.3">
      <c r="A4" s="6">
        <v>2001806408</v>
      </c>
      <c r="B4" s="6">
        <v>1091117222931</v>
      </c>
      <c r="C4" s="1">
        <f>VLOOKUP(A4,'Invoice (C)'!$B$1:$E$125,4,0)</f>
        <v>532484</v>
      </c>
      <c r="D4" s="1" t="str">
        <f>VLOOKUP(A4,'Invoice (C)'!$B$1:$G$125,6,0)</f>
        <v>Forward charges</v>
      </c>
      <c r="E4" s="1" t="str">
        <f t="shared" si="0"/>
        <v>Yes</v>
      </c>
      <c r="F4" s="1" t="str">
        <f t="shared" si="1"/>
        <v>No</v>
      </c>
      <c r="G4" s="1">
        <f>SUMIF('Order report (X)'!A:A,Calculations!A4,'Order report (X)'!D:D)</f>
        <v>2.2650000000000001</v>
      </c>
      <c r="H4" s="1">
        <f>CEILING(Calculations!G4,0.5)</f>
        <v>2.5</v>
      </c>
      <c r="I4" s="1" t="str">
        <f>VLOOKUP(Calculations!C4,'Pincode zones (X)'!$B$1:$C$125,2,0)</f>
        <v>d</v>
      </c>
      <c r="J4" s="3">
        <f>IF(E4="Yes",(VLOOKUP(I4,'Rates (C)'!$A$8:$B$13,2,0)),0)</f>
        <v>45.4</v>
      </c>
      <c r="K4" s="3">
        <f>VLOOKUP(I4,'Rates (C)'!$A$8:$C$13,3,0)*((Calculations!H4-0.5)/0.5)</f>
        <v>179.2</v>
      </c>
      <c r="L4" s="3">
        <f>IF(F4="Yes",VLOOKUP(I4,'Rates (C)'!$A$8:$D$13,4,0),0)</f>
        <v>0</v>
      </c>
      <c r="M4" s="3">
        <f>IF(F4="Yes",VLOOKUP(I4,'Rates (C)'!$A$8:$E$13,5,0)*((Calculations!H4-0.5)/0.5),0)</f>
        <v>0</v>
      </c>
      <c r="N4" s="3">
        <f t="shared" si="2"/>
        <v>224.6</v>
      </c>
      <c r="O4" s="1">
        <f>VLOOKUP(A4,'Invoice (C)'!$B$1:$H$125,2,0)</f>
        <v>2.5</v>
      </c>
      <c r="P4" s="1">
        <f t="shared" si="3"/>
        <v>2.5</v>
      </c>
      <c r="Q4" s="1" t="str">
        <f>VLOOKUP(C4,'Invoice (C)'!$E$1:$F$125,2,0)</f>
        <v>d</v>
      </c>
      <c r="R4" s="1">
        <f>VLOOKUP(B4,'Invoice (C)'!A3:H127,8,0)</f>
        <v>224.6</v>
      </c>
      <c r="S4" s="3">
        <f t="shared" si="4"/>
        <v>0</v>
      </c>
      <c r="T4" s="13">
        <f t="shared" si="5"/>
        <v>0</v>
      </c>
      <c r="U4" s="3">
        <f t="shared" si="6"/>
        <v>224.6</v>
      </c>
      <c r="V4" s="3">
        <f t="shared" si="7"/>
        <v>0</v>
      </c>
      <c r="W4" s="3">
        <f t="shared" si="8"/>
        <v>99.161147902869743</v>
      </c>
      <c r="X4" s="3">
        <f t="shared" si="9"/>
        <v>0</v>
      </c>
    </row>
    <row r="5" spans="1:24" x14ac:dyDescent="0.3">
      <c r="A5" s="6">
        <v>2001806458</v>
      </c>
      <c r="B5" s="6">
        <v>1091117223244</v>
      </c>
      <c r="C5" s="1">
        <f>VLOOKUP(A5,'Invoice (C)'!$B$1:$E$125,4,0)</f>
        <v>143001</v>
      </c>
      <c r="D5" s="1" t="str">
        <f>VLOOKUP(A5,'Invoice (C)'!$B$1:$G$125,6,0)</f>
        <v>Forward charges</v>
      </c>
      <c r="E5" s="1" t="str">
        <f t="shared" si="0"/>
        <v>Yes</v>
      </c>
      <c r="F5" s="1" t="str">
        <f t="shared" si="1"/>
        <v>No</v>
      </c>
      <c r="G5" s="1">
        <f>SUMIF('Order report (X)'!A:A,Calculations!A5,'Order report (X)'!D:D)</f>
        <v>0.7</v>
      </c>
      <c r="H5" s="1">
        <f>CEILING(Calculations!G5,0.5)</f>
        <v>1</v>
      </c>
      <c r="I5" s="1" t="str">
        <f>VLOOKUP(Calculations!C5,'Pincode zones (X)'!$B$1:$C$125,2,0)</f>
        <v>b</v>
      </c>
      <c r="J5" s="3">
        <f>IF(E5="Yes",(VLOOKUP(I5,'Rates (C)'!$A$8:$B$13,2,0)),0)</f>
        <v>33</v>
      </c>
      <c r="K5" s="3">
        <f>VLOOKUP(I5,'Rates (C)'!$A$8:$C$13,3,0)*((Calculations!H5-0.5)/0.5)</f>
        <v>28.3</v>
      </c>
      <c r="L5" s="3">
        <f>IF(F5="Yes",VLOOKUP(I5,'Rates (C)'!$A$8:$D$13,4,0),0)</f>
        <v>0</v>
      </c>
      <c r="M5" s="3">
        <f>IF(F5="Yes",VLOOKUP(I5,'Rates (C)'!$A$8:$E$13,5,0)*((Calculations!H5-0.5)/0.5),0)</f>
        <v>0</v>
      </c>
      <c r="N5" s="3">
        <f t="shared" si="2"/>
        <v>61.3</v>
      </c>
      <c r="O5" s="1">
        <f>VLOOKUP(A5,'Invoice (C)'!$B$1:$H$125,2,0)</f>
        <v>1</v>
      </c>
      <c r="P5" s="1">
        <f t="shared" si="3"/>
        <v>1</v>
      </c>
      <c r="Q5" s="1" t="str">
        <f>VLOOKUP(C5,'Invoice (C)'!$E$1:$F$125,2,0)</f>
        <v>b</v>
      </c>
      <c r="R5" s="1">
        <f>VLOOKUP(B5,'Invoice (C)'!A4:H128,8,0)</f>
        <v>61.3</v>
      </c>
      <c r="S5" s="3">
        <f t="shared" si="4"/>
        <v>0</v>
      </c>
      <c r="T5" s="13">
        <f t="shared" si="5"/>
        <v>0</v>
      </c>
      <c r="U5" s="3">
        <f t="shared" si="6"/>
        <v>61.3</v>
      </c>
      <c r="V5" s="3">
        <f t="shared" si="7"/>
        <v>0</v>
      </c>
      <c r="W5" s="3">
        <f t="shared" si="8"/>
        <v>87.571428571428569</v>
      </c>
      <c r="X5" s="3">
        <f t="shared" si="9"/>
        <v>0</v>
      </c>
    </row>
    <row r="6" spans="1:24" x14ac:dyDescent="0.3">
      <c r="A6" s="6">
        <v>2001807012</v>
      </c>
      <c r="B6" s="6">
        <v>1091117229345</v>
      </c>
      <c r="C6" s="1">
        <f>VLOOKUP(A6,'Invoice (C)'!$B$1:$E$125,4,0)</f>
        <v>515591</v>
      </c>
      <c r="D6" s="1" t="str">
        <f>VLOOKUP(A6,'Invoice (C)'!$B$1:$G$125,6,0)</f>
        <v>Forward charges</v>
      </c>
      <c r="E6" s="1" t="str">
        <f t="shared" si="0"/>
        <v>Yes</v>
      </c>
      <c r="F6" s="1" t="str">
        <f t="shared" si="1"/>
        <v>No</v>
      </c>
      <c r="G6" s="1">
        <f>SUMIF('Order report (X)'!A:A,Calculations!A6,'Order report (X)'!D:D)</f>
        <v>0.24</v>
      </c>
      <c r="H6" s="1">
        <f>CEILING(Calculations!G6,0.5)</f>
        <v>0.5</v>
      </c>
      <c r="I6" s="1" t="str">
        <f>VLOOKUP(Calculations!C6,'Pincode zones (X)'!$B$1:$C$125,2,0)</f>
        <v>d</v>
      </c>
      <c r="J6" s="3">
        <f>IF(E6="Yes",(VLOOKUP(I6,'Rates (C)'!$A$8:$B$13,2,0)),0)</f>
        <v>45.4</v>
      </c>
      <c r="K6" s="3">
        <f>VLOOKUP(I6,'Rates (C)'!$A$8:$C$13,3,0)*((Calculations!H6-0.5)/0.5)</f>
        <v>0</v>
      </c>
      <c r="L6" s="3">
        <f>IF(F6="Yes",VLOOKUP(I6,'Rates (C)'!$A$8:$D$13,4,0),0)</f>
        <v>0</v>
      </c>
      <c r="M6" s="3">
        <f>IF(F6="Yes",VLOOKUP(I6,'Rates (C)'!$A$8:$E$13,5,0)*((Calculations!H6-0.5)/0.5),0)</f>
        <v>0</v>
      </c>
      <c r="N6" s="3">
        <f t="shared" si="2"/>
        <v>45.4</v>
      </c>
      <c r="O6" s="1">
        <f>VLOOKUP(A6,'Invoice (C)'!$B$1:$H$125,2,0)</f>
        <v>0.15</v>
      </c>
      <c r="P6" s="1">
        <f t="shared" si="3"/>
        <v>0.5</v>
      </c>
      <c r="Q6" s="1" t="str">
        <f>VLOOKUP(C6,'Invoice (C)'!$E$1:$F$125,2,0)</f>
        <v>d</v>
      </c>
      <c r="R6" s="1">
        <f>VLOOKUP(B6,'Invoice (C)'!A5:H129,8,0)</f>
        <v>45.4</v>
      </c>
      <c r="S6" s="3">
        <f t="shared" si="4"/>
        <v>0</v>
      </c>
      <c r="T6" s="13">
        <f t="shared" si="5"/>
        <v>0</v>
      </c>
      <c r="U6" s="3">
        <f t="shared" si="6"/>
        <v>45.4</v>
      </c>
      <c r="V6" s="3">
        <f t="shared" si="7"/>
        <v>0</v>
      </c>
      <c r="W6" s="3">
        <f t="shared" si="8"/>
        <v>189.16666666666666</v>
      </c>
      <c r="X6" s="3">
        <f t="shared" si="9"/>
        <v>0</v>
      </c>
    </row>
    <row r="7" spans="1:24" x14ac:dyDescent="0.3">
      <c r="A7" s="6">
        <v>2001806686</v>
      </c>
      <c r="B7" s="6">
        <v>1091117229555</v>
      </c>
      <c r="C7" s="1">
        <f>VLOOKUP(A7,'Invoice (C)'!$B$1:$E$125,4,0)</f>
        <v>326502</v>
      </c>
      <c r="D7" s="1" t="str">
        <f>VLOOKUP(A7,'Invoice (C)'!$B$1:$G$125,6,0)</f>
        <v>Forward charges</v>
      </c>
      <c r="E7" s="1" t="str">
        <f t="shared" si="0"/>
        <v>Yes</v>
      </c>
      <c r="F7" s="1" t="str">
        <f t="shared" si="1"/>
        <v>No</v>
      </c>
      <c r="G7" s="1">
        <f>SUMIF('Order report (X)'!A:A,Calculations!A7,'Order report (X)'!D:D)</f>
        <v>0.24</v>
      </c>
      <c r="H7" s="1">
        <f>CEILING(Calculations!G7,0.5)</f>
        <v>0.5</v>
      </c>
      <c r="I7" s="1" t="str">
        <f>VLOOKUP(Calculations!C7,'Pincode zones (X)'!$B$1:$C$125,2,0)</f>
        <v>d</v>
      </c>
      <c r="J7" s="3">
        <f>IF(E7="Yes",(VLOOKUP(I7,'Rates (C)'!$A$8:$B$13,2,0)),0)</f>
        <v>45.4</v>
      </c>
      <c r="K7" s="3">
        <f>VLOOKUP(I7,'Rates (C)'!$A$8:$C$13,3,0)*((Calculations!H7-0.5)/0.5)</f>
        <v>0</v>
      </c>
      <c r="L7" s="3">
        <f>IF(F7="Yes",VLOOKUP(I7,'Rates (C)'!$A$8:$D$13,4,0),0)</f>
        <v>0</v>
      </c>
      <c r="M7" s="3">
        <f>IF(F7="Yes",VLOOKUP(I7,'Rates (C)'!$A$8:$E$13,5,0)*((Calculations!H7-0.5)/0.5),0)</f>
        <v>0</v>
      </c>
      <c r="N7" s="3">
        <f t="shared" si="2"/>
        <v>45.4</v>
      </c>
      <c r="O7" s="1">
        <f>VLOOKUP(A7,'Invoice (C)'!$B$1:$H$125,2,0)</f>
        <v>0.15</v>
      </c>
      <c r="P7" s="1">
        <f t="shared" si="3"/>
        <v>0.5</v>
      </c>
      <c r="Q7" s="1" t="str">
        <f>VLOOKUP(C7,'Invoice (C)'!$E$1:$F$125,2,0)</f>
        <v>d</v>
      </c>
      <c r="R7" s="1">
        <f>VLOOKUP(B7,'Invoice (C)'!A6:H130,8,0)</f>
        <v>45.4</v>
      </c>
      <c r="S7" s="3">
        <f t="shared" si="4"/>
        <v>0</v>
      </c>
      <c r="T7" s="13">
        <f t="shared" si="5"/>
        <v>0</v>
      </c>
      <c r="U7" s="3">
        <f t="shared" si="6"/>
        <v>45.4</v>
      </c>
      <c r="V7" s="3">
        <f t="shared" si="7"/>
        <v>0</v>
      </c>
      <c r="W7" s="3">
        <f t="shared" si="8"/>
        <v>189.16666666666666</v>
      </c>
      <c r="X7" s="3">
        <f t="shared" si="9"/>
        <v>0</v>
      </c>
    </row>
    <row r="8" spans="1:24" x14ac:dyDescent="0.3">
      <c r="A8" s="6">
        <v>2001806885</v>
      </c>
      <c r="B8" s="6">
        <v>1091117229776</v>
      </c>
      <c r="C8" s="1">
        <f>VLOOKUP(A8,'Invoice (C)'!$B$1:$E$125,4,0)</f>
        <v>208019</v>
      </c>
      <c r="D8" s="1" t="str">
        <f>VLOOKUP(A8,'Invoice (C)'!$B$1:$G$125,6,0)</f>
        <v>Forward charges</v>
      </c>
      <c r="E8" s="1" t="str">
        <f t="shared" si="0"/>
        <v>Yes</v>
      </c>
      <c r="F8" s="1" t="str">
        <f t="shared" si="1"/>
        <v>No</v>
      </c>
      <c r="G8" s="1">
        <f>SUMIF('Order report (X)'!A:A,Calculations!A8,'Order report (X)'!D:D)</f>
        <v>0.84</v>
      </c>
      <c r="H8" s="1">
        <f>CEILING(Calculations!G8,0.5)</f>
        <v>1</v>
      </c>
      <c r="I8" s="1" t="str">
        <f>VLOOKUP(Calculations!C8,'Pincode zones (X)'!$B$1:$C$125,2,0)</f>
        <v>b</v>
      </c>
      <c r="J8" s="3">
        <f>IF(E8="Yes",(VLOOKUP(I8,'Rates (C)'!$A$8:$B$13,2,0)),0)</f>
        <v>33</v>
      </c>
      <c r="K8" s="3">
        <f>VLOOKUP(I8,'Rates (C)'!$A$8:$C$13,3,0)*((Calculations!H8-0.5)/0.5)</f>
        <v>28.3</v>
      </c>
      <c r="L8" s="3">
        <f>IF(F8="Yes",VLOOKUP(I8,'Rates (C)'!$A$8:$D$13,4,0),0)</f>
        <v>0</v>
      </c>
      <c r="M8" s="3">
        <f>IF(F8="Yes",VLOOKUP(I8,'Rates (C)'!$A$8:$E$13,5,0)*((Calculations!H8-0.5)/0.5),0)</f>
        <v>0</v>
      </c>
      <c r="N8" s="3">
        <f t="shared" si="2"/>
        <v>61.3</v>
      </c>
      <c r="O8" s="1">
        <f>VLOOKUP(A8,'Invoice (C)'!$B$1:$H$125,2,0)</f>
        <v>1</v>
      </c>
      <c r="P8" s="1">
        <f t="shared" si="3"/>
        <v>1</v>
      </c>
      <c r="Q8" s="1" t="str">
        <f>VLOOKUP(C8,'Invoice (C)'!$E$1:$F$125,2,0)</f>
        <v>b</v>
      </c>
      <c r="R8" s="1">
        <f>VLOOKUP(B8,'Invoice (C)'!A7:H131,8,0)</f>
        <v>61.3</v>
      </c>
      <c r="S8" s="3">
        <f t="shared" si="4"/>
        <v>0</v>
      </c>
      <c r="T8" s="13">
        <f t="shared" si="5"/>
        <v>0</v>
      </c>
      <c r="U8" s="3">
        <f t="shared" si="6"/>
        <v>61.3</v>
      </c>
      <c r="V8" s="3">
        <f t="shared" si="7"/>
        <v>0</v>
      </c>
      <c r="W8" s="3">
        <f t="shared" si="8"/>
        <v>72.976190476190482</v>
      </c>
      <c r="X8" s="3">
        <f t="shared" si="9"/>
        <v>0</v>
      </c>
    </row>
    <row r="9" spans="1:24" x14ac:dyDescent="0.3">
      <c r="A9" s="6">
        <v>2001807058</v>
      </c>
      <c r="B9" s="6">
        <v>1091117323112</v>
      </c>
      <c r="C9" s="1">
        <f>VLOOKUP(A9,'Invoice (C)'!$B$1:$E$125,4,0)</f>
        <v>140301</v>
      </c>
      <c r="D9" s="1" t="str">
        <f>VLOOKUP(A9,'Invoice (C)'!$B$1:$G$125,6,0)</f>
        <v>Forward charges</v>
      </c>
      <c r="E9" s="1" t="str">
        <f t="shared" si="0"/>
        <v>Yes</v>
      </c>
      <c r="F9" s="1" t="str">
        <f t="shared" si="1"/>
        <v>No</v>
      </c>
      <c r="G9" s="1">
        <f>SUMIF('Order report (X)'!A:A,Calculations!A9,'Order report (X)'!D:D)</f>
        <v>1.1679999999999999</v>
      </c>
      <c r="H9" s="1">
        <f>CEILING(Calculations!G9,0.5)</f>
        <v>1.5</v>
      </c>
      <c r="I9" s="1" t="str">
        <f>VLOOKUP(Calculations!C9,'Pincode zones (X)'!$B$1:$C$125,2,0)</f>
        <v>b</v>
      </c>
      <c r="J9" s="3">
        <f>IF(E9="Yes",(VLOOKUP(I9,'Rates (C)'!$A$8:$B$13,2,0)),0)</f>
        <v>33</v>
      </c>
      <c r="K9" s="3">
        <f>VLOOKUP(I9,'Rates (C)'!$A$8:$C$13,3,0)*((Calculations!H9-0.5)/0.5)</f>
        <v>56.6</v>
      </c>
      <c r="L9" s="3">
        <f>IF(F9="Yes",VLOOKUP(I9,'Rates (C)'!$A$8:$D$13,4,0),0)</f>
        <v>0</v>
      </c>
      <c r="M9" s="3">
        <f>IF(F9="Yes",VLOOKUP(I9,'Rates (C)'!$A$8:$E$13,5,0)*((Calculations!H9-0.5)/0.5),0)</f>
        <v>0</v>
      </c>
      <c r="N9" s="3">
        <f t="shared" si="2"/>
        <v>89.6</v>
      </c>
      <c r="O9" s="1">
        <f>VLOOKUP(A9,'Invoice (C)'!$B$1:$H$125,2,0)</f>
        <v>1.1499999999999999</v>
      </c>
      <c r="P9" s="1">
        <f t="shared" si="3"/>
        <v>1.5</v>
      </c>
      <c r="Q9" s="1" t="str">
        <f>VLOOKUP(C9,'Invoice (C)'!$E$1:$F$125,2,0)</f>
        <v>b</v>
      </c>
      <c r="R9" s="1">
        <f>VLOOKUP(B9,'Invoice (C)'!A8:H132,8,0)</f>
        <v>89.6</v>
      </c>
      <c r="S9" s="3">
        <f t="shared" si="4"/>
        <v>0</v>
      </c>
      <c r="T9" s="13">
        <f t="shared" si="5"/>
        <v>0</v>
      </c>
      <c r="U9" s="3">
        <f t="shared" si="6"/>
        <v>89.6</v>
      </c>
      <c r="V9" s="3">
        <f t="shared" si="7"/>
        <v>0</v>
      </c>
      <c r="W9" s="3">
        <f t="shared" si="8"/>
        <v>76.712328767123282</v>
      </c>
      <c r="X9" s="3">
        <f t="shared" si="9"/>
        <v>0</v>
      </c>
    </row>
    <row r="10" spans="1:24" x14ac:dyDescent="0.3">
      <c r="A10" s="6">
        <v>2001807186</v>
      </c>
      <c r="B10" s="6">
        <v>1091117323812</v>
      </c>
      <c r="C10" s="1">
        <f>VLOOKUP(A10,'Invoice (C)'!$B$1:$E$125,4,0)</f>
        <v>396001</v>
      </c>
      <c r="D10" s="1" t="str">
        <f>VLOOKUP(A10,'Invoice (C)'!$B$1:$G$125,6,0)</f>
        <v>Forward charges</v>
      </c>
      <c r="E10" s="1" t="str">
        <f t="shared" si="0"/>
        <v>Yes</v>
      </c>
      <c r="F10" s="1" t="str">
        <f t="shared" si="1"/>
        <v>No</v>
      </c>
      <c r="G10" s="1">
        <f>SUMIF('Order report (X)'!A:A,Calculations!A10,'Order report (X)'!D:D)</f>
        <v>0.5</v>
      </c>
      <c r="H10" s="1">
        <f>CEILING(Calculations!G10,0.5)</f>
        <v>0.5</v>
      </c>
      <c r="I10" s="1" t="str">
        <f>VLOOKUP(Calculations!C10,'Pincode zones (X)'!$B$1:$C$125,2,0)</f>
        <v>d</v>
      </c>
      <c r="J10" s="3">
        <f>IF(E10="Yes",(VLOOKUP(I10,'Rates (C)'!$A$8:$B$13,2,0)),0)</f>
        <v>45.4</v>
      </c>
      <c r="K10" s="3">
        <f>VLOOKUP(I10,'Rates (C)'!$A$8:$C$13,3,0)*((Calculations!H10-0.5)/0.5)</f>
        <v>0</v>
      </c>
      <c r="L10" s="3">
        <f>IF(F10="Yes",VLOOKUP(I10,'Rates (C)'!$A$8:$D$13,4,0),0)</f>
        <v>0</v>
      </c>
      <c r="M10" s="3">
        <f>IF(F10="Yes",VLOOKUP(I10,'Rates (C)'!$A$8:$E$13,5,0)*((Calculations!H10-0.5)/0.5),0)</f>
        <v>0</v>
      </c>
      <c r="N10" s="3">
        <f t="shared" si="2"/>
        <v>45.4</v>
      </c>
      <c r="O10" s="1">
        <f>VLOOKUP(A10,'Invoice (C)'!$B$1:$H$125,2,0)</f>
        <v>0.5</v>
      </c>
      <c r="P10" s="1">
        <f t="shared" si="3"/>
        <v>0.5</v>
      </c>
      <c r="Q10" s="1" t="str">
        <f>VLOOKUP(C10,'Invoice (C)'!$E$1:$F$125,2,0)</f>
        <v>d</v>
      </c>
      <c r="R10" s="1">
        <f>VLOOKUP(B10,'Invoice (C)'!A9:H133,8,0)</f>
        <v>45.4</v>
      </c>
      <c r="S10" s="3">
        <f t="shared" si="4"/>
        <v>0</v>
      </c>
      <c r="T10" s="13">
        <f t="shared" si="5"/>
        <v>0</v>
      </c>
      <c r="U10" s="3">
        <f t="shared" si="6"/>
        <v>45.4</v>
      </c>
      <c r="V10" s="3">
        <f t="shared" si="7"/>
        <v>0</v>
      </c>
      <c r="W10" s="3">
        <f t="shared" si="8"/>
        <v>90.8</v>
      </c>
      <c r="X10" s="3">
        <f t="shared" si="9"/>
        <v>0</v>
      </c>
    </row>
    <row r="11" spans="1:24" x14ac:dyDescent="0.3">
      <c r="A11" s="6">
        <v>2001807290</v>
      </c>
      <c r="B11" s="6">
        <v>1091117324206</v>
      </c>
      <c r="C11" s="1">
        <f>VLOOKUP(A11,'Invoice (C)'!$B$1:$E$125,4,0)</f>
        <v>711106</v>
      </c>
      <c r="D11" s="1" t="str">
        <f>VLOOKUP(A11,'Invoice (C)'!$B$1:$G$125,6,0)</f>
        <v>Forward charges</v>
      </c>
      <c r="E11" s="1" t="str">
        <f t="shared" si="0"/>
        <v>Yes</v>
      </c>
      <c r="F11" s="1" t="str">
        <f t="shared" si="1"/>
        <v>No</v>
      </c>
      <c r="G11" s="1">
        <f>SUMIF('Order report (X)'!A:A,Calculations!A11,'Order report (X)'!D:D)</f>
        <v>0.5</v>
      </c>
      <c r="H11" s="1">
        <f>CEILING(Calculations!G11,0.5)</f>
        <v>0.5</v>
      </c>
      <c r="I11" s="1" t="str">
        <f>VLOOKUP(Calculations!C11,'Pincode zones (X)'!$B$1:$C$125,2,0)</f>
        <v>d</v>
      </c>
      <c r="J11" s="3">
        <f>IF(E11="Yes",(VLOOKUP(I11,'Rates (C)'!$A$8:$B$13,2,0)),0)</f>
        <v>45.4</v>
      </c>
      <c r="K11" s="3">
        <f>VLOOKUP(I11,'Rates (C)'!$A$8:$C$13,3,0)*((Calculations!H11-0.5)/0.5)</f>
        <v>0</v>
      </c>
      <c r="L11" s="3">
        <f>IF(F11="Yes",VLOOKUP(I11,'Rates (C)'!$A$8:$D$13,4,0),0)</f>
        <v>0</v>
      </c>
      <c r="M11" s="3">
        <f>IF(F11="Yes",VLOOKUP(I11,'Rates (C)'!$A$8:$E$13,5,0)*((Calculations!H11-0.5)/0.5),0)</f>
        <v>0</v>
      </c>
      <c r="N11" s="3">
        <f t="shared" si="2"/>
        <v>45.4</v>
      </c>
      <c r="O11" s="1">
        <f>VLOOKUP(A11,'Invoice (C)'!$B$1:$H$125,2,0)</f>
        <v>0.5</v>
      </c>
      <c r="P11" s="1">
        <f t="shared" si="3"/>
        <v>0.5</v>
      </c>
      <c r="Q11" s="1" t="str">
        <f>VLOOKUP(C11,'Invoice (C)'!$E$1:$F$125,2,0)</f>
        <v>d</v>
      </c>
      <c r="R11" s="1">
        <f>VLOOKUP(B11,'Invoice (C)'!A10:H134,8,0)</f>
        <v>45.4</v>
      </c>
      <c r="S11" s="3">
        <f t="shared" si="4"/>
        <v>0</v>
      </c>
      <c r="T11" s="13">
        <f t="shared" si="5"/>
        <v>0</v>
      </c>
      <c r="U11" s="3">
        <f t="shared" si="6"/>
        <v>45.4</v>
      </c>
      <c r="V11" s="3">
        <f t="shared" si="7"/>
        <v>0</v>
      </c>
      <c r="W11" s="3">
        <f t="shared" si="8"/>
        <v>90.8</v>
      </c>
      <c r="X11" s="3">
        <f t="shared" si="9"/>
        <v>0</v>
      </c>
    </row>
    <row r="12" spans="1:24" x14ac:dyDescent="0.3">
      <c r="A12" s="6">
        <v>2001807814</v>
      </c>
      <c r="B12" s="6">
        <v>1091117326612</v>
      </c>
      <c r="C12" s="1">
        <f>VLOOKUP(A12,'Invoice (C)'!$B$1:$E$125,4,0)</f>
        <v>284001</v>
      </c>
      <c r="D12" s="1" t="str">
        <f>VLOOKUP(A12,'Invoice (C)'!$B$1:$G$125,6,0)</f>
        <v>Forward charges</v>
      </c>
      <c r="E12" s="1" t="str">
        <f t="shared" si="0"/>
        <v>Yes</v>
      </c>
      <c r="F12" s="1" t="str">
        <f t="shared" si="1"/>
        <v>No</v>
      </c>
      <c r="G12" s="1">
        <f>SUMIF('Order report (X)'!A:A,Calculations!A12,'Order report (X)'!D:D)</f>
        <v>0.60699999999999998</v>
      </c>
      <c r="H12" s="1">
        <f>CEILING(Calculations!G12,0.5)</f>
        <v>1</v>
      </c>
      <c r="I12" s="1" t="str">
        <f>VLOOKUP(Calculations!C12,'Pincode zones (X)'!$B$1:$C$125,2,0)</f>
        <v>b</v>
      </c>
      <c r="J12" s="3">
        <f>IF(E12="Yes",(VLOOKUP(I12,'Rates (C)'!$A$8:$B$13,2,0)),0)</f>
        <v>33</v>
      </c>
      <c r="K12" s="3">
        <f>VLOOKUP(I12,'Rates (C)'!$A$8:$C$13,3,0)*((Calculations!H12-0.5)/0.5)</f>
        <v>28.3</v>
      </c>
      <c r="L12" s="3">
        <f>IF(F12="Yes",VLOOKUP(I12,'Rates (C)'!$A$8:$D$13,4,0),0)</f>
        <v>0</v>
      </c>
      <c r="M12" s="3">
        <f>IF(F12="Yes",VLOOKUP(I12,'Rates (C)'!$A$8:$E$13,5,0)*((Calculations!H12-0.5)/0.5),0)</f>
        <v>0</v>
      </c>
      <c r="N12" s="3">
        <f t="shared" si="2"/>
        <v>61.3</v>
      </c>
      <c r="O12" s="1">
        <f>VLOOKUP(A12,'Invoice (C)'!$B$1:$H$125,2,0)</f>
        <v>0.79</v>
      </c>
      <c r="P12" s="1">
        <f t="shared" si="3"/>
        <v>1</v>
      </c>
      <c r="Q12" s="1" t="str">
        <f>VLOOKUP(C12,'Invoice (C)'!$E$1:$F$125,2,0)</f>
        <v>b</v>
      </c>
      <c r="R12" s="1">
        <f>VLOOKUP(B12,'Invoice (C)'!A11:H135,8,0)</f>
        <v>61.3</v>
      </c>
      <c r="S12" s="3">
        <f t="shared" si="4"/>
        <v>0</v>
      </c>
      <c r="T12" s="13">
        <f t="shared" si="5"/>
        <v>0</v>
      </c>
      <c r="U12" s="3">
        <f t="shared" si="6"/>
        <v>61.3</v>
      </c>
      <c r="V12" s="3">
        <f t="shared" si="7"/>
        <v>0</v>
      </c>
      <c r="W12" s="3">
        <f t="shared" si="8"/>
        <v>100.98846787479407</v>
      </c>
      <c r="X12" s="3">
        <f t="shared" si="9"/>
        <v>0</v>
      </c>
    </row>
    <row r="13" spans="1:24" x14ac:dyDescent="0.3">
      <c r="A13" s="6">
        <v>2001807931</v>
      </c>
      <c r="B13" s="6">
        <v>1091117327172</v>
      </c>
      <c r="C13" s="1">
        <f>VLOOKUP(A13,'Invoice (C)'!$B$1:$E$125,4,0)</f>
        <v>441601</v>
      </c>
      <c r="D13" s="1" t="str">
        <f>VLOOKUP(A13,'Invoice (C)'!$B$1:$G$125,6,0)</f>
        <v>Forward charges</v>
      </c>
      <c r="E13" s="1" t="str">
        <f t="shared" si="0"/>
        <v>Yes</v>
      </c>
      <c r="F13" s="1" t="str">
        <f t="shared" si="1"/>
        <v>No</v>
      </c>
      <c r="G13" s="1">
        <f>SUMIF('Order report (X)'!A:A,Calculations!A13,'Order report (X)'!D:D)</f>
        <v>0.60699999999999998</v>
      </c>
      <c r="H13" s="1">
        <f>CEILING(Calculations!G13,0.5)</f>
        <v>1</v>
      </c>
      <c r="I13" s="1" t="str">
        <f>VLOOKUP(Calculations!C13,'Pincode zones (X)'!$B$1:$C$125,2,0)</f>
        <v>d</v>
      </c>
      <c r="J13" s="3">
        <f>IF(E13="Yes",(VLOOKUP(I13,'Rates (C)'!$A$8:$B$13,2,0)),0)</f>
        <v>45.4</v>
      </c>
      <c r="K13" s="3">
        <f>VLOOKUP(I13,'Rates (C)'!$A$8:$C$13,3,0)*((Calculations!H13-0.5)/0.5)</f>
        <v>44.8</v>
      </c>
      <c r="L13" s="3">
        <f>IF(F13="Yes",VLOOKUP(I13,'Rates (C)'!$A$8:$D$13,4,0),0)</f>
        <v>0</v>
      </c>
      <c r="M13" s="3">
        <f>IF(F13="Yes",VLOOKUP(I13,'Rates (C)'!$A$8:$E$13,5,0)*((Calculations!H13-0.5)/0.5),0)</f>
        <v>0</v>
      </c>
      <c r="N13" s="3">
        <f t="shared" si="2"/>
        <v>90.199999999999989</v>
      </c>
      <c r="O13" s="1">
        <f>VLOOKUP(A13,'Invoice (C)'!$B$1:$H$125,2,0)</f>
        <v>0.72</v>
      </c>
      <c r="P13" s="1">
        <f t="shared" si="3"/>
        <v>1</v>
      </c>
      <c r="Q13" s="1" t="str">
        <f>VLOOKUP(C13,'Invoice (C)'!$E$1:$F$125,2,0)</f>
        <v>d</v>
      </c>
      <c r="R13" s="1">
        <f>VLOOKUP(B13,'Invoice (C)'!A12:H136,8,0)</f>
        <v>90.2</v>
      </c>
      <c r="S13" s="3">
        <f t="shared" si="4"/>
        <v>0</v>
      </c>
      <c r="T13" s="13">
        <f t="shared" si="5"/>
        <v>0</v>
      </c>
      <c r="U13" s="3">
        <f t="shared" si="6"/>
        <v>90.199999999999989</v>
      </c>
      <c r="V13" s="3">
        <f t="shared" si="7"/>
        <v>0</v>
      </c>
      <c r="W13" s="3">
        <f t="shared" si="8"/>
        <v>148.59967051070839</v>
      </c>
      <c r="X13" s="3">
        <f t="shared" si="9"/>
        <v>0</v>
      </c>
    </row>
    <row r="14" spans="1:24" x14ac:dyDescent="0.3">
      <c r="A14" s="6">
        <v>2001807956</v>
      </c>
      <c r="B14" s="6">
        <v>1091117327275</v>
      </c>
      <c r="C14" s="1">
        <f>VLOOKUP(A14,'Invoice (C)'!$B$1:$E$125,4,0)</f>
        <v>248006</v>
      </c>
      <c r="D14" s="1" t="str">
        <f>VLOOKUP(A14,'Invoice (C)'!$B$1:$G$125,6,0)</f>
        <v>Forward charges</v>
      </c>
      <c r="E14" s="1" t="str">
        <f t="shared" si="0"/>
        <v>Yes</v>
      </c>
      <c r="F14" s="1" t="str">
        <f t="shared" si="1"/>
        <v>No</v>
      </c>
      <c r="G14" s="1">
        <f>SUMIF('Order report (X)'!A:A,Calculations!A14,'Order report (X)'!D:D)</f>
        <v>1.08</v>
      </c>
      <c r="H14" s="1">
        <f>CEILING(Calculations!G14,0.5)</f>
        <v>1.5</v>
      </c>
      <c r="I14" s="1" t="str">
        <f>VLOOKUP(Calculations!C14,'Pincode zones (X)'!$B$1:$C$125,2,0)</f>
        <v>b</v>
      </c>
      <c r="J14" s="3">
        <f>IF(E14="Yes",(VLOOKUP(I14,'Rates (C)'!$A$8:$B$13,2,0)),0)</f>
        <v>33</v>
      </c>
      <c r="K14" s="3">
        <f>VLOOKUP(I14,'Rates (C)'!$A$8:$C$13,3,0)*((Calculations!H14-0.5)/0.5)</f>
        <v>56.6</v>
      </c>
      <c r="L14" s="3">
        <f>IF(F14="Yes",VLOOKUP(I14,'Rates (C)'!$A$8:$D$13,4,0),0)</f>
        <v>0</v>
      </c>
      <c r="M14" s="3">
        <f>IF(F14="Yes",VLOOKUP(I14,'Rates (C)'!$A$8:$E$13,5,0)*((Calculations!H14-0.5)/0.5),0)</f>
        <v>0</v>
      </c>
      <c r="N14" s="3">
        <f t="shared" si="2"/>
        <v>89.6</v>
      </c>
      <c r="O14" s="1">
        <f>VLOOKUP(A14,'Invoice (C)'!$B$1:$H$125,2,0)</f>
        <v>1.08</v>
      </c>
      <c r="P14" s="1">
        <f t="shared" si="3"/>
        <v>1.5</v>
      </c>
      <c r="Q14" s="1" t="str">
        <f>VLOOKUP(C14,'Invoice (C)'!$E$1:$F$125,2,0)</f>
        <v>b</v>
      </c>
      <c r="R14" s="1">
        <f>VLOOKUP(B14,'Invoice (C)'!A13:H137,8,0)</f>
        <v>89.6</v>
      </c>
      <c r="S14" s="3">
        <f t="shared" si="4"/>
        <v>0</v>
      </c>
      <c r="T14" s="13">
        <f t="shared" si="5"/>
        <v>0</v>
      </c>
      <c r="U14" s="3">
        <f t="shared" si="6"/>
        <v>89.6</v>
      </c>
      <c r="V14" s="3">
        <f t="shared" si="7"/>
        <v>0</v>
      </c>
      <c r="W14" s="3">
        <f t="shared" si="8"/>
        <v>82.962962962962948</v>
      </c>
      <c r="X14" s="3">
        <f t="shared" si="9"/>
        <v>0</v>
      </c>
    </row>
    <row r="15" spans="1:24" x14ac:dyDescent="0.3">
      <c r="A15" s="6">
        <v>2001807960</v>
      </c>
      <c r="B15" s="6">
        <v>1091117327312</v>
      </c>
      <c r="C15" s="1">
        <f>VLOOKUP(A15,'Invoice (C)'!$B$1:$E$125,4,0)</f>
        <v>485001</v>
      </c>
      <c r="D15" s="1" t="str">
        <f>VLOOKUP(A15,'Invoice (C)'!$B$1:$G$125,6,0)</f>
        <v>Forward charges</v>
      </c>
      <c r="E15" s="1" t="str">
        <f t="shared" si="0"/>
        <v>Yes</v>
      </c>
      <c r="F15" s="1" t="str">
        <f t="shared" si="1"/>
        <v>No</v>
      </c>
      <c r="G15" s="1">
        <f>SUMIF('Order report (X)'!A:A,Calculations!A15,'Order report (X)'!D:D)</f>
        <v>0.92999999999999994</v>
      </c>
      <c r="H15" s="1">
        <f>CEILING(Calculations!G15,0.5)</f>
        <v>1</v>
      </c>
      <c r="I15" s="1" t="str">
        <f>VLOOKUP(Calculations!C15,'Pincode zones (X)'!$B$1:$C$125,2,0)</f>
        <v>d</v>
      </c>
      <c r="J15" s="3">
        <f>IF(E15="Yes",(VLOOKUP(I15,'Rates (C)'!$A$8:$B$13,2,0)),0)</f>
        <v>45.4</v>
      </c>
      <c r="K15" s="3">
        <f>VLOOKUP(I15,'Rates (C)'!$A$8:$C$13,3,0)*((Calculations!H15-0.5)/0.5)</f>
        <v>44.8</v>
      </c>
      <c r="L15" s="3">
        <f>IF(F15="Yes",VLOOKUP(I15,'Rates (C)'!$A$8:$D$13,4,0),0)</f>
        <v>0</v>
      </c>
      <c r="M15" s="3">
        <f>IF(F15="Yes",VLOOKUP(I15,'Rates (C)'!$A$8:$E$13,5,0)*((Calculations!H15-0.5)/0.5),0)</f>
        <v>0</v>
      </c>
      <c r="N15" s="3">
        <f t="shared" si="2"/>
        <v>90.199999999999989</v>
      </c>
      <c r="O15" s="1">
        <f>VLOOKUP(A15,'Invoice (C)'!$B$1:$H$125,2,0)</f>
        <v>1</v>
      </c>
      <c r="P15" s="1">
        <f t="shared" si="3"/>
        <v>1</v>
      </c>
      <c r="Q15" s="1" t="str">
        <f>VLOOKUP(C15,'Invoice (C)'!$E$1:$F$125,2,0)</f>
        <v>d</v>
      </c>
      <c r="R15" s="1">
        <f>VLOOKUP(B15,'Invoice (C)'!A14:H138,8,0)</f>
        <v>90.2</v>
      </c>
      <c r="S15" s="3">
        <f t="shared" si="4"/>
        <v>0</v>
      </c>
      <c r="T15" s="13">
        <f t="shared" si="5"/>
        <v>0</v>
      </c>
      <c r="U15" s="3">
        <f t="shared" si="6"/>
        <v>90.199999999999989</v>
      </c>
      <c r="V15" s="3">
        <f t="shared" si="7"/>
        <v>0</v>
      </c>
      <c r="W15" s="3">
        <f t="shared" si="8"/>
        <v>96.989247311827953</v>
      </c>
      <c r="X15" s="3">
        <f t="shared" si="9"/>
        <v>0</v>
      </c>
    </row>
    <row r="16" spans="1:24" x14ac:dyDescent="0.3">
      <c r="A16" s="6">
        <v>2001807930</v>
      </c>
      <c r="B16" s="6">
        <v>1091117327695</v>
      </c>
      <c r="C16" s="1">
        <f>VLOOKUP(A16,'Invoice (C)'!$B$1:$E$125,4,0)</f>
        <v>845438</v>
      </c>
      <c r="D16" s="1" t="str">
        <f>VLOOKUP(A16,'Invoice (C)'!$B$1:$G$125,6,0)</f>
        <v>Forward charges</v>
      </c>
      <c r="E16" s="1" t="str">
        <f t="shared" si="0"/>
        <v>Yes</v>
      </c>
      <c r="F16" s="1" t="str">
        <f t="shared" si="1"/>
        <v>No</v>
      </c>
      <c r="G16" s="1">
        <f>SUMIF('Order report (X)'!A:A,Calculations!A16,'Order report (X)'!D:D)</f>
        <v>0.24</v>
      </c>
      <c r="H16" s="1">
        <f>CEILING(Calculations!G16,0.5)</f>
        <v>0.5</v>
      </c>
      <c r="I16" s="1" t="str">
        <f>VLOOKUP(Calculations!C16,'Pincode zones (X)'!$B$1:$C$125,2,0)</f>
        <v>d</v>
      </c>
      <c r="J16" s="3">
        <f>IF(E16="Yes",(VLOOKUP(I16,'Rates (C)'!$A$8:$B$13,2,0)),0)</f>
        <v>45.4</v>
      </c>
      <c r="K16" s="3">
        <f>VLOOKUP(I16,'Rates (C)'!$A$8:$C$13,3,0)*((Calculations!H16-0.5)/0.5)</f>
        <v>0</v>
      </c>
      <c r="L16" s="3">
        <f>IF(F16="Yes",VLOOKUP(I16,'Rates (C)'!$A$8:$D$13,4,0),0)</f>
        <v>0</v>
      </c>
      <c r="M16" s="3">
        <f>IF(F16="Yes",VLOOKUP(I16,'Rates (C)'!$A$8:$E$13,5,0)*((Calculations!H16-0.5)/0.5),0)</f>
        <v>0</v>
      </c>
      <c r="N16" s="3">
        <f t="shared" si="2"/>
        <v>45.4</v>
      </c>
      <c r="O16" s="1">
        <f>VLOOKUP(A16,'Invoice (C)'!$B$1:$H$125,2,0)</f>
        <v>0.15</v>
      </c>
      <c r="P16" s="1">
        <f t="shared" si="3"/>
        <v>0.5</v>
      </c>
      <c r="Q16" s="1" t="str">
        <f>VLOOKUP(C16,'Invoice (C)'!$E$1:$F$125,2,0)</f>
        <v>d</v>
      </c>
      <c r="R16" s="1">
        <f>VLOOKUP(B16,'Invoice (C)'!A15:H139,8,0)</f>
        <v>45.4</v>
      </c>
      <c r="S16" s="3">
        <f t="shared" si="4"/>
        <v>0</v>
      </c>
      <c r="T16" s="13">
        <f t="shared" si="5"/>
        <v>0</v>
      </c>
      <c r="U16" s="3">
        <f t="shared" si="6"/>
        <v>45.4</v>
      </c>
      <c r="V16" s="3">
        <f t="shared" si="7"/>
        <v>0</v>
      </c>
      <c r="W16" s="3">
        <f t="shared" si="8"/>
        <v>189.16666666666666</v>
      </c>
      <c r="X16" s="3">
        <f t="shared" si="9"/>
        <v>0</v>
      </c>
    </row>
    <row r="17" spans="1:24" x14ac:dyDescent="0.3">
      <c r="A17" s="6">
        <v>2001808102</v>
      </c>
      <c r="B17" s="6">
        <v>1091117435005</v>
      </c>
      <c r="C17" s="1">
        <f>VLOOKUP(A17,'Invoice (C)'!$B$1:$E$125,4,0)</f>
        <v>463106</v>
      </c>
      <c r="D17" s="1" t="str">
        <f>VLOOKUP(A17,'Invoice (C)'!$B$1:$G$125,6,0)</f>
        <v>Forward charges</v>
      </c>
      <c r="E17" s="1" t="str">
        <f t="shared" si="0"/>
        <v>Yes</v>
      </c>
      <c r="F17" s="1" t="str">
        <f t="shared" si="1"/>
        <v>No</v>
      </c>
      <c r="G17" s="1">
        <f>SUMIF('Order report (X)'!A:A,Calculations!A17,'Order report (X)'!D:D)</f>
        <v>1.157</v>
      </c>
      <c r="H17" s="1">
        <f>CEILING(Calculations!G17,0.5)</f>
        <v>1.5</v>
      </c>
      <c r="I17" s="1" t="str">
        <f>VLOOKUP(Calculations!C17,'Pincode zones (X)'!$B$1:$C$125,2,0)</f>
        <v>d</v>
      </c>
      <c r="J17" s="3">
        <f>IF(E17="Yes",(VLOOKUP(I17,'Rates (C)'!$A$8:$B$13,2,0)),0)</f>
        <v>45.4</v>
      </c>
      <c r="K17" s="3">
        <f>VLOOKUP(I17,'Rates (C)'!$A$8:$C$13,3,0)*((Calculations!H17-0.5)/0.5)</f>
        <v>89.6</v>
      </c>
      <c r="L17" s="3">
        <f>IF(F17="Yes",VLOOKUP(I17,'Rates (C)'!$A$8:$D$13,4,0),0)</f>
        <v>0</v>
      </c>
      <c r="M17" s="3">
        <f>IF(F17="Yes",VLOOKUP(I17,'Rates (C)'!$A$8:$E$13,5,0)*((Calculations!H17-0.5)/0.5),0)</f>
        <v>0</v>
      </c>
      <c r="N17" s="3">
        <f t="shared" si="2"/>
        <v>135</v>
      </c>
      <c r="O17" s="1">
        <f>VLOOKUP(A17,'Invoice (C)'!$B$1:$H$125,2,0)</f>
        <v>1.28</v>
      </c>
      <c r="P17" s="1">
        <f t="shared" si="3"/>
        <v>1.5</v>
      </c>
      <c r="Q17" s="1" t="str">
        <f>VLOOKUP(C17,'Invoice (C)'!$E$1:$F$125,2,0)</f>
        <v>d</v>
      </c>
      <c r="R17" s="1">
        <f>VLOOKUP(B17,'Invoice (C)'!A16:H140,8,0)</f>
        <v>135</v>
      </c>
      <c r="S17" s="3">
        <f t="shared" si="4"/>
        <v>0</v>
      </c>
      <c r="T17" s="13">
        <f t="shared" si="5"/>
        <v>0</v>
      </c>
      <c r="U17" s="3">
        <f t="shared" si="6"/>
        <v>135</v>
      </c>
      <c r="V17" s="3">
        <f t="shared" si="7"/>
        <v>0</v>
      </c>
      <c r="W17" s="3">
        <f t="shared" si="8"/>
        <v>116.68107173725151</v>
      </c>
      <c r="X17" s="3">
        <f t="shared" si="9"/>
        <v>0</v>
      </c>
    </row>
    <row r="18" spans="1:24" x14ac:dyDescent="0.3">
      <c r="A18" s="6">
        <v>2001808118</v>
      </c>
      <c r="B18" s="6">
        <v>1091117435134</v>
      </c>
      <c r="C18" s="1">
        <f>VLOOKUP(A18,'Invoice (C)'!$B$1:$E$125,4,0)</f>
        <v>140301</v>
      </c>
      <c r="D18" s="1" t="str">
        <f>VLOOKUP(A18,'Invoice (C)'!$B$1:$G$125,6,0)</f>
        <v>Forward charges</v>
      </c>
      <c r="E18" s="1" t="str">
        <f t="shared" si="0"/>
        <v>Yes</v>
      </c>
      <c r="F18" s="1" t="str">
        <f t="shared" si="1"/>
        <v>No</v>
      </c>
      <c r="G18" s="1">
        <f>SUMIF('Order report (X)'!A:A,Calculations!A18,'Order report (X)'!D:D)</f>
        <v>0.34300000000000003</v>
      </c>
      <c r="H18" s="1">
        <f>CEILING(Calculations!G18,0.5)</f>
        <v>0.5</v>
      </c>
      <c r="I18" s="1" t="str">
        <f>VLOOKUP(Calculations!C18,'Pincode zones (X)'!$B$1:$C$125,2,0)</f>
        <v>b</v>
      </c>
      <c r="J18" s="3">
        <f>IF(E18="Yes",(VLOOKUP(I18,'Rates (C)'!$A$8:$B$13,2,0)),0)</f>
        <v>33</v>
      </c>
      <c r="K18" s="3">
        <f>VLOOKUP(I18,'Rates (C)'!$A$8:$C$13,3,0)*((Calculations!H18-0.5)/0.5)</f>
        <v>0</v>
      </c>
      <c r="L18" s="3">
        <f>IF(F18="Yes",VLOOKUP(I18,'Rates (C)'!$A$8:$D$13,4,0),0)</f>
        <v>0</v>
      </c>
      <c r="M18" s="3">
        <f>IF(F18="Yes",VLOOKUP(I18,'Rates (C)'!$A$8:$E$13,5,0)*((Calculations!H18-0.5)/0.5),0)</f>
        <v>0</v>
      </c>
      <c r="N18" s="3">
        <f t="shared" si="2"/>
        <v>33</v>
      </c>
      <c r="O18" s="1">
        <f>VLOOKUP(A18,'Invoice (C)'!$B$1:$H$125,2,0)</f>
        <v>0.5</v>
      </c>
      <c r="P18" s="1">
        <f t="shared" si="3"/>
        <v>0.5</v>
      </c>
      <c r="Q18" s="1" t="str">
        <f>VLOOKUP(C18,'Invoice (C)'!$E$1:$F$125,2,0)</f>
        <v>b</v>
      </c>
      <c r="R18" s="1">
        <f>VLOOKUP(B18,'Invoice (C)'!A17:H141,8,0)</f>
        <v>33</v>
      </c>
      <c r="S18" s="3">
        <f t="shared" si="4"/>
        <v>0</v>
      </c>
      <c r="T18" s="13">
        <f t="shared" si="5"/>
        <v>0</v>
      </c>
      <c r="U18" s="3">
        <f t="shared" si="6"/>
        <v>33</v>
      </c>
      <c r="V18" s="3">
        <f t="shared" si="7"/>
        <v>0</v>
      </c>
      <c r="W18" s="3">
        <f t="shared" si="8"/>
        <v>96.209912536443142</v>
      </c>
      <c r="X18" s="3">
        <f t="shared" si="9"/>
        <v>0</v>
      </c>
    </row>
    <row r="19" spans="1:24" x14ac:dyDescent="0.3">
      <c r="A19" s="6">
        <v>2001808207</v>
      </c>
      <c r="B19" s="6">
        <v>1091117435370</v>
      </c>
      <c r="C19" s="1">
        <f>VLOOKUP(A19,'Invoice (C)'!$B$1:$E$125,4,0)</f>
        <v>495671</v>
      </c>
      <c r="D19" s="1" t="str">
        <f>VLOOKUP(A19,'Invoice (C)'!$B$1:$G$125,6,0)</f>
        <v>Forward charges</v>
      </c>
      <c r="E19" s="1" t="str">
        <f t="shared" si="0"/>
        <v>Yes</v>
      </c>
      <c r="F19" s="1" t="str">
        <f t="shared" si="1"/>
        <v>No</v>
      </c>
      <c r="G19" s="1">
        <f>SUMIF('Order report (X)'!A:A,Calculations!A19,'Order report (X)'!D:D)</f>
        <v>0.60699999999999998</v>
      </c>
      <c r="H19" s="1">
        <f>CEILING(Calculations!G19,0.5)</f>
        <v>1</v>
      </c>
      <c r="I19" s="1" t="str">
        <f>VLOOKUP(Calculations!C19,'Pincode zones (X)'!$B$1:$C$125,2,0)</f>
        <v>d</v>
      </c>
      <c r="J19" s="3">
        <f>IF(E19="Yes",(VLOOKUP(I19,'Rates (C)'!$A$8:$B$13,2,0)),0)</f>
        <v>45.4</v>
      </c>
      <c r="K19" s="3">
        <f>VLOOKUP(I19,'Rates (C)'!$A$8:$C$13,3,0)*((Calculations!H19-0.5)/0.5)</f>
        <v>44.8</v>
      </c>
      <c r="L19" s="3">
        <f>IF(F19="Yes",VLOOKUP(I19,'Rates (C)'!$A$8:$D$13,4,0),0)</f>
        <v>0</v>
      </c>
      <c r="M19" s="3">
        <f>IF(F19="Yes",VLOOKUP(I19,'Rates (C)'!$A$8:$E$13,5,0)*((Calculations!H19-0.5)/0.5),0)</f>
        <v>0</v>
      </c>
      <c r="N19" s="3">
        <f t="shared" si="2"/>
        <v>90.199999999999989</v>
      </c>
      <c r="O19" s="1">
        <f>VLOOKUP(A19,'Invoice (C)'!$B$1:$H$125,2,0)</f>
        <v>0.79</v>
      </c>
      <c r="P19" s="1">
        <f t="shared" si="3"/>
        <v>1</v>
      </c>
      <c r="Q19" s="1" t="str">
        <f>VLOOKUP(C19,'Invoice (C)'!$E$1:$F$125,2,0)</f>
        <v>d</v>
      </c>
      <c r="R19" s="1">
        <f>VLOOKUP(B19,'Invoice (C)'!A18:H142,8,0)</f>
        <v>90.2</v>
      </c>
      <c r="S19" s="3">
        <f t="shared" si="4"/>
        <v>0</v>
      </c>
      <c r="T19" s="13">
        <f t="shared" si="5"/>
        <v>0</v>
      </c>
      <c r="U19" s="3">
        <f t="shared" si="6"/>
        <v>90.199999999999989</v>
      </c>
      <c r="V19" s="3">
        <f t="shared" si="7"/>
        <v>0</v>
      </c>
      <c r="W19" s="3">
        <f t="shared" si="8"/>
        <v>148.59967051070839</v>
      </c>
      <c r="X19" s="3">
        <f t="shared" si="9"/>
        <v>0</v>
      </c>
    </row>
    <row r="20" spans="1:24" x14ac:dyDescent="0.3">
      <c r="A20" s="6">
        <v>2001808295</v>
      </c>
      <c r="B20" s="6">
        <v>1091117435661</v>
      </c>
      <c r="C20" s="1">
        <f>VLOOKUP(A20,'Invoice (C)'!$B$1:$E$125,4,0)</f>
        <v>673002</v>
      </c>
      <c r="D20" s="1" t="str">
        <f>VLOOKUP(A20,'Invoice (C)'!$B$1:$G$125,6,0)</f>
        <v>Forward and RTO charges</v>
      </c>
      <c r="E20" s="1" t="str">
        <f t="shared" si="0"/>
        <v>Yes</v>
      </c>
      <c r="F20" s="1" t="str">
        <f t="shared" si="1"/>
        <v>Yes</v>
      </c>
      <c r="G20" s="1">
        <f>SUMIF('Order report (X)'!A:A,Calculations!A20,'Order report (X)'!D:D)</f>
        <v>0.245</v>
      </c>
      <c r="H20" s="1">
        <f>CEILING(Calculations!G20,0.5)</f>
        <v>0.5</v>
      </c>
      <c r="I20" s="1" t="str">
        <f>VLOOKUP(Calculations!C20,'Pincode zones (X)'!$B$1:$C$125,2,0)</f>
        <v>e</v>
      </c>
      <c r="J20" s="3">
        <f>IF(E20="Yes",(VLOOKUP(I20,'Rates (C)'!$A$8:$B$13,2,0)),0)</f>
        <v>56.6</v>
      </c>
      <c r="K20" s="3">
        <f>VLOOKUP(I20,'Rates (C)'!$A$8:$C$13,3,0)*((Calculations!H20-0.5)/0.5)</f>
        <v>0</v>
      </c>
      <c r="L20" s="3">
        <f>IF(F20="Yes",VLOOKUP(I20,'Rates (C)'!$A$8:$D$13,4,0),0)</f>
        <v>50.7</v>
      </c>
      <c r="M20" s="3">
        <f>IF(F20="Yes",VLOOKUP(I20,'Rates (C)'!$A$8:$E$13,5,0)*((Calculations!H20-0.5)/0.5),0)</f>
        <v>0</v>
      </c>
      <c r="N20" s="3">
        <f t="shared" si="2"/>
        <v>107.30000000000001</v>
      </c>
      <c r="O20" s="1">
        <f>VLOOKUP(A20,'Invoice (C)'!$B$1:$H$125,2,0)</f>
        <v>0.2</v>
      </c>
      <c r="P20" s="1">
        <f t="shared" si="3"/>
        <v>0.5</v>
      </c>
      <c r="Q20" s="1" t="str">
        <f>VLOOKUP(C20,'Invoice (C)'!$E$1:$F$125,2,0)</f>
        <v>e</v>
      </c>
      <c r="R20" s="1">
        <f>VLOOKUP(B20,'Invoice (C)'!A19:H143,8,0)</f>
        <v>107.3</v>
      </c>
      <c r="S20" s="3">
        <f t="shared" si="4"/>
        <v>0</v>
      </c>
      <c r="T20" s="13">
        <f t="shared" si="5"/>
        <v>0</v>
      </c>
      <c r="U20" s="3">
        <f t="shared" si="6"/>
        <v>56.6</v>
      </c>
      <c r="V20" s="3">
        <f t="shared" si="7"/>
        <v>50.7</v>
      </c>
      <c r="W20" s="3">
        <f t="shared" si="8"/>
        <v>231.02040816326533</v>
      </c>
      <c r="X20" s="3">
        <f t="shared" si="9"/>
        <v>206.9387755102041</v>
      </c>
    </row>
    <row r="21" spans="1:24" x14ac:dyDescent="0.3">
      <c r="A21" s="6">
        <v>2001808507</v>
      </c>
      <c r="B21" s="6">
        <v>1091117436383</v>
      </c>
      <c r="C21" s="1">
        <f>VLOOKUP(A21,'Invoice (C)'!$B$1:$E$125,4,0)</f>
        <v>208002</v>
      </c>
      <c r="D21" s="1" t="str">
        <f>VLOOKUP(A21,'Invoice (C)'!$B$1:$G$125,6,0)</f>
        <v>Forward charges</v>
      </c>
      <c r="E21" s="1" t="str">
        <f t="shared" si="0"/>
        <v>Yes</v>
      </c>
      <c r="F21" s="1" t="str">
        <f t="shared" si="1"/>
        <v>No</v>
      </c>
      <c r="G21" s="1">
        <f>SUMIF('Order report (X)'!A:A,Calculations!A21,'Order report (X)'!D:D)</f>
        <v>0.60699999999999998</v>
      </c>
      <c r="H21" s="1">
        <f>CEILING(Calculations!G21,0.5)</f>
        <v>1</v>
      </c>
      <c r="I21" s="1" t="str">
        <f>VLOOKUP(Calculations!C21,'Pincode zones (X)'!$B$1:$C$125,2,0)</f>
        <v>b</v>
      </c>
      <c r="J21" s="3">
        <f>IF(E21="Yes",(VLOOKUP(I21,'Rates (C)'!$A$8:$B$13,2,0)),0)</f>
        <v>33</v>
      </c>
      <c r="K21" s="3">
        <f>VLOOKUP(I21,'Rates (C)'!$A$8:$C$13,3,0)*((Calculations!H21-0.5)/0.5)</f>
        <v>28.3</v>
      </c>
      <c r="L21" s="3">
        <f>IF(F21="Yes",VLOOKUP(I21,'Rates (C)'!$A$8:$D$13,4,0),0)</f>
        <v>0</v>
      </c>
      <c r="M21" s="3">
        <f>IF(F21="Yes",VLOOKUP(I21,'Rates (C)'!$A$8:$E$13,5,0)*((Calculations!H21-0.5)/0.5),0)</f>
        <v>0</v>
      </c>
      <c r="N21" s="3">
        <f t="shared" si="2"/>
        <v>61.3</v>
      </c>
      <c r="O21" s="1">
        <f>VLOOKUP(A21,'Invoice (C)'!$B$1:$H$125,2,0)</f>
        <v>0.79</v>
      </c>
      <c r="P21" s="1">
        <f t="shared" si="3"/>
        <v>1</v>
      </c>
      <c r="Q21" s="1" t="str">
        <f>VLOOKUP(C21,'Invoice (C)'!$E$1:$F$125,2,0)</f>
        <v>b</v>
      </c>
      <c r="R21" s="1">
        <f>VLOOKUP(B21,'Invoice (C)'!A20:H144,8,0)</f>
        <v>61.3</v>
      </c>
      <c r="S21" s="3">
        <f t="shared" si="4"/>
        <v>0</v>
      </c>
      <c r="T21" s="13">
        <f t="shared" si="5"/>
        <v>0</v>
      </c>
      <c r="U21" s="3">
        <f t="shared" si="6"/>
        <v>61.3</v>
      </c>
      <c r="V21" s="3">
        <f t="shared" si="7"/>
        <v>0</v>
      </c>
      <c r="W21" s="3">
        <f t="shared" si="8"/>
        <v>100.98846787479407</v>
      </c>
      <c r="X21" s="3">
        <f t="shared" si="9"/>
        <v>0</v>
      </c>
    </row>
    <row r="22" spans="1:24" x14ac:dyDescent="0.3">
      <c r="A22" s="6">
        <v>2001808542</v>
      </c>
      <c r="B22" s="6">
        <v>1091117436464</v>
      </c>
      <c r="C22" s="1">
        <f>VLOOKUP(A22,'Invoice (C)'!$B$1:$E$125,4,0)</f>
        <v>416010</v>
      </c>
      <c r="D22" s="1" t="str">
        <f>VLOOKUP(A22,'Invoice (C)'!$B$1:$G$125,6,0)</f>
        <v>Forward charges</v>
      </c>
      <c r="E22" s="1" t="str">
        <f t="shared" si="0"/>
        <v>Yes</v>
      </c>
      <c r="F22" s="1" t="str">
        <f t="shared" si="1"/>
        <v>No</v>
      </c>
      <c r="G22" s="1">
        <f>SUMIF('Order report (X)'!A:A,Calculations!A22,'Order report (X)'!D:D)</f>
        <v>0.73399999999999999</v>
      </c>
      <c r="H22" s="1">
        <f>CEILING(Calculations!G22,0.5)</f>
        <v>1</v>
      </c>
      <c r="I22" s="1" t="str">
        <f>VLOOKUP(Calculations!C22,'Pincode zones (X)'!$B$1:$C$125,2,0)</f>
        <v>d</v>
      </c>
      <c r="J22" s="3">
        <f>IF(E22="Yes",(VLOOKUP(I22,'Rates (C)'!$A$8:$B$13,2,0)),0)</f>
        <v>45.4</v>
      </c>
      <c r="K22" s="3">
        <f>VLOOKUP(I22,'Rates (C)'!$A$8:$C$13,3,0)*((Calculations!H22-0.5)/0.5)</f>
        <v>44.8</v>
      </c>
      <c r="L22" s="3">
        <f>IF(F22="Yes",VLOOKUP(I22,'Rates (C)'!$A$8:$D$13,4,0),0)</f>
        <v>0</v>
      </c>
      <c r="M22" s="3">
        <f>IF(F22="Yes",VLOOKUP(I22,'Rates (C)'!$A$8:$E$13,5,0)*((Calculations!H22-0.5)/0.5),0)</f>
        <v>0</v>
      </c>
      <c r="N22" s="3">
        <f t="shared" si="2"/>
        <v>90.199999999999989</v>
      </c>
      <c r="O22" s="1">
        <f>VLOOKUP(A22,'Invoice (C)'!$B$1:$H$125,2,0)</f>
        <v>0.86</v>
      </c>
      <c r="P22" s="1">
        <f t="shared" si="3"/>
        <v>1</v>
      </c>
      <c r="Q22" s="1" t="str">
        <f>VLOOKUP(C22,'Invoice (C)'!$E$1:$F$125,2,0)</f>
        <v>d</v>
      </c>
      <c r="R22" s="1">
        <f>VLOOKUP(B22,'Invoice (C)'!A21:H145,8,0)</f>
        <v>90.2</v>
      </c>
      <c r="S22" s="3">
        <f t="shared" si="4"/>
        <v>0</v>
      </c>
      <c r="T22" s="13">
        <f t="shared" si="5"/>
        <v>0</v>
      </c>
      <c r="U22" s="3">
        <f t="shared" si="6"/>
        <v>90.199999999999989</v>
      </c>
      <c r="V22" s="3">
        <f t="shared" si="7"/>
        <v>0</v>
      </c>
      <c r="W22" s="3">
        <f t="shared" si="8"/>
        <v>122.88828337874658</v>
      </c>
      <c r="X22" s="3">
        <f t="shared" si="9"/>
        <v>0</v>
      </c>
    </row>
    <row r="23" spans="1:24" x14ac:dyDescent="0.3">
      <c r="A23" s="6">
        <v>2001808675</v>
      </c>
      <c r="B23" s="6">
        <v>1091117437050</v>
      </c>
      <c r="C23" s="1">
        <f>VLOOKUP(A23,'Invoice (C)'!$B$1:$E$125,4,0)</f>
        <v>226010</v>
      </c>
      <c r="D23" s="1" t="str">
        <f>VLOOKUP(A23,'Invoice (C)'!$B$1:$G$125,6,0)</f>
        <v>Forward charges</v>
      </c>
      <c r="E23" s="1" t="str">
        <f t="shared" si="0"/>
        <v>Yes</v>
      </c>
      <c r="F23" s="1" t="str">
        <f t="shared" si="1"/>
        <v>No</v>
      </c>
      <c r="G23" s="1">
        <f>SUMIF('Order report (X)'!A:A,Calculations!A23,'Order report (X)'!D:D)</f>
        <v>1.1829999999999998</v>
      </c>
      <c r="H23" s="1">
        <f>CEILING(Calculations!G23,0.5)</f>
        <v>1.5</v>
      </c>
      <c r="I23" s="1" t="str">
        <f>VLOOKUP(Calculations!C23,'Pincode zones (X)'!$B$1:$C$125,2,0)</f>
        <v>b</v>
      </c>
      <c r="J23" s="3">
        <f>IF(E23="Yes",(VLOOKUP(I23,'Rates (C)'!$A$8:$B$13,2,0)),0)</f>
        <v>33</v>
      </c>
      <c r="K23" s="3">
        <f>VLOOKUP(I23,'Rates (C)'!$A$8:$C$13,3,0)*((Calculations!H23-0.5)/0.5)</f>
        <v>56.6</v>
      </c>
      <c r="L23" s="3">
        <f>IF(F23="Yes",VLOOKUP(I23,'Rates (C)'!$A$8:$D$13,4,0),0)</f>
        <v>0</v>
      </c>
      <c r="M23" s="3">
        <f>IF(F23="Yes",VLOOKUP(I23,'Rates (C)'!$A$8:$E$13,5,0)*((Calculations!H23-0.5)/0.5),0)</f>
        <v>0</v>
      </c>
      <c r="N23" s="3">
        <f t="shared" si="2"/>
        <v>89.6</v>
      </c>
      <c r="O23" s="1">
        <f>VLOOKUP(A23,'Invoice (C)'!$B$1:$H$125,2,0)</f>
        <v>1.2</v>
      </c>
      <c r="P23" s="1">
        <f t="shared" si="3"/>
        <v>1.5</v>
      </c>
      <c r="Q23" s="1" t="str">
        <f>VLOOKUP(C23,'Invoice (C)'!$E$1:$F$125,2,0)</f>
        <v>b</v>
      </c>
      <c r="R23" s="1">
        <f>VLOOKUP(B23,'Invoice (C)'!A22:H146,8,0)</f>
        <v>89.6</v>
      </c>
      <c r="S23" s="3">
        <f t="shared" si="4"/>
        <v>0</v>
      </c>
      <c r="T23" s="13">
        <f t="shared" si="5"/>
        <v>0</v>
      </c>
      <c r="U23" s="3">
        <f t="shared" si="6"/>
        <v>89.6</v>
      </c>
      <c r="V23" s="3">
        <f t="shared" si="7"/>
        <v>0</v>
      </c>
      <c r="W23" s="3">
        <f t="shared" si="8"/>
        <v>75.739644970414204</v>
      </c>
      <c r="X23" s="3">
        <f t="shared" si="9"/>
        <v>0</v>
      </c>
    </row>
    <row r="24" spans="1:24" x14ac:dyDescent="0.3">
      <c r="A24" s="6">
        <v>2001807976</v>
      </c>
      <c r="B24" s="6">
        <v>1091117327496</v>
      </c>
      <c r="C24" s="1">
        <f>VLOOKUP(A24,'Invoice (C)'!$B$1:$E$125,4,0)</f>
        <v>400705</v>
      </c>
      <c r="D24" s="1" t="str">
        <f>VLOOKUP(A24,'Invoice (C)'!$B$1:$G$125,6,0)</f>
        <v>Forward and RTO charges</v>
      </c>
      <c r="E24" s="1" t="str">
        <f t="shared" si="0"/>
        <v>Yes</v>
      </c>
      <c r="F24" s="1" t="str">
        <f t="shared" si="1"/>
        <v>Yes</v>
      </c>
      <c r="G24" s="1">
        <f>SUMIF('Order report (X)'!A:A,Calculations!A24,'Order report (X)'!D:D)</f>
        <v>0.72099999999999997</v>
      </c>
      <c r="H24" s="1">
        <f>CEILING(Calculations!G24,0.5)</f>
        <v>1</v>
      </c>
      <c r="I24" s="1" t="str">
        <f>VLOOKUP(Calculations!C24,'Pincode zones (X)'!$B$1:$C$125,2,0)</f>
        <v>d</v>
      </c>
      <c r="J24" s="3">
        <f>IF(E24="Yes",(VLOOKUP(I24,'Rates (C)'!$A$8:$B$13,2,0)),0)</f>
        <v>45.4</v>
      </c>
      <c r="K24" s="3">
        <f>VLOOKUP(I24,'Rates (C)'!$A$8:$C$13,3,0)*((Calculations!H24-0.5)/0.5)</f>
        <v>44.8</v>
      </c>
      <c r="L24" s="3">
        <f>IF(F24="Yes",VLOOKUP(I24,'Rates (C)'!$A$8:$D$13,4,0),0)</f>
        <v>41.3</v>
      </c>
      <c r="M24" s="3">
        <f>IF(F24="Yes",VLOOKUP(I24,'Rates (C)'!$A$8:$E$13,5,0)*((Calculations!H24-0.5)/0.5),0)</f>
        <v>44.8</v>
      </c>
      <c r="N24" s="3">
        <f t="shared" si="2"/>
        <v>176.3</v>
      </c>
      <c r="O24" s="1">
        <f>VLOOKUP(A24,'Invoice (C)'!$B$1:$H$125,2,0)</f>
        <v>0.7</v>
      </c>
      <c r="P24" s="1">
        <f t="shared" si="3"/>
        <v>1</v>
      </c>
      <c r="Q24" s="1" t="str">
        <f>VLOOKUP(C24,'Invoice (C)'!$E$1:$F$125,2,0)</f>
        <v>d</v>
      </c>
      <c r="R24" s="1">
        <f>VLOOKUP(B24,'Invoice (C)'!A23:H147,8,0)</f>
        <v>172.8</v>
      </c>
      <c r="S24" s="3">
        <f t="shared" si="4"/>
        <v>3.5</v>
      </c>
      <c r="T24" s="13">
        <f t="shared" si="5"/>
        <v>1.9852524106636415E-2</v>
      </c>
      <c r="U24" s="3">
        <f t="shared" si="6"/>
        <v>90.199999999999989</v>
      </c>
      <c r="V24" s="3">
        <f t="shared" si="7"/>
        <v>86.1</v>
      </c>
      <c r="W24" s="3">
        <f t="shared" si="8"/>
        <v>125.10402219140082</v>
      </c>
      <c r="X24" s="3">
        <f t="shared" si="9"/>
        <v>119.41747572815534</v>
      </c>
    </row>
    <row r="25" spans="1:24" x14ac:dyDescent="0.3">
      <c r="A25" s="6">
        <v>2001812838</v>
      </c>
      <c r="B25" s="6">
        <v>1091118547832</v>
      </c>
      <c r="C25" s="1">
        <f>VLOOKUP(A25,'Invoice (C)'!$B$1:$E$125,4,0)</f>
        <v>262405</v>
      </c>
      <c r="D25" s="1" t="str">
        <f>VLOOKUP(A25,'Invoice (C)'!$B$1:$G$125,6,0)</f>
        <v>Forward and RTO charges</v>
      </c>
      <c r="E25" s="1" t="str">
        <f t="shared" si="0"/>
        <v>Yes</v>
      </c>
      <c r="F25" s="1" t="str">
        <f t="shared" si="1"/>
        <v>Yes</v>
      </c>
      <c r="G25" s="1">
        <f>SUMIF('Order report (X)'!A:A,Calculations!A25,'Order report (X)'!D:D)</f>
        <v>0.55800000000000005</v>
      </c>
      <c r="H25" s="1">
        <f>CEILING(Calculations!G25,0.5)</f>
        <v>1</v>
      </c>
      <c r="I25" s="1" t="str">
        <f>VLOOKUP(Calculations!C25,'Pincode zones (X)'!$B$1:$C$125,2,0)</f>
        <v>b</v>
      </c>
      <c r="J25" s="3">
        <f>IF(E25="Yes",(VLOOKUP(I25,'Rates (C)'!$A$8:$B$13,2,0)),0)</f>
        <v>33</v>
      </c>
      <c r="K25" s="3">
        <f>VLOOKUP(I25,'Rates (C)'!$A$8:$C$13,3,0)*((Calculations!H25-0.5)/0.5)</f>
        <v>28.3</v>
      </c>
      <c r="L25" s="3">
        <f>IF(F25="Yes",VLOOKUP(I25,'Rates (C)'!$A$8:$D$13,4,0),0)</f>
        <v>20.5</v>
      </c>
      <c r="M25" s="3">
        <f>IF(F25="Yes",VLOOKUP(I25,'Rates (C)'!$A$8:$E$13,5,0)*((Calculations!H25-0.5)/0.5),0)</f>
        <v>28.3</v>
      </c>
      <c r="N25" s="3">
        <f t="shared" si="2"/>
        <v>110.1</v>
      </c>
      <c r="O25" s="1">
        <f>VLOOKUP(A25,'Invoice (C)'!$B$1:$H$125,2,0)</f>
        <v>0.6</v>
      </c>
      <c r="P25" s="1">
        <f t="shared" si="3"/>
        <v>1</v>
      </c>
      <c r="Q25" s="1" t="str">
        <f>VLOOKUP(C25,'Invoice (C)'!$E$1:$F$125,2,0)</f>
        <v>b</v>
      </c>
      <c r="R25" s="1">
        <f>VLOOKUP(B25,'Invoice (C)'!A24:H148,8,0)</f>
        <v>102.3</v>
      </c>
      <c r="S25" s="3">
        <f t="shared" si="4"/>
        <v>7.7999999999999972</v>
      </c>
      <c r="T25" s="13">
        <f t="shared" si="5"/>
        <v>7.084468664850134E-2</v>
      </c>
      <c r="U25" s="3">
        <f t="shared" si="6"/>
        <v>61.3</v>
      </c>
      <c r="V25" s="3">
        <f t="shared" si="7"/>
        <v>48.8</v>
      </c>
      <c r="W25" s="3">
        <f t="shared" si="8"/>
        <v>109.85663082437274</v>
      </c>
      <c r="X25" s="3">
        <f t="shared" si="9"/>
        <v>87.455197132616476</v>
      </c>
    </row>
    <row r="26" spans="1:24" x14ac:dyDescent="0.3">
      <c r="A26" s="6">
        <v>2001816684</v>
      </c>
      <c r="B26" s="6">
        <v>1091119398844</v>
      </c>
      <c r="C26" s="1">
        <f>VLOOKUP(A26,'Invoice (C)'!$B$1:$E$125,4,0)</f>
        <v>394210</v>
      </c>
      <c r="D26" s="1" t="str">
        <f>VLOOKUP(A26,'Invoice (C)'!$B$1:$G$125,6,0)</f>
        <v>Forward and RTO charges</v>
      </c>
      <c r="E26" s="1" t="str">
        <f t="shared" si="0"/>
        <v>Yes</v>
      </c>
      <c r="F26" s="1" t="str">
        <f t="shared" si="1"/>
        <v>Yes</v>
      </c>
      <c r="G26" s="1">
        <f>SUMIF('Order report (X)'!A:A,Calculations!A26,'Order report (X)'!D:D)</f>
        <v>0.91999999999999993</v>
      </c>
      <c r="H26" s="1">
        <f>CEILING(Calculations!G26,0.5)</f>
        <v>1</v>
      </c>
      <c r="I26" s="1" t="str">
        <f>VLOOKUP(Calculations!C26,'Pincode zones (X)'!$B$1:$C$125,2,0)</f>
        <v>d</v>
      </c>
      <c r="J26" s="3">
        <f>IF(E26="Yes",(VLOOKUP(I26,'Rates (C)'!$A$8:$B$13,2,0)),0)</f>
        <v>45.4</v>
      </c>
      <c r="K26" s="3">
        <f>VLOOKUP(I26,'Rates (C)'!$A$8:$C$13,3,0)*((Calculations!H26-0.5)/0.5)</f>
        <v>44.8</v>
      </c>
      <c r="L26" s="3">
        <f>IF(F26="Yes",VLOOKUP(I26,'Rates (C)'!$A$8:$D$13,4,0),0)</f>
        <v>41.3</v>
      </c>
      <c r="M26" s="3">
        <f>IF(F26="Yes",VLOOKUP(I26,'Rates (C)'!$A$8:$E$13,5,0)*((Calculations!H26-0.5)/0.5),0)</f>
        <v>44.8</v>
      </c>
      <c r="N26" s="3">
        <f t="shared" si="2"/>
        <v>176.3</v>
      </c>
      <c r="O26" s="1">
        <f>VLOOKUP(A26,'Invoice (C)'!$B$1:$H$125,2,0)</f>
        <v>0.99</v>
      </c>
      <c r="P26" s="1">
        <f t="shared" si="3"/>
        <v>1</v>
      </c>
      <c r="Q26" s="1" t="str">
        <f>VLOOKUP(C26,'Invoice (C)'!$E$1:$F$125,2,0)</f>
        <v>d</v>
      </c>
      <c r="R26" s="1">
        <f>VLOOKUP(B26,'Invoice (C)'!A25:H149,8,0)</f>
        <v>172.8</v>
      </c>
      <c r="S26" s="3">
        <f t="shared" si="4"/>
        <v>3.5</v>
      </c>
      <c r="T26" s="13">
        <f t="shared" si="5"/>
        <v>1.9852524106636415E-2</v>
      </c>
      <c r="U26" s="3">
        <f t="shared" si="6"/>
        <v>90.199999999999989</v>
      </c>
      <c r="V26" s="3">
        <f t="shared" si="7"/>
        <v>86.1</v>
      </c>
      <c r="W26" s="3">
        <f t="shared" si="8"/>
        <v>98.043478260869563</v>
      </c>
      <c r="X26" s="3">
        <f t="shared" si="9"/>
        <v>93.586956521739125</v>
      </c>
    </row>
    <row r="27" spans="1:24" x14ac:dyDescent="0.3">
      <c r="A27" s="6">
        <v>2001817160</v>
      </c>
      <c r="B27" s="6">
        <v>1091119630264</v>
      </c>
      <c r="C27" s="1">
        <f>VLOOKUP(A27,'Invoice (C)'!$B$1:$E$125,4,0)</f>
        <v>411014</v>
      </c>
      <c r="D27" s="1" t="str">
        <f>VLOOKUP(A27,'Invoice (C)'!$B$1:$G$125,6,0)</f>
        <v>Forward and RTO charges</v>
      </c>
      <c r="E27" s="1" t="str">
        <f t="shared" si="0"/>
        <v>Yes</v>
      </c>
      <c r="F27" s="1" t="str">
        <f t="shared" si="1"/>
        <v>Yes</v>
      </c>
      <c r="G27" s="1">
        <f>SUMIF('Order report (X)'!A:A,Calculations!A27,'Order report (X)'!D:D)</f>
        <v>0.7</v>
      </c>
      <c r="H27" s="1">
        <f>CEILING(Calculations!G27,0.5)</f>
        <v>1</v>
      </c>
      <c r="I27" s="1" t="str">
        <f>VLOOKUP(Calculations!C27,'Pincode zones (X)'!$B$1:$C$125,2,0)</f>
        <v>d</v>
      </c>
      <c r="J27" s="3">
        <f>IF(E27="Yes",(VLOOKUP(I27,'Rates (C)'!$A$8:$B$13,2,0)),0)</f>
        <v>45.4</v>
      </c>
      <c r="K27" s="3">
        <f>VLOOKUP(I27,'Rates (C)'!$A$8:$C$13,3,0)*((Calculations!H27-0.5)/0.5)</f>
        <v>44.8</v>
      </c>
      <c r="L27" s="3">
        <f>IF(F27="Yes",VLOOKUP(I27,'Rates (C)'!$A$8:$D$13,4,0),0)</f>
        <v>41.3</v>
      </c>
      <c r="M27" s="3">
        <f>IF(F27="Yes",VLOOKUP(I27,'Rates (C)'!$A$8:$E$13,5,0)*((Calculations!H27-0.5)/0.5),0)</f>
        <v>44.8</v>
      </c>
      <c r="N27" s="3">
        <f t="shared" si="2"/>
        <v>176.3</v>
      </c>
      <c r="O27" s="1">
        <f>VLOOKUP(A27,'Invoice (C)'!$B$1:$H$125,2,0)</f>
        <v>0.7</v>
      </c>
      <c r="P27" s="1">
        <f t="shared" si="3"/>
        <v>1</v>
      </c>
      <c r="Q27" s="1" t="str">
        <f>VLOOKUP(C27,'Invoice (C)'!$E$1:$F$125,2,0)</f>
        <v>d</v>
      </c>
      <c r="R27" s="1">
        <f>VLOOKUP(B27,'Invoice (C)'!A26:H150,8,0)</f>
        <v>172.8</v>
      </c>
      <c r="S27" s="3">
        <f t="shared" si="4"/>
        <v>3.5</v>
      </c>
      <c r="T27" s="13">
        <f t="shared" si="5"/>
        <v>1.9852524106636415E-2</v>
      </c>
      <c r="U27" s="3">
        <f t="shared" si="6"/>
        <v>90.199999999999989</v>
      </c>
      <c r="V27" s="3">
        <f t="shared" si="7"/>
        <v>86.1</v>
      </c>
      <c r="W27" s="3">
        <f t="shared" si="8"/>
        <v>128.85714285714286</v>
      </c>
      <c r="X27" s="3">
        <f t="shared" si="9"/>
        <v>123</v>
      </c>
    </row>
    <row r="28" spans="1:24" x14ac:dyDescent="0.3">
      <c r="A28" s="6">
        <v>2001818390</v>
      </c>
      <c r="B28" s="6">
        <v>1091120014461</v>
      </c>
      <c r="C28" s="1">
        <f>VLOOKUP(A28,'Invoice (C)'!$B$1:$E$125,4,0)</f>
        <v>783301</v>
      </c>
      <c r="D28" s="1" t="str">
        <f>VLOOKUP(A28,'Invoice (C)'!$B$1:$G$125,6,0)</f>
        <v>Forward and RTO charges</v>
      </c>
      <c r="E28" s="1" t="str">
        <f t="shared" si="0"/>
        <v>Yes</v>
      </c>
      <c r="F28" s="1" t="str">
        <f t="shared" si="1"/>
        <v>Yes</v>
      </c>
      <c r="G28" s="1">
        <f>SUMIF('Order report (X)'!A:A,Calculations!A28,'Order report (X)'!D:D)</f>
        <v>0.84099999999999997</v>
      </c>
      <c r="H28" s="1">
        <f>CEILING(Calculations!G28,0.5)</f>
        <v>1</v>
      </c>
      <c r="I28" s="1" t="str">
        <f>VLOOKUP(Calculations!C28,'Pincode zones (X)'!$B$1:$C$125,2,0)</f>
        <v>e</v>
      </c>
      <c r="J28" s="3">
        <f>IF(E28="Yes",(VLOOKUP(I28,'Rates (C)'!$A$8:$B$13,2,0)),0)</f>
        <v>56.6</v>
      </c>
      <c r="K28" s="3">
        <f>VLOOKUP(I28,'Rates (C)'!$A$8:$C$13,3,0)*((Calculations!H28-0.5)/0.5)</f>
        <v>55.5</v>
      </c>
      <c r="L28" s="3">
        <f>IF(F28="Yes",VLOOKUP(I28,'Rates (C)'!$A$8:$D$13,4,0),0)</f>
        <v>50.7</v>
      </c>
      <c r="M28" s="3">
        <f>IF(F28="Yes",VLOOKUP(I28,'Rates (C)'!$A$8:$E$13,5,0)*((Calculations!H28-0.5)/0.5),0)</f>
        <v>55.5</v>
      </c>
      <c r="N28" s="3">
        <f t="shared" si="2"/>
        <v>218.3</v>
      </c>
      <c r="O28" s="1">
        <f>VLOOKUP(A28,'Invoice (C)'!$B$1:$H$125,2,0)</f>
        <v>0.8</v>
      </c>
      <c r="P28" s="1">
        <f t="shared" si="3"/>
        <v>1</v>
      </c>
      <c r="Q28" s="1" t="str">
        <f>VLOOKUP(C28,'Invoice (C)'!$E$1:$F$125,2,0)</f>
        <v>e</v>
      </c>
      <c r="R28" s="1">
        <f>VLOOKUP(B28,'Invoice (C)'!A27:H151,8,0)</f>
        <v>213.5</v>
      </c>
      <c r="S28" s="3">
        <f t="shared" si="4"/>
        <v>4.8000000000000114</v>
      </c>
      <c r="T28" s="13">
        <f t="shared" si="5"/>
        <v>2.1988089784700005E-2</v>
      </c>
      <c r="U28" s="3">
        <f t="shared" si="6"/>
        <v>112.1</v>
      </c>
      <c r="V28" s="3">
        <f t="shared" si="7"/>
        <v>106.2</v>
      </c>
      <c r="W28" s="3">
        <f t="shared" si="8"/>
        <v>133.2936979785969</v>
      </c>
      <c r="X28" s="3">
        <f t="shared" si="9"/>
        <v>126.2782401902497</v>
      </c>
    </row>
    <row r="29" spans="1:24" x14ac:dyDescent="0.3">
      <c r="A29" s="6">
        <v>2001821190</v>
      </c>
      <c r="B29" s="6">
        <v>1091120959015</v>
      </c>
      <c r="C29" s="1">
        <f>VLOOKUP(A29,'Invoice (C)'!$B$1:$E$125,4,0)</f>
        <v>486661</v>
      </c>
      <c r="D29" s="1" t="str">
        <f>VLOOKUP(A29,'Invoice (C)'!$B$1:$G$125,6,0)</f>
        <v>Forward and RTO charges</v>
      </c>
      <c r="E29" s="1" t="str">
        <f t="shared" si="0"/>
        <v>Yes</v>
      </c>
      <c r="F29" s="1" t="str">
        <f t="shared" si="1"/>
        <v>Yes</v>
      </c>
      <c r="G29" s="1">
        <f>SUMIF('Order report (X)'!A:A,Calculations!A29,'Order report (X)'!D:D)</f>
        <v>1.2</v>
      </c>
      <c r="H29" s="1">
        <f>CEILING(Calculations!G29,0.5)</f>
        <v>1.5</v>
      </c>
      <c r="I29" s="1" t="str">
        <f>VLOOKUP(Calculations!C29,'Pincode zones (X)'!$B$1:$C$125,2,0)</f>
        <v>d</v>
      </c>
      <c r="J29" s="3">
        <f>IF(E29="Yes",(VLOOKUP(I29,'Rates (C)'!$A$8:$B$13,2,0)),0)</f>
        <v>45.4</v>
      </c>
      <c r="K29" s="3">
        <f>VLOOKUP(I29,'Rates (C)'!$A$8:$C$13,3,0)*((Calculations!H29-0.5)/0.5)</f>
        <v>89.6</v>
      </c>
      <c r="L29" s="3">
        <f>IF(F29="Yes",VLOOKUP(I29,'Rates (C)'!$A$8:$D$13,4,0),0)</f>
        <v>41.3</v>
      </c>
      <c r="M29" s="3">
        <f>IF(F29="Yes",VLOOKUP(I29,'Rates (C)'!$A$8:$E$13,5,0)*((Calculations!H29-0.5)/0.5),0)</f>
        <v>89.6</v>
      </c>
      <c r="N29" s="3">
        <f t="shared" si="2"/>
        <v>265.89999999999998</v>
      </c>
      <c r="O29" s="1">
        <f>VLOOKUP(A29,'Invoice (C)'!$B$1:$H$125,2,0)</f>
        <v>1.2</v>
      </c>
      <c r="P29" s="1">
        <f t="shared" si="3"/>
        <v>1.5</v>
      </c>
      <c r="Q29" s="1" t="str">
        <f>VLOOKUP(C29,'Invoice (C)'!$E$1:$F$125,2,0)</f>
        <v>d</v>
      </c>
      <c r="R29" s="1">
        <f>VLOOKUP(B29,'Invoice (C)'!A28:H152,8,0)</f>
        <v>258.89999999999998</v>
      </c>
      <c r="S29" s="3">
        <f t="shared" si="4"/>
        <v>7</v>
      </c>
      <c r="T29" s="13">
        <f t="shared" si="5"/>
        <v>2.6325686348251224E-2</v>
      </c>
      <c r="U29" s="3">
        <f t="shared" si="6"/>
        <v>135</v>
      </c>
      <c r="V29" s="3">
        <f t="shared" si="7"/>
        <v>130.89999999999998</v>
      </c>
      <c r="W29" s="3">
        <f t="shared" si="8"/>
        <v>112.5</v>
      </c>
      <c r="X29" s="3">
        <f t="shared" si="9"/>
        <v>109.08333333333331</v>
      </c>
    </row>
    <row r="30" spans="1:24" x14ac:dyDescent="0.3">
      <c r="A30" s="6">
        <v>2001817093</v>
      </c>
      <c r="B30" s="6">
        <v>1091121485824</v>
      </c>
      <c r="C30" s="1">
        <f>VLOOKUP(A30,'Invoice (C)'!$B$1:$E$125,4,0)</f>
        <v>244001</v>
      </c>
      <c r="D30" s="1" t="str">
        <f>VLOOKUP(A30,'Invoice (C)'!$B$1:$G$125,6,0)</f>
        <v>Forward and RTO charges</v>
      </c>
      <c r="E30" s="1" t="str">
        <f t="shared" si="0"/>
        <v>Yes</v>
      </c>
      <c r="F30" s="1" t="str">
        <f t="shared" si="1"/>
        <v>Yes</v>
      </c>
      <c r="G30" s="1">
        <f>SUMIF('Order report (X)'!A:A,Calculations!A30,'Order report (X)'!D:D)</f>
        <v>1.357</v>
      </c>
      <c r="H30" s="1">
        <f>CEILING(Calculations!G30,0.5)</f>
        <v>1.5</v>
      </c>
      <c r="I30" s="1" t="str">
        <f>VLOOKUP(Calculations!C30,'Pincode zones (X)'!$B$1:$C$125,2,0)</f>
        <v>b</v>
      </c>
      <c r="J30" s="3">
        <f>IF(E30="Yes",(VLOOKUP(I30,'Rates (C)'!$A$8:$B$13,2,0)),0)</f>
        <v>33</v>
      </c>
      <c r="K30" s="3">
        <f>VLOOKUP(I30,'Rates (C)'!$A$8:$C$13,3,0)*((Calculations!H30-0.5)/0.5)</f>
        <v>56.6</v>
      </c>
      <c r="L30" s="3">
        <f>IF(F30="Yes",VLOOKUP(I30,'Rates (C)'!$A$8:$D$13,4,0),0)</f>
        <v>20.5</v>
      </c>
      <c r="M30" s="3">
        <f>IF(F30="Yes",VLOOKUP(I30,'Rates (C)'!$A$8:$E$13,5,0)*((Calculations!H30-0.5)/0.5),0)</f>
        <v>56.6</v>
      </c>
      <c r="N30" s="3">
        <f t="shared" si="2"/>
        <v>166.7</v>
      </c>
      <c r="O30" s="1">
        <f>VLOOKUP(A30,'Invoice (C)'!$B$1:$H$125,2,0)</f>
        <v>1.3</v>
      </c>
      <c r="P30" s="1">
        <f t="shared" si="3"/>
        <v>1.5</v>
      </c>
      <c r="Q30" s="1" t="str">
        <f>VLOOKUP(C30,'Invoice (C)'!$E$1:$F$125,2,0)</f>
        <v>b</v>
      </c>
      <c r="R30" s="1">
        <f>VLOOKUP(B30,'Invoice (C)'!A29:H153,8,0)</f>
        <v>151.1</v>
      </c>
      <c r="S30" s="3">
        <f t="shared" si="4"/>
        <v>15.599999999999994</v>
      </c>
      <c r="T30" s="13">
        <f t="shared" si="5"/>
        <v>9.3581283743251323E-2</v>
      </c>
      <c r="U30" s="3">
        <f t="shared" si="6"/>
        <v>89.6</v>
      </c>
      <c r="V30" s="3">
        <f t="shared" si="7"/>
        <v>77.099999999999994</v>
      </c>
      <c r="W30" s="3">
        <f t="shared" si="8"/>
        <v>66.028002947678701</v>
      </c>
      <c r="X30" s="3">
        <f t="shared" si="9"/>
        <v>56.81650700073692</v>
      </c>
    </row>
    <row r="31" spans="1:24" x14ac:dyDescent="0.3">
      <c r="A31" s="6">
        <v>2001823564</v>
      </c>
      <c r="B31" s="6">
        <v>1091121666133</v>
      </c>
      <c r="C31" s="1">
        <f>VLOOKUP(A31,'Invoice (C)'!$B$1:$E$125,4,0)</f>
        <v>492001</v>
      </c>
      <c r="D31" s="1" t="str">
        <f>VLOOKUP(A31,'Invoice (C)'!$B$1:$G$125,6,0)</f>
        <v>Forward and RTO charges</v>
      </c>
      <c r="E31" s="1" t="str">
        <f t="shared" si="0"/>
        <v>Yes</v>
      </c>
      <c r="F31" s="1" t="str">
        <f t="shared" si="1"/>
        <v>Yes</v>
      </c>
      <c r="G31" s="1">
        <f>SUMIF('Order report (X)'!A:A,Calculations!A31,'Order report (X)'!D:D)</f>
        <v>0.67200000000000004</v>
      </c>
      <c r="H31" s="1">
        <f>CEILING(Calculations!G31,0.5)</f>
        <v>1</v>
      </c>
      <c r="I31" s="1" t="str">
        <f>VLOOKUP(Calculations!C31,'Pincode zones (X)'!$B$1:$C$125,2,0)</f>
        <v>d</v>
      </c>
      <c r="J31" s="3">
        <f>IF(E31="Yes",(VLOOKUP(I31,'Rates (C)'!$A$8:$B$13,2,0)),0)</f>
        <v>45.4</v>
      </c>
      <c r="K31" s="3">
        <f>VLOOKUP(I31,'Rates (C)'!$A$8:$C$13,3,0)*((Calculations!H31-0.5)/0.5)</f>
        <v>44.8</v>
      </c>
      <c r="L31" s="3">
        <f>IF(F31="Yes",VLOOKUP(I31,'Rates (C)'!$A$8:$D$13,4,0),0)</f>
        <v>41.3</v>
      </c>
      <c r="M31" s="3">
        <f>IF(F31="Yes",VLOOKUP(I31,'Rates (C)'!$A$8:$E$13,5,0)*((Calculations!H31-0.5)/0.5),0)</f>
        <v>44.8</v>
      </c>
      <c r="N31" s="3">
        <f t="shared" si="2"/>
        <v>176.3</v>
      </c>
      <c r="O31" s="1">
        <f>VLOOKUP(A31,'Invoice (C)'!$B$1:$H$125,2,0)</f>
        <v>0.7</v>
      </c>
      <c r="P31" s="1">
        <f t="shared" si="3"/>
        <v>1</v>
      </c>
      <c r="Q31" s="1" t="str">
        <f>VLOOKUP(C31,'Invoice (C)'!$E$1:$F$125,2,0)</f>
        <v>d</v>
      </c>
      <c r="R31" s="1">
        <f>VLOOKUP(B31,'Invoice (C)'!A30:H154,8,0)</f>
        <v>172.8</v>
      </c>
      <c r="S31" s="3">
        <f t="shared" si="4"/>
        <v>3.5</v>
      </c>
      <c r="T31" s="13">
        <f t="shared" si="5"/>
        <v>1.9852524106636415E-2</v>
      </c>
      <c r="U31" s="3">
        <f t="shared" si="6"/>
        <v>90.199999999999989</v>
      </c>
      <c r="V31" s="3">
        <f t="shared" si="7"/>
        <v>86.1</v>
      </c>
      <c r="W31" s="3">
        <f t="shared" si="8"/>
        <v>134.22619047619045</v>
      </c>
      <c r="X31" s="3">
        <f t="shared" si="9"/>
        <v>128.12499999999997</v>
      </c>
    </row>
    <row r="32" spans="1:24" x14ac:dyDescent="0.3">
      <c r="A32" s="6">
        <v>2001825261</v>
      </c>
      <c r="B32" s="6">
        <v>1091121981575</v>
      </c>
      <c r="C32" s="1">
        <f>VLOOKUP(A32,'Invoice (C)'!$B$1:$E$125,4,0)</f>
        <v>517128</v>
      </c>
      <c r="D32" s="1" t="str">
        <f>VLOOKUP(A32,'Invoice (C)'!$B$1:$G$125,6,0)</f>
        <v>Forward and RTO charges</v>
      </c>
      <c r="E32" s="1" t="str">
        <f t="shared" si="0"/>
        <v>Yes</v>
      </c>
      <c r="F32" s="1" t="str">
        <f t="shared" si="1"/>
        <v>Yes</v>
      </c>
      <c r="G32" s="1">
        <f>SUMIF('Order report (X)'!A:A,Calculations!A32,'Order report (X)'!D:D)</f>
        <v>1.5569999999999999</v>
      </c>
      <c r="H32" s="1">
        <f>CEILING(Calculations!G32,0.5)</f>
        <v>2</v>
      </c>
      <c r="I32" s="1" t="str">
        <f>VLOOKUP(Calculations!C32,'Pincode zones (X)'!$B$1:$C$125,2,0)</f>
        <v>d</v>
      </c>
      <c r="J32" s="3">
        <f>IF(E32="Yes",(VLOOKUP(I32,'Rates (C)'!$A$8:$B$13,2,0)),0)</f>
        <v>45.4</v>
      </c>
      <c r="K32" s="3">
        <f>VLOOKUP(I32,'Rates (C)'!$A$8:$C$13,3,0)*((Calculations!H32-0.5)/0.5)</f>
        <v>134.39999999999998</v>
      </c>
      <c r="L32" s="3">
        <f>IF(F32="Yes",VLOOKUP(I32,'Rates (C)'!$A$8:$D$13,4,0),0)</f>
        <v>41.3</v>
      </c>
      <c r="M32" s="3">
        <f>IF(F32="Yes",VLOOKUP(I32,'Rates (C)'!$A$8:$E$13,5,0)*((Calculations!H32-0.5)/0.5),0)</f>
        <v>134.39999999999998</v>
      </c>
      <c r="N32" s="3">
        <f t="shared" si="2"/>
        <v>355.49999999999994</v>
      </c>
      <c r="O32" s="1">
        <f>VLOOKUP(A32,'Invoice (C)'!$B$1:$H$125,2,0)</f>
        <v>1.6</v>
      </c>
      <c r="P32" s="1">
        <f t="shared" si="3"/>
        <v>2</v>
      </c>
      <c r="Q32" s="1" t="str">
        <f>VLOOKUP(C32,'Invoice (C)'!$E$1:$F$125,2,0)</f>
        <v>d</v>
      </c>
      <c r="R32" s="1">
        <f>VLOOKUP(B32,'Invoice (C)'!A31:H155,8,0)</f>
        <v>345</v>
      </c>
      <c r="S32" s="3">
        <f t="shared" si="4"/>
        <v>10.499999999999943</v>
      </c>
      <c r="T32" s="13">
        <f t="shared" si="5"/>
        <v>2.9535864978902798E-2</v>
      </c>
      <c r="U32" s="3">
        <f t="shared" si="6"/>
        <v>179.79999999999998</v>
      </c>
      <c r="V32" s="3">
        <f t="shared" si="7"/>
        <v>175.7</v>
      </c>
      <c r="W32" s="3">
        <f t="shared" si="8"/>
        <v>115.47848426461142</v>
      </c>
      <c r="X32" s="3">
        <f t="shared" si="9"/>
        <v>112.84521515735388</v>
      </c>
    </row>
    <row r="33" spans="1:24" x14ac:dyDescent="0.3">
      <c r="A33" s="6">
        <v>2001811192</v>
      </c>
      <c r="B33" s="6">
        <v>1091117957780</v>
      </c>
      <c r="C33" s="1">
        <f>VLOOKUP(A33,'Invoice (C)'!$B$1:$E$125,4,0)</f>
        <v>562110</v>
      </c>
      <c r="D33" s="1" t="str">
        <f>VLOOKUP(A33,'Invoice (C)'!$B$1:$G$125,6,0)</f>
        <v>Forward and RTO charges</v>
      </c>
      <c r="E33" s="1" t="str">
        <f t="shared" si="0"/>
        <v>Yes</v>
      </c>
      <c r="F33" s="1" t="str">
        <f t="shared" si="1"/>
        <v>Yes</v>
      </c>
      <c r="G33" s="1">
        <f>SUMIF('Order report (X)'!A:A,Calculations!A33,'Order report (X)'!D:D)</f>
        <v>1.032</v>
      </c>
      <c r="H33" s="1">
        <f>CEILING(Calculations!G33,0.5)</f>
        <v>1.5</v>
      </c>
      <c r="I33" s="1" t="str">
        <f>VLOOKUP(Calculations!C33,'Pincode zones (X)'!$B$1:$C$125,2,0)</f>
        <v>d</v>
      </c>
      <c r="J33" s="3">
        <f>IF(E33="Yes",(VLOOKUP(I33,'Rates (C)'!$A$8:$B$13,2,0)),0)</f>
        <v>45.4</v>
      </c>
      <c r="K33" s="3">
        <f>VLOOKUP(I33,'Rates (C)'!$A$8:$C$13,3,0)*((Calculations!H33-0.5)/0.5)</f>
        <v>89.6</v>
      </c>
      <c r="L33" s="3">
        <f>IF(F33="Yes",VLOOKUP(I33,'Rates (C)'!$A$8:$D$13,4,0),0)</f>
        <v>41.3</v>
      </c>
      <c r="M33" s="3">
        <f>IF(F33="Yes",VLOOKUP(I33,'Rates (C)'!$A$8:$E$13,5,0)*((Calculations!H33-0.5)/0.5),0)</f>
        <v>89.6</v>
      </c>
      <c r="N33" s="3">
        <f t="shared" si="2"/>
        <v>265.89999999999998</v>
      </c>
      <c r="O33" s="1">
        <f>VLOOKUP(A33,'Invoice (C)'!$B$1:$H$125,2,0)</f>
        <v>1.1299999999999999</v>
      </c>
      <c r="P33" s="1">
        <f t="shared" si="3"/>
        <v>1.5</v>
      </c>
      <c r="Q33" s="1" t="str">
        <f>VLOOKUP(C33,'Invoice (C)'!$E$1:$F$125,2,0)</f>
        <v>d</v>
      </c>
      <c r="R33" s="1">
        <f>VLOOKUP(B33,'Invoice (C)'!A32:H156,8,0)</f>
        <v>258.89999999999998</v>
      </c>
      <c r="S33" s="3">
        <f t="shared" si="4"/>
        <v>7</v>
      </c>
      <c r="T33" s="13">
        <f t="shared" si="5"/>
        <v>2.6325686348251224E-2</v>
      </c>
      <c r="U33" s="3">
        <f t="shared" si="6"/>
        <v>135</v>
      </c>
      <c r="V33" s="3">
        <f t="shared" si="7"/>
        <v>130.89999999999998</v>
      </c>
      <c r="W33" s="3">
        <f t="shared" si="8"/>
        <v>130.81395348837208</v>
      </c>
      <c r="X33" s="3">
        <f t="shared" si="9"/>
        <v>126.84108527131781</v>
      </c>
    </row>
    <row r="34" spans="1:24" x14ac:dyDescent="0.3">
      <c r="A34" s="6">
        <v>2001809917</v>
      </c>
      <c r="B34" s="6">
        <v>1091121482593</v>
      </c>
      <c r="C34" s="1">
        <f>VLOOKUP(A34,'Invoice (C)'!$B$1:$E$125,4,0)</f>
        <v>831006</v>
      </c>
      <c r="D34" s="1" t="str">
        <f>VLOOKUP(A34,'Invoice (C)'!$B$1:$G$125,6,0)</f>
        <v>Forward and RTO charges</v>
      </c>
      <c r="E34" s="1" t="str">
        <f t="shared" si="0"/>
        <v>Yes</v>
      </c>
      <c r="F34" s="1" t="str">
        <f t="shared" si="1"/>
        <v>Yes</v>
      </c>
      <c r="G34" s="1">
        <f>SUMIF('Order report (X)'!A:A,Calculations!A34,'Order report (X)'!D:D)</f>
        <v>0.63</v>
      </c>
      <c r="H34" s="1">
        <f>CEILING(Calculations!G34,0.5)</f>
        <v>1</v>
      </c>
      <c r="I34" s="1" t="str">
        <f>VLOOKUP(Calculations!C34,'Pincode zones (X)'!$B$1:$C$125,2,0)</f>
        <v>d</v>
      </c>
      <c r="J34" s="3">
        <f>IF(E34="Yes",(VLOOKUP(I34,'Rates (C)'!$A$8:$B$13,2,0)),0)</f>
        <v>45.4</v>
      </c>
      <c r="K34" s="3">
        <f>VLOOKUP(I34,'Rates (C)'!$A$8:$C$13,3,0)*((Calculations!H34-0.5)/0.5)</f>
        <v>44.8</v>
      </c>
      <c r="L34" s="3">
        <f>IF(F34="Yes",VLOOKUP(I34,'Rates (C)'!$A$8:$D$13,4,0),0)</f>
        <v>41.3</v>
      </c>
      <c r="M34" s="3">
        <f>IF(F34="Yes",VLOOKUP(I34,'Rates (C)'!$A$8:$E$13,5,0)*((Calculations!H34-0.5)/0.5),0)</f>
        <v>44.8</v>
      </c>
      <c r="N34" s="3">
        <f t="shared" si="2"/>
        <v>176.3</v>
      </c>
      <c r="O34" s="1">
        <f>VLOOKUP(A34,'Invoice (C)'!$B$1:$H$125,2,0)</f>
        <v>0.6</v>
      </c>
      <c r="P34" s="1">
        <f t="shared" si="3"/>
        <v>1</v>
      </c>
      <c r="Q34" s="1" t="str">
        <f>VLOOKUP(C34,'Invoice (C)'!$E$1:$F$125,2,0)</f>
        <v>d</v>
      </c>
      <c r="R34" s="1">
        <f>VLOOKUP(B34,'Invoice (C)'!A33:H157,8,0)</f>
        <v>172.8</v>
      </c>
      <c r="S34" s="3">
        <f t="shared" si="4"/>
        <v>3.5</v>
      </c>
      <c r="T34" s="13">
        <f t="shared" si="5"/>
        <v>1.9852524106636415E-2</v>
      </c>
      <c r="U34" s="3">
        <f t="shared" si="6"/>
        <v>90.199999999999989</v>
      </c>
      <c r="V34" s="3">
        <f t="shared" si="7"/>
        <v>86.1</v>
      </c>
      <c r="W34" s="3">
        <f t="shared" si="8"/>
        <v>143.17460317460316</v>
      </c>
      <c r="X34" s="3">
        <f t="shared" si="9"/>
        <v>136.66666666666666</v>
      </c>
    </row>
    <row r="35" spans="1:24" x14ac:dyDescent="0.3">
      <c r="A35" s="6">
        <v>2001806210</v>
      </c>
      <c r="B35" s="6">
        <v>1091117221940</v>
      </c>
      <c r="C35" s="1">
        <f>VLOOKUP(A35,'Invoice (C)'!$B$1:$E$125,4,0)</f>
        <v>140604</v>
      </c>
      <c r="D35" s="1" t="str">
        <f>VLOOKUP(A35,'Invoice (C)'!$B$1:$G$125,6,0)</f>
        <v>Forward charges</v>
      </c>
      <c r="E35" s="1" t="str">
        <f t="shared" si="0"/>
        <v>Yes</v>
      </c>
      <c r="F35" s="1" t="str">
        <f t="shared" si="1"/>
        <v>No</v>
      </c>
      <c r="G35" s="1">
        <f>SUMIF('Order report (X)'!A:A,Calculations!A35,'Order report (X)'!D:D)</f>
        <v>0.22</v>
      </c>
      <c r="H35" s="1">
        <f>CEILING(Calculations!G35,0.5)</f>
        <v>0.5</v>
      </c>
      <c r="I35" s="1" t="str">
        <f>VLOOKUP(Calculations!C35,'Pincode zones (X)'!$B$1:$C$125,2,0)</f>
        <v>b</v>
      </c>
      <c r="J35" s="3">
        <f>IF(E35="Yes",(VLOOKUP(I35,'Rates (C)'!$A$8:$B$13,2,0)),0)</f>
        <v>33</v>
      </c>
      <c r="K35" s="3">
        <f>VLOOKUP(I35,'Rates (C)'!$A$8:$C$13,3,0)*((Calculations!H35-0.5)/0.5)</f>
        <v>0</v>
      </c>
      <c r="L35" s="3">
        <f>IF(F35="Yes",VLOOKUP(I35,'Rates (C)'!$A$8:$D$13,4,0),0)</f>
        <v>0</v>
      </c>
      <c r="M35" s="3">
        <f>IF(F35="Yes",VLOOKUP(I35,'Rates (C)'!$A$8:$E$13,5,0)*((Calculations!H35-0.5)/0.5),0)</f>
        <v>0</v>
      </c>
      <c r="N35" s="3">
        <f t="shared" si="2"/>
        <v>33</v>
      </c>
      <c r="O35" s="1">
        <f>VLOOKUP(A35,'Invoice (C)'!$B$1:$H$125,2,0)</f>
        <v>2.92</v>
      </c>
      <c r="P35" s="1">
        <f t="shared" si="3"/>
        <v>3</v>
      </c>
      <c r="Q35" s="1" t="str">
        <f>VLOOKUP(C35,'Invoice (C)'!$E$1:$F$125,2,0)</f>
        <v>b</v>
      </c>
      <c r="R35" s="1">
        <f>VLOOKUP(B35,'Invoice (C)'!A34:H158,8,0)</f>
        <v>174.5</v>
      </c>
      <c r="S35" s="3">
        <f t="shared" si="4"/>
        <v>-141.5</v>
      </c>
      <c r="T35" s="13">
        <f t="shared" si="5"/>
        <v>0</v>
      </c>
      <c r="U35" s="3">
        <f t="shared" si="6"/>
        <v>33</v>
      </c>
      <c r="V35" s="3">
        <f t="shared" si="7"/>
        <v>0</v>
      </c>
      <c r="W35" s="3">
        <f t="shared" si="8"/>
        <v>150</v>
      </c>
      <c r="X35" s="3">
        <f t="shared" si="9"/>
        <v>0</v>
      </c>
    </row>
    <row r="36" spans="1:24" x14ac:dyDescent="0.3">
      <c r="A36" s="6">
        <v>2001806226</v>
      </c>
      <c r="B36" s="6">
        <v>1091117222065</v>
      </c>
      <c r="C36" s="1">
        <f>VLOOKUP(A36,'Invoice (C)'!$B$1:$E$125,4,0)</f>
        <v>723146</v>
      </c>
      <c r="D36" s="1" t="str">
        <f>VLOOKUP(A36,'Invoice (C)'!$B$1:$G$125,6,0)</f>
        <v>Forward charges</v>
      </c>
      <c r="E36" s="1" t="str">
        <f t="shared" si="0"/>
        <v>Yes</v>
      </c>
      <c r="F36" s="1" t="str">
        <f t="shared" si="1"/>
        <v>No</v>
      </c>
      <c r="G36" s="1">
        <f>SUMIF('Order report (X)'!A:A,Calculations!A36,'Order report (X)'!D:D)</f>
        <v>0.48</v>
      </c>
      <c r="H36" s="1">
        <f>CEILING(Calculations!G36,0.5)</f>
        <v>0.5</v>
      </c>
      <c r="I36" s="1" t="str">
        <f>VLOOKUP(Calculations!C36,'Pincode zones (X)'!$B$1:$C$125,2,0)</f>
        <v>d</v>
      </c>
      <c r="J36" s="3">
        <f>IF(E36="Yes",(VLOOKUP(I36,'Rates (C)'!$A$8:$B$13,2,0)),0)</f>
        <v>45.4</v>
      </c>
      <c r="K36" s="3">
        <f>VLOOKUP(I36,'Rates (C)'!$A$8:$C$13,3,0)*((Calculations!H36-0.5)/0.5)</f>
        <v>0</v>
      </c>
      <c r="L36" s="3">
        <f>IF(F36="Yes",VLOOKUP(I36,'Rates (C)'!$A$8:$D$13,4,0),0)</f>
        <v>0</v>
      </c>
      <c r="M36" s="3">
        <f>IF(F36="Yes",VLOOKUP(I36,'Rates (C)'!$A$8:$E$13,5,0)*((Calculations!H36-0.5)/0.5),0)</f>
        <v>0</v>
      </c>
      <c r="N36" s="3">
        <f t="shared" si="2"/>
        <v>45.4</v>
      </c>
      <c r="O36" s="1">
        <f>VLOOKUP(A36,'Invoice (C)'!$B$1:$H$125,2,0)</f>
        <v>0.68</v>
      </c>
      <c r="P36" s="1">
        <f t="shared" si="3"/>
        <v>1</v>
      </c>
      <c r="Q36" s="1" t="str">
        <f>VLOOKUP(C36,'Invoice (C)'!$E$1:$F$125,2,0)</f>
        <v>d</v>
      </c>
      <c r="R36" s="1">
        <f>VLOOKUP(B36,'Invoice (C)'!A35:H159,8,0)</f>
        <v>90.2</v>
      </c>
      <c r="S36" s="3">
        <f t="shared" si="4"/>
        <v>-44.800000000000004</v>
      </c>
      <c r="T36" s="13">
        <f t="shared" si="5"/>
        <v>0</v>
      </c>
      <c r="U36" s="3">
        <f t="shared" si="6"/>
        <v>45.4</v>
      </c>
      <c r="V36" s="3">
        <f t="shared" si="7"/>
        <v>0</v>
      </c>
      <c r="W36" s="3">
        <f t="shared" si="8"/>
        <v>94.583333333333329</v>
      </c>
      <c r="X36" s="3">
        <f t="shared" si="9"/>
        <v>0</v>
      </c>
    </row>
    <row r="37" spans="1:24" x14ac:dyDescent="0.3">
      <c r="A37" s="6">
        <v>2001806229</v>
      </c>
      <c r="B37" s="6">
        <v>1091117222080</v>
      </c>
      <c r="C37" s="1">
        <f>VLOOKUP(A37,'Invoice (C)'!$B$1:$E$125,4,0)</f>
        <v>421204</v>
      </c>
      <c r="D37" s="1" t="str">
        <f>VLOOKUP(A37,'Invoice (C)'!$B$1:$G$125,6,0)</f>
        <v>Forward charges</v>
      </c>
      <c r="E37" s="1" t="str">
        <f t="shared" si="0"/>
        <v>Yes</v>
      </c>
      <c r="F37" s="1" t="str">
        <f t="shared" si="1"/>
        <v>No</v>
      </c>
      <c r="G37" s="1">
        <f>SUMIF('Order report (X)'!A:A,Calculations!A37,'Order report (X)'!D:D)</f>
        <v>0.5</v>
      </c>
      <c r="H37" s="1">
        <f>CEILING(Calculations!G37,0.5)</f>
        <v>0.5</v>
      </c>
      <c r="I37" s="1" t="str">
        <f>VLOOKUP(Calculations!C37,'Pincode zones (X)'!$B$1:$C$125,2,0)</f>
        <v>d</v>
      </c>
      <c r="J37" s="3">
        <f>IF(E37="Yes",(VLOOKUP(I37,'Rates (C)'!$A$8:$B$13,2,0)),0)</f>
        <v>45.4</v>
      </c>
      <c r="K37" s="3">
        <f>VLOOKUP(I37,'Rates (C)'!$A$8:$C$13,3,0)*((Calculations!H37-0.5)/0.5)</f>
        <v>0</v>
      </c>
      <c r="L37" s="3">
        <f>IF(F37="Yes",VLOOKUP(I37,'Rates (C)'!$A$8:$D$13,4,0),0)</f>
        <v>0</v>
      </c>
      <c r="M37" s="3">
        <f>IF(F37="Yes",VLOOKUP(I37,'Rates (C)'!$A$8:$E$13,5,0)*((Calculations!H37-0.5)/0.5),0)</f>
        <v>0</v>
      </c>
      <c r="N37" s="3">
        <f t="shared" si="2"/>
        <v>45.4</v>
      </c>
      <c r="O37" s="1">
        <f>VLOOKUP(A37,'Invoice (C)'!$B$1:$H$125,2,0)</f>
        <v>0.71</v>
      </c>
      <c r="P37" s="1">
        <f t="shared" si="3"/>
        <v>1</v>
      </c>
      <c r="Q37" s="1" t="str">
        <f>VLOOKUP(C37,'Invoice (C)'!$E$1:$F$125,2,0)</f>
        <v>d</v>
      </c>
      <c r="R37" s="1">
        <f>VLOOKUP(B37,'Invoice (C)'!A36:H160,8,0)</f>
        <v>90.2</v>
      </c>
      <c r="S37" s="3">
        <f t="shared" si="4"/>
        <v>-44.800000000000004</v>
      </c>
      <c r="T37" s="13">
        <f t="shared" si="5"/>
        <v>0</v>
      </c>
      <c r="U37" s="3">
        <f t="shared" si="6"/>
        <v>45.4</v>
      </c>
      <c r="V37" s="3">
        <f t="shared" si="7"/>
        <v>0</v>
      </c>
      <c r="W37" s="3">
        <f t="shared" si="8"/>
        <v>90.8</v>
      </c>
      <c r="X37" s="3">
        <f t="shared" si="9"/>
        <v>0</v>
      </c>
    </row>
    <row r="38" spans="1:24" x14ac:dyDescent="0.3">
      <c r="A38" s="6">
        <v>2001806233</v>
      </c>
      <c r="B38" s="6">
        <v>1091117222135</v>
      </c>
      <c r="C38" s="1">
        <f>VLOOKUP(A38,'Invoice (C)'!$B$1:$E$125,4,0)</f>
        <v>263139</v>
      </c>
      <c r="D38" s="1" t="str">
        <f>VLOOKUP(A38,'Invoice (C)'!$B$1:$G$125,6,0)</f>
        <v>Forward charges</v>
      </c>
      <c r="E38" s="1" t="str">
        <f t="shared" si="0"/>
        <v>Yes</v>
      </c>
      <c r="F38" s="1" t="str">
        <f t="shared" si="1"/>
        <v>No</v>
      </c>
      <c r="G38" s="1">
        <f>SUMIF('Order report (X)'!A:A,Calculations!A38,'Order report (X)'!D:D)</f>
        <v>0.245</v>
      </c>
      <c r="H38" s="1">
        <f>CEILING(Calculations!G38,0.5)</f>
        <v>0.5</v>
      </c>
      <c r="I38" s="1" t="str">
        <f>VLOOKUP(Calculations!C38,'Pincode zones (X)'!$B$1:$C$125,2,0)</f>
        <v>b</v>
      </c>
      <c r="J38" s="3">
        <f>IF(E38="Yes",(VLOOKUP(I38,'Rates (C)'!$A$8:$B$13,2,0)),0)</f>
        <v>33</v>
      </c>
      <c r="K38" s="3">
        <f>VLOOKUP(I38,'Rates (C)'!$A$8:$C$13,3,0)*((Calculations!H38-0.5)/0.5)</f>
        <v>0</v>
      </c>
      <c r="L38" s="3">
        <f>IF(F38="Yes",VLOOKUP(I38,'Rates (C)'!$A$8:$D$13,4,0),0)</f>
        <v>0</v>
      </c>
      <c r="M38" s="3">
        <f>IF(F38="Yes",VLOOKUP(I38,'Rates (C)'!$A$8:$E$13,5,0)*((Calculations!H38-0.5)/0.5),0)</f>
        <v>0</v>
      </c>
      <c r="N38" s="3">
        <f t="shared" si="2"/>
        <v>33</v>
      </c>
      <c r="O38" s="1">
        <f>VLOOKUP(A38,'Invoice (C)'!$B$1:$H$125,2,0)</f>
        <v>0.78</v>
      </c>
      <c r="P38" s="1">
        <f t="shared" si="3"/>
        <v>1</v>
      </c>
      <c r="Q38" s="1" t="str">
        <f>VLOOKUP(C38,'Invoice (C)'!$E$1:$F$125,2,0)</f>
        <v>b</v>
      </c>
      <c r="R38" s="1">
        <f>VLOOKUP(B38,'Invoice (C)'!A37:H161,8,0)</f>
        <v>61.3</v>
      </c>
      <c r="S38" s="3">
        <f t="shared" si="4"/>
        <v>-28.299999999999997</v>
      </c>
      <c r="T38" s="13">
        <f t="shared" si="5"/>
        <v>0</v>
      </c>
      <c r="U38" s="3">
        <f t="shared" si="6"/>
        <v>33</v>
      </c>
      <c r="V38" s="3">
        <f t="shared" si="7"/>
        <v>0</v>
      </c>
      <c r="W38" s="3">
        <f t="shared" si="8"/>
        <v>134.69387755102042</v>
      </c>
      <c r="X38" s="3">
        <f t="shared" si="9"/>
        <v>0</v>
      </c>
    </row>
    <row r="39" spans="1:24" x14ac:dyDescent="0.3">
      <c r="A39" s="6">
        <v>2001806251</v>
      </c>
      <c r="B39" s="6">
        <v>1091117222146</v>
      </c>
      <c r="C39" s="1">
        <f>VLOOKUP(A39,'Invoice (C)'!$B$1:$E$125,4,0)</f>
        <v>743263</v>
      </c>
      <c r="D39" s="1" t="str">
        <f>VLOOKUP(A39,'Invoice (C)'!$B$1:$G$125,6,0)</f>
        <v>Forward charges</v>
      </c>
      <c r="E39" s="1" t="str">
        <f t="shared" si="0"/>
        <v>Yes</v>
      </c>
      <c r="F39" s="1" t="str">
        <f t="shared" si="1"/>
        <v>No</v>
      </c>
      <c r="G39" s="1">
        <f>SUMIF('Order report (X)'!A:A,Calculations!A39,'Order report (X)'!D:D)</f>
        <v>0.245</v>
      </c>
      <c r="H39" s="1">
        <f>CEILING(Calculations!G39,0.5)</f>
        <v>0.5</v>
      </c>
      <c r="I39" s="1" t="str">
        <f>VLOOKUP(Calculations!C39,'Pincode zones (X)'!$B$1:$C$125,2,0)</f>
        <v>d</v>
      </c>
      <c r="J39" s="3">
        <f>IF(E39="Yes",(VLOOKUP(I39,'Rates (C)'!$A$8:$B$13,2,0)),0)</f>
        <v>45.4</v>
      </c>
      <c r="K39" s="3">
        <f>VLOOKUP(I39,'Rates (C)'!$A$8:$C$13,3,0)*((Calculations!H39-0.5)/0.5)</f>
        <v>0</v>
      </c>
      <c r="L39" s="3">
        <f>IF(F39="Yes",VLOOKUP(I39,'Rates (C)'!$A$8:$D$13,4,0),0)</f>
        <v>0</v>
      </c>
      <c r="M39" s="3">
        <f>IF(F39="Yes",VLOOKUP(I39,'Rates (C)'!$A$8:$E$13,5,0)*((Calculations!H39-0.5)/0.5),0)</f>
        <v>0</v>
      </c>
      <c r="N39" s="3">
        <f t="shared" si="2"/>
        <v>45.4</v>
      </c>
      <c r="O39" s="1">
        <f>VLOOKUP(A39,'Invoice (C)'!$B$1:$H$125,2,0)</f>
        <v>1.27</v>
      </c>
      <c r="P39" s="1">
        <f t="shared" si="3"/>
        <v>1.5</v>
      </c>
      <c r="Q39" s="1" t="str">
        <f>VLOOKUP(C39,'Invoice (C)'!$E$1:$F$125,2,0)</f>
        <v>d</v>
      </c>
      <c r="R39" s="1">
        <f>VLOOKUP(B39,'Invoice (C)'!A38:H162,8,0)</f>
        <v>135</v>
      </c>
      <c r="S39" s="3">
        <f t="shared" si="4"/>
        <v>-89.6</v>
      </c>
      <c r="T39" s="13">
        <f t="shared" si="5"/>
        <v>0</v>
      </c>
      <c r="U39" s="3">
        <f t="shared" si="6"/>
        <v>45.4</v>
      </c>
      <c r="V39" s="3">
        <f t="shared" si="7"/>
        <v>0</v>
      </c>
      <c r="W39" s="3">
        <f t="shared" si="8"/>
        <v>185.30612244897958</v>
      </c>
      <c r="X39" s="3">
        <f t="shared" si="9"/>
        <v>0</v>
      </c>
    </row>
    <row r="40" spans="1:24" x14ac:dyDescent="0.3">
      <c r="A40" s="6">
        <v>2001806338</v>
      </c>
      <c r="B40" s="6">
        <v>1091117222570</v>
      </c>
      <c r="C40" s="1">
        <f>VLOOKUP(A40,'Invoice (C)'!$B$1:$E$125,4,0)</f>
        <v>392150</v>
      </c>
      <c r="D40" s="1" t="str">
        <f>VLOOKUP(A40,'Invoice (C)'!$B$1:$G$125,6,0)</f>
        <v>Forward charges</v>
      </c>
      <c r="E40" s="1" t="str">
        <f t="shared" si="0"/>
        <v>Yes</v>
      </c>
      <c r="F40" s="1" t="str">
        <f t="shared" si="1"/>
        <v>No</v>
      </c>
      <c r="G40" s="1">
        <f>SUMIF('Order report (X)'!A:A,Calculations!A40,'Order report (X)'!D:D)</f>
        <v>0.5</v>
      </c>
      <c r="H40" s="1">
        <f>CEILING(Calculations!G40,0.5)</f>
        <v>0.5</v>
      </c>
      <c r="I40" s="1" t="str">
        <f>VLOOKUP(Calculations!C40,'Pincode zones (X)'!$B$1:$C$125,2,0)</f>
        <v>d</v>
      </c>
      <c r="J40" s="3">
        <f>IF(E40="Yes",(VLOOKUP(I40,'Rates (C)'!$A$8:$B$13,2,0)),0)</f>
        <v>45.4</v>
      </c>
      <c r="K40" s="3">
        <f>VLOOKUP(I40,'Rates (C)'!$A$8:$C$13,3,0)*((Calculations!H40-0.5)/0.5)</f>
        <v>0</v>
      </c>
      <c r="L40" s="3">
        <f>IF(F40="Yes",VLOOKUP(I40,'Rates (C)'!$A$8:$D$13,4,0),0)</f>
        <v>0</v>
      </c>
      <c r="M40" s="3">
        <f>IF(F40="Yes",VLOOKUP(I40,'Rates (C)'!$A$8:$E$13,5,0)*((Calculations!H40-0.5)/0.5),0)</f>
        <v>0</v>
      </c>
      <c r="N40" s="3">
        <f t="shared" si="2"/>
        <v>45.4</v>
      </c>
      <c r="O40" s="1">
        <f>VLOOKUP(A40,'Invoice (C)'!$B$1:$H$125,2,0)</f>
        <v>0.7</v>
      </c>
      <c r="P40" s="1">
        <f t="shared" si="3"/>
        <v>1</v>
      </c>
      <c r="Q40" s="1" t="str">
        <f>VLOOKUP(C40,'Invoice (C)'!$E$1:$F$125,2,0)</f>
        <v>d</v>
      </c>
      <c r="R40" s="1">
        <f>VLOOKUP(B40,'Invoice (C)'!A39:H163,8,0)</f>
        <v>90.2</v>
      </c>
      <c r="S40" s="3">
        <f t="shared" si="4"/>
        <v>-44.800000000000004</v>
      </c>
      <c r="T40" s="13">
        <f t="shared" si="5"/>
        <v>0</v>
      </c>
      <c r="U40" s="3">
        <f t="shared" si="6"/>
        <v>45.4</v>
      </c>
      <c r="V40" s="3">
        <f t="shared" si="7"/>
        <v>0</v>
      </c>
      <c r="W40" s="3">
        <f t="shared" si="8"/>
        <v>90.8</v>
      </c>
      <c r="X40" s="3">
        <f t="shared" si="9"/>
        <v>0</v>
      </c>
    </row>
    <row r="41" spans="1:24" x14ac:dyDescent="0.3">
      <c r="A41" s="6">
        <v>2001806446</v>
      </c>
      <c r="B41" s="6">
        <v>1091117223211</v>
      </c>
      <c r="C41" s="1">
        <f>VLOOKUP(A41,'Invoice (C)'!$B$1:$E$125,4,0)</f>
        <v>382830</v>
      </c>
      <c r="D41" s="1" t="str">
        <f>VLOOKUP(A41,'Invoice (C)'!$B$1:$G$125,6,0)</f>
        <v>Forward charges</v>
      </c>
      <c r="E41" s="1" t="str">
        <f t="shared" si="0"/>
        <v>Yes</v>
      </c>
      <c r="F41" s="1" t="str">
        <f t="shared" si="1"/>
        <v>No</v>
      </c>
      <c r="G41" s="1">
        <f>SUMIF('Order report (X)'!A:A,Calculations!A41,'Order report (X)'!D:D)</f>
        <v>0.5</v>
      </c>
      <c r="H41" s="1">
        <f>CEILING(Calculations!G41,0.5)</f>
        <v>0.5</v>
      </c>
      <c r="I41" s="1" t="str">
        <f>VLOOKUP(Calculations!C41,'Pincode zones (X)'!$B$1:$C$125,2,0)</f>
        <v>d</v>
      </c>
      <c r="J41" s="3">
        <f>IF(E41="Yes",(VLOOKUP(I41,'Rates (C)'!$A$8:$B$13,2,0)),0)</f>
        <v>45.4</v>
      </c>
      <c r="K41" s="3">
        <f>VLOOKUP(I41,'Rates (C)'!$A$8:$C$13,3,0)*((Calculations!H41-0.5)/0.5)</f>
        <v>0</v>
      </c>
      <c r="L41" s="3">
        <f>IF(F41="Yes",VLOOKUP(I41,'Rates (C)'!$A$8:$D$13,4,0),0)</f>
        <v>0</v>
      </c>
      <c r="M41" s="3">
        <f>IF(F41="Yes",VLOOKUP(I41,'Rates (C)'!$A$8:$E$13,5,0)*((Calculations!H41-0.5)/0.5),0)</f>
        <v>0</v>
      </c>
      <c r="N41" s="3">
        <f t="shared" si="2"/>
        <v>45.4</v>
      </c>
      <c r="O41" s="1">
        <f>VLOOKUP(A41,'Invoice (C)'!$B$1:$H$125,2,0)</f>
        <v>0.69</v>
      </c>
      <c r="P41" s="1">
        <f t="shared" si="3"/>
        <v>1</v>
      </c>
      <c r="Q41" s="1" t="str">
        <f>VLOOKUP(C41,'Invoice (C)'!$E$1:$F$125,2,0)</f>
        <v>d</v>
      </c>
      <c r="R41" s="1">
        <f>VLOOKUP(B41,'Invoice (C)'!A40:H164,8,0)</f>
        <v>90.2</v>
      </c>
      <c r="S41" s="3">
        <f t="shared" si="4"/>
        <v>-44.800000000000004</v>
      </c>
      <c r="T41" s="13">
        <f t="shared" si="5"/>
        <v>0</v>
      </c>
      <c r="U41" s="3">
        <f t="shared" si="6"/>
        <v>45.4</v>
      </c>
      <c r="V41" s="3">
        <f t="shared" si="7"/>
        <v>0</v>
      </c>
      <c r="W41" s="3">
        <f t="shared" si="8"/>
        <v>90.8</v>
      </c>
      <c r="X41" s="3">
        <f t="shared" si="9"/>
        <v>0</v>
      </c>
    </row>
    <row r="42" spans="1:24" x14ac:dyDescent="0.3">
      <c r="A42" s="6">
        <v>2001806533</v>
      </c>
      <c r="B42" s="6">
        <v>1091117224353</v>
      </c>
      <c r="C42" s="1">
        <f>VLOOKUP(A42,'Invoice (C)'!$B$1:$E$125,4,0)</f>
        <v>711303</v>
      </c>
      <c r="D42" s="1" t="str">
        <f>VLOOKUP(A42,'Invoice (C)'!$B$1:$G$125,6,0)</f>
        <v>Forward charges</v>
      </c>
      <c r="E42" s="1" t="str">
        <f t="shared" si="0"/>
        <v>Yes</v>
      </c>
      <c r="F42" s="1" t="str">
        <f t="shared" si="1"/>
        <v>No</v>
      </c>
      <c r="G42" s="1">
        <f>SUMIF('Order report (X)'!A:A,Calculations!A42,'Order report (X)'!D:D)</f>
        <v>0.5</v>
      </c>
      <c r="H42" s="1">
        <f>CEILING(Calculations!G42,0.5)</f>
        <v>0.5</v>
      </c>
      <c r="I42" s="1" t="str">
        <f>VLOOKUP(Calculations!C42,'Pincode zones (X)'!$B$1:$C$125,2,0)</f>
        <v>d</v>
      </c>
      <c r="J42" s="3">
        <f>IF(E42="Yes",(VLOOKUP(I42,'Rates (C)'!$A$8:$B$13,2,0)),0)</f>
        <v>45.4</v>
      </c>
      <c r="K42" s="3">
        <f>VLOOKUP(I42,'Rates (C)'!$A$8:$C$13,3,0)*((Calculations!H42-0.5)/0.5)</f>
        <v>0</v>
      </c>
      <c r="L42" s="3">
        <f>IF(F42="Yes",VLOOKUP(I42,'Rates (C)'!$A$8:$D$13,4,0),0)</f>
        <v>0</v>
      </c>
      <c r="M42" s="3">
        <f>IF(F42="Yes",VLOOKUP(I42,'Rates (C)'!$A$8:$E$13,5,0)*((Calculations!H42-0.5)/0.5),0)</f>
        <v>0</v>
      </c>
      <c r="N42" s="3">
        <f t="shared" si="2"/>
        <v>45.4</v>
      </c>
      <c r="O42" s="1">
        <f>VLOOKUP(A42,'Invoice (C)'!$B$1:$H$125,2,0)</f>
        <v>0.68</v>
      </c>
      <c r="P42" s="1">
        <f t="shared" si="3"/>
        <v>1</v>
      </c>
      <c r="Q42" s="1" t="str">
        <f>VLOOKUP(C42,'Invoice (C)'!$E$1:$F$125,2,0)</f>
        <v>d</v>
      </c>
      <c r="R42" s="1">
        <f>VLOOKUP(B42,'Invoice (C)'!A41:H165,8,0)</f>
        <v>90.2</v>
      </c>
      <c r="S42" s="3">
        <f t="shared" si="4"/>
        <v>-44.800000000000004</v>
      </c>
      <c r="T42" s="13">
        <f t="shared" si="5"/>
        <v>0</v>
      </c>
      <c r="U42" s="3">
        <f t="shared" si="6"/>
        <v>45.4</v>
      </c>
      <c r="V42" s="3">
        <f t="shared" si="7"/>
        <v>0</v>
      </c>
      <c r="W42" s="3">
        <f t="shared" si="8"/>
        <v>90.8</v>
      </c>
      <c r="X42" s="3">
        <f t="shared" si="9"/>
        <v>0</v>
      </c>
    </row>
    <row r="43" spans="1:24" x14ac:dyDescent="0.3">
      <c r="A43" s="6">
        <v>2001806547</v>
      </c>
      <c r="B43" s="6">
        <v>1091117224611</v>
      </c>
      <c r="C43" s="1">
        <f>VLOOKUP(A43,'Invoice (C)'!$B$1:$E$125,4,0)</f>
        <v>283102</v>
      </c>
      <c r="D43" s="1" t="str">
        <f>VLOOKUP(A43,'Invoice (C)'!$B$1:$G$125,6,0)</f>
        <v>Forward charges</v>
      </c>
      <c r="E43" s="1" t="str">
        <f t="shared" si="0"/>
        <v>Yes</v>
      </c>
      <c r="F43" s="1" t="str">
        <f t="shared" si="1"/>
        <v>No</v>
      </c>
      <c r="G43" s="1">
        <f>SUMIF('Order report (X)'!A:A,Calculations!A43,'Order report (X)'!D:D)</f>
        <v>0.127</v>
      </c>
      <c r="H43" s="1">
        <f>CEILING(Calculations!G43,0.5)</f>
        <v>0.5</v>
      </c>
      <c r="I43" s="1" t="str">
        <f>VLOOKUP(Calculations!C43,'Pincode zones (X)'!$B$1:$C$125,2,0)</f>
        <v>b</v>
      </c>
      <c r="J43" s="3">
        <f>IF(E43="Yes",(VLOOKUP(I43,'Rates (C)'!$A$8:$B$13,2,0)),0)</f>
        <v>33</v>
      </c>
      <c r="K43" s="3">
        <f>VLOOKUP(I43,'Rates (C)'!$A$8:$C$13,3,0)*((Calculations!H43-0.5)/0.5)</f>
        <v>0</v>
      </c>
      <c r="L43" s="3">
        <f>IF(F43="Yes",VLOOKUP(I43,'Rates (C)'!$A$8:$D$13,4,0),0)</f>
        <v>0</v>
      </c>
      <c r="M43" s="3">
        <f>IF(F43="Yes",VLOOKUP(I43,'Rates (C)'!$A$8:$E$13,5,0)*((Calculations!H43-0.5)/0.5),0)</f>
        <v>0</v>
      </c>
      <c r="N43" s="3">
        <f t="shared" si="2"/>
        <v>33</v>
      </c>
      <c r="O43" s="1">
        <f>VLOOKUP(A43,'Invoice (C)'!$B$1:$H$125,2,0)</f>
        <v>1</v>
      </c>
      <c r="P43" s="1">
        <f t="shared" si="3"/>
        <v>1</v>
      </c>
      <c r="Q43" s="1" t="str">
        <f>VLOOKUP(C43,'Invoice (C)'!$E$1:$F$125,2,0)</f>
        <v>b</v>
      </c>
      <c r="R43" s="1">
        <f>VLOOKUP(B43,'Invoice (C)'!A42:H166,8,0)</f>
        <v>61.3</v>
      </c>
      <c r="S43" s="3">
        <f t="shared" si="4"/>
        <v>-28.299999999999997</v>
      </c>
      <c r="T43" s="13">
        <f t="shared" si="5"/>
        <v>0</v>
      </c>
      <c r="U43" s="3">
        <f t="shared" si="6"/>
        <v>33</v>
      </c>
      <c r="V43" s="3">
        <f t="shared" si="7"/>
        <v>0</v>
      </c>
      <c r="W43" s="3">
        <f t="shared" si="8"/>
        <v>259.84251968503935</v>
      </c>
      <c r="X43" s="3">
        <f t="shared" si="9"/>
        <v>0</v>
      </c>
    </row>
    <row r="44" spans="1:24" x14ac:dyDescent="0.3">
      <c r="A44" s="6">
        <v>2001806567</v>
      </c>
      <c r="B44" s="6">
        <v>1091117224902</v>
      </c>
      <c r="C44" s="1">
        <f>VLOOKUP(A44,'Invoice (C)'!$B$1:$E$125,4,0)</f>
        <v>370201</v>
      </c>
      <c r="D44" s="1" t="str">
        <f>VLOOKUP(A44,'Invoice (C)'!$B$1:$G$125,6,0)</f>
        <v>Forward charges</v>
      </c>
      <c r="E44" s="1" t="str">
        <f t="shared" si="0"/>
        <v>Yes</v>
      </c>
      <c r="F44" s="1" t="str">
        <f t="shared" si="1"/>
        <v>No</v>
      </c>
      <c r="G44" s="1">
        <f>SUMIF('Order report (X)'!A:A,Calculations!A44,'Order report (X)'!D:D)</f>
        <v>0.95199999999999996</v>
      </c>
      <c r="H44" s="1">
        <f>CEILING(Calculations!G44,0.5)</f>
        <v>1</v>
      </c>
      <c r="I44" s="1" t="str">
        <f>VLOOKUP(Calculations!C44,'Pincode zones (X)'!$B$1:$C$125,2,0)</f>
        <v>d</v>
      </c>
      <c r="J44" s="3">
        <f>IF(E44="Yes",(VLOOKUP(I44,'Rates (C)'!$A$8:$B$13,2,0)),0)</f>
        <v>45.4</v>
      </c>
      <c r="K44" s="3">
        <f>VLOOKUP(I44,'Rates (C)'!$A$8:$C$13,3,0)*((Calculations!H44-0.5)/0.5)</f>
        <v>44.8</v>
      </c>
      <c r="L44" s="3">
        <f>IF(F44="Yes",VLOOKUP(I44,'Rates (C)'!$A$8:$D$13,4,0),0)</f>
        <v>0</v>
      </c>
      <c r="M44" s="3">
        <f>IF(F44="Yes",VLOOKUP(I44,'Rates (C)'!$A$8:$E$13,5,0)*((Calculations!H44-0.5)/0.5),0)</f>
        <v>0</v>
      </c>
      <c r="N44" s="3">
        <f t="shared" si="2"/>
        <v>90.199999999999989</v>
      </c>
      <c r="O44" s="1">
        <f>VLOOKUP(A44,'Invoice (C)'!$B$1:$H$125,2,0)</f>
        <v>1.1599999999999999</v>
      </c>
      <c r="P44" s="1">
        <f t="shared" si="3"/>
        <v>1.5</v>
      </c>
      <c r="Q44" s="1" t="str">
        <f>VLOOKUP(C44,'Invoice (C)'!$E$1:$F$125,2,0)</f>
        <v>d</v>
      </c>
      <c r="R44" s="1">
        <f>VLOOKUP(B44,'Invoice (C)'!A43:H167,8,0)</f>
        <v>135</v>
      </c>
      <c r="S44" s="3">
        <f t="shared" si="4"/>
        <v>-44.800000000000011</v>
      </c>
      <c r="T44" s="13">
        <f t="shared" si="5"/>
        <v>0</v>
      </c>
      <c r="U44" s="3">
        <f t="shared" si="6"/>
        <v>90.199999999999989</v>
      </c>
      <c r="V44" s="3">
        <f t="shared" si="7"/>
        <v>0</v>
      </c>
      <c r="W44" s="3">
        <f t="shared" si="8"/>
        <v>94.747899159663859</v>
      </c>
      <c r="X44" s="3">
        <f t="shared" si="9"/>
        <v>0</v>
      </c>
    </row>
    <row r="45" spans="1:24" x14ac:dyDescent="0.3">
      <c r="A45" s="6">
        <v>2001806575</v>
      </c>
      <c r="B45" s="6">
        <v>1091117225016</v>
      </c>
      <c r="C45" s="1">
        <f>VLOOKUP(A45,'Invoice (C)'!$B$1:$E$125,4,0)</f>
        <v>248001</v>
      </c>
      <c r="D45" s="1" t="str">
        <f>VLOOKUP(A45,'Invoice (C)'!$B$1:$G$125,6,0)</f>
        <v>Forward charges</v>
      </c>
      <c r="E45" s="1" t="str">
        <f t="shared" si="0"/>
        <v>Yes</v>
      </c>
      <c r="F45" s="1" t="str">
        <f t="shared" si="1"/>
        <v>No</v>
      </c>
      <c r="G45" s="1">
        <f>SUMIF('Order report (X)'!A:A,Calculations!A45,'Order report (X)'!D:D)</f>
        <v>0.5</v>
      </c>
      <c r="H45" s="1">
        <f>CEILING(Calculations!G45,0.5)</f>
        <v>0.5</v>
      </c>
      <c r="I45" s="1" t="str">
        <f>VLOOKUP(Calculations!C45,'Pincode zones (X)'!$B$1:$C$125,2,0)</f>
        <v>b</v>
      </c>
      <c r="J45" s="3">
        <f>IF(E45="Yes",(VLOOKUP(I45,'Rates (C)'!$A$8:$B$13,2,0)),0)</f>
        <v>33</v>
      </c>
      <c r="K45" s="3">
        <f>VLOOKUP(I45,'Rates (C)'!$A$8:$C$13,3,0)*((Calculations!H45-0.5)/0.5)</f>
        <v>0</v>
      </c>
      <c r="L45" s="3">
        <f>IF(F45="Yes",VLOOKUP(I45,'Rates (C)'!$A$8:$D$13,4,0),0)</f>
        <v>0</v>
      </c>
      <c r="M45" s="3">
        <f>IF(F45="Yes",VLOOKUP(I45,'Rates (C)'!$A$8:$E$13,5,0)*((Calculations!H45-0.5)/0.5),0)</f>
        <v>0</v>
      </c>
      <c r="N45" s="3">
        <f t="shared" si="2"/>
        <v>33</v>
      </c>
      <c r="O45" s="1">
        <f>VLOOKUP(A45,'Invoice (C)'!$B$1:$H$125,2,0)</f>
        <v>0.68</v>
      </c>
      <c r="P45" s="1">
        <f t="shared" si="3"/>
        <v>1</v>
      </c>
      <c r="Q45" s="1" t="str">
        <f>VLOOKUP(C45,'Invoice (C)'!$E$1:$F$125,2,0)</f>
        <v>b</v>
      </c>
      <c r="R45" s="1">
        <f>VLOOKUP(B45,'Invoice (C)'!A44:H168,8,0)</f>
        <v>61.3</v>
      </c>
      <c r="S45" s="3">
        <f t="shared" si="4"/>
        <v>-28.299999999999997</v>
      </c>
      <c r="T45" s="13">
        <f t="shared" si="5"/>
        <v>0</v>
      </c>
      <c r="U45" s="3">
        <f t="shared" si="6"/>
        <v>33</v>
      </c>
      <c r="V45" s="3">
        <f t="shared" si="7"/>
        <v>0</v>
      </c>
      <c r="W45" s="3">
        <f t="shared" si="8"/>
        <v>66</v>
      </c>
      <c r="X45" s="3">
        <f t="shared" si="9"/>
        <v>0</v>
      </c>
    </row>
    <row r="46" spans="1:24" x14ac:dyDescent="0.3">
      <c r="A46" s="6">
        <v>2001806616</v>
      </c>
      <c r="B46" s="6">
        <v>1091117225484</v>
      </c>
      <c r="C46" s="1">
        <f>VLOOKUP(A46,'Invoice (C)'!$B$1:$E$125,4,0)</f>
        <v>144001</v>
      </c>
      <c r="D46" s="1" t="str">
        <f>VLOOKUP(A46,'Invoice (C)'!$B$1:$G$125,6,0)</f>
        <v>Forward charges</v>
      </c>
      <c r="E46" s="1" t="str">
        <f t="shared" si="0"/>
        <v>Yes</v>
      </c>
      <c r="F46" s="1" t="str">
        <f t="shared" si="1"/>
        <v>No</v>
      </c>
      <c r="G46" s="1">
        <f>SUMIF('Order report (X)'!A:A,Calculations!A46,'Order report (X)'!D:D)</f>
        <v>0.96299999999999997</v>
      </c>
      <c r="H46" s="1">
        <f>CEILING(Calculations!G46,0.5)</f>
        <v>1</v>
      </c>
      <c r="I46" s="1" t="str">
        <f>VLOOKUP(Calculations!C46,'Pincode zones (X)'!$B$1:$C$125,2,0)</f>
        <v>b</v>
      </c>
      <c r="J46" s="3">
        <f>IF(E46="Yes",(VLOOKUP(I46,'Rates (C)'!$A$8:$B$13,2,0)),0)</f>
        <v>33</v>
      </c>
      <c r="K46" s="3">
        <f>VLOOKUP(I46,'Rates (C)'!$A$8:$C$13,3,0)*((Calculations!H46-0.5)/0.5)</f>
        <v>28.3</v>
      </c>
      <c r="L46" s="3">
        <f>IF(F46="Yes",VLOOKUP(I46,'Rates (C)'!$A$8:$D$13,4,0),0)</f>
        <v>0</v>
      </c>
      <c r="M46" s="3">
        <f>IF(F46="Yes",VLOOKUP(I46,'Rates (C)'!$A$8:$E$13,5,0)*((Calculations!H46-0.5)/0.5),0)</f>
        <v>0</v>
      </c>
      <c r="N46" s="3">
        <f t="shared" si="2"/>
        <v>61.3</v>
      </c>
      <c r="O46" s="1">
        <f>VLOOKUP(A46,'Invoice (C)'!$B$1:$H$125,2,0)</f>
        <v>1.08</v>
      </c>
      <c r="P46" s="1">
        <f t="shared" si="3"/>
        <v>1.5</v>
      </c>
      <c r="Q46" s="1" t="str">
        <f>VLOOKUP(C46,'Invoice (C)'!$E$1:$F$125,2,0)</f>
        <v>b</v>
      </c>
      <c r="R46" s="1">
        <f>VLOOKUP(B46,'Invoice (C)'!A45:H169,8,0)</f>
        <v>89.6</v>
      </c>
      <c r="S46" s="3">
        <f t="shared" si="4"/>
        <v>-28.299999999999997</v>
      </c>
      <c r="T46" s="13">
        <f t="shared" si="5"/>
        <v>0</v>
      </c>
      <c r="U46" s="3">
        <f t="shared" si="6"/>
        <v>61.3</v>
      </c>
      <c r="V46" s="3">
        <f t="shared" si="7"/>
        <v>0</v>
      </c>
      <c r="W46" s="3">
        <f t="shared" si="8"/>
        <v>63.655244029075803</v>
      </c>
      <c r="X46" s="3">
        <f t="shared" si="9"/>
        <v>0</v>
      </c>
    </row>
    <row r="47" spans="1:24" x14ac:dyDescent="0.3">
      <c r="A47" s="6">
        <v>2001806652</v>
      </c>
      <c r="B47" s="6">
        <v>1091117226221</v>
      </c>
      <c r="C47" s="1">
        <f>VLOOKUP(A47,'Invoice (C)'!$B$1:$E$125,4,0)</f>
        <v>403401</v>
      </c>
      <c r="D47" s="1" t="str">
        <f>VLOOKUP(A47,'Invoice (C)'!$B$1:$G$125,6,0)</f>
        <v>Forward charges</v>
      </c>
      <c r="E47" s="1" t="str">
        <f t="shared" si="0"/>
        <v>Yes</v>
      </c>
      <c r="F47" s="1" t="str">
        <f t="shared" si="1"/>
        <v>No</v>
      </c>
      <c r="G47" s="1">
        <f>SUMIF('Order report (X)'!A:A,Calculations!A47,'Order report (X)'!D:D)</f>
        <v>0.5</v>
      </c>
      <c r="H47" s="1">
        <f>CEILING(Calculations!G47,0.5)</f>
        <v>0.5</v>
      </c>
      <c r="I47" s="1" t="str">
        <f>VLOOKUP(Calculations!C47,'Pincode zones (X)'!$B$1:$C$125,2,0)</f>
        <v>d</v>
      </c>
      <c r="J47" s="3">
        <f>IF(E47="Yes",(VLOOKUP(I47,'Rates (C)'!$A$8:$B$13,2,0)),0)</f>
        <v>45.4</v>
      </c>
      <c r="K47" s="3">
        <f>VLOOKUP(I47,'Rates (C)'!$A$8:$C$13,3,0)*((Calculations!H47-0.5)/0.5)</f>
        <v>0</v>
      </c>
      <c r="L47" s="3">
        <f>IF(F47="Yes",VLOOKUP(I47,'Rates (C)'!$A$8:$D$13,4,0),0)</f>
        <v>0</v>
      </c>
      <c r="M47" s="3">
        <f>IF(F47="Yes",VLOOKUP(I47,'Rates (C)'!$A$8:$E$13,5,0)*((Calculations!H47-0.5)/0.5),0)</f>
        <v>0</v>
      </c>
      <c r="N47" s="3">
        <f t="shared" si="2"/>
        <v>45.4</v>
      </c>
      <c r="O47" s="1">
        <f>VLOOKUP(A47,'Invoice (C)'!$B$1:$H$125,2,0)</f>
        <v>0.69</v>
      </c>
      <c r="P47" s="1">
        <f t="shared" si="3"/>
        <v>1</v>
      </c>
      <c r="Q47" s="1" t="str">
        <f>VLOOKUP(C47,'Invoice (C)'!$E$1:$F$125,2,0)</f>
        <v>d</v>
      </c>
      <c r="R47" s="1">
        <f>VLOOKUP(B47,'Invoice (C)'!A46:H170,8,0)</f>
        <v>90.2</v>
      </c>
      <c r="S47" s="3">
        <f t="shared" si="4"/>
        <v>-44.800000000000004</v>
      </c>
      <c r="T47" s="13">
        <f t="shared" si="5"/>
        <v>0</v>
      </c>
      <c r="U47" s="3">
        <f t="shared" si="6"/>
        <v>45.4</v>
      </c>
      <c r="V47" s="3">
        <f t="shared" si="7"/>
        <v>0</v>
      </c>
      <c r="W47" s="3">
        <f t="shared" si="8"/>
        <v>90.8</v>
      </c>
      <c r="X47" s="3">
        <f t="shared" si="9"/>
        <v>0</v>
      </c>
    </row>
    <row r="48" spans="1:24" x14ac:dyDescent="0.3">
      <c r="A48" s="6">
        <v>2001806733</v>
      </c>
      <c r="B48" s="6">
        <v>1091117226674</v>
      </c>
      <c r="C48" s="1">
        <f>VLOOKUP(A48,'Invoice (C)'!$B$1:$E$125,4,0)</f>
        <v>452001</v>
      </c>
      <c r="D48" s="1" t="str">
        <f>VLOOKUP(A48,'Invoice (C)'!$B$1:$G$125,6,0)</f>
        <v>Forward charges</v>
      </c>
      <c r="E48" s="1" t="str">
        <f t="shared" si="0"/>
        <v>Yes</v>
      </c>
      <c r="F48" s="1" t="str">
        <f t="shared" si="1"/>
        <v>No</v>
      </c>
      <c r="G48" s="1">
        <f>SUMIF('Order report (X)'!A:A,Calculations!A48,'Order report (X)'!D:D)</f>
        <v>0.96699999999999997</v>
      </c>
      <c r="H48" s="1">
        <f>CEILING(Calculations!G48,0.5)</f>
        <v>1</v>
      </c>
      <c r="I48" s="1" t="str">
        <f>VLOOKUP(Calculations!C48,'Pincode zones (X)'!$B$1:$C$125,2,0)</f>
        <v>d</v>
      </c>
      <c r="J48" s="3">
        <f>IF(E48="Yes",(VLOOKUP(I48,'Rates (C)'!$A$8:$B$13,2,0)),0)</f>
        <v>45.4</v>
      </c>
      <c r="K48" s="3">
        <f>VLOOKUP(I48,'Rates (C)'!$A$8:$C$13,3,0)*((Calculations!H48-0.5)/0.5)</f>
        <v>44.8</v>
      </c>
      <c r="L48" s="3">
        <f>IF(F48="Yes",VLOOKUP(I48,'Rates (C)'!$A$8:$D$13,4,0),0)</f>
        <v>0</v>
      </c>
      <c r="M48" s="3">
        <f>IF(F48="Yes",VLOOKUP(I48,'Rates (C)'!$A$8:$E$13,5,0)*((Calculations!H48-0.5)/0.5),0)</f>
        <v>0</v>
      </c>
      <c r="N48" s="3">
        <f t="shared" si="2"/>
        <v>90.199999999999989</v>
      </c>
      <c r="O48" s="1">
        <f>VLOOKUP(A48,'Invoice (C)'!$B$1:$H$125,2,0)</f>
        <v>1.1299999999999999</v>
      </c>
      <c r="P48" s="1">
        <f t="shared" si="3"/>
        <v>1.5</v>
      </c>
      <c r="Q48" s="1" t="str">
        <f>VLOOKUP(C48,'Invoice (C)'!$E$1:$F$125,2,0)</f>
        <v>d</v>
      </c>
      <c r="R48" s="1">
        <f>VLOOKUP(B48,'Invoice (C)'!A47:H171,8,0)</f>
        <v>135</v>
      </c>
      <c r="S48" s="3">
        <f t="shared" si="4"/>
        <v>-44.800000000000011</v>
      </c>
      <c r="T48" s="13">
        <f t="shared" si="5"/>
        <v>0</v>
      </c>
      <c r="U48" s="3">
        <f t="shared" si="6"/>
        <v>90.199999999999989</v>
      </c>
      <c r="V48" s="3">
        <f t="shared" si="7"/>
        <v>0</v>
      </c>
      <c r="W48" s="3">
        <f t="shared" si="8"/>
        <v>93.278179937952416</v>
      </c>
      <c r="X48" s="3">
        <f t="shared" si="9"/>
        <v>0</v>
      </c>
    </row>
    <row r="49" spans="1:24" x14ac:dyDescent="0.3">
      <c r="A49" s="6">
        <v>2001806735</v>
      </c>
      <c r="B49" s="6">
        <v>1091117226711</v>
      </c>
      <c r="C49" s="1">
        <f>VLOOKUP(A49,'Invoice (C)'!$B$1:$E$125,4,0)</f>
        <v>721636</v>
      </c>
      <c r="D49" s="1" t="str">
        <f>VLOOKUP(A49,'Invoice (C)'!$B$1:$G$125,6,0)</f>
        <v>Forward charges</v>
      </c>
      <c r="E49" s="1" t="str">
        <f t="shared" si="0"/>
        <v>Yes</v>
      </c>
      <c r="F49" s="1" t="str">
        <f t="shared" si="1"/>
        <v>No</v>
      </c>
      <c r="G49" s="1">
        <f>SUMIF('Order report (X)'!A:A,Calculations!A49,'Order report (X)'!D:D)</f>
        <v>0.5</v>
      </c>
      <c r="H49" s="1">
        <f>CEILING(Calculations!G49,0.5)</f>
        <v>0.5</v>
      </c>
      <c r="I49" s="1" t="str">
        <f>VLOOKUP(Calculations!C49,'Pincode zones (X)'!$B$1:$C$125,2,0)</f>
        <v>d</v>
      </c>
      <c r="J49" s="3">
        <f>IF(E49="Yes",(VLOOKUP(I49,'Rates (C)'!$A$8:$B$13,2,0)),0)</f>
        <v>45.4</v>
      </c>
      <c r="K49" s="3">
        <f>VLOOKUP(I49,'Rates (C)'!$A$8:$C$13,3,0)*((Calculations!H49-0.5)/0.5)</f>
        <v>0</v>
      </c>
      <c r="L49" s="3">
        <f>IF(F49="Yes",VLOOKUP(I49,'Rates (C)'!$A$8:$D$13,4,0),0)</f>
        <v>0</v>
      </c>
      <c r="M49" s="3">
        <f>IF(F49="Yes",VLOOKUP(I49,'Rates (C)'!$A$8:$E$13,5,0)*((Calculations!H49-0.5)/0.5),0)</f>
        <v>0</v>
      </c>
      <c r="N49" s="3">
        <f t="shared" si="2"/>
        <v>45.4</v>
      </c>
      <c r="O49" s="1">
        <f>VLOOKUP(A49,'Invoice (C)'!$B$1:$H$125,2,0)</f>
        <v>0.69</v>
      </c>
      <c r="P49" s="1">
        <f t="shared" si="3"/>
        <v>1</v>
      </c>
      <c r="Q49" s="1" t="str">
        <f>VLOOKUP(C49,'Invoice (C)'!$E$1:$F$125,2,0)</f>
        <v>d</v>
      </c>
      <c r="R49" s="1">
        <f>VLOOKUP(B49,'Invoice (C)'!A48:H172,8,0)</f>
        <v>90.2</v>
      </c>
      <c r="S49" s="3">
        <f t="shared" si="4"/>
        <v>-44.800000000000004</v>
      </c>
      <c r="T49" s="13">
        <f t="shared" si="5"/>
        <v>0</v>
      </c>
      <c r="U49" s="3">
        <f t="shared" si="6"/>
        <v>45.4</v>
      </c>
      <c r="V49" s="3">
        <f t="shared" si="7"/>
        <v>0</v>
      </c>
      <c r="W49" s="3">
        <f t="shared" si="8"/>
        <v>90.8</v>
      </c>
      <c r="X49" s="3">
        <f t="shared" si="9"/>
        <v>0</v>
      </c>
    </row>
    <row r="50" spans="1:24" x14ac:dyDescent="0.3">
      <c r="A50" s="6">
        <v>2001806726</v>
      </c>
      <c r="B50" s="6">
        <v>1091117226910</v>
      </c>
      <c r="C50" s="1">
        <f>VLOOKUP(A50,'Invoice (C)'!$B$1:$E$125,4,0)</f>
        <v>831002</v>
      </c>
      <c r="D50" s="1" t="str">
        <f>VLOOKUP(A50,'Invoice (C)'!$B$1:$G$125,6,0)</f>
        <v>Forward charges</v>
      </c>
      <c r="E50" s="1" t="str">
        <f t="shared" si="0"/>
        <v>Yes</v>
      </c>
      <c r="F50" s="1" t="str">
        <f t="shared" si="1"/>
        <v>No</v>
      </c>
      <c r="G50" s="1">
        <f>SUMIF('Order report (X)'!A:A,Calculations!A50,'Order report (X)'!D:D)</f>
        <v>0.5</v>
      </c>
      <c r="H50" s="1">
        <f>CEILING(Calculations!G50,0.5)</f>
        <v>0.5</v>
      </c>
      <c r="I50" s="1" t="str">
        <f>VLOOKUP(Calculations!C50,'Pincode zones (X)'!$B$1:$C$125,2,0)</f>
        <v>d</v>
      </c>
      <c r="J50" s="3">
        <f>IF(E50="Yes",(VLOOKUP(I50,'Rates (C)'!$A$8:$B$13,2,0)),0)</f>
        <v>45.4</v>
      </c>
      <c r="K50" s="3">
        <f>VLOOKUP(I50,'Rates (C)'!$A$8:$C$13,3,0)*((Calculations!H50-0.5)/0.5)</f>
        <v>0</v>
      </c>
      <c r="L50" s="3">
        <f>IF(F50="Yes",VLOOKUP(I50,'Rates (C)'!$A$8:$D$13,4,0),0)</f>
        <v>0</v>
      </c>
      <c r="M50" s="3">
        <f>IF(F50="Yes",VLOOKUP(I50,'Rates (C)'!$A$8:$E$13,5,0)*((Calculations!H50-0.5)/0.5),0)</f>
        <v>0</v>
      </c>
      <c r="N50" s="3">
        <f t="shared" si="2"/>
        <v>45.4</v>
      </c>
      <c r="O50" s="1">
        <f>VLOOKUP(A50,'Invoice (C)'!$B$1:$H$125,2,0)</f>
        <v>0.68</v>
      </c>
      <c r="P50" s="1">
        <f t="shared" si="3"/>
        <v>1</v>
      </c>
      <c r="Q50" s="1" t="str">
        <f>VLOOKUP(C50,'Invoice (C)'!$E$1:$F$125,2,0)</f>
        <v>d</v>
      </c>
      <c r="R50" s="1">
        <f>VLOOKUP(B50,'Invoice (C)'!A49:H173,8,0)</f>
        <v>90.2</v>
      </c>
      <c r="S50" s="3">
        <f t="shared" si="4"/>
        <v>-44.800000000000004</v>
      </c>
      <c r="T50" s="13">
        <f t="shared" si="5"/>
        <v>0</v>
      </c>
      <c r="U50" s="3">
        <f t="shared" si="6"/>
        <v>45.4</v>
      </c>
      <c r="V50" s="3">
        <f t="shared" si="7"/>
        <v>0</v>
      </c>
      <c r="W50" s="3">
        <f t="shared" si="8"/>
        <v>90.8</v>
      </c>
      <c r="X50" s="3">
        <f t="shared" si="9"/>
        <v>0</v>
      </c>
    </row>
    <row r="51" spans="1:24" x14ac:dyDescent="0.3">
      <c r="A51" s="6">
        <v>2001806776</v>
      </c>
      <c r="B51" s="6">
        <v>1091117227573</v>
      </c>
      <c r="C51" s="1">
        <f>VLOOKUP(A51,'Invoice (C)'!$B$1:$E$125,4,0)</f>
        <v>226004</v>
      </c>
      <c r="D51" s="1" t="str">
        <f>VLOOKUP(A51,'Invoice (C)'!$B$1:$G$125,6,0)</f>
        <v>Forward charges</v>
      </c>
      <c r="E51" s="1" t="str">
        <f t="shared" si="0"/>
        <v>Yes</v>
      </c>
      <c r="F51" s="1" t="str">
        <f t="shared" si="1"/>
        <v>No</v>
      </c>
      <c r="G51" s="1">
        <f>SUMIF('Order report (X)'!A:A,Calculations!A51,'Order report (X)'!D:D)</f>
        <v>0.61099999999999999</v>
      </c>
      <c r="H51" s="1">
        <f>CEILING(Calculations!G51,0.5)</f>
        <v>1</v>
      </c>
      <c r="I51" s="1" t="str">
        <f>VLOOKUP(Calculations!C51,'Pincode zones (X)'!$B$1:$C$125,2,0)</f>
        <v>b</v>
      </c>
      <c r="J51" s="3">
        <f>IF(E51="Yes",(VLOOKUP(I51,'Rates (C)'!$A$8:$B$13,2,0)),0)</f>
        <v>33</v>
      </c>
      <c r="K51" s="3">
        <f>VLOOKUP(I51,'Rates (C)'!$A$8:$C$13,3,0)*((Calculations!H51-0.5)/0.5)</f>
        <v>28.3</v>
      </c>
      <c r="L51" s="3">
        <f>IF(F51="Yes",VLOOKUP(I51,'Rates (C)'!$A$8:$D$13,4,0),0)</f>
        <v>0</v>
      </c>
      <c r="M51" s="3">
        <f>IF(F51="Yes",VLOOKUP(I51,'Rates (C)'!$A$8:$E$13,5,0)*((Calculations!H51-0.5)/0.5),0)</f>
        <v>0</v>
      </c>
      <c r="N51" s="3">
        <f t="shared" si="2"/>
        <v>61.3</v>
      </c>
      <c r="O51" s="1">
        <f>VLOOKUP(A51,'Invoice (C)'!$B$1:$H$125,2,0)</f>
        <v>2.86</v>
      </c>
      <c r="P51" s="1">
        <f t="shared" si="3"/>
        <v>3</v>
      </c>
      <c r="Q51" s="1" t="str">
        <f>VLOOKUP(C51,'Invoice (C)'!$E$1:$F$125,2,0)</f>
        <v>b</v>
      </c>
      <c r="R51" s="1">
        <f>VLOOKUP(B51,'Invoice (C)'!A50:H174,8,0)</f>
        <v>174.5</v>
      </c>
      <c r="S51" s="3">
        <f t="shared" si="4"/>
        <v>-113.2</v>
      </c>
      <c r="T51" s="13">
        <f t="shared" si="5"/>
        <v>0</v>
      </c>
      <c r="U51" s="3">
        <f t="shared" si="6"/>
        <v>61.3</v>
      </c>
      <c r="V51" s="3">
        <f t="shared" si="7"/>
        <v>0</v>
      </c>
      <c r="W51" s="3">
        <f t="shared" si="8"/>
        <v>100.32733224222585</v>
      </c>
      <c r="X51" s="3">
        <f t="shared" si="9"/>
        <v>0</v>
      </c>
    </row>
    <row r="52" spans="1:24" x14ac:dyDescent="0.3">
      <c r="A52" s="6">
        <v>2001806801</v>
      </c>
      <c r="B52" s="6">
        <v>1091117227816</v>
      </c>
      <c r="C52" s="1">
        <f>VLOOKUP(A52,'Invoice (C)'!$B$1:$E$125,4,0)</f>
        <v>248001</v>
      </c>
      <c r="D52" s="1" t="str">
        <f>VLOOKUP(A52,'Invoice (C)'!$B$1:$G$125,6,0)</f>
        <v>Forward charges</v>
      </c>
      <c r="E52" s="1" t="str">
        <f t="shared" si="0"/>
        <v>Yes</v>
      </c>
      <c r="F52" s="1" t="str">
        <f t="shared" si="1"/>
        <v>No</v>
      </c>
      <c r="G52" s="1">
        <f>SUMIF('Order report (X)'!A:A,Calculations!A52,'Order report (X)'!D:D)</f>
        <v>0.36099999999999999</v>
      </c>
      <c r="H52" s="1">
        <f>CEILING(Calculations!G52,0.5)</f>
        <v>0.5</v>
      </c>
      <c r="I52" s="1" t="str">
        <f>VLOOKUP(Calculations!C52,'Pincode zones (X)'!$B$1:$C$125,2,0)</f>
        <v>b</v>
      </c>
      <c r="J52" s="3">
        <f>IF(E52="Yes",(VLOOKUP(I52,'Rates (C)'!$A$8:$B$13,2,0)),0)</f>
        <v>33</v>
      </c>
      <c r="K52" s="3">
        <f>VLOOKUP(I52,'Rates (C)'!$A$8:$C$13,3,0)*((Calculations!H52-0.5)/0.5)</f>
        <v>0</v>
      </c>
      <c r="L52" s="3">
        <f>IF(F52="Yes",VLOOKUP(I52,'Rates (C)'!$A$8:$D$13,4,0),0)</f>
        <v>0</v>
      </c>
      <c r="M52" s="3">
        <f>IF(F52="Yes",VLOOKUP(I52,'Rates (C)'!$A$8:$E$13,5,0)*((Calculations!H52-0.5)/0.5),0)</f>
        <v>0</v>
      </c>
      <c r="N52" s="3">
        <f t="shared" si="2"/>
        <v>33</v>
      </c>
      <c r="O52" s="1">
        <f>VLOOKUP(A52,'Invoice (C)'!$B$1:$H$125,2,0)</f>
        <v>1.35</v>
      </c>
      <c r="P52" s="1">
        <f t="shared" si="3"/>
        <v>1.5</v>
      </c>
      <c r="Q52" s="1" t="str">
        <f>VLOOKUP(C52,'Invoice (C)'!$E$1:$F$125,2,0)</f>
        <v>b</v>
      </c>
      <c r="R52" s="1">
        <f>VLOOKUP(B52,'Invoice (C)'!A51:H175,8,0)</f>
        <v>89.6</v>
      </c>
      <c r="S52" s="3">
        <f t="shared" si="4"/>
        <v>-56.599999999999994</v>
      </c>
      <c r="T52" s="13">
        <f t="shared" si="5"/>
        <v>0</v>
      </c>
      <c r="U52" s="3">
        <f t="shared" si="6"/>
        <v>33</v>
      </c>
      <c r="V52" s="3">
        <f t="shared" si="7"/>
        <v>0</v>
      </c>
      <c r="W52" s="3">
        <f t="shared" si="8"/>
        <v>91.412742382271475</v>
      </c>
      <c r="X52" s="3">
        <f t="shared" si="9"/>
        <v>0</v>
      </c>
    </row>
    <row r="53" spans="1:24" x14ac:dyDescent="0.3">
      <c r="A53" s="6">
        <v>2001807004</v>
      </c>
      <c r="B53" s="6">
        <v>1091117229290</v>
      </c>
      <c r="C53" s="1">
        <f>VLOOKUP(A53,'Invoice (C)'!$B$1:$E$125,4,0)</f>
        <v>410206</v>
      </c>
      <c r="D53" s="1" t="str">
        <f>VLOOKUP(A53,'Invoice (C)'!$B$1:$G$125,6,0)</f>
        <v>Forward charges</v>
      </c>
      <c r="E53" s="1" t="str">
        <f t="shared" si="0"/>
        <v>Yes</v>
      </c>
      <c r="F53" s="1" t="str">
        <f t="shared" si="1"/>
        <v>No</v>
      </c>
      <c r="G53" s="1">
        <f>SUMIF('Order report (X)'!A:A,Calculations!A53,'Order report (X)'!D:D)</f>
        <v>0.5</v>
      </c>
      <c r="H53" s="1">
        <f>CEILING(Calculations!G53,0.5)</f>
        <v>0.5</v>
      </c>
      <c r="I53" s="1" t="str">
        <f>VLOOKUP(Calculations!C53,'Pincode zones (X)'!$B$1:$C$125,2,0)</f>
        <v>d</v>
      </c>
      <c r="J53" s="3">
        <f>IF(E53="Yes",(VLOOKUP(I53,'Rates (C)'!$A$8:$B$13,2,0)),0)</f>
        <v>45.4</v>
      </c>
      <c r="K53" s="3">
        <f>VLOOKUP(I53,'Rates (C)'!$A$8:$C$13,3,0)*((Calculations!H53-0.5)/0.5)</f>
        <v>0</v>
      </c>
      <c r="L53" s="3">
        <f>IF(F53="Yes",VLOOKUP(I53,'Rates (C)'!$A$8:$D$13,4,0),0)</f>
        <v>0</v>
      </c>
      <c r="M53" s="3">
        <f>IF(F53="Yes",VLOOKUP(I53,'Rates (C)'!$A$8:$E$13,5,0)*((Calculations!H53-0.5)/0.5),0)</f>
        <v>0</v>
      </c>
      <c r="N53" s="3">
        <f t="shared" si="2"/>
        <v>45.4</v>
      </c>
      <c r="O53" s="1">
        <f>VLOOKUP(A53,'Invoice (C)'!$B$1:$H$125,2,0)</f>
        <v>0.68</v>
      </c>
      <c r="P53" s="1">
        <f t="shared" si="3"/>
        <v>1</v>
      </c>
      <c r="Q53" s="1" t="str">
        <f>VLOOKUP(C53,'Invoice (C)'!$E$1:$F$125,2,0)</f>
        <v>d</v>
      </c>
      <c r="R53" s="1">
        <f>VLOOKUP(B53,'Invoice (C)'!A52:H176,8,0)</f>
        <v>90.2</v>
      </c>
      <c r="S53" s="3">
        <f t="shared" si="4"/>
        <v>-44.800000000000004</v>
      </c>
      <c r="T53" s="13">
        <f t="shared" si="5"/>
        <v>0</v>
      </c>
      <c r="U53" s="3">
        <f t="shared" si="6"/>
        <v>45.4</v>
      </c>
      <c r="V53" s="3">
        <f t="shared" si="7"/>
        <v>0</v>
      </c>
      <c r="W53" s="3">
        <f t="shared" si="8"/>
        <v>90.8</v>
      </c>
      <c r="X53" s="3">
        <f t="shared" si="9"/>
        <v>0</v>
      </c>
    </row>
    <row r="54" spans="1:24" x14ac:dyDescent="0.3">
      <c r="A54" s="6">
        <v>2001807036</v>
      </c>
      <c r="B54" s="6">
        <v>1091117323005</v>
      </c>
      <c r="C54" s="1">
        <f>VLOOKUP(A54,'Invoice (C)'!$B$1:$E$125,4,0)</f>
        <v>516503</v>
      </c>
      <c r="D54" s="1" t="str">
        <f>VLOOKUP(A54,'Invoice (C)'!$B$1:$G$125,6,0)</f>
        <v>Forward charges</v>
      </c>
      <c r="E54" s="1" t="str">
        <f t="shared" si="0"/>
        <v>Yes</v>
      </c>
      <c r="F54" s="1" t="str">
        <f t="shared" si="1"/>
        <v>No</v>
      </c>
      <c r="G54" s="1">
        <f>SUMIF('Order report (X)'!A:A,Calculations!A54,'Order report (X)'!D:D)</f>
        <v>1.4590000000000001</v>
      </c>
      <c r="H54" s="1">
        <f>CEILING(Calculations!G54,0.5)</f>
        <v>1.5</v>
      </c>
      <c r="I54" s="1" t="str">
        <f>VLOOKUP(Calculations!C54,'Pincode zones (X)'!$B$1:$C$125,2,0)</f>
        <v>d</v>
      </c>
      <c r="J54" s="3">
        <f>IF(E54="Yes",(VLOOKUP(I54,'Rates (C)'!$A$8:$B$13,2,0)),0)</f>
        <v>45.4</v>
      </c>
      <c r="K54" s="3">
        <f>VLOOKUP(I54,'Rates (C)'!$A$8:$C$13,3,0)*((Calculations!H54-0.5)/0.5)</f>
        <v>89.6</v>
      </c>
      <c r="L54" s="3">
        <f>IF(F54="Yes",VLOOKUP(I54,'Rates (C)'!$A$8:$D$13,4,0),0)</f>
        <v>0</v>
      </c>
      <c r="M54" s="3">
        <f>IF(F54="Yes",VLOOKUP(I54,'Rates (C)'!$A$8:$E$13,5,0)*((Calculations!H54-0.5)/0.5),0)</f>
        <v>0</v>
      </c>
      <c r="N54" s="3">
        <f t="shared" si="2"/>
        <v>135</v>
      </c>
      <c r="O54" s="1">
        <f>VLOOKUP(A54,'Invoice (C)'!$B$1:$H$125,2,0)</f>
        <v>1.64</v>
      </c>
      <c r="P54" s="1">
        <f t="shared" si="3"/>
        <v>2</v>
      </c>
      <c r="Q54" s="1" t="str">
        <f>VLOOKUP(C54,'Invoice (C)'!$E$1:$F$125,2,0)</f>
        <v>d</v>
      </c>
      <c r="R54" s="1">
        <f>VLOOKUP(B54,'Invoice (C)'!A53:H177,8,0)</f>
        <v>179.8</v>
      </c>
      <c r="S54" s="3">
        <f t="shared" si="4"/>
        <v>-44.800000000000011</v>
      </c>
      <c r="T54" s="13">
        <f t="shared" si="5"/>
        <v>0</v>
      </c>
      <c r="U54" s="3">
        <f t="shared" si="6"/>
        <v>135</v>
      </c>
      <c r="V54" s="3">
        <f t="shared" si="7"/>
        <v>0</v>
      </c>
      <c r="W54" s="3">
        <f t="shared" si="8"/>
        <v>92.529129540781355</v>
      </c>
      <c r="X54" s="3">
        <f t="shared" si="9"/>
        <v>0</v>
      </c>
    </row>
    <row r="55" spans="1:24" x14ac:dyDescent="0.3">
      <c r="A55" s="6">
        <v>2001807084</v>
      </c>
      <c r="B55" s="6">
        <v>1091117323215</v>
      </c>
      <c r="C55" s="1">
        <f>VLOOKUP(A55,'Invoice (C)'!$B$1:$E$125,4,0)</f>
        <v>742103</v>
      </c>
      <c r="D55" s="1" t="str">
        <f>VLOOKUP(A55,'Invoice (C)'!$B$1:$G$125,6,0)</f>
        <v>Forward charges</v>
      </c>
      <c r="E55" s="1" t="str">
        <f t="shared" si="0"/>
        <v>Yes</v>
      </c>
      <c r="F55" s="1" t="str">
        <f t="shared" si="1"/>
        <v>No</v>
      </c>
      <c r="G55" s="1">
        <f>SUMIF('Order report (X)'!A:A,Calculations!A55,'Order report (X)'!D:D)</f>
        <v>0.5</v>
      </c>
      <c r="H55" s="1">
        <f>CEILING(Calculations!G55,0.5)</f>
        <v>0.5</v>
      </c>
      <c r="I55" s="1" t="str">
        <f>VLOOKUP(Calculations!C55,'Pincode zones (X)'!$B$1:$C$125,2,0)</f>
        <v>d</v>
      </c>
      <c r="J55" s="3">
        <f>IF(E55="Yes",(VLOOKUP(I55,'Rates (C)'!$A$8:$B$13,2,0)),0)</f>
        <v>45.4</v>
      </c>
      <c r="K55" s="3">
        <f>VLOOKUP(I55,'Rates (C)'!$A$8:$C$13,3,0)*((Calculations!H55-0.5)/0.5)</f>
        <v>0</v>
      </c>
      <c r="L55" s="3">
        <f>IF(F55="Yes",VLOOKUP(I55,'Rates (C)'!$A$8:$D$13,4,0),0)</f>
        <v>0</v>
      </c>
      <c r="M55" s="3">
        <f>IF(F55="Yes",VLOOKUP(I55,'Rates (C)'!$A$8:$E$13,5,0)*((Calculations!H55-0.5)/0.5),0)</f>
        <v>0</v>
      </c>
      <c r="N55" s="3">
        <f t="shared" si="2"/>
        <v>45.4</v>
      </c>
      <c r="O55" s="1">
        <f>VLOOKUP(A55,'Invoice (C)'!$B$1:$H$125,2,0)</f>
        <v>0.67</v>
      </c>
      <c r="P55" s="1">
        <f t="shared" si="3"/>
        <v>1</v>
      </c>
      <c r="Q55" s="1" t="str">
        <f>VLOOKUP(C55,'Invoice (C)'!$E$1:$F$125,2,0)</f>
        <v>d</v>
      </c>
      <c r="R55" s="1">
        <f>VLOOKUP(B55,'Invoice (C)'!A54:H178,8,0)</f>
        <v>90.2</v>
      </c>
      <c r="S55" s="3">
        <f t="shared" si="4"/>
        <v>-44.800000000000004</v>
      </c>
      <c r="T55" s="13">
        <f t="shared" si="5"/>
        <v>0</v>
      </c>
      <c r="U55" s="3">
        <f t="shared" si="6"/>
        <v>45.4</v>
      </c>
      <c r="V55" s="3">
        <f t="shared" si="7"/>
        <v>0</v>
      </c>
      <c r="W55" s="3">
        <f t="shared" si="8"/>
        <v>90.8</v>
      </c>
      <c r="X55" s="3">
        <f t="shared" si="9"/>
        <v>0</v>
      </c>
    </row>
    <row r="56" spans="1:24" x14ac:dyDescent="0.3">
      <c r="A56" s="6">
        <v>2001807362</v>
      </c>
      <c r="B56" s="6">
        <v>1091117324394</v>
      </c>
      <c r="C56" s="1">
        <f>VLOOKUP(A56,'Invoice (C)'!$B$1:$E$125,4,0)</f>
        <v>452018</v>
      </c>
      <c r="D56" s="1" t="str">
        <f>VLOOKUP(A56,'Invoice (C)'!$B$1:$G$125,6,0)</f>
        <v>Forward charges</v>
      </c>
      <c r="E56" s="1" t="str">
        <f t="shared" si="0"/>
        <v>Yes</v>
      </c>
      <c r="F56" s="1" t="str">
        <f t="shared" si="1"/>
        <v>No</v>
      </c>
      <c r="G56" s="1">
        <f>SUMIF('Order report (X)'!A:A,Calculations!A56,'Order report (X)'!D:D)</f>
        <v>2.016</v>
      </c>
      <c r="H56" s="1">
        <f>CEILING(Calculations!G56,0.5)</f>
        <v>2.5</v>
      </c>
      <c r="I56" s="1" t="str">
        <f>VLOOKUP(Calculations!C56,'Pincode zones (X)'!$B$1:$C$125,2,0)</f>
        <v>d</v>
      </c>
      <c r="J56" s="3">
        <f>IF(E56="Yes",(VLOOKUP(I56,'Rates (C)'!$A$8:$B$13,2,0)),0)</f>
        <v>45.4</v>
      </c>
      <c r="K56" s="3">
        <f>VLOOKUP(I56,'Rates (C)'!$A$8:$C$13,3,0)*((Calculations!H56-0.5)/0.5)</f>
        <v>179.2</v>
      </c>
      <c r="L56" s="3">
        <f>IF(F56="Yes",VLOOKUP(I56,'Rates (C)'!$A$8:$D$13,4,0),0)</f>
        <v>0</v>
      </c>
      <c r="M56" s="3">
        <f>IF(F56="Yes",VLOOKUP(I56,'Rates (C)'!$A$8:$E$13,5,0)*((Calculations!H56-0.5)/0.5),0)</f>
        <v>0</v>
      </c>
      <c r="N56" s="3">
        <f t="shared" si="2"/>
        <v>224.6</v>
      </c>
      <c r="O56" s="1">
        <f>VLOOKUP(A56,'Invoice (C)'!$B$1:$H$125,2,0)</f>
        <v>2</v>
      </c>
      <c r="P56" s="1">
        <f t="shared" si="3"/>
        <v>2</v>
      </c>
      <c r="Q56" s="1" t="str">
        <f>VLOOKUP(C56,'Invoice (C)'!$E$1:$F$125,2,0)</f>
        <v>d</v>
      </c>
      <c r="R56" s="1">
        <f>VLOOKUP(B56,'Invoice (C)'!A55:H179,8,0)</f>
        <v>179.8</v>
      </c>
      <c r="S56" s="3">
        <f t="shared" si="4"/>
        <v>44.799999999999983</v>
      </c>
      <c r="T56" s="13">
        <f t="shared" si="5"/>
        <v>0.19946571682991979</v>
      </c>
      <c r="U56" s="3">
        <f t="shared" si="6"/>
        <v>224.6</v>
      </c>
      <c r="V56" s="3">
        <f t="shared" si="7"/>
        <v>0</v>
      </c>
      <c r="W56" s="3">
        <f t="shared" si="8"/>
        <v>111.40873015873015</v>
      </c>
      <c r="X56" s="3">
        <f t="shared" si="9"/>
        <v>0</v>
      </c>
    </row>
    <row r="57" spans="1:24" x14ac:dyDescent="0.3">
      <c r="A57" s="6">
        <v>2001807415</v>
      </c>
      <c r="B57" s="6">
        <v>1091117325094</v>
      </c>
      <c r="C57" s="1">
        <f>VLOOKUP(A57,'Invoice (C)'!$B$1:$E$125,4,0)</f>
        <v>208001</v>
      </c>
      <c r="D57" s="1" t="str">
        <f>VLOOKUP(A57,'Invoice (C)'!$B$1:$G$125,6,0)</f>
        <v>Forward charges</v>
      </c>
      <c r="E57" s="1" t="str">
        <f t="shared" si="0"/>
        <v>Yes</v>
      </c>
      <c r="F57" s="1" t="str">
        <f t="shared" si="1"/>
        <v>No</v>
      </c>
      <c r="G57" s="1">
        <f>SUMIF('Order report (X)'!A:A,Calculations!A57,'Order report (X)'!D:D)</f>
        <v>1.048</v>
      </c>
      <c r="H57" s="1">
        <f>CEILING(Calculations!G57,0.5)</f>
        <v>1.5</v>
      </c>
      <c r="I57" s="1" t="str">
        <f>VLOOKUP(Calculations!C57,'Pincode zones (X)'!$B$1:$C$125,2,0)</f>
        <v>b</v>
      </c>
      <c r="J57" s="3">
        <f>IF(E57="Yes",(VLOOKUP(I57,'Rates (C)'!$A$8:$B$13,2,0)),0)</f>
        <v>33</v>
      </c>
      <c r="K57" s="3">
        <f>VLOOKUP(I57,'Rates (C)'!$A$8:$C$13,3,0)*((Calculations!H57-0.5)/0.5)</f>
        <v>56.6</v>
      </c>
      <c r="L57" s="3">
        <f>IF(F57="Yes",VLOOKUP(I57,'Rates (C)'!$A$8:$D$13,4,0),0)</f>
        <v>0</v>
      </c>
      <c r="M57" s="3">
        <f>IF(F57="Yes",VLOOKUP(I57,'Rates (C)'!$A$8:$E$13,5,0)*((Calculations!H57-0.5)/0.5),0)</f>
        <v>0</v>
      </c>
      <c r="N57" s="3">
        <f t="shared" si="2"/>
        <v>89.6</v>
      </c>
      <c r="O57" s="1">
        <f>VLOOKUP(A57,'Invoice (C)'!$B$1:$H$125,2,0)</f>
        <v>1</v>
      </c>
      <c r="P57" s="1">
        <f t="shared" si="3"/>
        <v>1</v>
      </c>
      <c r="Q57" s="1" t="str">
        <f>VLOOKUP(C57,'Invoice (C)'!$E$1:$F$125,2,0)</f>
        <v>b</v>
      </c>
      <c r="R57" s="1">
        <f>VLOOKUP(B57,'Invoice (C)'!A56:H180,8,0)</f>
        <v>61.3</v>
      </c>
      <c r="S57" s="3">
        <f t="shared" si="4"/>
        <v>28.299999999999997</v>
      </c>
      <c r="T57" s="13">
        <f t="shared" si="5"/>
        <v>0.3158482142857143</v>
      </c>
      <c r="U57" s="3">
        <f t="shared" si="6"/>
        <v>89.6</v>
      </c>
      <c r="V57" s="3">
        <f t="shared" si="7"/>
        <v>0</v>
      </c>
      <c r="W57" s="3">
        <f t="shared" si="8"/>
        <v>85.496183206106863</v>
      </c>
      <c r="X57" s="3">
        <f t="shared" si="9"/>
        <v>0</v>
      </c>
    </row>
    <row r="58" spans="1:24" x14ac:dyDescent="0.3">
      <c r="A58" s="6">
        <v>2001809592</v>
      </c>
      <c r="B58" s="6">
        <v>1091117616121</v>
      </c>
      <c r="C58" s="1">
        <f>VLOOKUP(A58,'Invoice (C)'!$B$1:$E$125,4,0)</f>
        <v>244713</v>
      </c>
      <c r="D58" s="1" t="str">
        <f>VLOOKUP(A58,'Invoice (C)'!$B$1:$G$125,6,0)</f>
        <v>Forward charges</v>
      </c>
      <c r="E58" s="1" t="str">
        <f t="shared" si="0"/>
        <v>Yes</v>
      </c>
      <c r="F58" s="1" t="str">
        <f t="shared" si="1"/>
        <v>No</v>
      </c>
      <c r="G58" s="1">
        <f>SUMIF('Order report (X)'!A:A,Calculations!A58,'Order report (X)'!D:D)</f>
        <v>1.5050000000000001</v>
      </c>
      <c r="H58" s="1">
        <f>CEILING(Calculations!G58,0.5)</f>
        <v>2</v>
      </c>
      <c r="I58" s="1" t="str">
        <f>VLOOKUP(Calculations!C58,'Pincode zones (X)'!$B$1:$C$125,2,0)</f>
        <v>b</v>
      </c>
      <c r="J58" s="3">
        <f>IF(E58="Yes",(VLOOKUP(I58,'Rates (C)'!$A$8:$B$13,2,0)),0)</f>
        <v>33</v>
      </c>
      <c r="K58" s="3">
        <f>VLOOKUP(I58,'Rates (C)'!$A$8:$C$13,3,0)*((Calculations!H58-0.5)/0.5)</f>
        <v>84.9</v>
      </c>
      <c r="L58" s="3">
        <f>IF(F58="Yes",VLOOKUP(I58,'Rates (C)'!$A$8:$D$13,4,0),0)</f>
        <v>0</v>
      </c>
      <c r="M58" s="3">
        <f>IF(F58="Yes",VLOOKUP(I58,'Rates (C)'!$A$8:$E$13,5,0)*((Calculations!H58-0.5)/0.5),0)</f>
        <v>0</v>
      </c>
      <c r="N58" s="3">
        <f t="shared" si="2"/>
        <v>117.9</v>
      </c>
      <c r="O58" s="1">
        <f>VLOOKUP(A58,'Invoice (C)'!$B$1:$H$125,2,0)</f>
        <v>1.5</v>
      </c>
      <c r="P58" s="1">
        <f t="shared" si="3"/>
        <v>1.5</v>
      </c>
      <c r="Q58" s="1" t="str">
        <f>VLOOKUP(C58,'Invoice (C)'!$E$1:$F$125,2,0)</f>
        <v>b</v>
      </c>
      <c r="R58" s="1">
        <f>VLOOKUP(B58,'Invoice (C)'!A57:H181,8,0)</f>
        <v>89.6</v>
      </c>
      <c r="S58" s="3">
        <f t="shared" si="4"/>
        <v>28.300000000000011</v>
      </c>
      <c r="T58" s="13">
        <f t="shared" si="5"/>
        <v>0.24003392705682791</v>
      </c>
      <c r="U58" s="3">
        <f t="shared" si="6"/>
        <v>117.9</v>
      </c>
      <c r="V58" s="3">
        <f t="shared" si="7"/>
        <v>0</v>
      </c>
      <c r="W58" s="3">
        <f t="shared" si="8"/>
        <v>78.338870431893682</v>
      </c>
      <c r="X58" s="3">
        <f t="shared" si="9"/>
        <v>0</v>
      </c>
    </row>
    <row r="59" spans="1:24" x14ac:dyDescent="0.3">
      <c r="A59" s="6">
        <v>2001809794</v>
      </c>
      <c r="B59" s="6">
        <v>1091117795531</v>
      </c>
      <c r="C59" s="1">
        <f>VLOOKUP(A59,'Invoice (C)'!$B$1:$E$125,4,0)</f>
        <v>580007</v>
      </c>
      <c r="D59" s="1" t="str">
        <f>VLOOKUP(A59,'Invoice (C)'!$B$1:$G$125,6,0)</f>
        <v>Forward charges</v>
      </c>
      <c r="E59" s="1" t="str">
        <f t="shared" si="0"/>
        <v>Yes</v>
      </c>
      <c r="F59" s="1" t="str">
        <f t="shared" si="1"/>
        <v>No</v>
      </c>
      <c r="G59" s="1">
        <f>SUMIF('Order report (X)'!A:A,Calculations!A59,'Order report (X)'!D:D)</f>
        <v>1.5170000000000001</v>
      </c>
      <c r="H59" s="1">
        <f>CEILING(Calculations!G59,0.5)</f>
        <v>2</v>
      </c>
      <c r="I59" s="1" t="str">
        <f>VLOOKUP(Calculations!C59,'Pincode zones (X)'!$B$1:$C$125,2,0)</f>
        <v>d</v>
      </c>
      <c r="J59" s="3">
        <f>IF(E59="Yes",(VLOOKUP(I59,'Rates (C)'!$A$8:$B$13,2,0)),0)</f>
        <v>45.4</v>
      </c>
      <c r="K59" s="3">
        <f>VLOOKUP(I59,'Rates (C)'!$A$8:$C$13,3,0)*((Calculations!H59-0.5)/0.5)</f>
        <v>134.39999999999998</v>
      </c>
      <c r="L59" s="3">
        <f>IF(F59="Yes",VLOOKUP(I59,'Rates (C)'!$A$8:$D$13,4,0),0)</f>
        <v>0</v>
      </c>
      <c r="M59" s="3">
        <f>IF(F59="Yes",VLOOKUP(I59,'Rates (C)'!$A$8:$E$13,5,0)*((Calculations!H59-0.5)/0.5),0)</f>
        <v>0</v>
      </c>
      <c r="N59" s="3">
        <f t="shared" si="2"/>
        <v>179.79999999999998</v>
      </c>
      <c r="O59" s="1">
        <f>VLOOKUP(A59,'Invoice (C)'!$B$1:$H$125,2,0)</f>
        <v>1.5</v>
      </c>
      <c r="P59" s="1">
        <f t="shared" si="3"/>
        <v>1.5</v>
      </c>
      <c r="Q59" s="1" t="str">
        <f>VLOOKUP(C59,'Invoice (C)'!$E$1:$F$125,2,0)</f>
        <v>d</v>
      </c>
      <c r="R59" s="1">
        <f>VLOOKUP(B59,'Invoice (C)'!A58:H182,8,0)</f>
        <v>135</v>
      </c>
      <c r="S59" s="3">
        <f t="shared" si="4"/>
        <v>44.799999999999983</v>
      </c>
      <c r="T59" s="13">
        <f t="shared" si="5"/>
        <v>0.2491657397107897</v>
      </c>
      <c r="U59" s="3">
        <f t="shared" si="6"/>
        <v>179.79999999999998</v>
      </c>
      <c r="V59" s="3">
        <f t="shared" si="7"/>
        <v>0</v>
      </c>
      <c r="W59" s="3">
        <f t="shared" si="8"/>
        <v>118.52340145023069</v>
      </c>
      <c r="X59" s="3">
        <f t="shared" si="9"/>
        <v>0</v>
      </c>
    </row>
    <row r="60" spans="1:24" x14ac:dyDescent="0.3">
      <c r="A60" s="6">
        <v>2001809820</v>
      </c>
      <c r="B60" s="6">
        <v>1091117795623</v>
      </c>
      <c r="C60" s="1">
        <f>VLOOKUP(A60,'Invoice (C)'!$B$1:$E$125,4,0)</f>
        <v>360005</v>
      </c>
      <c r="D60" s="1" t="str">
        <f>VLOOKUP(A60,'Invoice (C)'!$B$1:$G$125,6,0)</f>
        <v>Forward charges</v>
      </c>
      <c r="E60" s="1" t="str">
        <f t="shared" si="0"/>
        <v>Yes</v>
      </c>
      <c r="F60" s="1" t="str">
        <f t="shared" si="1"/>
        <v>No</v>
      </c>
      <c r="G60" s="1">
        <f>SUMIF('Order report (X)'!A:A,Calculations!A60,'Order report (X)'!D:D)</f>
        <v>3.080000000000001</v>
      </c>
      <c r="H60" s="1">
        <f>CEILING(Calculations!G60,0.5)</f>
        <v>3.5</v>
      </c>
      <c r="I60" s="1" t="str">
        <f>VLOOKUP(Calculations!C60,'Pincode zones (X)'!$B$1:$C$125,2,0)</f>
        <v>d</v>
      </c>
      <c r="J60" s="3">
        <f>IF(E60="Yes",(VLOOKUP(I60,'Rates (C)'!$A$8:$B$13,2,0)),0)</f>
        <v>45.4</v>
      </c>
      <c r="K60" s="3">
        <f>VLOOKUP(I60,'Rates (C)'!$A$8:$C$13,3,0)*((Calculations!H60-0.5)/0.5)</f>
        <v>268.79999999999995</v>
      </c>
      <c r="L60" s="3">
        <f>IF(F60="Yes",VLOOKUP(I60,'Rates (C)'!$A$8:$D$13,4,0),0)</f>
        <v>0</v>
      </c>
      <c r="M60" s="3">
        <f>IF(F60="Yes",VLOOKUP(I60,'Rates (C)'!$A$8:$E$13,5,0)*((Calculations!H60-0.5)/0.5),0)</f>
        <v>0</v>
      </c>
      <c r="N60" s="3">
        <f t="shared" si="2"/>
        <v>314.19999999999993</v>
      </c>
      <c r="O60" s="1">
        <f>VLOOKUP(A60,'Invoice (C)'!$B$1:$H$125,2,0)</f>
        <v>3</v>
      </c>
      <c r="P60" s="1">
        <f t="shared" si="3"/>
        <v>3</v>
      </c>
      <c r="Q60" s="1" t="str">
        <f>VLOOKUP(C60,'Invoice (C)'!$E$1:$F$125,2,0)</f>
        <v>d</v>
      </c>
      <c r="R60" s="1">
        <f>VLOOKUP(B60,'Invoice (C)'!A59:H183,8,0)</f>
        <v>269.39999999999998</v>
      </c>
      <c r="S60" s="3">
        <f t="shared" si="4"/>
        <v>44.799999999999955</v>
      </c>
      <c r="T60" s="13">
        <f t="shared" si="5"/>
        <v>0.14258434118395916</v>
      </c>
      <c r="U60" s="3">
        <f t="shared" si="6"/>
        <v>314.19999999999993</v>
      </c>
      <c r="V60" s="3">
        <f t="shared" si="7"/>
        <v>0</v>
      </c>
      <c r="W60" s="3">
        <f t="shared" si="8"/>
        <v>102.01298701298695</v>
      </c>
      <c r="X60" s="3">
        <f t="shared" si="9"/>
        <v>0</v>
      </c>
    </row>
    <row r="61" spans="1:24" x14ac:dyDescent="0.3">
      <c r="A61" s="6">
        <v>2001806471</v>
      </c>
      <c r="B61" s="6">
        <v>1091117223351</v>
      </c>
      <c r="C61" s="1">
        <f>VLOOKUP(A61,'Invoice (C)'!$B$1:$E$125,4,0)</f>
        <v>313027</v>
      </c>
      <c r="D61" s="1" t="str">
        <f>VLOOKUP(A61,'Invoice (C)'!$B$1:$G$125,6,0)</f>
        <v>Forward charges</v>
      </c>
      <c r="E61" s="1" t="str">
        <f t="shared" si="0"/>
        <v>Yes</v>
      </c>
      <c r="F61" s="1" t="str">
        <f t="shared" si="1"/>
        <v>No</v>
      </c>
      <c r="G61" s="1">
        <f>SUMIF('Order report (X)'!A:A,Calculations!A61,'Order report (X)'!D:D)</f>
        <v>1.621</v>
      </c>
      <c r="H61" s="1">
        <f>CEILING(Calculations!G61,0.5)</f>
        <v>2</v>
      </c>
      <c r="I61" s="1" t="str">
        <f>VLOOKUP(Calculations!C61,'Pincode zones (X)'!$B$1:$C$125,2,0)</f>
        <v>b</v>
      </c>
      <c r="J61" s="3">
        <f>IF(E61="Yes",(VLOOKUP(I61,'Rates (C)'!$A$8:$B$13,2,0)),0)</f>
        <v>33</v>
      </c>
      <c r="K61" s="3">
        <f>VLOOKUP(I61,'Rates (C)'!$A$8:$C$13,3,0)*((Calculations!H61-0.5)/0.5)</f>
        <v>84.9</v>
      </c>
      <c r="L61" s="3">
        <f>IF(F61="Yes",VLOOKUP(I61,'Rates (C)'!$A$8:$D$13,4,0),0)</f>
        <v>0</v>
      </c>
      <c r="M61" s="3">
        <f>IF(F61="Yes",VLOOKUP(I61,'Rates (C)'!$A$8:$E$13,5,0)*((Calculations!H61-0.5)/0.5),0)</f>
        <v>0</v>
      </c>
      <c r="N61" s="3">
        <f t="shared" si="2"/>
        <v>117.9</v>
      </c>
      <c r="O61" s="1">
        <f>VLOOKUP(A61,'Invoice (C)'!$B$1:$H$125,2,0)</f>
        <v>1.7</v>
      </c>
      <c r="P61" s="1">
        <f t="shared" si="3"/>
        <v>2</v>
      </c>
      <c r="Q61" s="1" t="str">
        <f>VLOOKUP(C61,'Invoice (C)'!$E$1:$F$125,2,0)</f>
        <v>d</v>
      </c>
      <c r="R61" s="1">
        <f>VLOOKUP(B61,'Invoice (C)'!A60:H184,8,0)</f>
        <v>179.8</v>
      </c>
      <c r="S61" s="3">
        <f t="shared" si="4"/>
        <v>-61.900000000000006</v>
      </c>
      <c r="T61" s="13">
        <f t="shared" si="5"/>
        <v>0</v>
      </c>
      <c r="U61" s="3">
        <f t="shared" si="6"/>
        <v>117.9</v>
      </c>
      <c r="V61" s="3">
        <f t="shared" si="7"/>
        <v>0</v>
      </c>
      <c r="W61" s="3">
        <f t="shared" si="8"/>
        <v>72.732880937692784</v>
      </c>
      <c r="X61" s="3">
        <f t="shared" si="9"/>
        <v>0</v>
      </c>
    </row>
    <row r="62" spans="1:24" x14ac:dyDescent="0.3">
      <c r="A62" s="6">
        <v>2001807241</v>
      </c>
      <c r="B62" s="6">
        <v>1091117324011</v>
      </c>
      <c r="C62" s="1">
        <f>VLOOKUP(A62,'Invoice (C)'!$B$1:$E$125,4,0)</f>
        <v>341001</v>
      </c>
      <c r="D62" s="1" t="str">
        <f>VLOOKUP(A62,'Invoice (C)'!$B$1:$G$125,6,0)</f>
        <v>Forward charges</v>
      </c>
      <c r="E62" s="1" t="str">
        <f t="shared" si="0"/>
        <v>Yes</v>
      </c>
      <c r="F62" s="1" t="str">
        <f t="shared" si="1"/>
        <v>No</v>
      </c>
      <c r="G62" s="1">
        <f>SUMIF('Order report (X)'!A:A,Calculations!A62,'Order report (X)'!D:D)</f>
        <v>0.60699999999999998</v>
      </c>
      <c r="H62" s="1">
        <f>CEILING(Calculations!G62,0.5)</f>
        <v>1</v>
      </c>
      <c r="I62" s="1" t="str">
        <f>VLOOKUP(Calculations!C62,'Pincode zones (X)'!$B$1:$C$125,2,0)</f>
        <v>b</v>
      </c>
      <c r="J62" s="3">
        <f>IF(E62="Yes",(VLOOKUP(I62,'Rates (C)'!$A$8:$B$13,2,0)),0)</f>
        <v>33</v>
      </c>
      <c r="K62" s="3">
        <f>VLOOKUP(I62,'Rates (C)'!$A$8:$C$13,3,0)*((Calculations!H62-0.5)/0.5)</f>
        <v>28.3</v>
      </c>
      <c r="L62" s="3">
        <f>IF(F62="Yes",VLOOKUP(I62,'Rates (C)'!$A$8:$D$13,4,0),0)</f>
        <v>0</v>
      </c>
      <c r="M62" s="3">
        <f>IF(F62="Yes",VLOOKUP(I62,'Rates (C)'!$A$8:$E$13,5,0)*((Calculations!H62-0.5)/0.5),0)</f>
        <v>0</v>
      </c>
      <c r="N62" s="3">
        <f t="shared" si="2"/>
        <v>61.3</v>
      </c>
      <c r="O62" s="1">
        <f>VLOOKUP(A62,'Invoice (C)'!$B$1:$H$125,2,0)</f>
        <v>0.79</v>
      </c>
      <c r="P62" s="1">
        <f t="shared" si="3"/>
        <v>1</v>
      </c>
      <c r="Q62" s="1" t="str">
        <f>VLOOKUP(C62,'Invoice (C)'!$E$1:$F$125,2,0)</f>
        <v>d</v>
      </c>
      <c r="R62" s="1">
        <f>VLOOKUP(B62,'Invoice (C)'!A61:H185,8,0)</f>
        <v>90.2</v>
      </c>
      <c r="S62" s="3">
        <f t="shared" si="4"/>
        <v>-28.900000000000006</v>
      </c>
      <c r="T62" s="13">
        <f t="shared" si="5"/>
        <v>0</v>
      </c>
      <c r="U62" s="3">
        <f t="shared" si="6"/>
        <v>61.3</v>
      </c>
      <c r="V62" s="3">
        <f t="shared" si="7"/>
        <v>0</v>
      </c>
      <c r="W62" s="3">
        <f t="shared" si="8"/>
        <v>100.98846787479407</v>
      </c>
      <c r="X62" s="3">
        <f t="shared" si="9"/>
        <v>0</v>
      </c>
    </row>
    <row r="63" spans="1:24" x14ac:dyDescent="0.3">
      <c r="A63" s="6">
        <v>2001807981</v>
      </c>
      <c r="B63" s="6">
        <v>1091117327570</v>
      </c>
      <c r="C63" s="1">
        <f>VLOOKUP(A63,'Invoice (C)'!$B$1:$E$125,4,0)</f>
        <v>332715</v>
      </c>
      <c r="D63" s="1" t="str">
        <f>VLOOKUP(A63,'Invoice (C)'!$B$1:$G$125,6,0)</f>
        <v>Forward charges</v>
      </c>
      <c r="E63" s="1" t="str">
        <f t="shared" si="0"/>
        <v>Yes</v>
      </c>
      <c r="F63" s="1" t="str">
        <f t="shared" si="1"/>
        <v>No</v>
      </c>
      <c r="G63" s="1">
        <f>SUMIF('Order report (X)'!A:A,Calculations!A63,'Order report (X)'!D:D)</f>
        <v>0.5</v>
      </c>
      <c r="H63" s="1">
        <f>CEILING(Calculations!G63,0.5)</f>
        <v>0.5</v>
      </c>
      <c r="I63" s="1" t="str">
        <f>VLOOKUP(Calculations!C63,'Pincode zones (X)'!$B$1:$C$125,2,0)</f>
        <v>b</v>
      </c>
      <c r="J63" s="3">
        <f>IF(E63="Yes",(VLOOKUP(I63,'Rates (C)'!$A$8:$B$13,2,0)),0)</f>
        <v>33</v>
      </c>
      <c r="K63" s="3">
        <f>VLOOKUP(I63,'Rates (C)'!$A$8:$C$13,3,0)*((Calculations!H63-0.5)/0.5)</f>
        <v>0</v>
      </c>
      <c r="L63" s="3">
        <f>IF(F63="Yes",VLOOKUP(I63,'Rates (C)'!$A$8:$D$13,4,0),0)</f>
        <v>0</v>
      </c>
      <c r="M63" s="3">
        <f>IF(F63="Yes",VLOOKUP(I63,'Rates (C)'!$A$8:$E$13,5,0)*((Calculations!H63-0.5)/0.5),0)</f>
        <v>0</v>
      </c>
      <c r="N63" s="3">
        <f t="shared" si="2"/>
        <v>33</v>
      </c>
      <c r="O63" s="1">
        <f>VLOOKUP(A63,'Invoice (C)'!$B$1:$H$125,2,0)</f>
        <v>0.5</v>
      </c>
      <c r="P63" s="1">
        <f t="shared" si="3"/>
        <v>0.5</v>
      </c>
      <c r="Q63" s="1" t="str">
        <f>VLOOKUP(C63,'Invoice (C)'!$E$1:$F$125,2,0)</f>
        <v>d</v>
      </c>
      <c r="R63" s="1">
        <f>VLOOKUP(B63,'Invoice (C)'!A62:H186,8,0)</f>
        <v>45.4</v>
      </c>
      <c r="S63" s="3">
        <f t="shared" si="4"/>
        <v>-12.399999999999999</v>
      </c>
      <c r="T63" s="13">
        <f t="shared" si="5"/>
        <v>0</v>
      </c>
      <c r="U63" s="3">
        <f t="shared" si="6"/>
        <v>33</v>
      </c>
      <c r="V63" s="3">
        <f t="shared" si="7"/>
        <v>0</v>
      </c>
      <c r="W63" s="3">
        <f t="shared" si="8"/>
        <v>66</v>
      </c>
      <c r="X63" s="3">
        <f t="shared" si="9"/>
        <v>0</v>
      </c>
    </row>
    <row r="64" spans="1:24" x14ac:dyDescent="0.3">
      <c r="A64" s="6">
        <v>2001808286</v>
      </c>
      <c r="B64" s="6">
        <v>1091117435602</v>
      </c>
      <c r="C64" s="1">
        <f>VLOOKUP(A64,'Invoice (C)'!$B$1:$E$125,4,0)</f>
        <v>302031</v>
      </c>
      <c r="D64" s="1" t="str">
        <f>VLOOKUP(A64,'Invoice (C)'!$B$1:$G$125,6,0)</f>
        <v>Forward charges</v>
      </c>
      <c r="E64" s="1" t="str">
        <f t="shared" si="0"/>
        <v>Yes</v>
      </c>
      <c r="F64" s="1" t="str">
        <f t="shared" si="1"/>
        <v>No</v>
      </c>
      <c r="G64" s="1">
        <f>SUMIF('Order report (X)'!A:A,Calculations!A64,'Order report (X)'!D:D)</f>
        <v>0.60099999999999998</v>
      </c>
      <c r="H64" s="1">
        <f>CEILING(Calculations!G64,0.5)</f>
        <v>1</v>
      </c>
      <c r="I64" s="1" t="str">
        <f>VLOOKUP(Calculations!C64,'Pincode zones (X)'!$B$1:$C$125,2,0)</f>
        <v>b</v>
      </c>
      <c r="J64" s="3">
        <f>IF(E64="Yes",(VLOOKUP(I64,'Rates (C)'!$A$8:$B$13,2,0)),0)</f>
        <v>33</v>
      </c>
      <c r="K64" s="3">
        <f>VLOOKUP(I64,'Rates (C)'!$A$8:$C$13,3,0)*((Calculations!H64-0.5)/0.5)</f>
        <v>28.3</v>
      </c>
      <c r="L64" s="3">
        <f>IF(F64="Yes",VLOOKUP(I64,'Rates (C)'!$A$8:$D$13,4,0),0)</f>
        <v>0</v>
      </c>
      <c r="M64" s="3">
        <f>IF(F64="Yes",VLOOKUP(I64,'Rates (C)'!$A$8:$E$13,5,0)*((Calculations!H64-0.5)/0.5),0)</f>
        <v>0</v>
      </c>
      <c r="N64" s="3">
        <f t="shared" si="2"/>
        <v>61.3</v>
      </c>
      <c r="O64" s="1">
        <f>VLOOKUP(A64,'Invoice (C)'!$B$1:$H$125,2,0)</f>
        <v>0.77</v>
      </c>
      <c r="P64" s="1">
        <f t="shared" si="3"/>
        <v>1</v>
      </c>
      <c r="Q64" s="1" t="str">
        <f>VLOOKUP(C64,'Invoice (C)'!$E$1:$F$125,2,0)</f>
        <v>d</v>
      </c>
      <c r="R64" s="1">
        <f>VLOOKUP(B64,'Invoice (C)'!A63:H187,8,0)</f>
        <v>90.2</v>
      </c>
      <c r="S64" s="3">
        <f t="shared" si="4"/>
        <v>-28.900000000000006</v>
      </c>
      <c r="T64" s="13">
        <f t="shared" si="5"/>
        <v>0</v>
      </c>
      <c r="U64" s="3">
        <f t="shared" si="6"/>
        <v>61.3</v>
      </c>
      <c r="V64" s="3">
        <f t="shared" si="7"/>
        <v>0</v>
      </c>
      <c r="W64" s="3">
        <f t="shared" si="8"/>
        <v>101.99667221297837</v>
      </c>
      <c r="X64" s="3">
        <f t="shared" si="9"/>
        <v>0</v>
      </c>
    </row>
    <row r="65" spans="1:24" x14ac:dyDescent="0.3">
      <c r="A65" s="6">
        <v>2001808801</v>
      </c>
      <c r="B65" s="6">
        <v>1091117437680</v>
      </c>
      <c r="C65" s="1">
        <f>VLOOKUP(A65,'Invoice (C)'!$B$1:$E$125,4,0)</f>
        <v>335001</v>
      </c>
      <c r="D65" s="1" t="str">
        <f>VLOOKUP(A65,'Invoice (C)'!$B$1:$G$125,6,0)</f>
        <v>Forward charges</v>
      </c>
      <c r="E65" s="1" t="str">
        <f t="shared" si="0"/>
        <v>Yes</v>
      </c>
      <c r="F65" s="1" t="str">
        <f t="shared" si="1"/>
        <v>No</v>
      </c>
      <c r="G65" s="1">
        <f>SUMIF('Order report (X)'!A:A,Calculations!A65,'Order report (X)'!D:D)</f>
        <v>0.73099999999999998</v>
      </c>
      <c r="H65" s="1">
        <f>CEILING(Calculations!G65,0.5)</f>
        <v>1</v>
      </c>
      <c r="I65" s="1" t="str">
        <f>VLOOKUP(Calculations!C65,'Pincode zones (X)'!$B$1:$C$125,2,0)</f>
        <v>b</v>
      </c>
      <c r="J65" s="3">
        <f>IF(E65="Yes",(VLOOKUP(I65,'Rates (C)'!$A$8:$B$13,2,0)),0)</f>
        <v>33</v>
      </c>
      <c r="K65" s="3">
        <f>VLOOKUP(I65,'Rates (C)'!$A$8:$C$13,3,0)*((Calculations!H65-0.5)/0.5)</f>
        <v>28.3</v>
      </c>
      <c r="L65" s="3">
        <f>IF(F65="Yes",VLOOKUP(I65,'Rates (C)'!$A$8:$D$13,4,0),0)</f>
        <v>0</v>
      </c>
      <c r="M65" s="3">
        <f>IF(F65="Yes",VLOOKUP(I65,'Rates (C)'!$A$8:$E$13,5,0)*((Calculations!H65-0.5)/0.5),0)</f>
        <v>0</v>
      </c>
      <c r="N65" s="3">
        <f t="shared" si="2"/>
        <v>61.3</v>
      </c>
      <c r="O65" s="1">
        <f>VLOOKUP(A65,'Invoice (C)'!$B$1:$H$125,2,0)</f>
        <v>0.8</v>
      </c>
      <c r="P65" s="1">
        <f t="shared" si="3"/>
        <v>1</v>
      </c>
      <c r="Q65" s="1" t="str">
        <f>VLOOKUP(C65,'Invoice (C)'!$E$1:$F$125,2,0)</f>
        <v>d</v>
      </c>
      <c r="R65" s="1">
        <f>VLOOKUP(B65,'Invoice (C)'!A64:H188,8,0)</f>
        <v>90.2</v>
      </c>
      <c r="S65" s="3">
        <f t="shared" si="4"/>
        <v>-28.900000000000006</v>
      </c>
      <c r="T65" s="13">
        <f t="shared" si="5"/>
        <v>0</v>
      </c>
      <c r="U65" s="3">
        <f t="shared" si="6"/>
        <v>61.3</v>
      </c>
      <c r="V65" s="3">
        <f t="shared" si="7"/>
        <v>0</v>
      </c>
      <c r="W65" s="3">
        <f t="shared" si="8"/>
        <v>83.857729138166889</v>
      </c>
      <c r="X65" s="3">
        <f t="shared" si="9"/>
        <v>0</v>
      </c>
    </row>
    <row r="66" spans="1:24" x14ac:dyDescent="0.3">
      <c r="A66" s="6">
        <v>2001810104</v>
      </c>
      <c r="B66" s="6">
        <v>1091117804200</v>
      </c>
      <c r="C66" s="1">
        <f>VLOOKUP(A66,'Invoice (C)'!$B$1:$E$125,4,0)</f>
        <v>334004</v>
      </c>
      <c r="D66" s="1" t="str">
        <f>VLOOKUP(A66,'Invoice (C)'!$B$1:$G$125,6,0)</f>
        <v>Forward charges</v>
      </c>
      <c r="E66" s="1" t="str">
        <f t="shared" si="0"/>
        <v>Yes</v>
      </c>
      <c r="F66" s="1" t="str">
        <f t="shared" si="1"/>
        <v>No</v>
      </c>
      <c r="G66" s="1">
        <f>SUMIF('Order report (X)'!A:A,Calculations!A66,'Order report (X)'!D:D)</f>
        <v>0.60099999999999998</v>
      </c>
      <c r="H66" s="1">
        <f>CEILING(Calculations!G66,0.5)</f>
        <v>1</v>
      </c>
      <c r="I66" s="1" t="str">
        <f>VLOOKUP(Calculations!C66,'Pincode zones (X)'!$B$1:$C$125,2,0)</f>
        <v>b</v>
      </c>
      <c r="J66" s="3">
        <f>IF(E66="Yes",(VLOOKUP(I66,'Rates (C)'!$A$8:$B$13,2,0)),0)</f>
        <v>33</v>
      </c>
      <c r="K66" s="3">
        <f>VLOOKUP(I66,'Rates (C)'!$A$8:$C$13,3,0)*((Calculations!H66-0.5)/0.5)</f>
        <v>28.3</v>
      </c>
      <c r="L66" s="3">
        <f>IF(F66="Yes",VLOOKUP(I66,'Rates (C)'!$A$8:$D$13,4,0),0)</f>
        <v>0</v>
      </c>
      <c r="M66" s="3">
        <f>IF(F66="Yes",VLOOKUP(I66,'Rates (C)'!$A$8:$E$13,5,0)*((Calculations!H66-0.5)/0.5),0)</f>
        <v>0</v>
      </c>
      <c r="N66" s="3">
        <f t="shared" si="2"/>
        <v>61.3</v>
      </c>
      <c r="O66" s="1">
        <f>VLOOKUP(A66,'Invoice (C)'!$B$1:$H$125,2,0)</f>
        <v>0.76</v>
      </c>
      <c r="P66" s="1">
        <f t="shared" si="3"/>
        <v>1</v>
      </c>
      <c r="Q66" s="1" t="str">
        <f>VLOOKUP(C66,'Invoice (C)'!$E$1:$F$125,2,0)</f>
        <v>d</v>
      </c>
      <c r="R66" s="1">
        <f>VLOOKUP(B66,'Invoice (C)'!A65:H189,8,0)</f>
        <v>90.2</v>
      </c>
      <c r="S66" s="3">
        <f t="shared" si="4"/>
        <v>-28.900000000000006</v>
      </c>
      <c r="T66" s="13">
        <f t="shared" si="5"/>
        <v>0</v>
      </c>
      <c r="U66" s="3">
        <f t="shared" si="6"/>
        <v>61.3</v>
      </c>
      <c r="V66" s="3">
        <f t="shared" si="7"/>
        <v>0</v>
      </c>
      <c r="W66" s="3">
        <f t="shared" si="8"/>
        <v>101.99667221297837</v>
      </c>
      <c r="X66" s="3">
        <f t="shared" si="9"/>
        <v>0</v>
      </c>
    </row>
    <row r="67" spans="1:24" x14ac:dyDescent="0.3">
      <c r="A67" s="6">
        <v>2001811153</v>
      </c>
      <c r="B67" s="6">
        <v>1091117957533</v>
      </c>
      <c r="C67" s="1">
        <f>VLOOKUP(A67,'Invoice (C)'!$B$1:$E$125,4,0)</f>
        <v>321001</v>
      </c>
      <c r="D67" s="1" t="str">
        <f>VLOOKUP(A67,'Invoice (C)'!$B$1:$G$125,6,0)</f>
        <v>Forward charges</v>
      </c>
      <c r="E67" s="1" t="str">
        <f t="shared" ref="E67:E125" si="10">_xlfn.IFS(D67="Forward charges","Yes",D67="Forward and RTO charges","Yes",TRUE,"No")</f>
        <v>Yes</v>
      </c>
      <c r="F67" s="1" t="str">
        <f t="shared" ref="F67:F125" si="11">IF(D67="Forward and RTO charges","Yes","No")</f>
        <v>No</v>
      </c>
      <c r="G67" s="1">
        <f>SUMIF('Order report (X)'!A:A,Calculations!A67,'Order report (X)'!D:D)</f>
        <v>0.60699999999999998</v>
      </c>
      <c r="H67" s="1">
        <f>CEILING(Calculations!G67,0.5)</f>
        <v>1</v>
      </c>
      <c r="I67" s="1" t="str">
        <f>VLOOKUP(Calculations!C67,'Pincode zones (X)'!$B$1:$C$125,2,0)</f>
        <v>b</v>
      </c>
      <c r="J67" s="3">
        <f>IF(E67="Yes",(VLOOKUP(I67,'Rates (C)'!$A$8:$B$13,2,0)),0)</f>
        <v>33</v>
      </c>
      <c r="K67" s="3">
        <f>VLOOKUP(I67,'Rates (C)'!$A$8:$C$13,3,0)*((Calculations!H67-0.5)/0.5)</f>
        <v>28.3</v>
      </c>
      <c r="L67" s="3">
        <f>IF(F67="Yes",VLOOKUP(I67,'Rates (C)'!$A$8:$D$13,4,0),0)</f>
        <v>0</v>
      </c>
      <c r="M67" s="3">
        <f>IF(F67="Yes",VLOOKUP(I67,'Rates (C)'!$A$8:$E$13,5,0)*((Calculations!H67-0.5)/0.5),0)</f>
        <v>0</v>
      </c>
      <c r="N67" s="3">
        <f t="shared" ref="N67:N125" si="12">J67+K67+L67+M67</f>
        <v>61.3</v>
      </c>
      <c r="O67" s="1">
        <f>VLOOKUP(A67,'Invoice (C)'!$B$1:$H$125,2,0)</f>
        <v>0.76</v>
      </c>
      <c r="P67" s="1">
        <f t="shared" ref="P67:P125" si="13">CEILING(O67,0.5)</f>
        <v>1</v>
      </c>
      <c r="Q67" s="1" t="str">
        <f>VLOOKUP(C67,'Invoice (C)'!$E$1:$F$125,2,0)</f>
        <v>d</v>
      </c>
      <c r="R67" s="1">
        <f>VLOOKUP(B67,'Invoice (C)'!A66:H190,8,0)</f>
        <v>90.2</v>
      </c>
      <c r="S67" s="3">
        <f t="shared" ref="S67:S125" si="14">N67-R67</f>
        <v>-28.900000000000006</v>
      </c>
      <c r="T67" s="13">
        <f t="shared" ref="T67:T125" si="15">IF(S67&gt;0,S67/N67,0)</f>
        <v>0</v>
      </c>
      <c r="U67" s="3">
        <f t="shared" ref="U67:U125" si="16">J67+K67</f>
        <v>61.3</v>
      </c>
      <c r="V67" s="3">
        <f t="shared" ref="V67:V125" si="17">L67+M67</f>
        <v>0</v>
      </c>
      <c r="W67" s="3">
        <f t="shared" ref="W67:W125" si="18">U67/G67</f>
        <v>100.98846787479407</v>
      </c>
      <c r="X67" s="3">
        <f t="shared" ref="X67:X125" si="19">V67/G67</f>
        <v>0</v>
      </c>
    </row>
    <row r="68" spans="1:24" x14ac:dyDescent="0.3">
      <c r="A68" s="6">
        <v>2001811229</v>
      </c>
      <c r="B68" s="6">
        <v>1091117957942</v>
      </c>
      <c r="C68" s="1">
        <f>VLOOKUP(A68,'Invoice (C)'!$B$1:$E$125,4,0)</f>
        <v>324001</v>
      </c>
      <c r="D68" s="1" t="str">
        <f>VLOOKUP(A68,'Invoice (C)'!$B$1:$G$125,6,0)</f>
        <v>Forward charges</v>
      </c>
      <c r="E68" s="1" t="str">
        <f t="shared" si="10"/>
        <v>Yes</v>
      </c>
      <c r="F68" s="1" t="str">
        <f t="shared" si="11"/>
        <v>No</v>
      </c>
      <c r="G68" s="1">
        <f>SUMIF('Order report (X)'!A:A,Calculations!A68,'Order report (X)'!D:D)</f>
        <v>0.505</v>
      </c>
      <c r="H68" s="1">
        <f>CEILING(Calculations!G68,0.5)</f>
        <v>1</v>
      </c>
      <c r="I68" s="1" t="str">
        <f>VLOOKUP(Calculations!C68,'Pincode zones (X)'!$B$1:$C$125,2,0)</f>
        <v>b</v>
      </c>
      <c r="J68" s="3">
        <f>IF(E68="Yes",(VLOOKUP(I68,'Rates (C)'!$A$8:$B$13,2,0)),0)</f>
        <v>33</v>
      </c>
      <c r="K68" s="3">
        <f>VLOOKUP(I68,'Rates (C)'!$A$8:$C$13,3,0)*((Calculations!H68-0.5)/0.5)</f>
        <v>28.3</v>
      </c>
      <c r="L68" s="3">
        <f>IF(F68="Yes",VLOOKUP(I68,'Rates (C)'!$A$8:$D$13,4,0),0)</f>
        <v>0</v>
      </c>
      <c r="M68" s="3">
        <f>IF(F68="Yes",VLOOKUP(I68,'Rates (C)'!$A$8:$E$13,5,0)*((Calculations!H68-0.5)/0.5),0)</f>
        <v>0</v>
      </c>
      <c r="N68" s="3">
        <f t="shared" si="12"/>
        <v>61.3</v>
      </c>
      <c r="O68" s="1">
        <f>VLOOKUP(A68,'Invoice (C)'!$B$1:$H$125,2,0)</f>
        <v>0.6</v>
      </c>
      <c r="P68" s="1">
        <f t="shared" si="13"/>
        <v>1</v>
      </c>
      <c r="Q68" s="1" t="str">
        <f>VLOOKUP(C68,'Invoice (C)'!$E$1:$F$125,2,0)</f>
        <v>d</v>
      </c>
      <c r="R68" s="1">
        <f>VLOOKUP(B68,'Invoice (C)'!A67:H191,8,0)</f>
        <v>90.2</v>
      </c>
      <c r="S68" s="3">
        <f t="shared" si="14"/>
        <v>-28.900000000000006</v>
      </c>
      <c r="T68" s="13">
        <f t="shared" si="15"/>
        <v>0</v>
      </c>
      <c r="U68" s="3">
        <f t="shared" si="16"/>
        <v>61.3</v>
      </c>
      <c r="V68" s="3">
        <f t="shared" si="17"/>
        <v>0</v>
      </c>
      <c r="W68" s="3">
        <f t="shared" si="18"/>
        <v>121.38613861386138</v>
      </c>
      <c r="X68" s="3">
        <f t="shared" si="19"/>
        <v>0</v>
      </c>
    </row>
    <row r="69" spans="1:24" x14ac:dyDescent="0.3">
      <c r="A69" s="6">
        <v>2001811363</v>
      </c>
      <c r="B69" s="6">
        <v>1091117958395</v>
      </c>
      <c r="C69" s="1">
        <f>VLOOKUP(A69,'Invoice (C)'!$B$1:$E$125,4,0)</f>
        <v>321608</v>
      </c>
      <c r="D69" s="1" t="str">
        <f>VLOOKUP(A69,'Invoice (C)'!$B$1:$G$125,6,0)</f>
        <v>Forward charges</v>
      </c>
      <c r="E69" s="1" t="str">
        <f t="shared" si="10"/>
        <v>Yes</v>
      </c>
      <c r="F69" s="1" t="str">
        <f t="shared" si="11"/>
        <v>No</v>
      </c>
      <c r="G69" s="1">
        <f>SUMIF('Order report (X)'!A:A,Calculations!A69,'Order report (X)'!D:D)</f>
        <v>0.50800000000000001</v>
      </c>
      <c r="H69" s="1">
        <f>CEILING(Calculations!G69,0.5)</f>
        <v>1</v>
      </c>
      <c r="I69" s="1" t="str">
        <f>VLOOKUP(Calculations!C69,'Pincode zones (X)'!$B$1:$C$125,2,0)</f>
        <v>b</v>
      </c>
      <c r="J69" s="3">
        <f>IF(E69="Yes",(VLOOKUP(I69,'Rates (C)'!$A$8:$B$13,2,0)),0)</f>
        <v>33</v>
      </c>
      <c r="K69" s="3">
        <f>VLOOKUP(I69,'Rates (C)'!$A$8:$C$13,3,0)*((Calculations!H69-0.5)/0.5)</f>
        <v>28.3</v>
      </c>
      <c r="L69" s="3">
        <f>IF(F69="Yes",VLOOKUP(I69,'Rates (C)'!$A$8:$D$13,4,0),0)</f>
        <v>0</v>
      </c>
      <c r="M69" s="3">
        <f>IF(F69="Yes",VLOOKUP(I69,'Rates (C)'!$A$8:$E$13,5,0)*((Calculations!H69-0.5)/0.5),0)</f>
        <v>0</v>
      </c>
      <c r="N69" s="3">
        <f t="shared" si="12"/>
        <v>61.3</v>
      </c>
      <c r="O69" s="1">
        <f>VLOOKUP(A69,'Invoice (C)'!$B$1:$H$125,2,0)</f>
        <v>0.59</v>
      </c>
      <c r="P69" s="1">
        <f t="shared" si="13"/>
        <v>1</v>
      </c>
      <c r="Q69" s="1" t="str">
        <f>VLOOKUP(C69,'Invoice (C)'!$E$1:$F$125,2,0)</f>
        <v>d</v>
      </c>
      <c r="R69" s="1">
        <f>VLOOKUP(B69,'Invoice (C)'!A68:H192,8,0)</f>
        <v>90.2</v>
      </c>
      <c r="S69" s="3">
        <f t="shared" si="14"/>
        <v>-28.900000000000006</v>
      </c>
      <c r="T69" s="13">
        <f t="shared" si="15"/>
        <v>0</v>
      </c>
      <c r="U69" s="3">
        <f t="shared" si="16"/>
        <v>61.3</v>
      </c>
      <c r="V69" s="3">
        <f t="shared" si="17"/>
        <v>0</v>
      </c>
      <c r="W69" s="3">
        <f t="shared" si="18"/>
        <v>120.66929133858267</v>
      </c>
      <c r="X69" s="3">
        <f t="shared" si="19"/>
        <v>0</v>
      </c>
    </row>
    <row r="70" spans="1:24" x14ac:dyDescent="0.3">
      <c r="A70" s="6">
        <v>2001811466</v>
      </c>
      <c r="B70" s="6">
        <v>1091118001865</v>
      </c>
      <c r="C70" s="1">
        <f>VLOOKUP(A70,'Invoice (C)'!$B$1:$E$125,4,0)</f>
        <v>302002</v>
      </c>
      <c r="D70" s="1" t="str">
        <f>VLOOKUP(A70,'Invoice (C)'!$B$1:$G$125,6,0)</f>
        <v>Forward charges</v>
      </c>
      <c r="E70" s="1" t="str">
        <f t="shared" si="10"/>
        <v>Yes</v>
      </c>
      <c r="F70" s="1" t="str">
        <f t="shared" si="11"/>
        <v>No</v>
      </c>
      <c r="G70" s="1">
        <f>SUMIF('Order report (X)'!A:A,Calculations!A70,'Order report (X)'!D:D)</f>
        <v>0.60699999999999998</v>
      </c>
      <c r="H70" s="1">
        <f>CEILING(Calculations!G70,0.5)</f>
        <v>1</v>
      </c>
      <c r="I70" s="1" t="str">
        <f>VLOOKUP(Calculations!C70,'Pincode zones (X)'!$B$1:$C$125,2,0)</f>
        <v>b</v>
      </c>
      <c r="J70" s="3">
        <f>IF(E70="Yes",(VLOOKUP(I70,'Rates (C)'!$A$8:$B$13,2,0)),0)</f>
        <v>33</v>
      </c>
      <c r="K70" s="3">
        <f>VLOOKUP(I70,'Rates (C)'!$A$8:$C$13,3,0)*((Calculations!H70-0.5)/0.5)</f>
        <v>28.3</v>
      </c>
      <c r="L70" s="3">
        <f>IF(F70="Yes",VLOOKUP(I70,'Rates (C)'!$A$8:$D$13,4,0),0)</f>
        <v>0</v>
      </c>
      <c r="M70" s="3">
        <f>IF(F70="Yes",VLOOKUP(I70,'Rates (C)'!$A$8:$E$13,5,0)*((Calculations!H70-0.5)/0.5),0)</f>
        <v>0</v>
      </c>
      <c r="N70" s="3">
        <f t="shared" si="12"/>
        <v>61.3</v>
      </c>
      <c r="O70" s="1">
        <f>VLOOKUP(A70,'Invoice (C)'!$B$1:$H$125,2,0)</f>
        <v>0.8</v>
      </c>
      <c r="P70" s="1">
        <f t="shared" si="13"/>
        <v>1</v>
      </c>
      <c r="Q70" s="1" t="str">
        <f>VLOOKUP(C70,'Invoice (C)'!$E$1:$F$125,2,0)</f>
        <v>d</v>
      </c>
      <c r="R70" s="1">
        <f>VLOOKUP(B70,'Invoice (C)'!A69:H193,8,0)</f>
        <v>90.2</v>
      </c>
      <c r="S70" s="3">
        <f t="shared" si="14"/>
        <v>-28.900000000000006</v>
      </c>
      <c r="T70" s="13">
        <f t="shared" si="15"/>
        <v>0</v>
      </c>
      <c r="U70" s="3">
        <f t="shared" si="16"/>
        <v>61.3</v>
      </c>
      <c r="V70" s="3">
        <f t="shared" si="17"/>
        <v>0</v>
      </c>
      <c r="W70" s="3">
        <f t="shared" si="18"/>
        <v>100.98846787479407</v>
      </c>
      <c r="X70" s="3">
        <f t="shared" si="19"/>
        <v>0</v>
      </c>
    </row>
    <row r="71" spans="1:24" x14ac:dyDescent="0.3">
      <c r="A71" s="6">
        <v>2001811809</v>
      </c>
      <c r="B71" s="6">
        <v>1091118009786</v>
      </c>
      <c r="C71" s="1">
        <f>VLOOKUP(A71,'Invoice (C)'!$B$1:$E$125,4,0)</f>
        <v>311011</v>
      </c>
      <c r="D71" s="1" t="str">
        <f>VLOOKUP(A71,'Invoice (C)'!$B$1:$G$125,6,0)</f>
        <v>Forward and RTO charges</v>
      </c>
      <c r="E71" s="1" t="str">
        <f t="shared" si="10"/>
        <v>Yes</v>
      </c>
      <c r="F71" s="1" t="str">
        <f t="shared" si="11"/>
        <v>Yes</v>
      </c>
      <c r="G71" s="1">
        <f>SUMIF('Order report (X)'!A:A,Calculations!A71,'Order report (X)'!D:D)</f>
        <v>0.5</v>
      </c>
      <c r="H71" s="1">
        <f>CEILING(Calculations!G71,0.5)</f>
        <v>0.5</v>
      </c>
      <c r="I71" s="1" t="str">
        <f>VLOOKUP(Calculations!C71,'Pincode zones (X)'!$B$1:$C$125,2,0)</f>
        <v>b</v>
      </c>
      <c r="J71" s="3">
        <f>IF(E71="Yes",(VLOOKUP(I71,'Rates (C)'!$A$8:$B$13,2,0)),0)</f>
        <v>33</v>
      </c>
      <c r="K71" s="3">
        <f>VLOOKUP(I71,'Rates (C)'!$A$8:$C$13,3,0)*((Calculations!H71-0.5)/0.5)</f>
        <v>0</v>
      </c>
      <c r="L71" s="3">
        <f>IF(F71="Yes",VLOOKUP(I71,'Rates (C)'!$A$8:$D$13,4,0),0)</f>
        <v>20.5</v>
      </c>
      <c r="M71" s="3">
        <f>IF(F71="Yes",VLOOKUP(I71,'Rates (C)'!$A$8:$E$13,5,0)*((Calculations!H71-0.5)/0.5),0)</f>
        <v>0</v>
      </c>
      <c r="N71" s="3">
        <f t="shared" si="12"/>
        <v>53.5</v>
      </c>
      <c r="O71" s="1">
        <f>VLOOKUP(A71,'Invoice (C)'!$B$1:$H$125,2,0)</f>
        <v>0.5</v>
      </c>
      <c r="P71" s="1">
        <f t="shared" si="13"/>
        <v>0.5</v>
      </c>
      <c r="Q71" s="1" t="str">
        <f>VLOOKUP(C71,'Invoice (C)'!$E$1:$F$125,2,0)</f>
        <v>d</v>
      </c>
      <c r="R71" s="1">
        <f>VLOOKUP(B71,'Invoice (C)'!A70:H194,8,0)</f>
        <v>86.7</v>
      </c>
      <c r="S71" s="3">
        <f t="shared" si="14"/>
        <v>-33.200000000000003</v>
      </c>
      <c r="T71" s="13">
        <f t="shared" si="15"/>
        <v>0</v>
      </c>
      <c r="U71" s="3">
        <f t="shared" si="16"/>
        <v>33</v>
      </c>
      <c r="V71" s="3">
        <f t="shared" si="17"/>
        <v>20.5</v>
      </c>
      <c r="W71" s="3">
        <f t="shared" si="18"/>
        <v>66</v>
      </c>
      <c r="X71" s="3">
        <f t="shared" si="19"/>
        <v>41</v>
      </c>
    </row>
    <row r="72" spans="1:24" x14ac:dyDescent="0.3">
      <c r="A72" s="6">
        <v>2001812854</v>
      </c>
      <c r="B72" s="6">
        <v>1091118548333</v>
      </c>
      <c r="C72" s="1">
        <f>VLOOKUP(A72,'Invoice (C)'!$B$1:$E$125,4,0)</f>
        <v>306302</v>
      </c>
      <c r="D72" s="1" t="str">
        <f>VLOOKUP(A72,'Invoice (C)'!$B$1:$G$125,6,0)</f>
        <v>Forward charges</v>
      </c>
      <c r="E72" s="1" t="str">
        <f t="shared" si="10"/>
        <v>Yes</v>
      </c>
      <c r="F72" s="1" t="str">
        <f t="shared" si="11"/>
        <v>No</v>
      </c>
      <c r="G72" s="1">
        <f>SUMIF('Order report (X)'!A:A,Calculations!A72,'Order report (X)'!D:D)</f>
        <v>2.5720000000000005</v>
      </c>
      <c r="H72" s="1">
        <f>CEILING(Calculations!G72,0.5)</f>
        <v>3</v>
      </c>
      <c r="I72" s="1" t="str">
        <f>VLOOKUP(Calculations!C72,'Pincode zones (X)'!$B$1:$C$125,2,0)</f>
        <v>b</v>
      </c>
      <c r="J72" s="3">
        <f>IF(E72="Yes",(VLOOKUP(I72,'Rates (C)'!$A$8:$B$13,2,0)),0)</f>
        <v>33</v>
      </c>
      <c r="K72" s="3">
        <f>VLOOKUP(I72,'Rates (C)'!$A$8:$C$13,3,0)*((Calculations!H72-0.5)/0.5)</f>
        <v>141.5</v>
      </c>
      <c r="L72" s="3">
        <f>IF(F72="Yes",VLOOKUP(I72,'Rates (C)'!$A$8:$D$13,4,0),0)</f>
        <v>0</v>
      </c>
      <c r="M72" s="3">
        <f>IF(F72="Yes",VLOOKUP(I72,'Rates (C)'!$A$8:$E$13,5,0)*((Calculations!H72-0.5)/0.5),0)</f>
        <v>0</v>
      </c>
      <c r="N72" s="3">
        <f t="shared" si="12"/>
        <v>174.5</v>
      </c>
      <c r="O72" s="1">
        <f>VLOOKUP(A72,'Invoice (C)'!$B$1:$H$125,2,0)</f>
        <v>2.94</v>
      </c>
      <c r="P72" s="1">
        <f t="shared" si="13"/>
        <v>3</v>
      </c>
      <c r="Q72" s="1" t="str">
        <f>VLOOKUP(C72,'Invoice (C)'!$E$1:$F$125,2,0)</f>
        <v>d</v>
      </c>
      <c r="R72" s="1">
        <f>VLOOKUP(B72,'Invoice (C)'!A71:H195,8,0)</f>
        <v>269.39999999999998</v>
      </c>
      <c r="S72" s="3">
        <f t="shared" si="14"/>
        <v>-94.899999999999977</v>
      </c>
      <c r="T72" s="13">
        <f t="shared" si="15"/>
        <v>0</v>
      </c>
      <c r="U72" s="3">
        <f t="shared" si="16"/>
        <v>174.5</v>
      </c>
      <c r="V72" s="3">
        <f t="shared" si="17"/>
        <v>0</v>
      </c>
      <c r="W72" s="3">
        <f t="shared" si="18"/>
        <v>67.846034214618953</v>
      </c>
      <c r="X72" s="3">
        <f t="shared" si="19"/>
        <v>0</v>
      </c>
    </row>
    <row r="73" spans="1:24" x14ac:dyDescent="0.3">
      <c r="A73" s="6">
        <v>2001813009</v>
      </c>
      <c r="B73" s="6">
        <v>1091118553701</v>
      </c>
      <c r="C73" s="1">
        <f>VLOOKUP(A73,'Invoice (C)'!$B$1:$E$125,4,0)</f>
        <v>313001</v>
      </c>
      <c r="D73" s="1" t="str">
        <f>VLOOKUP(A73,'Invoice (C)'!$B$1:$G$125,6,0)</f>
        <v>Forward charges</v>
      </c>
      <c r="E73" s="1" t="str">
        <f t="shared" si="10"/>
        <v>Yes</v>
      </c>
      <c r="F73" s="1" t="str">
        <f t="shared" si="11"/>
        <v>No</v>
      </c>
      <c r="G73" s="1">
        <f>SUMIF('Order report (X)'!A:A,Calculations!A73,'Order report (X)'!D:D)</f>
        <v>0.72</v>
      </c>
      <c r="H73" s="1">
        <f>CEILING(Calculations!G73,0.5)</f>
        <v>1</v>
      </c>
      <c r="I73" s="1" t="str">
        <f>VLOOKUP(Calculations!C73,'Pincode zones (X)'!$B$1:$C$125,2,0)</f>
        <v>b</v>
      </c>
      <c r="J73" s="3">
        <f>IF(E73="Yes",(VLOOKUP(I73,'Rates (C)'!$A$8:$B$13,2,0)),0)</f>
        <v>33</v>
      </c>
      <c r="K73" s="3">
        <f>VLOOKUP(I73,'Rates (C)'!$A$8:$C$13,3,0)*((Calculations!H73-0.5)/0.5)</f>
        <v>28.3</v>
      </c>
      <c r="L73" s="3">
        <f>IF(F73="Yes",VLOOKUP(I73,'Rates (C)'!$A$8:$D$13,4,0),0)</f>
        <v>0</v>
      </c>
      <c r="M73" s="3">
        <f>IF(F73="Yes",VLOOKUP(I73,'Rates (C)'!$A$8:$E$13,5,0)*((Calculations!H73-0.5)/0.5),0)</f>
        <v>0</v>
      </c>
      <c r="N73" s="3">
        <f t="shared" si="12"/>
        <v>61.3</v>
      </c>
      <c r="O73" s="1">
        <f>VLOOKUP(A73,'Invoice (C)'!$B$1:$H$125,2,0)</f>
        <v>1</v>
      </c>
      <c r="P73" s="1">
        <f t="shared" si="13"/>
        <v>1</v>
      </c>
      <c r="Q73" s="1" t="str">
        <f>VLOOKUP(C73,'Invoice (C)'!$E$1:$F$125,2,0)</f>
        <v>d</v>
      </c>
      <c r="R73" s="1">
        <f>VLOOKUP(B73,'Invoice (C)'!A72:H196,8,0)</f>
        <v>90.2</v>
      </c>
      <c r="S73" s="3">
        <f t="shared" si="14"/>
        <v>-28.900000000000006</v>
      </c>
      <c r="T73" s="13">
        <f t="shared" si="15"/>
        <v>0</v>
      </c>
      <c r="U73" s="3">
        <f t="shared" si="16"/>
        <v>61.3</v>
      </c>
      <c r="V73" s="3">
        <f t="shared" si="17"/>
        <v>0</v>
      </c>
      <c r="W73" s="3">
        <f t="shared" si="18"/>
        <v>85.138888888888886</v>
      </c>
      <c r="X73" s="3">
        <f t="shared" si="19"/>
        <v>0</v>
      </c>
    </row>
    <row r="74" spans="1:24" x14ac:dyDescent="0.3">
      <c r="A74" s="6">
        <v>2001812650</v>
      </c>
      <c r="B74" s="6">
        <v>1091118591534</v>
      </c>
      <c r="C74" s="1">
        <f>VLOOKUP(A74,'Invoice (C)'!$B$1:$E$125,4,0)</f>
        <v>302002</v>
      </c>
      <c r="D74" s="1" t="str">
        <f>VLOOKUP(A74,'Invoice (C)'!$B$1:$G$125,6,0)</f>
        <v>Forward charges</v>
      </c>
      <c r="E74" s="1" t="str">
        <f t="shared" si="10"/>
        <v>Yes</v>
      </c>
      <c r="F74" s="1" t="str">
        <f t="shared" si="11"/>
        <v>No</v>
      </c>
      <c r="G74" s="1">
        <f>SUMIF('Order report (X)'!A:A,Calculations!A74,'Order report (X)'!D:D)</f>
        <v>0.56300000000000006</v>
      </c>
      <c r="H74" s="1">
        <f>CEILING(Calculations!G74,0.5)</f>
        <v>1</v>
      </c>
      <c r="I74" s="1" t="str">
        <f>VLOOKUP(Calculations!C74,'Pincode zones (X)'!$B$1:$C$125,2,0)</f>
        <v>b</v>
      </c>
      <c r="J74" s="3">
        <f>IF(E74="Yes",(VLOOKUP(I74,'Rates (C)'!$A$8:$B$13,2,0)),0)</f>
        <v>33</v>
      </c>
      <c r="K74" s="3">
        <f>VLOOKUP(I74,'Rates (C)'!$A$8:$C$13,3,0)*((Calculations!H74-0.5)/0.5)</f>
        <v>28.3</v>
      </c>
      <c r="L74" s="3">
        <f>IF(F74="Yes",VLOOKUP(I74,'Rates (C)'!$A$8:$D$13,4,0),0)</f>
        <v>0</v>
      </c>
      <c r="M74" s="3">
        <f>IF(F74="Yes",VLOOKUP(I74,'Rates (C)'!$A$8:$E$13,5,0)*((Calculations!H74-0.5)/0.5),0)</f>
        <v>0</v>
      </c>
      <c r="N74" s="3">
        <f t="shared" si="12"/>
        <v>61.3</v>
      </c>
      <c r="O74" s="1">
        <f>VLOOKUP(A74,'Invoice (C)'!$B$1:$H$125,2,0)</f>
        <v>0.61</v>
      </c>
      <c r="P74" s="1">
        <f t="shared" si="13"/>
        <v>1</v>
      </c>
      <c r="Q74" s="1" t="str">
        <f>VLOOKUP(C74,'Invoice (C)'!$E$1:$F$125,2,0)</f>
        <v>d</v>
      </c>
      <c r="R74" s="1">
        <f>VLOOKUP(B74,'Invoice (C)'!A73:H197,8,0)</f>
        <v>90.2</v>
      </c>
      <c r="S74" s="3">
        <f t="shared" si="14"/>
        <v>-28.900000000000006</v>
      </c>
      <c r="T74" s="13">
        <f t="shared" si="15"/>
        <v>0</v>
      </c>
      <c r="U74" s="3">
        <f t="shared" si="16"/>
        <v>61.3</v>
      </c>
      <c r="V74" s="3">
        <f t="shared" si="17"/>
        <v>0</v>
      </c>
      <c r="W74" s="3">
        <f t="shared" si="18"/>
        <v>108.88099467140319</v>
      </c>
      <c r="X74" s="3">
        <f t="shared" si="19"/>
        <v>0</v>
      </c>
    </row>
    <row r="75" spans="1:24" x14ac:dyDescent="0.3">
      <c r="A75" s="6">
        <v>2001814580</v>
      </c>
      <c r="B75" s="6">
        <v>1091118925110</v>
      </c>
      <c r="C75" s="1">
        <f>VLOOKUP(A75,'Invoice (C)'!$B$1:$E$125,4,0)</f>
        <v>322255</v>
      </c>
      <c r="D75" s="1" t="str">
        <f>VLOOKUP(A75,'Invoice (C)'!$B$1:$G$125,6,0)</f>
        <v>Forward and RTO charges</v>
      </c>
      <c r="E75" s="1" t="str">
        <f t="shared" si="10"/>
        <v>Yes</v>
      </c>
      <c r="F75" s="1" t="str">
        <f t="shared" si="11"/>
        <v>Yes</v>
      </c>
      <c r="G75" s="1">
        <f>SUMIF('Order report (X)'!A:A,Calculations!A75,'Order report (X)'!D:D)</f>
        <v>0.127</v>
      </c>
      <c r="H75" s="1">
        <f>CEILING(Calculations!G75,0.5)</f>
        <v>0.5</v>
      </c>
      <c r="I75" s="1" t="str">
        <f>VLOOKUP(Calculations!C75,'Pincode zones (X)'!$B$1:$C$125,2,0)</f>
        <v>b</v>
      </c>
      <c r="J75" s="3">
        <f>IF(E75="Yes",(VLOOKUP(I75,'Rates (C)'!$A$8:$B$13,2,0)),0)</f>
        <v>33</v>
      </c>
      <c r="K75" s="3">
        <f>VLOOKUP(I75,'Rates (C)'!$A$8:$C$13,3,0)*((Calculations!H75-0.5)/0.5)</f>
        <v>0</v>
      </c>
      <c r="L75" s="3">
        <f>IF(F75="Yes",VLOOKUP(I75,'Rates (C)'!$A$8:$D$13,4,0),0)</f>
        <v>20.5</v>
      </c>
      <c r="M75" s="3">
        <f>IF(F75="Yes",VLOOKUP(I75,'Rates (C)'!$A$8:$E$13,5,0)*((Calculations!H75-0.5)/0.5),0)</f>
        <v>0</v>
      </c>
      <c r="N75" s="3">
        <f t="shared" si="12"/>
        <v>53.5</v>
      </c>
      <c r="O75" s="1">
        <f>VLOOKUP(A75,'Invoice (C)'!$B$1:$H$125,2,0)</f>
        <v>0.15</v>
      </c>
      <c r="P75" s="1">
        <f t="shared" si="13"/>
        <v>0.5</v>
      </c>
      <c r="Q75" s="1" t="str">
        <f>VLOOKUP(C75,'Invoice (C)'!$E$1:$F$125,2,0)</f>
        <v>d</v>
      </c>
      <c r="R75" s="1">
        <f>VLOOKUP(B75,'Invoice (C)'!A74:H198,8,0)</f>
        <v>86.7</v>
      </c>
      <c r="S75" s="3">
        <f t="shared" si="14"/>
        <v>-33.200000000000003</v>
      </c>
      <c r="T75" s="13">
        <f t="shared" si="15"/>
        <v>0</v>
      </c>
      <c r="U75" s="3">
        <f t="shared" si="16"/>
        <v>33</v>
      </c>
      <c r="V75" s="3">
        <f t="shared" si="17"/>
        <v>20.5</v>
      </c>
      <c r="W75" s="3">
        <f t="shared" si="18"/>
        <v>259.84251968503935</v>
      </c>
      <c r="X75" s="3">
        <f t="shared" si="19"/>
        <v>161.41732283464566</v>
      </c>
    </row>
    <row r="76" spans="1:24" x14ac:dyDescent="0.3">
      <c r="A76" s="6">
        <v>2001815688</v>
      </c>
      <c r="B76" s="6">
        <v>1091119169701</v>
      </c>
      <c r="C76" s="1">
        <f>VLOOKUP(A76,'Invoice (C)'!$B$1:$E$125,4,0)</f>
        <v>302017</v>
      </c>
      <c r="D76" s="1" t="str">
        <f>VLOOKUP(A76,'Invoice (C)'!$B$1:$G$125,6,0)</f>
        <v>Forward charges</v>
      </c>
      <c r="E76" s="1" t="str">
        <f t="shared" si="10"/>
        <v>Yes</v>
      </c>
      <c r="F76" s="1" t="str">
        <f t="shared" si="11"/>
        <v>No</v>
      </c>
      <c r="G76" s="1">
        <f>SUMIF('Order report (X)'!A:A,Calculations!A76,'Order report (X)'!D:D)</f>
        <v>0.22</v>
      </c>
      <c r="H76" s="1">
        <f>CEILING(Calculations!G76,0.5)</f>
        <v>0.5</v>
      </c>
      <c r="I76" s="1" t="str">
        <f>VLOOKUP(Calculations!C76,'Pincode zones (X)'!$B$1:$C$125,2,0)</f>
        <v>b</v>
      </c>
      <c r="J76" s="3">
        <f>IF(E76="Yes",(VLOOKUP(I76,'Rates (C)'!$A$8:$B$13,2,0)),0)</f>
        <v>33</v>
      </c>
      <c r="K76" s="3">
        <f>VLOOKUP(I76,'Rates (C)'!$A$8:$C$13,3,0)*((Calculations!H76-0.5)/0.5)</f>
        <v>0</v>
      </c>
      <c r="L76" s="3">
        <f>IF(F76="Yes",VLOOKUP(I76,'Rates (C)'!$A$8:$D$13,4,0),0)</f>
        <v>0</v>
      </c>
      <c r="M76" s="3">
        <f>IF(F76="Yes",VLOOKUP(I76,'Rates (C)'!$A$8:$E$13,5,0)*((Calculations!H76-0.5)/0.5),0)</f>
        <v>0</v>
      </c>
      <c r="N76" s="3">
        <f t="shared" si="12"/>
        <v>33</v>
      </c>
      <c r="O76" s="1">
        <f>VLOOKUP(A76,'Invoice (C)'!$B$1:$H$125,2,0)</f>
        <v>0.2</v>
      </c>
      <c r="P76" s="1">
        <f t="shared" si="13"/>
        <v>0.5</v>
      </c>
      <c r="Q76" s="1" t="str">
        <f>VLOOKUP(C76,'Invoice (C)'!$E$1:$F$125,2,0)</f>
        <v>d</v>
      </c>
      <c r="R76" s="1">
        <f>VLOOKUP(B76,'Invoice (C)'!A75:H199,8,0)</f>
        <v>45.4</v>
      </c>
      <c r="S76" s="3">
        <f t="shared" si="14"/>
        <v>-12.399999999999999</v>
      </c>
      <c r="T76" s="13">
        <f t="shared" si="15"/>
        <v>0</v>
      </c>
      <c r="U76" s="3">
        <f t="shared" si="16"/>
        <v>33</v>
      </c>
      <c r="V76" s="3">
        <f t="shared" si="17"/>
        <v>0</v>
      </c>
      <c r="W76" s="3">
        <f t="shared" si="18"/>
        <v>150</v>
      </c>
      <c r="X76" s="3">
        <f t="shared" si="19"/>
        <v>0</v>
      </c>
    </row>
    <row r="77" spans="1:24" x14ac:dyDescent="0.3">
      <c r="A77" s="6">
        <v>2001816131</v>
      </c>
      <c r="B77" s="6">
        <v>1091119367193</v>
      </c>
      <c r="C77" s="1">
        <f>VLOOKUP(A77,'Invoice (C)'!$B$1:$E$125,4,0)</f>
        <v>302017</v>
      </c>
      <c r="D77" s="1" t="str">
        <f>VLOOKUP(A77,'Invoice (C)'!$B$1:$G$125,6,0)</f>
        <v>Forward charges</v>
      </c>
      <c r="E77" s="1" t="str">
        <f t="shared" si="10"/>
        <v>Yes</v>
      </c>
      <c r="F77" s="1" t="str">
        <f t="shared" si="11"/>
        <v>No</v>
      </c>
      <c r="G77" s="1">
        <f>SUMIF('Order report (X)'!A:A,Calculations!A77,'Order report (X)'!D:D)</f>
        <v>0.55399999999999994</v>
      </c>
      <c r="H77" s="1">
        <f>CEILING(Calculations!G77,0.5)</f>
        <v>1</v>
      </c>
      <c r="I77" s="1" t="str">
        <f>VLOOKUP(Calculations!C77,'Pincode zones (X)'!$B$1:$C$125,2,0)</f>
        <v>b</v>
      </c>
      <c r="J77" s="3">
        <f>IF(E77="Yes",(VLOOKUP(I77,'Rates (C)'!$A$8:$B$13,2,0)),0)</f>
        <v>33</v>
      </c>
      <c r="K77" s="3">
        <f>VLOOKUP(I77,'Rates (C)'!$A$8:$C$13,3,0)*((Calculations!H77-0.5)/0.5)</f>
        <v>28.3</v>
      </c>
      <c r="L77" s="3">
        <f>IF(F77="Yes",VLOOKUP(I77,'Rates (C)'!$A$8:$D$13,4,0),0)</f>
        <v>0</v>
      </c>
      <c r="M77" s="3">
        <f>IF(F77="Yes",VLOOKUP(I77,'Rates (C)'!$A$8:$E$13,5,0)*((Calculations!H77-0.5)/0.5),0)</f>
        <v>0</v>
      </c>
      <c r="N77" s="3">
        <f t="shared" si="12"/>
        <v>61.3</v>
      </c>
      <c r="O77" s="1">
        <f>VLOOKUP(A77,'Invoice (C)'!$B$1:$H$125,2,0)</f>
        <v>0.7</v>
      </c>
      <c r="P77" s="1">
        <f t="shared" si="13"/>
        <v>1</v>
      </c>
      <c r="Q77" s="1" t="str">
        <f>VLOOKUP(C77,'Invoice (C)'!$E$1:$F$125,2,0)</f>
        <v>d</v>
      </c>
      <c r="R77" s="1">
        <f>VLOOKUP(B77,'Invoice (C)'!A76:H200,8,0)</f>
        <v>90.2</v>
      </c>
      <c r="S77" s="3">
        <f t="shared" si="14"/>
        <v>-28.900000000000006</v>
      </c>
      <c r="T77" s="13">
        <f t="shared" si="15"/>
        <v>0</v>
      </c>
      <c r="U77" s="3">
        <f t="shared" si="16"/>
        <v>61.3</v>
      </c>
      <c r="V77" s="3">
        <f t="shared" si="17"/>
        <v>0</v>
      </c>
      <c r="W77" s="3">
        <f t="shared" si="18"/>
        <v>110.64981949458485</v>
      </c>
      <c r="X77" s="3">
        <f t="shared" si="19"/>
        <v>0</v>
      </c>
    </row>
    <row r="78" spans="1:24" x14ac:dyDescent="0.3">
      <c r="A78" s="6">
        <v>2001816996</v>
      </c>
      <c r="B78" s="6">
        <v>1091119429202</v>
      </c>
      <c r="C78" s="1">
        <f>VLOOKUP(A78,'Invoice (C)'!$B$1:$E$125,4,0)</f>
        <v>335512</v>
      </c>
      <c r="D78" s="1" t="str">
        <f>VLOOKUP(A78,'Invoice (C)'!$B$1:$G$125,6,0)</f>
        <v>Forward charges</v>
      </c>
      <c r="E78" s="1" t="str">
        <f t="shared" si="10"/>
        <v>Yes</v>
      </c>
      <c r="F78" s="1" t="str">
        <f t="shared" si="11"/>
        <v>No</v>
      </c>
      <c r="G78" s="1">
        <f>SUMIF('Order report (X)'!A:A,Calculations!A78,'Order report (X)'!D:D)</f>
        <v>0.5</v>
      </c>
      <c r="H78" s="1">
        <f>CEILING(Calculations!G78,0.5)</f>
        <v>0.5</v>
      </c>
      <c r="I78" s="1" t="str">
        <f>VLOOKUP(Calculations!C78,'Pincode zones (X)'!$B$1:$C$125,2,0)</f>
        <v>b</v>
      </c>
      <c r="J78" s="3">
        <f>IF(E78="Yes",(VLOOKUP(I78,'Rates (C)'!$A$8:$B$13,2,0)),0)</f>
        <v>33</v>
      </c>
      <c r="K78" s="3">
        <f>VLOOKUP(I78,'Rates (C)'!$A$8:$C$13,3,0)*((Calculations!H78-0.5)/0.5)</f>
        <v>0</v>
      </c>
      <c r="L78" s="3">
        <f>IF(F78="Yes",VLOOKUP(I78,'Rates (C)'!$A$8:$D$13,4,0),0)</f>
        <v>0</v>
      </c>
      <c r="M78" s="3">
        <f>IF(F78="Yes",VLOOKUP(I78,'Rates (C)'!$A$8:$E$13,5,0)*((Calculations!H78-0.5)/0.5),0)</f>
        <v>0</v>
      </c>
      <c r="N78" s="3">
        <f t="shared" si="12"/>
        <v>33</v>
      </c>
      <c r="O78" s="1">
        <f>VLOOKUP(A78,'Invoice (C)'!$B$1:$H$125,2,0)</f>
        <v>0.5</v>
      </c>
      <c r="P78" s="1">
        <f t="shared" si="13"/>
        <v>0.5</v>
      </c>
      <c r="Q78" s="1" t="str">
        <f>VLOOKUP(C78,'Invoice (C)'!$E$1:$F$125,2,0)</f>
        <v>d</v>
      </c>
      <c r="R78" s="1">
        <f>VLOOKUP(B78,'Invoice (C)'!A77:H201,8,0)</f>
        <v>45.4</v>
      </c>
      <c r="S78" s="3">
        <f t="shared" si="14"/>
        <v>-12.399999999999999</v>
      </c>
      <c r="T78" s="13">
        <f t="shared" si="15"/>
        <v>0</v>
      </c>
      <c r="U78" s="3">
        <f t="shared" si="16"/>
        <v>33</v>
      </c>
      <c r="V78" s="3">
        <f t="shared" si="17"/>
        <v>0</v>
      </c>
      <c r="W78" s="3">
        <f t="shared" si="18"/>
        <v>66</v>
      </c>
      <c r="X78" s="3">
        <f t="shared" si="19"/>
        <v>0</v>
      </c>
    </row>
    <row r="79" spans="1:24" x14ac:dyDescent="0.3">
      <c r="A79" s="6">
        <v>2001821185</v>
      </c>
      <c r="B79" s="6">
        <v>1091120959225</v>
      </c>
      <c r="C79" s="1">
        <f>VLOOKUP(A79,'Invoice (C)'!$B$1:$E$125,4,0)</f>
        <v>313001</v>
      </c>
      <c r="D79" s="1" t="str">
        <f>VLOOKUP(A79,'Invoice (C)'!$B$1:$G$125,6,0)</f>
        <v>Forward charges</v>
      </c>
      <c r="E79" s="1" t="str">
        <f t="shared" si="10"/>
        <v>Yes</v>
      </c>
      <c r="F79" s="1" t="str">
        <f t="shared" si="11"/>
        <v>No</v>
      </c>
      <c r="G79" s="1">
        <f>SUMIF('Order report (X)'!A:A,Calculations!A79,'Order report (X)'!D:D)</f>
        <v>2.0979999999999999</v>
      </c>
      <c r="H79" s="1">
        <f>CEILING(Calculations!G79,0.5)</f>
        <v>2.5</v>
      </c>
      <c r="I79" s="1" t="str">
        <f>VLOOKUP(Calculations!C79,'Pincode zones (X)'!$B$1:$C$125,2,0)</f>
        <v>b</v>
      </c>
      <c r="J79" s="3">
        <f>IF(E79="Yes",(VLOOKUP(I79,'Rates (C)'!$A$8:$B$13,2,0)),0)</f>
        <v>33</v>
      </c>
      <c r="K79" s="3">
        <f>VLOOKUP(I79,'Rates (C)'!$A$8:$C$13,3,0)*((Calculations!H79-0.5)/0.5)</f>
        <v>113.2</v>
      </c>
      <c r="L79" s="3">
        <f>IF(F79="Yes",VLOOKUP(I79,'Rates (C)'!$A$8:$D$13,4,0),0)</f>
        <v>0</v>
      </c>
      <c r="M79" s="3">
        <f>IF(F79="Yes",VLOOKUP(I79,'Rates (C)'!$A$8:$E$13,5,0)*((Calculations!H79-0.5)/0.5),0)</f>
        <v>0</v>
      </c>
      <c r="N79" s="3">
        <f t="shared" si="12"/>
        <v>146.19999999999999</v>
      </c>
      <c r="O79" s="1">
        <f>VLOOKUP(A79,'Invoice (C)'!$B$1:$H$125,2,0)</f>
        <v>2.1</v>
      </c>
      <c r="P79" s="1">
        <f t="shared" si="13"/>
        <v>2.5</v>
      </c>
      <c r="Q79" s="1" t="str">
        <f>VLOOKUP(C79,'Invoice (C)'!$E$1:$F$125,2,0)</f>
        <v>d</v>
      </c>
      <c r="R79" s="1">
        <f>VLOOKUP(B79,'Invoice (C)'!A78:H202,8,0)</f>
        <v>224.6</v>
      </c>
      <c r="S79" s="3">
        <f t="shared" si="14"/>
        <v>-78.400000000000006</v>
      </c>
      <c r="T79" s="13">
        <f t="shared" si="15"/>
        <v>0</v>
      </c>
      <c r="U79" s="3">
        <f t="shared" si="16"/>
        <v>146.19999999999999</v>
      </c>
      <c r="V79" s="3">
        <f t="shared" si="17"/>
        <v>0</v>
      </c>
      <c r="W79" s="3">
        <f t="shared" si="18"/>
        <v>69.685414680648236</v>
      </c>
      <c r="X79" s="3">
        <f t="shared" si="19"/>
        <v>0</v>
      </c>
    </row>
    <row r="80" spans="1:24" x14ac:dyDescent="0.3">
      <c r="A80" s="6">
        <v>2001821284</v>
      </c>
      <c r="B80" s="6">
        <v>1091120962515</v>
      </c>
      <c r="C80" s="1">
        <f>VLOOKUP(A80,'Invoice (C)'!$B$1:$E$125,4,0)</f>
        <v>313001</v>
      </c>
      <c r="D80" s="1" t="str">
        <f>VLOOKUP(A80,'Invoice (C)'!$B$1:$G$125,6,0)</f>
        <v>Forward charges</v>
      </c>
      <c r="E80" s="1" t="str">
        <f t="shared" si="10"/>
        <v>Yes</v>
      </c>
      <c r="F80" s="1" t="str">
        <f t="shared" si="11"/>
        <v>No</v>
      </c>
      <c r="G80" s="1">
        <f>SUMIF('Order report (X)'!A:A,Calculations!A80,'Order report (X)'!D:D)</f>
        <v>0.17699999999999999</v>
      </c>
      <c r="H80" s="1">
        <f>CEILING(Calculations!G80,0.5)</f>
        <v>0.5</v>
      </c>
      <c r="I80" s="1" t="str">
        <f>VLOOKUP(Calculations!C80,'Pincode zones (X)'!$B$1:$C$125,2,0)</f>
        <v>b</v>
      </c>
      <c r="J80" s="3">
        <f>IF(E80="Yes",(VLOOKUP(I80,'Rates (C)'!$A$8:$B$13,2,0)),0)</f>
        <v>33</v>
      </c>
      <c r="K80" s="3">
        <f>VLOOKUP(I80,'Rates (C)'!$A$8:$C$13,3,0)*((Calculations!H80-0.5)/0.5)</f>
        <v>0</v>
      </c>
      <c r="L80" s="3">
        <f>IF(F80="Yes",VLOOKUP(I80,'Rates (C)'!$A$8:$D$13,4,0),0)</f>
        <v>0</v>
      </c>
      <c r="M80" s="3">
        <f>IF(F80="Yes",VLOOKUP(I80,'Rates (C)'!$A$8:$E$13,5,0)*((Calculations!H80-0.5)/0.5),0)</f>
        <v>0</v>
      </c>
      <c r="N80" s="3">
        <f t="shared" si="12"/>
        <v>33</v>
      </c>
      <c r="O80" s="1">
        <f>VLOOKUP(A80,'Invoice (C)'!$B$1:$H$125,2,0)</f>
        <v>0.2</v>
      </c>
      <c r="P80" s="1">
        <f t="shared" si="13"/>
        <v>0.5</v>
      </c>
      <c r="Q80" s="1" t="str">
        <f>VLOOKUP(C80,'Invoice (C)'!$E$1:$F$125,2,0)</f>
        <v>d</v>
      </c>
      <c r="R80" s="1">
        <f>VLOOKUP(B80,'Invoice (C)'!A79:H203,8,0)</f>
        <v>45.4</v>
      </c>
      <c r="S80" s="3">
        <f t="shared" si="14"/>
        <v>-12.399999999999999</v>
      </c>
      <c r="T80" s="13">
        <f t="shared" si="15"/>
        <v>0</v>
      </c>
      <c r="U80" s="3">
        <f t="shared" si="16"/>
        <v>33</v>
      </c>
      <c r="V80" s="3">
        <f t="shared" si="17"/>
        <v>0</v>
      </c>
      <c r="W80" s="3">
        <f t="shared" si="18"/>
        <v>186.4406779661017</v>
      </c>
      <c r="X80" s="3">
        <f t="shared" si="19"/>
        <v>0</v>
      </c>
    </row>
    <row r="81" spans="1:24" x14ac:dyDescent="0.3">
      <c r="A81" s="6">
        <v>2001821679</v>
      </c>
      <c r="B81" s="6">
        <v>1091121031745</v>
      </c>
      <c r="C81" s="1">
        <f>VLOOKUP(A81,'Invoice (C)'!$B$1:$E$125,4,0)</f>
        <v>307026</v>
      </c>
      <c r="D81" s="1" t="str">
        <f>VLOOKUP(A81,'Invoice (C)'!$B$1:$G$125,6,0)</f>
        <v>Forward charges</v>
      </c>
      <c r="E81" s="1" t="str">
        <f t="shared" si="10"/>
        <v>Yes</v>
      </c>
      <c r="F81" s="1" t="str">
        <f t="shared" si="11"/>
        <v>No</v>
      </c>
      <c r="G81" s="1">
        <f>SUMIF('Order report (X)'!A:A,Calculations!A81,'Order report (X)'!D:D)</f>
        <v>0.16500000000000001</v>
      </c>
      <c r="H81" s="1">
        <f>CEILING(Calculations!G81,0.5)</f>
        <v>0.5</v>
      </c>
      <c r="I81" s="1" t="str">
        <f>VLOOKUP(Calculations!C81,'Pincode zones (X)'!$B$1:$C$125,2,0)</f>
        <v>b</v>
      </c>
      <c r="J81" s="3">
        <f>IF(E81="Yes",(VLOOKUP(I81,'Rates (C)'!$A$8:$B$13,2,0)),0)</f>
        <v>33</v>
      </c>
      <c r="K81" s="3">
        <f>VLOOKUP(I81,'Rates (C)'!$A$8:$C$13,3,0)*((Calculations!H81-0.5)/0.5)</f>
        <v>0</v>
      </c>
      <c r="L81" s="3">
        <f>IF(F81="Yes",VLOOKUP(I81,'Rates (C)'!$A$8:$D$13,4,0),0)</f>
        <v>0</v>
      </c>
      <c r="M81" s="3">
        <f>IF(F81="Yes",VLOOKUP(I81,'Rates (C)'!$A$8:$E$13,5,0)*((Calculations!H81-0.5)/0.5),0)</f>
        <v>0</v>
      </c>
      <c r="N81" s="3">
        <f t="shared" si="12"/>
        <v>33</v>
      </c>
      <c r="O81" s="1">
        <f>VLOOKUP(A81,'Invoice (C)'!$B$1:$H$125,2,0)</f>
        <v>0.2</v>
      </c>
      <c r="P81" s="1">
        <f t="shared" si="13"/>
        <v>0.5</v>
      </c>
      <c r="Q81" s="1" t="str">
        <f>VLOOKUP(C81,'Invoice (C)'!$E$1:$F$125,2,0)</f>
        <v>d</v>
      </c>
      <c r="R81" s="1">
        <f>VLOOKUP(B81,'Invoice (C)'!A80:H204,8,0)</f>
        <v>45.4</v>
      </c>
      <c r="S81" s="3">
        <f t="shared" si="14"/>
        <v>-12.399999999999999</v>
      </c>
      <c r="T81" s="13">
        <f t="shared" si="15"/>
        <v>0</v>
      </c>
      <c r="U81" s="3">
        <f t="shared" si="16"/>
        <v>33</v>
      </c>
      <c r="V81" s="3">
        <f t="shared" si="17"/>
        <v>0</v>
      </c>
      <c r="W81" s="3">
        <f t="shared" si="18"/>
        <v>200</v>
      </c>
      <c r="X81" s="3">
        <f t="shared" si="19"/>
        <v>0</v>
      </c>
    </row>
    <row r="82" spans="1:24" x14ac:dyDescent="0.3">
      <c r="A82" s="6">
        <v>2001821742</v>
      </c>
      <c r="B82" s="6">
        <v>1091121034114</v>
      </c>
      <c r="C82" s="1">
        <f>VLOOKUP(A82,'Invoice (C)'!$B$1:$E$125,4,0)</f>
        <v>327025</v>
      </c>
      <c r="D82" s="1" t="str">
        <f>VLOOKUP(A82,'Invoice (C)'!$B$1:$G$125,6,0)</f>
        <v>Forward charges</v>
      </c>
      <c r="E82" s="1" t="str">
        <f t="shared" si="10"/>
        <v>Yes</v>
      </c>
      <c r="F82" s="1" t="str">
        <f t="shared" si="11"/>
        <v>No</v>
      </c>
      <c r="G82" s="1">
        <f>SUMIF('Order report (X)'!A:A,Calculations!A82,'Order report (X)'!D:D)</f>
        <v>0.24</v>
      </c>
      <c r="H82" s="1">
        <f>CEILING(Calculations!G82,0.5)</f>
        <v>0.5</v>
      </c>
      <c r="I82" s="1" t="str">
        <f>VLOOKUP(Calculations!C82,'Pincode zones (X)'!$B$1:$C$125,2,0)</f>
        <v>b</v>
      </c>
      <c r="J82" s="3">
        <f>IF(E82="Yes",(VLOOKUP(I82,'Rates (C)'!$A$8:$B$13,2,0)),0)</f>
        <v>33</v>
      </c>
      <c r="K82" s="3">
        <f>VLOOKUP(I82,'Rates (C)'!$A$8:$C$13,3,0)*((Calculations!H82-0.5)/0.5)</f>
        <v>0</v>
      </c>
      <c r="L82" s="3">
        <f>IF(F82="Yes",VLOOKUP(I82,'Rates (C)'!$A$8:$D$13,4,0),0)</f>
        <v>0</v>
      </c>
      <c r="M82" s="3">
        <f>IF(F82="Yes",VLOOKUP(I82,'Rates (C)'!$A$8:$E$13,5,0)*((Calculations!H82-0.5)/0.5),0)</f>
        <v>0</v>
      </c>
      <c r="N82" s="3">
        <f t="shared" si="12"/>
        <v>33</v>
      </c>
      <c r="O82" s="1">
        <f>VLOOKUP(A82,'Invoice (C)'!$B$1:$H$125,2,0)</f>
        <v>0.15</v>
      </c>
      <c r="P82" s="1">
        <f t="shared" si="13"/>
        <v>0.5</v>
      </c>
      <c r="Q82" s="1" t="str">
        <f>VLOOKUP(C82,'Invoice (C)'!$E$1:$F$125,2,0)</f>
        <v>d</v>
      </c>
      <c r="R82" s="1">
        <f>VLOOKUP(B82,'Invoice (C)'!A81:H205,8,0)</f>
        <v>45.4</v>
      </c>
      <c r="S82" s="3">
        <f t="shared" si="14"/>
        <v>-12.399999999999999</v>
      </c>
      <c r="T82" s="13">
        <f t="shared" si="15"/>
        <v>0</v>
      </c>
      <c r="U82" s="3">
        <f t="shared" si="16"/>
        <v>33</v>
      </c>
      <c r="V82" s="3">
        <f t="shared" si="17"/>
        <v>0</v>
      </c>
      <c r="W82" s="3">
        <f t="shared" si="18"/>
        <v>137.5</v>
      </c>
      <c r="X82" s="3">
        <f t="shared" si="19"/>
        <v>0</v>
      </c>
    </row>
    <row r="83" spans="1:24" x14ac:dyDescent="0.3">
      <c r="A83" s="6">
        <v>2001821750</v>
      </c>
      <c r="B83" s="6">
        <v>1091121034350</v>
      </c>
      <c r="C83" s="1">
        <f>VLOOKUP(A83,'Invoice (C)'!$B$1:$E$125,4,0)</f>
        <v>313333</v>
      </c>
      <c r="D83" s="1" t="str">
        <f>VLOOKUP(A83,'Invoice (C)'!$B$1:$G$125,6,0)</f>
        <v>Forward charges</v>
      </c>
      <c r="E83" s="1" t="str">
        <f t="shared" si="10"/>
        <v>Yes</v>
      </c>
      <c r="F83" s="1" t="str">
        <f t="shared" si="11"/>
        <v>No</v>
      </c>
      <c r="G83" s="1">
        <f>SUMIF('Order report (X)'!A:A,Calculations!A83,'Order report (X)'!D:D)</f>
        <v>0.755</v>
      </c>
      <c r="H83" s="1">
        <f>CEILING(Calculations!G83,0.5)</f>
        <v>1</v>
      </c>
      <c r="I83" s="1" t="str">
        <f>VLOOKUP(Calculations!C83,'Pincode zones (X)'!$B$1:$C$125,2,0)</f>
        <v>b</v>
      </c>
      <c r="J83" s="3">
        <f>IF(E83="Yes",(VLOOKUP(I83,'Rates (C)'!$A$8:$B$13,2,0)),0)</f>
        <v>33</v>
      </c>
      <c r="K83" s="3">
        <f>VLOOKUP(I83,'Rates (C)'!$A$8:$C$13,3,0)*((Calculations!H83-0.5)/0.5)</f>
        <v>28.3</v>
      </c>
      <c r="L83" s="3">
        <f>IF(F83="Yes",VLOOKUP(I83,'Rates (C)'!$A$8:$D$13,4,0),0)</f>
        <v>0</v>
      </c>
      <c r="M83" s="3">
        <f>IF(F83="Yes",VLOOKUP(I83,'Rates (C)'!$A$8:$E$13,5,0)*((Calculations!H83-0.5)/0.5),0)</f>
        <v>0</v>
      </c>
      <c r="N83" s="3">
        <f t="shared" si="12"/>
        <v>61.3</v>
      </c>
      <c r="O83" s="1">
        <f>VLOOKUP(A83,'Invoice (C)'!$B$1:$H$125,2,0)</f>
        <v>0.8</v>
      </c>
      <c r="P83" s="1">
        <f t="shared" si="13"/>
        <v>1</v>
      </c>
      <c r="Q83" s="1" t="str">
        <f>VLOOKUP(C83,'Invoice (C)'!$E$1:$F$125,2,0)</f>
        <v>d</v>
      </c>
      <c r="R83" s="1">
        <f>VLOOKUP(B83,'Invoice (C)'!A82:H206,8,0)</f>
        <v>90.2</v>
      </c>
      <c r="S83" s="3">
        <f t="shared" si="14"/>
        <v>-28.900000000000006</v>
      </c>
      <c r="T83" s="13">
        <f t="shared" si="15"/>
        <v>0</v>
      </c>
      <c r="U83" s="3">
        <f t="shared" si="16"/>
        <v>61.3</v>
      </c>
      <c r="V83" s="3">
        <f t="shared" si="17"/>
        <v>0</v>
      </c>
      <c r="W83" s="3">
        <f t="shared" si="18"/>
        <v>81.192052980132445</v>
      </c>
      <c r="X83" s="3">
        <f t="shared" si="19"/>
        <v>0</v>
      </c>
    </row>
    <row r="84" spans="1:24" x14ac:dyDescent="0.3">
      <c r="A84" s="6">
        <v>2001821766</v>
      </c>
      <c r="B84" s="6">
        <v>1091121034641</v>
      </c>
      <c r="C84" s="1">
        <f>VLOOKUP(A84,'Invoice (C)'!$B$1:$E$125,4,0)</f>
        <v>313001</v>
      </c>
      <c r="D84" s="1" t="str">
        <f>VLOOKUP(A84,'Invoice (C)'!$B$1:$G$125,6,0)</f>
        <v>Forward charges</v>
      </c>
      <c r="E84" s="1" t="str">
        <f t="shared" si="10"/>
        <v>Yes</v>
      </c>
      <c r="F84" s="1" t="str">
        <f t="shared" si="11"/>
        <v>No</v>
      </c>
      <c r="G84" s="1">
        <f>SUMIF('Order report (X)'!A:A,Calculations!A84,'Order report (X)'!D:D)</f>
        <v>0.24</v>
      </c>
      <c r="H84" s="1">
        <f>CEILING(Calculations!G84,0.5)</f>
        <v>0.5</v>
      </c>
      <c r="I84" s="1" t="str">
        <f>VLOOKUP(Calculations!C84,'Pincode zones (X)'!$B$1:$C$125,2,0)</f>
        <v>b</v>
      </c>
      <c r="J84" s="3">
        <f>IF(E84="Yes",(VLOOKUP(I84,'Rates (C)'!$A$8:$B$13,2,0)),0)</f>
        <v>33</v>
      </c>
      <c r="K84" s="3">
        <f>VLOOKUP(I84,'Rates (C)'!$A$8:$C$13,3,0)*((Calculations!H84-0.5)/0.5)</f>
        <v>0</v>
      </c>
      <c r="L84" s="3">
        <f>IF(F84="Yes",VLOOKUP(I84,'Rates (C)'!$A$8:$D$13,4,0),0)</f>
        <v>0</v>
      </c>
      <c r="M84" s="3">
        <f>IF(F84="Yes",VLOOKUP(I84,'Rates (C)'!$A$8:$E$13,5,0)*((Calculations!H84-0.5)/0.5),0)</f>
        <v>0</v>
      </c>
      <c r="N84" s="3">
        <f t="shared" si="12"/>
        <v>33</v>
      </c>
      <c r="O84" s="1">
        <f>VLOOKUP(A84,'Invoice (C)'!$B$1:$H$125,2,0)</f>
        <v>0.2</v>
      </c>
      <c r="P84" s="1">
        <f t="shared" si="13"/>
        <v>0.5</v>
      </c>
      <c r="Q84" s="1" t="str">
        <f>VLOOKUP(C84,'Invoice (C)'!$E$1:$F$125,2,0)</f>
        <v>d</v>
      </c>
      <c r="R84" s="1">
        <f>VLOOKUP(B84,'Invoice (C)'!A83:H207,8,0)</f>
        <v>45.4</v>
      </c>
      <c r="S84" s="3">
        <f t="shared" si="14"/>
        <v>-12.399999999999999</v>
      </c>
      <c r="T84" s="13">
        <f t="shared" si="15"/>
        <v>0</v>
      </c>
      <c r="U84" s="3">
        <f t="shared" si="16"/>
        <v>33</v>
      </c>
      <c r="V84" s="3">
        <f t="shared" si="17"/>
        <v>0</v>
      </c>
      <c r="W84" s="3">
        <f t="shared" si="18"/>
        <v>137.5</v>
      </c>
      <c r="X84" s="3">
        <f t="shared" si="19"/>
        <v>0</v>
      </c>
    </row>
    <row r="85" spans="1:24" x14ac:dyDescent="0.3">
      <c r="A85" s="6">
        <v>2001821995</v>
      </c>
      <c r="B85" s="6">
        <v>1091121183730</v>
      </c>
      <c r="C85" s="1">
        <f>VLOOKUP(A85,'Invoice (C)'!$B$1:$E$125,4,0)</f>
        <v>342008</v>
      </c>
      <c r="D85" s="1" t="str">
        <f>VLOOKUP(A85,'Invoice (C)'!$B$1:$G$125,6,0)</f>
        <v>Forward charges</v>
      </c>
      <c r="E85" s="1" t="str">
        <f t="shared" si="10"/>
        <v>Yes</v>
      </c>
      <c r="F85" s="1" t="str">
        <f t="shared" si="11"/>
        <v>No</v>
      </c>
      <c r="G85" s="1">
        <f>SUMIF('Order report (X)'!A:A,Calculations!A85,'Order report (X)'!D:D)</f>
        <v>0.47699999999999998</v>
      </c>
      <c r="H85" s="1">
        <f>CEILING(Calculations!G85,0.5)</f>
        <v>0.5</v>
      </c>
      <c r="I85" s="1" t="str">
        <f>VLOOKUP(Calculations!C85,'Pincode zones (X)'!$B$1:$C$125,2,0)</f>
        <v>b</v>
      </c>
      <c r="J85" s="3">
        <f>IF(E85="Yes",(VLOOKUP(I85,'Rates (C)'!$A$8:$B$13,2,0)),0)</f>
        <v>33</v>
      </c>
      <c r="K85" s="3">
        <f>VLOOKUP(I85,'Rates (C)'!$A$8:$C$13,3,0)*((Calculations!H85-0.5)/0.5)</f>
        <v>0</v>
      </c>
      <c r="L85" s="3">
        <f>IF(F85="Yes",VLOOKUP(I85,'Rates (C)'!$A$8:$D$13,4,0),0)</f>
        <v>0</v>
      </c>
      <c r="M85" s="3">
        <f>IF(F85="Yes",VLOOKUP(I85,'Rates (C)'!$A$8:$E$13,5,0)*((Calculations!H85-0.5)/0.5),0)</f>
        <v>0</v>
      </c>
      <c r="N85" s="3">
        <f t="shared" si="12"/>
        <v>33</v>
      </c>
      <c r="O85" s="1">
        <f>VLOOKUP(A85,'Invoice (C)'!$B$1:$H$125,2,0)</f>
        <v>0.5</v>
      </c>
      <c r="P85" s="1">
        <f t="shared" si="13"/>
        <v>0.5</v>
      </c>
      <c r="Q85" s="1" t="str">
        <f>VLOOKUP(C85,'Invoice (C)'!$E$1:$F$125,2,0)</f>
        <v>d</v>
      </c>
      <c r="R85" s="1">
        <f>VLOOKUP(B85,'Invoice (C)'!A84:H208,8,0)</f>
        <v>45.4</v>
      </c>
      <c r="S85" s="3">
        <f t="shared" si="14"/>
        <v>-12.399999999999999</v>
      </c>
      <c r="T85" s="13">
        <f t="shared" si="15"/>
        <v>0</v>
      </c>
      <c r="U85" s="3">
        <f t="shared" si="16"/>
        <v>33</v>
      </c>
      <c r="V85" s="3">
        <f t="shared" si="17"/>
        <v>0</v>
      </c>
      <c r="W85" s="3">
        <f t="shared" si="18"/>
        <v>69.182389937106919</v>
      </c>
      <c r="X85" s="3">
        <f t="shared" si="19"/>
        <v>0</v>
      </c>
    </row>
    <row r="86" spans="1:24" x14ac:dyDescent="0.3">
      <c r="A86" s="6">
        <v>2001821502</v>
      </c>
      <c r="B86" s="6">
        <v>1091121185863</v>
      </c>
      <c r="C86" s="1">
        <f>VLOOKUP(A86,'Invoice (C)'!$B$1:$E$125,4,0)</f>
        <v>314401</v>
      </c>
      <c r="D86" s="1" t="str">
        <f>VLOOKUP(A86,'Invoice (C)'!$B$1:$G$125,6,0)</f>
        <v>Forward charges</v>
      </c>
      <c r="E86" s="1" t="str">
        <f t="shared" si="10"/>
        <v>Yes</v>
      </c>
      <c r="F86" s="1" t="str">
        <f t="shared" si="11"/>
        <v>No</v>
      </c>
      <c r="G86" s="1">
        <f>SUMIF('Order report (X)'!A:A,Calculations!A86,'Order report (X)'!D:D)</f>
        <v>0.55800000000000005</v>
      </c>
      <c r="H86" s="1">
        <f>CEILING(Calculations!G86,0.5)</f>
        <v>1</v>
      </c>
      <c r="I86" s="1" t="str">
        <f>VLOOKUP(Calculations!C86,'Pincode zones (X)'!$B$1:$C$125,2,0)</f>
        <v>b</v>
      </c>
      <c r="J86" s="3">
        <f>IF(E86="Yes",(VLOOKUP(I86,'Rates (C)'!$A$8:$B$13,2,0)),0)</f>
        <v>33</v>
      </c>
      <c r="K86" s="3">
        <f>VLOOKUP(I86,'Rates (C)'!$A$8:$C$13,3,0)*((Calculations!H86-0.5)/0.5)</f>
        <v>28.3</v>
      </c>
      <c r="L86" s="3">
        <f>IF(F86="Yes",VLOOKUP(I86,'Rates (C)'!$A$8:$D$13,4,0),0)</f>
        <v>0</v>
      </c>
      <c r="M86" s="3">
        <f>IF(F86="Yes",VLOOKUP(I86,'Rates (C)'!$A$8:$E$13,5,0)*((Calculations!H86-0.5)/0.5),0)</f>
        <v>0</v>
      </c>
      <c r="N86" s="3">
        <f t="shared" si="12"/>
        <v>61.3</v>
      </c>
      <c r="O86" s="1">
        <f>VLOOKUP(A86,'Invoice (C)'!$B$1:$H$125,2,0)</f>
        <v>0.6</v>
      </c>
      <c r="P86" s="1">
        <f t="shared" si="13"/>
        <v>1</v>
      </c>
      <c r="Q86" s="1" t="str">
        <f>VLOOKUP(C86,'Invoice (C)'!$E$1:$F$125,2,0)</f>
        <v>d</v>
      </c>
      <c r="R86" s="1">
        <f>VLOOKUP(B86,'Invoice (C)'!A85:H209,8,0)</f>
        <v>90.2</v>
      </c>
      <c r="S86" s="3">
        <f t="shared" si="14"/>
        <v>-28.900000000000006</v>
      </c>
      <c r="T86" s="13">
        <f t="shared" si="15"/>
        <v>0</v>
      </c>
      <c r="U86" s="3">
        <f t="shared" si="16"/>
        <v>61.3</v>
      </c>
      <c r="V86" s="3">
        <f t="shared" si="17"/>
        <v>0</v>
      </c>
      <c r="W86" s="3">
        <f t="shared" si="18"/>
        <v>109.85663082437274</v>
      </c>
      <c r="X86" s="3">
        <f t="shared" si="19"/>
        <v>0</v>
      </c>
    </row>
    <row r="87" spans="1:24" x14ac:dyDescent="0.3">
      <c r="A87" s="6">
        <v>2001822466</v>
      </c>
      <c r="B87" s="6">
        <v>1091121305541</v>
      </c>
      <c r="C87" s="1">
        <f>VLOOKUP(A87,'Invoice (C)'!$B$1:$E$125,4,0)</f>
        <v>342301</v>
      </c>
      <c r="D87" s="1" t="str">
        <f>VLOOKUP(A87,'Invoice (C)'!$B$1:$G$125,6,0)</f>
        <v>Forward charges</v>
      </c>
      <c r="E87" s="1" t="str">
        <f t="shared" si="10"/>
        <v>Yes</v>
      </c>
      <c r="F87" s="1" t="str">
        <f t="shared" si="11"/>
        <v>No</v>
      </c>
      <c r="G87" s="1">
        <f>SUMIF('Order report (X)'!A:A,Calculations!A87,'Order report (X)'!D:D)</f>
        <v>1.3759999999999999</v>
      </c>
      <c r="H87" s="1">
        <f>CEILING(Calculations!G87,0.5)</f>
        <v>1.5</v>
      </c>
      <c r="I87" s="1" t="str">
        <f>VLOOKUP(Calculations!C87,'Pincode zones (X)'!$B$1:$C$125,2,0)</f>
        <v>b</v>
      </c>
      <c r="J87" s="3">
        <f>IF(E87="Yes",(VLOOKUP(I87,'Rates (C)'!$A$8:$B$13,2,0)),0)</f>
        <v>33</v>
      </c>
      <c r="K87" s="3">
        <f>VLOOKUP(I87,'Rates (C)'!$A$8:$C$13,3,0)*((Calculations!H87-0.5)/0.5)</f>
        <v>56.6</v>
      </c>
      <c r="L87" s="3">
        <f>IF(F87="Yes",VLOOKUP(I87,'Rates (C)'!$A$8:$D$13,4,0),0)</f>
        <v>0</v>
      </c>
      <c r="M87" s="3">
        <f>IF(F87="Yes",VLOOKUP(I87,'Rates (C)'!$A$8:$E$13,5,0)*((Calculations!H87-0.5)/0.5),0)</f>
        <v>0</v>
      </c>
      <c r="N87" s="3">
        <f t="shared" si="12"/>
        <v>89.6</v>
      </c>
      <c r="O87" s="1">
        <f>VLOOKUP(A87,'Invoice (C)'!$B$1:$H$125,2,0)</f>
        <v>1.1000000000000001</v>
      </c>
      <c r="P87" s="1">
        <f t="shared" si="13"/>
        <v>1.5</v>
      </c>
      <c r="Q87" s="1" t="str">
        <f>VLOOKUP(C87,'Invoice (C)'!$E$1:$F$125,2,0)</f>
        <v>d</v>
      </c>
      <c r="R87" s="1">
        <f>VLOOKUP(B87,'Invoice (C)'!A86:H210,8,0)</f>
        <v>135</v>
      </c>
      <c r="S87" s="3">
        <f t="shared" si="14"/>
        <v>-45.400000000000006</v>
      </c>
      <c r="T87" s="13">
        <f t="shared" si="15"/>
        <v>0</v>
      </c>
      <c r="U87" s="3">
        <f t="shared" si="16"/>
        <v>89.6</v>
      </c>
      <c r="V87" s="3">
        <f t="shared" si="17"/>
        <v>0</v>
      </c>
      <c r="W87" s="3">
        <f t="shared" si="18"/>
        <v>65.116279069767444</v>
      </c>
      <c r="X87" s="3">
        <f t="shared" si="19"/>
        <v>0</v>
      </c>
    </row>
    <row r="88" spans="1:24" x14ac:dyDescent="0.3">
      <c r="A88" s="6">
        <v>2001820690</v>
      </c>
      <c r="B88" s="6">
        <v>1091121306101</v>
      </c>
      <c r="C88" s="1">
        <f>VLOOKUP(A88,'Invoice (C)'!$B$1:$E$125,4,0)</f>
        <v>313003</v>
      </c>
      <c r="D88" s="1" t="str">
        <f>VLOOKUP(A88,'Invoice (C)'!$B$1:$G$125,6,0)</f>
        <v>Forward charges</v>
      </c>
      <c r="E88" s="1" t="str">
        <f t="shared" si="10"/>
        <v>Yes</v>
      </c>
      <c r="F88" s="1" t="str">
        <f t="shared" si="11"/>
        <v>No</v>
      </c>
      <c r="G88" s="1">
        <f>SUMIF('Order report (X)'!A:A,Calculations!A88,'Order report (X)'!D:D)</f>
        <v>6.5000000000000002E-2</v>
      </c>
      <c r="H88" s="1">
        <f>CEILING(Calculations!G88,0.5)</f>
        <v>0.5</v>
      </c>
      <c r="I88" s="1" t="str">
        <f>VLOOKUP(Calculations!C88,'Pincode zones (X)'!$B$1:$C$125,2,0)</f>
        <v>b</v>
      </c>
      <c r="J88" s="3">
        <f>IF(E88="Yes",(VLOOKUP(I88,'Rates (C)'!$A$8:$B$13,2,0)),0)</f>
        <v>33</v>
      </c>
      <c r="K88" s="3">
        <f>VLOOKUP(I88,'Rates (C)'!$A$8:$C$13,3,0)*((Calculations!H88-0.5)/0.5)</f>
        <v>0</v>
      </c>
      <c r="L88" s="3">
        <f>IF(F88="Yes",VLOOKUP(I88,'Rates (C)'!$A$8:$D$13,4,0),0)</f>
        <v>0</v>
      </c>
      <c r="M88" s="3">
        <f>IF(F88="Yes",VLOOKUP(I88,'Rates (C)'!$A$8:$E$13,5,0)*((Calculations!H88-0.5)/0.5),0)</f>
        <v>0</v>
      </c>
      <c r="N88" s="3">
        <f t="shared" si="12"/>
        <v>33</v>
      </c>
      <c r="O88" s="1">
        <f>VLOOKUP(A88,'Invoice (C)'!$B$1:$H$125,2,0)</f>
        <v>0.15</v>
      </c>
      <c r="P88" s="1">
        <f t="shared" si="13"/>
        <v>0.5</v>
      </c>
      <c r="Q88" s="1" t="str">
        <f>VLOOKUP(C88,'Invoice (C)'!$E$1:$F$125,2,0)</f>
        <v>d</v>
      </c>
      <c r="R88" s="1">
        <f>VLOOKUP(B88,'Invoice (C)'!A87:H211,8,0)</f>
        <v>45.4</v>
      </c>
      <c r="S88" s="3">
        <f t="shared" si="14"/>
        <v>-12.399999999999999</v>
      </c>
      <c r="T88" s="13">
        <f t="shared" si="15"/>
        <v>0</v>
      </c>
      <c r="U88" s="3">
        <f t="shared" si="16"/>
        <v>33</v>
      </c>
      <c r="V88" s="3">
        <f t="shared" si="17"/>
        <v>0</v>
      </c>
      <c r="W88" s="3">
        <f t="shared" si="18"/>
        <v>507.69230769230768</v>
      </c>
      <c r="X88" s="3">
        <f t="shared" si="19"/>
        <v>0</v>
      </c>
    </row>
    <row r="89" spans="1:24" x14ac:dyDescent="0.3">
      <c r="A89" s="6">
        <v>2001811604</v>
      </c>
      <c r="B89" s="6">
        <v>1091118004245</v>
      </c>
      <c r="C89" s="1">
        <f>VLOOKUP(A89,'Invoice (C)'!$B$1:$E$125,4,0)</f>
        <v>173212</v>
      </c>
      <c r="D89" s="1" t="str">
        <f>VLOOKUP(A89,'Invoice (C)'!$B$1:$G$125,6,0)</f>
        <v>Forward charges</v>
      </c>
      <c r="E89" s="1" t="str">
        <f t="shared" si="10"/>
        <v>Yes</v>
      </c>
      <c r="F89" s="1" t="str">
        <f t="shared" si="11"/>
        <v>No</v>
      </c>
      <c r="G89" s="1">
        <f>SUMIF('Order report (X)'!A:A,Calculations!A89,'Order report (X)'!D:D)</f>
        <v>0.72099999999999997</v>
      </c>
      <c r="H89" s="1">
        <f>CEILING(Calculations!G89,0.5)</f>
        <v>1</v>
      </c>
      <c r="I89" s="1" t="str">
        <f>VLOOKUP(Calculations!C89,'Pincode zones (X)'!$B$1:$C$125,2,0)</f>
        <v>e</v>
      </c>
      <c r="J89" s="3">
        <f>IF(E89="Yes",(VLOOKUP(I89,'Rates (C)'!$A$8:$B$13,2,0)),0)</f>
        <v>56.6</v>
      </c>
      <c r="K89" s="3">
        <f>VLOOKUP(I89,'Rates (C)'!$A$8:$C$13,3,0)*((Calculations!H89-0.5)/0.5)</f>
        <v>55.5</v>
      </c>
      <c r="L89" s="3">
        <f>IF(F89="Yes",VLOOKUP(I89,'Rates (C)'!$A$8:$D$13,4,0),0)</f>
        <v>0</v>
      </c>
      <c r="M89" s="3">
        <f>IF(F89="Yes",VLOOKUP(I89,'Rates (C)'!$A$8:$E$13,5,0)*((Calculations!H89-0.5)/0.5),0)</f>
        <v>0</v>
      </c>
      <c r="N89" s="3">
        <f t="shared" si="12"/>
        <v>112.1</v>
      </c>
      <c r="O89" s="1">
        <f>VLOOKUP(A89,'Invoice (C)'!$B$1:$H$125,2,0)</f>
        <v>0.8</v>
      </c>
      <c r="P89" s="1">
        <f t="shared" si="13"/>
        <v>1</v>
      </c>
      <c r="Q89" s="1" t="str">
        <f>VLOOKUP(C89,'Invoice (C)'!$E$1:$F$125,2,0)</f>
        <v>b</v>
      </c>
      <c r="R89" s="1">
        <f>VLOOKUP(B89,'Invoice (C)'!A88:H212,8,0)</f>
        <v>61.3</v>
      </c>
      <c r="S89" s="3">
        <f t="shared" si="14"/>
        <v>50.8</v>
      </c>
      <c r="T89" s="13">
        <f t="shared" si="15"/>
        <v>0.45316681534344333</v>
      </c>
      <c r="U89" s="3">
        <f t="shared" si="16"/>
        <v>112.1</v>
      </c>
      <c r="V89" s="3">
        <f t="shared" si="17"/>
        <v>0</v>
      </c>
      <c r="W89" s="3">
        <f t="shared" si="18"/>
        <v>155.47850208044383</v>
      </c>
      <c r="X89" s="3">
        <f t="shared" si="19"/>
        <v>0</v>
      </c>
    </row>
    <row r="90" spans="1:24" x14ac:dyDescent="0.3">
      <c r="A90" s="6">
        <v>2001819252</v>
      </c>
      <c r="B90" s="6">
        <v>1091120352712</v>
      </c>
      <c r="C90" s="1">
        <f>VLOOKUP(A90,'Invoice (C)'!$B$1:$E$125,4,0)</f>
        <v>174101</v>
      </c>
      <c r="D90" s="1" t="str">
        <f>VLOOKUP(A90,'Invoice (C)'!$B$1:$G$125,6,0)</f>
        <v>Forward charges</v>
      </c>
      <c r="E90" s="1" t="str">
        <f t="shared" si="10"/>
        <v>Yes</v>
      </c>
      <c r="F90" s="1" t="str">
        <f t="shared" si="11"/>
        <v>No</v>
      </c>
      <c r="G90" s="1">
        <f>SUMIF('Order report (X)'!A:A,Calculations!A90,'Order report (X)'!D:D)</f>
        <v>0.27</v>
      </c>
      <c r="H90" s="1">
        <f>CEILING(Calculations!G90,0.5)</f>
        <v>0.5</v>
      </c>
      <c r="I90" s="1" t="str">
        <f>VLOOKUP(Calculations!C90,'Pincode zones (X)'!$B$1:$C$125,2,0)</f>
        <v>e</v>
      </c>
      <c r="J90" s="3">
        <f>IF(E90="Yes",(VLOOKUP(I90,'Rates (C)'!$A$8:$B$13,2,0)),0)</f>
        <v>56.6</v>
      </c>
      <c r="K90" s="3">
        <f>VLOOKUP(I90,'Rates (C)'!$A$8:$C$13,3,0)*((Calculations!H90-0.5)/0.5)</f>
        <v>0</v>
      </c>
      <c r="L90" s="3">
        <f>IF(F90="Yes",VLOOKUP(I90,'Rates (C)'!$A$8:$D$13,4,0),0)</f>
        <v>0</v>
      </c>
      <c r="M90" s="3">
        <f>IF(F90="Yes",VLOOKUP(I90,'Rates (C)'!$A$8:$E$13,5,0)*((Calculations!H90-0.5)/0.5),0)</f>
        <v>0</v>
      </c>
      <c r="N90" s="3">
        <f t="shared" si="12"/>
        <v>56.6</v>
      </c>
      <c r="O90" s="1">
        <f>VLOOKUP(A90,'Invoice (C)'!$B$1:$H$125,2,0)</f>
        <v>0.3</v>
      </c>
      <c r="P90" s="1">
        <f t="shared" si="13"/>
        <v>0.5</v>
      </c>
      <c r="Q90" s="1" t="str">
        <f>VLOOKUP(C90,'Invoice (C)'!$E$1:$F$125,2,0)</f>
        <v>b</v>
      </c>
      <c r="R90" s="1">
        <f>VLOOKUP(B90,'Invoice (C)'!A89:H213,8,0)</f>
        <v>33</v>
      </c>
      <c r="S90" s="3">
        <f t="shared" si="14"/>
        <v>23.6</v>
      </c>
      <c r="T90" s="13">
        <f t="shared" si="15"/>
        <v>0.41696113074204949</v>
      </c>
      <c r="U90" s="3">
        <f t="shared" si="16"/>
        <v>56.6</v>
      </c>
      <c r="V90" s="3">
        <f t="shared" si="17"/>
        <v>0</v>
      </c>
      <c r="W90" s="3">
        <f t="shared" si="18"/>
        <v>209.62962962962962</v>
      </c>
      <c r="X90" s="3">
        <f t="shared" si="19"/>
        <v>0</v>
      </c>
    </row>
    <row r="91" spans="1:24" x14ac:dyDescent="0.3">
      <c r="A91" s="6">
        <v>2001827036</v>
      </c>
      <c r="B91" s="6">
        <v>1091122418320</v>
      </c>
      <c r="C91" s="1">
        <f>VLOOKUP(A91,'Invoice (C)'!$B$1:$E$125,4,0)</f>
        <v>173213</v>
      </c>
      <c r="D91" s="1" t="str">
        <f>VLOOKUP(A91,'Invoice (C)'!$B$1:$G$125,6,0)</f>
        <v>Forward charges</v>
      </c>
      <c r="E91" s="1" t="str">
        <f t="shared" si="10"/>
        <v>Yes</v>
      </c>
      <c r="F91" s="1" t="str">
        <f t="shared" si="11"/>
        <v>No</v>
      </c>
      <c r="G91" s="1">
        <f>SUMIF('Order report (X)'!A:A,Calculations!A91,'Order report (X)'!D:D)</f>
        <v>1.6759999999999999</v>
      </c>
      <c r="H91" s="1">
        <f>CEILING(Calculations!G91,0.5)</f>
        <v>2</v>
      </c>
      <c r="I91" s="1" t="str">
        <f>VLOOKUP(Calculations!C91,'Pincode zones (X)'!$B$1:$C$125,2,0)</f>
        <v>e</v>
      </c>
      <c r="J91" s="3">
        <f>IF(E91="Yes",(VLOOKUP(I91,'Rates (C)'!$A$8:$B$13,2,0)),0)</f>
        <v>56.6</v>
      </c>
      <c r="K91" s="3">
        <f>VLOOKUP(I91,'Rates (C)'!$A$8:$C$13,3,0)*((Calculations!H91-0.5)/0.5)</f>
        <v>166.5</v>
      </c>
      <c r="L91" s="3">
        <f>IF(F91="Yes",VLOOKUP(I91,'Rates (C)'!$A$8:$D$13,4,0),0)</f>
        <v>0</v>
      </c>
      <c r="M91" s="3">
        <f>IF(F91="Yes",VLOOKUP(I91,'Rates (C)'!$A$8:$E$13,5,0)*((Calculations!H91-0.5)/0.5),0)</f>
        <v>0</v>
      </c>
      <c r="N91" s="3">
        <f t="shared" si="12"/>
        <v>223.1</v>
      </c>
      <c r="O91" s="1">
        <f>VLOOKUP(A91,'Invoice (C)'!$B$1:$H$125,2,0)</f>
        <v>1.6</v>
      </c>
      <c r="P91" s="1">
        <f t="shared" si="13"/>
        <v>2</v>
      </c>
      <c r="Q91" s="1" t="str">
        <f>VLOOKUP(C91,'Invoice (C)'!$E$1:$F$125,2,0)</f>
        <v>b</v>
      </c>
      <c r="R91" s="3">
        <f>VLOOKUP(B91,'Invoice (C)'!A90:H214,8,0)</f>
        <v>117.9</v>
      </c>
      <c r="S91" s="3">
        <f t="shared" si="14"/>
        <v>105.19999999999999</v>
      </c>
      <c r="T91" s="13">
        <f t="shared" si="15"/>
        <v>0.47153742716270725</v>
      </c>
      <c r="U91" s="3">
        <f t="shared" si="16"/>
        <v>223.1</v>
      </c>
      <c r="V91" s="3">
        <f t="shared" si="17"/>
        <v>0</v>
      </c>
      <c r="W91" s="3">
        <f t="shared" si="18"/>
        <v>133.11455847255371</v>
      </c>
      <c r="X91" s="3">
        <f t="shared" si="19"/>
        <v>0</v>
      </c>
    </row>
    <row r="92" spans="1:24" x14ac:dyDescent="0.3">
      <c r="A92" s="6">
        <v>2001806304</v>
      </c>
      <c r="B92" s="6">
        <v>1091117222360</v>
      </c>
      <c r="C92" s="1">
        <f>VLOOKUP(A92,'Invoice (C)'!$B$1:$E$125,4,0)</f>
        <v>302017</v>
      </c>
      <c r="D92" s="1" t="str">
        <f>VLOOKUP(A92,'Invoice (C)'!$B$1:$G$125,6,0)</f>
        <v>Forward charges</v>
      </c>
      <c r="E92" s="1" t="str">
        <f t="shared" si="10"/>
        <v>Yes</v>
      </c>
      <c r="F92" s="1" t="str">
        <f t="shared" si="11"/>
        <v>No</v>
      </c>
      <c r="G92" s="1">
        <f>SUMIF('Order report (X)'!A:A,Calculations!A92,'Order report (X)'!D:D)</f>
        <v>0.5</v>
      </c>
      <c r="H92" s="1">
        <f>CEILING(Calculations!G92,0.5)</f>
        <v>0.5</v>
      </c>
      <c r="I92" s="1" t="str">
        <f>VLOOKUP(Calculations!C92,'Pincode zones (X)'!$B$1:$C$125,2,0)</f>
        <v>b</v>
      </c>
      <c r="J92" s="3">
        <f>IF(E92="Yes",(VLOOKUP(I92,'Rates (C)'!$A$8:$B$13,2,0)),0)</f>
        <v>33</v>
      </c>
      <c r="K92" s="3">
        <f>VLOOKUP(I92,'Rates (C)'!$A$8:$C$13,3,0)*((Calculations!H92-0.5)/0.5)</f>
        <v>0</v>
      </c>
      <c r="L92" s="3">
        <f>IF(F92="Yes",VLOOKUP(I92,'Rates (C)'!$A$8:$D$13,4,0),0)</f>
        <v>0</v>
      </c>
      <c r="M92" s="3">
        <f>IF(F92="Yes",VLOOKUP(I92,'Rates (C)'!$A$8:$E$13,5,0)*((Calculations!H92-0.5)/0.5),0)</f>
        <v>0</v>
      </c>
      <c r="N92" s="3">
        <f t="shared" si="12"/>
        <v>33</v>
      </c>
      <c r="O92" s="1">
        <f>VLOOKUP(A92,'Invoice (C)'!$B$1:$H$125,2,0)</f>
        <v>0.71</v>
      </c>
      <c r="P92" s="1">
        <f t="shared" si="13"/>
        <v>1</v>
      </c>
      <c r="Q92" s="1" t="str">
        <f>VLOOKUP(C92,'Invoice (C)'!$E$1:$F$125,2,0)</f>
        <v>d</v>
      </c>
      <c r="R92" s="3">
        <f>VLOOKUP(B92,'Invoice (C)'!A91:H215,8,0)</f>
        <v>90.2</v>
      </c>
      <c r="S92" s="3">
        <f t="shared" si="14"/>
        <v>-57.2</v>
      </c>
      <c r="T92" s="13">
        <f t="shared" si="15"/>
        <v>0</v>
      </c>
      <c r="U92" s="3">
        <f t="shared" si="16"/>
        <v>33</v>
      </c>
      <c r="V92" s="3">
        <f t="shared" si="17"/>
        <v>0</v>
      </c>
      <c r="W92" s="3">
        <f t="shared" si="18"/>
        <v>66</v>
      </c>
      <c r="X92" s="3">
        <f t="shared" si="19"/>
        <v>0</v>
      </c>
    </row>
    <row r="93" spans="1:24" x14ac:dyDescent="0.3">
      <c r="A93" s="6">
        <v>2001806768</v>
      </c>
      <c r="B93" s="6">
        <v>1091117227116</v>
      </c>
      <c r="C93" s="1">
        <f>VLOOKUP(A93,'Invoice (C)'!$B$1:$E$125,4,0)</f>
        <v>322201</v>
      </c>
      <c r="D93" s="1" t="str">
        <f>VLOOKUP(A93,'Invoice (C)'!$B$1:$G$125,6,0)</f>
        <v>Forward charges</v>
      </c>
      <c r="E93" s="1" t="str">
        <f t="shared" si="10"/>
        <v>Yes</v>
      </c>
      <c r="F93" s="1" t="str">
        <f t="shared" si="11"/>
        <v>No</v>
      </c>
      <c r="G93" s="1">
        <f>SUMIF('Order report (X)'!A:A,Calculations!A93,'Order report (X)'!D:D)</f>
        <v>0.84</v>
      </c>
      <c r="H93" s="1">
        <f>CEILING(Calculations!G93,0.5)</f>
        <v>1</v>
      </c>
      <c r="I93" s="1" t="str">
        <f>VLOOKUP(Calculations!C93,'Pincode zones (X)'!$B$1:$C$125,2,0)</f>
        <v>b</v>
      </c>
      <c r="J93" s="3">
        <f>IF(E93="Yes",(VLOOKUP(I93,'Rates (C)'!$A$8:$B$13,2,0)),0)</f>
        <v>33</v>
      </c>
      <c r="K93" s="3">
        <f>VLOOKUP(I93,'Rates (C)'!$A$8:$C$13,3,0)*((Calculations!H93-0.5)/0.5)</f>
        <v>28.3</v>
      </c>
      <c r="L93" s="3">
        <f>IF(F93="Yes",VLOOKUP(I93,'Rates (C)'!$A$8:$D$13,4,0),0)</f>
        <v>0</v>
      </c>
      <c r="M93" s="3">
        <f>IF(F93="Yes",VLOOKUP(I93,'Rates (C)'!$A$8:$E$13,5,0)*((Calculations!H93-0.5)/0.5),0)</f>
        <v>0</v>
      </c>
      <c r="N93" s="3">
        <f t="shared" si="12"/>
        <v>61.3</v>
      </c>
      <c r="O93" s="1">
        <f>VLOOKUP(A93,'Invoice (C)'!$B$1:$H$125,2,0)</f>
        <v>1.02</v>
      </c>
      <c r="P93" s="1">
        <f t="shared" si="13"/>
        <v>1.5</v>
      </c>
      <c r="Q93" s="1" t="str">
        <f>VLOOKUP(C93,'Invoice (C)'!$E$1:$F$125,2,0)</f>
        <v>d</v>
      </c>
      <c r="R93" s="3">
        <f>VLOOKUP(B93,'Invoice (C)'!A92:H216,8,0)</f>
        <v>135</v>
      </c>
      <c r="S93" s="3">
        <f t="shared" si="14"/>
        <v>-73.7</v>
      </c>
      <c r="T93" s="13">
        <f t="shared" si="15"/>
        <v>0</v>
      </c>
      <c r="U93" s="3">
        <f t="shared" si="16"/>
        <v>61.3</v>
      </c>
      <c r="V93" s="3">
        <f t="shared" si="17"/>
        <v>0</v>
      </c>
      <c r="W93" s="3">
        <f t="shared" si="18"/>
        <v>72.976190476190482</v>
      </c>
      <c r="X93" s="3">
        <f t="shared" si="19"/>
        <v>0</v>
      </c>
    </row>
    <row r="94" spans="1:24" x14ac:dyDescent="0.3">
      <c r="A94" s="6">
        <v>2001806823</v>
      </c>
      <c r="B94" s="6">
        <v>1091117228133</v>
      </c>
      <c r="C94" s="1">
        <f>VLOOKUP(A94,'Invoice (C)'!$B$1:$E$125,4,0)</f>
        <v>314001</v>
      </c>
      <c r="D94" s="1" t="str">
        <f>VLOOKUP(A94,'Invoice (C)'!$B$1:$G$125,6,0)</f>
        <v>Forward charges</v>
      </c>
      <c r="E94" s="1" t="str">
        <f t="shared" si="10"/>
        <v>Yes</v>
      </c>
      <c r="F94" s="1" t="str">
        <f t="shared" si="11"/>
        <v>No</v>
      </c>
      <c r="G94" s="1">
        <f>SUMIF('Order report (X)'!A:A,Calculations!A94,'Order report (X)'!D:D)</f>
        <v>0.127</v>
      </c>
      <c r="H94" s="1">
        <f>CEILING(Calculations!G94,0.5)</f>
        <v>0.5</v>
      </c>
      <c r="I94" s="1" t="str">
        <f>VLOOKUP(Calculations!C94,'Pincode zones (X)'!$B$1:$C$125,2,0)</f>
        <v>b</v>
      </c>
      <c r="J94" s="3">
        <f>IF(E94="Yes",(VLOOKUP(I94,'Rates (C)'!$A$8:$B$13,2,0)),0)</f>
        <v>33</v>
      </c>
      <c r="K94" s="3">
        <f>VLOOKUP(I94,'Rates (C)'!$A$8:$C$13,3,0)*((Calculations!H94-0.5)/0.5)</f>
        <v>0</v>
      </c>
      <c r="L94" s="3">
        <f>IF(F94="Yes",VLOOKUP(I94,'Rates (C)'!$A$8:$D$13,4,0),0)</f>
        <v>0</v>
      </c>
      <c r="M94" s="3">
        <f>IF(F94="Yes",VLOOKUP(I94,'Rates (C)'!$A$8:$E$13,5,0)*((Calculations!H94-0.5)/0.5),0)</f>
        <v>0</v>
      </c>
      <c r="N94" s="3">
        <f t="shared" si="12"/>
        <v>33</v>
      </c>
      <c r="O94" s="1">
        <f>VLOOKUP(A94,'Invoice (C)'!$B$1:$H$125,2,0)</f>
        <v>0.59</v>
      </c>
      <c r="P94" s="1">
        <f t="shared" si="13"/>
        <v>1</v>
      </c>
      <c r="Q94" s="1" t="str">
        <f>VLOOKUP(C94,'Invoice (C)'!$E$1:$F$125,2,0)</f>
        <v>d</v>
      </c>
      <c r="R94" s="3">
        <f>VLOOKUP(B94,'Invoice (C)'!A93:H217,8,0)</f>
        <v>90.2</v>
      </c>
      <c r="S94" s="3">
        <f t="shared" si="14"/>
        <v>-57.2</v>
      </c>
      <c r="T94" s="13">
        <f t="shared" si="15"/>
        <v>0</v>
      </c>
      <c r="U94" s="3">
        <f t="shared" si="16"/>
        <v>33</v>
      </c>
      <c r="V94" s="3">
        <f t="shared" si="17"/>
        <v>0</v>
      </c>
      <c r="W94" s="3">
        <f t="shared" si="18"/>
        <v>259.84251968503935</v>
      </c>
      <c r="X94" s="3">
        <f t="shared" si="19"/>
        <v>0</v>
      </c>
    </row>
    <row r="95" spans="1:24" x14ac:dyDescent="0.3">
      <c r="A95" s="6">
        <v>2001806828</v>
      </c>
      <c r="B95" s="6">
        <v>1091117228192</v>
      </c>
      <c r="C95" s="1">
        <f>VLOOKUP(A95,'Invoice (C)'!$B$1:$E$125,4,0)</f>
        <v>331022</v>
      </c>
      <c r="D95" s="1" t="str">
        <f>VLOOKUP(A95,'Invoice (C)'!$B$1:$G$125,6,0)</f>
        <v>Forward charges</v>
      </c>
      <c r="E95" s="1" t="str">
        <f t="shared" si="10"/>
        <v>Yes</v>
      </c>
      <c r="F95" s="1" t="str">
        <f t="shared" si="11"/>
        <v>No</v>
      </c>
      <c r="G95" s="1">
        <f>SUMIF('Order report (X)'!A:A,Calculations!A95,'Order report (X)'!D:D)</f>
        <v>0.5</v>
      </c>
      <c r="H95" s="1">
        <f>CEILING(Calculations!G95,0.5)</f>
        <v>0.5</v>
      </c>
      <c r="I95" s="1" t="str">
        <f>VLOOKUP(Calculations!C95,'Pincode zones (X)'!$B$1:$C$125,2,0)</f>
        <v>b</v>
      </c>
      <c r="J95" s="3">
        <f>IF(E95="Yes",(VLOOKUP(I95,'Rates (C)'!$A$8:$B$13,2,0)),0)</f>
        <v>33</v>
      </c>
      <c r="K95" s="3">
        <f>VLOOKUP(I95,'Rates (C)'!$A$8:$C$13,3,0)*((Calculations!H95-0.5)/0.5)</f>
        <v>0</v>
      </c>
      <c r="L95" s="3">
        <f>IF(F95="Yes",VLOOKUP(I95,'Rates (C)'!$A$8:$D$13,4,0),0)</f>
        <v>0</v>
      </c>
      <c r="M95" s="3">
        <f>IF(F95="Yes",VLOOKUP(I95,'Rates (C)'!$A$8:$E$13,5,0)*((Calculations!H95-0.5)/0.5),0)</f>
        <v>0</v>
      </c>
      <c r="N95" s="3">
        <f t="shared" si="12"/>
        <v>33</v>
      </c>
      <c r="O95" s="1">
        <f>VLOOKUP(A95,'Invoice (C)'!$B$1:$H$125,2,0)</f>
        <v>0.69</v>
      </c>
      <c r="P95" s="1">
        <f t="shared" si="13"/>
        <v>1</v>
      </c>
      <c r="Q95" s="1" t="str">
        <f>VLOOKUP(C95,'Invoice (C)'!$E$1:$F$125,2,0)</f>
        <v>d</v>
      </c>
      <c r="R95" s="3">
        <f>VLOOKUP(B95,'Invoice (C)'!A94:H218,8,0)</f>
        <v>90.2</v>
      </c>
      <c r="S95" s="3">
        <f t="shared" si="14"/>
        <v>-57.2</v>
      </c>
      <c r="T95" s="13">
        <f t="shared" si="15"/>
        <v>0</v>
      </c>
      <c r="U95" s="3">
        <f t="shared" si="16"/>
        <v>33</v>
      </c>
      <c r="V95" s="3">
        <f t="shared" si="17"/>
        <v>0</v>
      </c>
      <c r="W95" s="3">
        <f t="shared" si="18"/>
        <v>66</v>
      </c>
      <c r="X95" s="3">
        <f t="shared" si="19"/>
        <v>0</v>
      </c>
    </row>
    <row r="96" spans="1:24" x14ac:dyDescent="0.3">
      <c r="A96" s="6">
        <v>2001806968</v>
      </c>
      <c r="B96" s="6">
        <v>1091117229183</v>
      </c>
      <c r="C96" s="1">
        <f>VLOOKUP(A96,'Invoice (C)'!$B$1:$E$125,4,0)</f>
        <v>305801</v>
      </c>
      <c r="D96" s="1" t="str">
        <f>VLOOKUP(A96,'Invoice (C)'!$B$1:$G$125,6,0)</f>
        <v>Forward charges</v>
      </c>
      <c r="E96" s="1" t="str">
        <f t="shared" si="10"/>
        <v>Yes</v>
      </c>
      <c r="F96" s="1" t="str">
        <f t="shared" si="11"/>
        <v>No</v>
      </c>
      <c r="G96" s="1">
        <f>SUMIF('Order report (X)'!A:A,Calculations!A96,'Order report (X)'!D:D)</f>
        <v>0.5</v>
      </c>
      <c r="H96" s="1">
        <f>CEILING(Calculations!G96,0.5)</f>
        <v>0.5</v>
      </c>
      <c r="I96" s="1" t="str">
        <f>VLOOKUP(Calculations!C96,'Pincode zones (X)'!$B$1:$C$125,2,0)</f>
        <v>b</v>
      </c>
      <c r="J96" s="3">
        <f>IF(E96="Yes",(VLOOKUP(I96,'Rates (C)'!$A$8:$B$13,2,0)),0)</f>
        <v>33</v>
      </c>
      <c r="K96" s="3">
        <f>VLOOKUP(I96,'Rates (C)'!$A$8:$C$13,3,0)*((Calculations!H96-0.5)/0.5)</f>
        <v>0</v>
      </c>
      <c r="L96" s="3">
        <f>IF(F96="Yes",VLOOKUP(I96,'Rates (C)'!$A$8:$D$13,4,0),0)</f>
        <v>0</v>
      </c>
      <c r="M96" s="3">
        <f>IF(F96="Yes",VLOOKUP(I96,'Rates (C)'!$A$8:$E$13,5,0)*((Calculations!H96-0.5)/0.5),0)</f>
        <v>0</v>
      </c>
      <c r="N96" s="3">
        <f t="shared" si="12"/>
        <v>33</v>
      </c>
      <c r="O96" s="1">
        <f>VLOOKUP(A96,'Invoice (C)'!$B$1:$H$125,2,0)</f>
        <v>0.68</v>
      </c>
      <c r="P96" s="1">
        <f t="shared" si="13"/>
        <v>1</v>
      </c>
      <c r="Q96" s="1" t="str">
        <f>VLOOKUP(C96,'Invoice (C)'!$E$1:$F$125,2,0)</f>
        <v>d</v>
      </c>
      <c r="R96" s="3">
        <f>VLOOKUP(B96,'Invoice (C)'!A95:H219,8,0)</f>
        <v>90.2</v>
      </c>
      <c r="S96" s="3">
        <f t="shared" si="14"/>
        <v>-57.2</v>
      </c>
      <c r="T96" s="13">
        <f t="shared" si="15"/>
        <v>0</v>
      </c>
      <c r="U96" s="3">
        <f t="shared" si="16"/>
        <v>33</v>
      </c>
      <c r="V96" s="3">
        <f t="shared" si="17"/>
        <v>0</v>
      </c>
      <c r="W96" s="3">
        <f t="shared" si="18"/>
        <v>66</v>
      </c>
      <c r="X96" s="3">
        <f t="shared" si="19"/>
        <v>0</v>
      </c>
    </row>
    <row r="97" spans="1:24" x14ac:dyDescent="0.3">
      <c r="A97" s="6">
        <v>2001807328</v>
      </c>
      <c r="B97" s="6">
        <v>1091117324346</v>
      </c>
      <c r="C97" s="1">
        <f>VLOOKUP(A97,'Invoice (C)'!$B$1:$E$125,4,0)</f>
        <v>335502</v>
      </c>
      <c r="D97" s="1" t="str">
        <f>VLOOKUP(A97,'Invoice (C)'!$B$1:$G$125,6,0)</f>
        <v>Forward charges</v>
      </c>
      <c r="E97" s="1" t="str">
        <f t="shared" si="10"/>
        <v>Yes</v>
      </c>
      <c r="F97" s="1" t="str">
        <f t="shared" si="11"/>
        <v>No</v>
      </c>
      <c r="G97" s="1">
        <f>SUMIF('Order report (X)'!A:A,Calculations!A97,'Order report (X)'!D:D)</f>
        <v>0.49</v>
      </c>
      <c r="H97" s="1">
        <f>CEILING(Calculations!G97,0.5)</f>
        <v>0.5</v>
      </c>
      <c r="I97" s="1" t="str">
        <f>VLOOKUP(Calculations!C97,'Pincode zones (X)'!$B$1:$C$125,2,0)</f>
        <v>b</v>
      </c>
      <c r="J97" s="3">
        <f>IF(E97="Yes",(VLOOKUP(I97,'Rates (C)'!$A$8:$B$13,2,0)),0)</f>
        <v>33</v>
      </c>
      <c r="K97" s="3">
        <f>VLOOKUP(I97,'Rates (C)'!$A$8:$C$13,3,0)*((Calculations!H97-0.5)/0.5)</f>
        <v>0</v>
      </c>
      <c r="L97" s="3">
        <f>IF(F97="Yes",VLOOKUP(I97,'Rates (C)'!$A$8:$D$13,4,0),0)</f>
        <v>0</v>
      </c>
      <c r="M97" s="3">
        <f>IF(F97="Yes",VLOOKUP(I97,'Rates (C)'!$A$8:$E$13,5,0)*((Calculations!H97-0.5)/0.5),0)</f>
        <v>0</v>
      </c>
      <c r="N97" s="3">
        <f t="shared" si="12"/>
        <v>33</v>
      </c>
      <c r="O97" s="1">
        <f>VLOOKUP(A97,'Invoice (C)'!$B$1:$H$125,2,0)</f>
        <v>2.2799999999999998</v>
      </c>
      <c r="P97" s="1">
        <f t="shared" si="13"/>
        <v>2.5</v>
      </c>
      <c r="Q97" s="1" t="str">
        <f>VLOOKUP(C97,'Invoice (C)'!$E$1:$F$125,2,0)</f>
        <v>d</v>
      </c>
      <c r="R97" s="3">
        <f>VLOOKUP(B97,'Invoice (C)'!A96:H220,8,0)</f>
        <v>224.6</v>
      </c>
      <c r="S97" s="3">
        <f t="shared" si="14"/>
        <v>-191.6</v>
      </c>
      <c r="T97" s="13">
        <f t="shared" si="15"/>
        <v>0</v>
      </c>
      <c r="U97" s="3">
        <f t="shared" si="16"/>
        <v>33</v>
      </c>
      <c r="V97" s="3">
        <f t="shared" si="17"/>
        <v>0</v>
      </c>
      <c r="W97" s="3">
        <f t="shared" si="18"/>
        <v>67.34693877551021</v>
      </c>
      <c r="X97" s="3">
        <f t="shared" si="19"/>
        <v>0</v>
      </c>
    </row>
    <row r="98" spans="1:24" x14ac:dyDescent="0.3">
      <c r="A98" s="6">
        <v>2001807785</v>
      </c>
      <c r="B98" s="6">
        <v>1091117326424</v>
      </c>
      <c r="C98" s="1">
        <f>VLOOKUP(A98,'Invoice (C)'!$B$1:$E$125,4,0)</f>
        <v>306116</v>
      </c>
      <c r="D98" s="1" t="str">
        <f>VLOOKUP(A98,'Invoice (C)'!$B$1:$G$125,6,0)</f>
        <v>Forward charges</v>
      </c>
      <c r="E98" s="1" t="str">
        <f t="shared" si="10"/>
        <v>Yes</v>
      </c>
      <c r="F98" s="1" t="str">
        <f t="shared" si="11"/>
        <v>No</v>
      </c>
      <c r="G98" s="1">
        <f>SUMIF('Order report (X)'!A:A,Calculations!A98,'Order report (X)'!D:D)</f>
        <v>0.5</v>
      </c>
      <c r="H98" s="1">
        <f>CEILING(Calculations!G98,0.5)</f>
        <v>0.5</v>
      </c>
      <c r="I98" s="1" t="str">
        <f>VLOOKUP(Calculations!C98,'Pincode zones (X)'!$B$1:$C$125,2,0)</f>
        <v>b</v>
      </c>
      <c r="J98" s="3">
        <f>IF(E98="Yes",(VLOOKUP(I98,'Rates (C)'!$A$8:$B$13,2,0)),0)</f>
        <v>33</v>
      </c>
      <c r="K98" s="3">
        <f>VLOOKUP(I98,'Rates (C)'!$A$8:$C$13,3,0)*((Calculations!H98-0.5)/0.5)</f>
        <v>0</v>
      </c>
      <c r="L98" s="3">
        <f>IF(F98="Yes",VLOOKUP(I98,'Rates (C)'!$A$8:$D$13,4,0),0)</f>
        <v>0</v>
      </c>
      <c r="M98" s="3">
        <f>IF(F98="Yes",VLOOKUP(I98,'Rates (C)'!$A$8:$E$13,5,0)*((Calculations!H98-0.5)/0.5),0)</f>
        <v>0</v>
      </c>
      <c r="N98" s="3">
        <f t="shared" si="12"/>
        <v>33</v>
      </c>
      <c r="O98" s="1">
        <f>VLOOKUP(A98,'Invoice (C)'!$B$1:$H$125,2,0)</f>
        <v>0.68</v>
      </c>
      <c r="P98" s="1">
        <f t="shared" si="13"/>
        <v>1</v>
      </c>
      <c r="Q98" s="1" t="str">
        <f>VLOOKUP(C98,'Invoice (C)'!$E$1:$F$125,2,0)</f>
        <v>d</v>
      </c>
      <c r="R98" s="3">
        <f>VLOOKUP(B98,'Invoice (C)'!A97:H221,8,0)</f>
        <v>90.2</v>
      </c>
      <c r="S98" s="3">
        <f t="shared" si="14"/>
        <v>-57.2</v>
      </c>
      <c r="T98" s="13">
        <f t="shared" si="15"/>
        <v>0</v>
      </c>
      <c r="U98" s="3">
        <f t="shared" si="16"/>
        <v>33</v>
      </c>
      <c r="V98" s="3">
        <f t="shared" si="17"/>
        <v>0</v>
      </c>
      <c r="W98" s="3">
        <f t="shared" si="18"/>
        <v>66</v>
      </c>
      <c r="X98" s="3">
        <f t="shared" si="19"/>
        <v>0</v>
      </c>
    </row>
    <row r="99" spans="1:24" x14ac:dyDescent="0.3">
      <c r="A99" s="6">
        <v>2001807852</v>
      </c>
      <c r="B99" s="6">
        <v>1091117326925</v>
      </c>
      <c r="C99" s="1">
        <f>VLOOKUP(A99,'Invoice (C)'!$B$1:$E$125,4,0)</f>
        <v>311001</v>
      </c>
      <c r="D99" s="1" t="str">
        <f>VLOOKUP(A99,'Invoice (C)'!$B$1:$G$125,6,0)</f>
        <v>Forward charges</v>
      </c>
      <c r="E99" s="1" t="str">
        <f t="shared" si="10"/>
        <v>Yes</v>
      </c>
      <c r="F99" s="1" t="str">
        <f t="shared" si="11"/>
        <v>No</v>
      </c>
      <c r="G99" s="1">
        <f>SUMIF('Order report (X)'!A:A,Calculations!A99,'Order report (X)'!D:D)</f>
        <v>0.5</v>
      </c>
      <c r="H99" s="1">
        <f>CEILING(Calculations!G99,0.5)</f>
        <v>0.5</v>
      </c>
      <c r="I99" s="1" t="str">
        <f>VLOOKUP(Calculations!C99,'Pincode zones (X)'!$B$1:$C$125,2,0)</f>
        <v>b</v>
      </c>
      <c r="J99" s="3">
        <f>IF(E99="Yes",(VLOOKUP(I99,'Rates (C)'!$A$8:$B$13,2,0)),0)</f>
        <v>33</v>
      </c>
      <c r="K99" s="3">
        <f>VLOOKUP(I99,'Rates (C)'!$A$8:$C$13,3,0)*((Calculations!H99-0.5)/0.5)</f>
        <v>0</v>
      </c>
      <c r="L99" s="3">
        <f>IF(F99="Yes",VLOOKUP(I99,'Rates (C)'!$A$8:$D$13,4,0),0)</f>
        <v>0</v>
      </c>
      <c r="M99" s="3">
        <f>IF(F99="Yes",VLOOKUP(I99,'Rates (C)'!$A$8:$E$13,5,0)*((Calculations!H99-0.5)/0.5),0)</f>
        <v>0</v>
      </c>
      <c r="N99" s="3">
        <f t="shared" si="12"/>
        <v>33</v>
      </c>
      <c r="O99" s="1">
        <f>VLOOKUP(A99,'Invoice (C)'!$B$1:$H$125,2,0)</f>
        <v>0.74</v>
      </c>
      <c r="P99" s="1">
        <f t="shared" si="13"/>
        <v>1</v>
      </c>
      <c r="Q99" s="1" t="str">
        <f>VLOOKUP(C99,'Invoice (C)'!$E$1:$F$125,2,0)</f>
        <v>d</v>
      </c>
      <c r="R99" s="3">
        <f>VLOOKUP(B99,'Invoice (C)'!A98:H222,8,0)</f>
        <v>90.2</v>
      </c>
      <c r="S99" s="3">
        <f t="shared" si="14"/>
        <v>-57.2</v>
      </c>
      <c r="T99" s="13">
        <f t="shared" si="15"/>
        <v>0</v>
      </c>
      <c r="U99" s="3">
        <f t="shared" si="16"/>
        <v>33</v>
      </c>
      <c r="V99" s="3">
        <f t="shared" si="17"/>
        <v>0</v>
      </c>
      <c r="W99" s="3">
        <f t="shared" si="18"/>
        <v>66</v>
      </c>
      <c r="X99" s="3">
        <f t="shared" si="19"/>
        <v>0</v>
      </c>
    </row>
    <row r="100" spans="1:24" x14ac:dyDescent="0.3">
      <c r="A100" s="6">
        <v>2001807970</v>
      </c>
      <c r="B100" s="6">
        <v>1091117327474</v>
      </c>
      <c r="C100" s="1">
        <f>VLOOKUP(A100,'Invoice (C)'!$B$1:$E$125,4,0)</f>
        <v>302019</v>
      </c>
      <c r="D100" s="1" t="str">
        <f>VLOOKUP(A100,'Invoice (C)'!$B$1:$G$125,6,0)</f>
        <v>Forward charges</v>
      </c>
      <c r="E100" s="1" t="str">
        <f t="shared" si="10"/>
        <v>Yes</v>
      </c>
      <c r="F100" s="1" t="str">
        <f t="shared" si="11"/>
        <v>No</v>
      </c>
      <c r="G100" s="1">
        <f>SUMIF('Order report (X)'!A:A,Calculations!A100,'Order report (X)'!D:D)</f>
        <v>0.76500000000000001</v>
      </c>
      <c r="H100" s="1">
        <f>CEILING(Calculations!G100,0.5)</f>
        <v>1</v>
      </c>
      <c r="I100" s="1" t="str">
        <f>VLOOKUP(Calculations!C100,'Pincode zones (X)'!$B$1:$C$125,2,0)</f>
        <v>b</v>
      </c>
      <c r="J100" s="3">
        <f>IF(E100="Yes",(VLOOKUP(I100,'Rates (C)'!$A$8:$B$13,2,0)),0)</f>
        <v>33</v>
      </c>
      <c r="K100" s="3">
        <f>VLOOKUP(I100,'Rates (C)'!$A$8:$C$13,3,0)*((Calculations!H100-0.5)/0.5)</f>
        <v>28.3</v>
      </c>
      <c r="L100" s="3">
        <f>IF(F100="Yes",VLOOKUP(I100,'Rates (C)'!$A$8:$D$13,4,0),0)</f>
        <v>0</v>
      </c>
      <c r="M100" s="3">
        <f>IF(F100="Yes",VLOOKUP(I100,'Rates (C)'!$A$8:$E$13,5,0)*((Calculations!H100-0.5)/0.5),0)</f>
        <v>0</v>
      </c>
      <c r="N100" s="3">
        <f t="shared" si="12"/>
        <v>61.3</v>
      </c>
      <c r="O100" s="1">
        <f>VLOOKUP(A100,'Invoice (C)'!$B$1:$H$125,2,0)</f>
        <v>4.13</v>
      </c>
      <c r="P100" s="1">
        <f t="shared" si="13"/>
        <v>4.5</v>
      </c>
      <c r="Q100" s="1" t="str">
        <f>VLOOKUP(C100,'Invoice (C)'!$E$1:$F$125,2,0)</f>
        <v>d</v>
      </c>
      <c r="R100" s="3">
        <f>VLOOKUP(B100,'Invoice (C)'!A99:H223,8,0)</f>
        <v>403.8</v>
      </c>
      <c r="S100" s="3">
        <f t="shared" si="14"/>
        <v>-342.5</v>
      </c>
      <c r="T100" s="13">
        <f t="shared" si="15"/>
        <v>0</v>
      </c>
      <c r="U100" s="3">
        <f t="shared" si="16"/>
        <v>61.3</v>
      </c>
      <c r="V100" s="3">
        <f t="shared" si="17"/>
        <v>0</v>
      </c>
      <c r="W100" s="3">
        <f t="shared" si="18"/>
        <v>80.130718954248366</v>
      </c>
      <c r="X100" s="3">
        <f t="shared" si="19"/>
        <v>0</v>
      </c>
    </row>
    <row r="101" spans="1:24" x14ac:dyDescent="0.3">
      <c r="A101" s="6">
        <v>2001807329</v>
      </c>
      <c r="B101" s="6">
        <v>1091117333100</v>
      </c>
      <c r="C101" s="1">
        <f>VLOOKUP(A101,'Invoice (C)'!$B$1:$E$125,4,0)</f>
        <v>302039</v>
      </c>
      <c r="D101" s="1" t="str">
        <f>VLOOKUP(A101,'Invoice (C)'!$B$1:$G$125,6,0)</f>
        <v>Forward charges</v>
      </c>
      <c r="E101" s="1" t="str">
        <f t="shared" si="10"/>
        <v>Yes</v>
      </c>
      <c r="F101" s="1" t="str">
        <f t="shared" si="11"/>
        <v>No</v>
      </c>
      <c r="G101" s="1">
        <f>SUMIF('Order report (X)'!A:A,Calculations!A101,'Order report (X)'!D:D)</f>
        <v>0.5</v>
      </c>
      <c r="H101" s="1">
        <f>CEILING(Calculations!G101,0.5)</f>
        <v>0.5</v>
      </c>
      <c r="I101" s="1" t="str">
        <f>VLOOKUP(Calculations!C101,'Pincode zones (X)'!$B$1:$C$125,2,0)</f>
        <v>b</v>
      </c>
      <c r="J101" s="3">
        <f>IF(E101="Yes",(VLOOKUP(I101,'Rates (C)'!$A$8:$B$13,2,0)),0)</f>
        <v>33</v>
      </c>
      <c r="K101" s="3">
        <f>VLOOKUP(I101,'Rates (C)'!$A$8:$C$13,3,0)*((Calculations!H101-0.5)/0.5)</f>
        <v>0</v>
      </c>
      <c r="L101" s="3">
        <f>IF(F101="Yes",VLOOKUP(I101,'Rates (C)'!$A$8:$D$13,4,0),0)</f>
        <v>0</v>
      </c>
      <c r="M101" s="3">
        <f>IF(F101="Yes",VLOOKUP(I101,'Rates (C)'!$A$8:$E$13,5,0)*((Calculations!H101-0.5)/0.5),0)</f>
        <v>0</v>
      </c>
      <c r="N101" s="3">
        <f t="shared" si="12"/>
        <v>33</v>
      </c>
      <c r="O101" s="1">
        <f>VLOOKUP(A101,'Invoice (C)'!$B$1:$H$125,2,0)</f>
        <v>0.73</v>
      </c>
      <c r="P101" s="1">
        <f t="shared" si="13"/>
        <v>1</v>
      </c>
      <c r="Q101" s="1" t="str">
        <f>VLOOKUP(C101,'Invoice (C)'!$E$1:$F$125,2,0)</f>
        <v>d</v>
      </c>
      <c r="R101" s="3">
        <f>VLOOKUP(B101,'Invoice (C)'!A100:H224,8,0)</f>
        <v>90.2</v>
      </c>
      <c r="S101" s="3">
        <f t="shared" si="14"/>
        <v>-57.2</v>
      </c>
      <c r="T101" s="13">
        <f t="shared" si="15"/>
        <v>0</v>
      </c>
      <c r="U101" s="3">
        <f t="shared" si="16"/>
        <v>33</v>
      </c>
      <c r="V101" s="3">
        <f t="shared" si="17"/>
        <v>0</v>
      </c>
      <c r="W101" s="3">
        <f t="shared" si="18"/>
        <v>66</v>
      </c>
      <c r="X101" s="3">
        <f t="shared" si="19"/>
        <v>0</v>
      </c>
    </row>
    <row r="102" spans="1:24" x14ac:dyDescent="0.3">
      <c r="A102" s="6">
        <v>2001807613</v>
      </c>
      <c r="B102" s="6">
        <v>1091117333251</v>
      </c>
      <c r="C102" s="1">
        <f>VLOOKUP(A102,'Invoice (C)'!$B$1:$E$125,4,0)</f>
        <v>335803</v>
      </c>
      <c r="D102" s="1" t="str">
        <f>VLOOKUP(A102,'Invoice (C)'!$B$1:$G$125,6,0)</f>
        <v>Forward charges</v>
      </c>
      <c r="E102" s="1" t="str">
        <f t="shared" si="10"/>
        <v>Yes</v>
      </c>
      <c r="F102" s="1" t="str">
        <f t="shared" si="11"/>
        <v>No</v>
      </c>
      <c r="G102" s="1">
        <f>SUMIF('Order report (X)'!A:A,Calculations!A102,'Order report (X)'!D:D)</f>
        <v>0.83</v>
      </c>
      <c r="H102" s="1">
        <f>CEILING(Calculations!G102,0.5)</f>
        <v>1</v>
      </c>
      <c r="I102" s="1" t="str">
        <f>VLOOKUP(Calculations!C102,'Pincode zones (X)'!$B$1:$C$125,2,0)</f>
        <v>b</v>
      </c>
      <c r="J102" s="3">
        <f>IF(E102="Yes",(VLOOKUP(I102,'Rates (C)'!$A$8:$B$13,2,0)),0)</f>
        <v>33</v>
      </c>
      <c r="K102" s="3">
        <f>VLOOKUP(I102,'Rates (C)'!$A$8:$C$13,3,0)*((Calculations!H102-0.5)/0.5)</f>
        <v>28.3</v>
      </c>
      <c r="L102" s="3">
        <f>IF(F102="Yes",VLOOKUP(I102,'Rates (C)'!$A$8:$D$13,4,0),0)</f>
        <v>0</v>
      </c>
      <c r="M102" s="3">
        <f>IF(F102="Yes",VLOOKUP(I102,'Rates (C)'!$A$8:$E$13,5,0)*((Calculations!H102-0.5)/0.5),0)</f>
        <v>0</v>
      </c>
      <c r="N102" s="3">
        <f t="shared" si="12"/>
        <v>61.3</v>
      </c>
      <c r="O102" s="1">
        <f>VLOOKUP(A102,'Invoice (C)'!$B$1:$H$125,2,0)</f>
        <v>1.04</v>
      </c>
      <c r="P102" s="1">
        <f t="shared" si="13"/>
        <v>1.5</v>
      </c>
      <c r="Q102" s="1" t="str">
        <f>VLOOKUP(C102,'Invoice (C)'!$E$1:$F$125,2,0)</f>
        <v>d</v>
      </c>
      <c r="R102" s="3">
        <f>VLOOKUP(B102,'Invoice (C)'!A101:H225,8,0)</f>
        <v>135</v>
      </c>
      <c r="S102" s="3">
        <f t="shared" si="14"/>
        <v>-73.7</v>
      </c>
      <c r="T102" s="13">
        <f t="shared" si="15"/>
        <v>0</v>
      </c>
      <c r="U102" s="3">
        <f t="shared" si="16"/>
        <v>61.3</v>
      </c>
      <c r="V102" s="3">
        <f t="shared" si="17"/>
        <v>0</v>
      </c>
      <c r="W102" s="3">
        <f t="shared" si="18"/>
        <v>73.855421686746993</v>
      </c>
      <c r="X102" s="3">
        <f t="shared" si="19"/>
        <v>0</v>
      </c>
    </row>
    <row r="103" spans="1:24" x14ac:dyDescent="0.3">
      <c r="A103" s="6">
        <v>2001808475</v>
      </c>
      <c r="B103" s="6">
        <v>1091117436346</v>
      </c>
      <c r="C103" s="1">
        <f>VLOOKUP(A103,'Invoice (C)'!$B$1:$E$125,4,0)</f>
        <v>335001</v>
      </c>
      <c r="D103" s="1" t="str">
        <f>VLOOKUP(A103,'Invoice (C)'!$B$1:$G$125,6,0)</f>
        <v>Forward charges</v>
      </c>
      <c r="E103" s="1" t="str">
        <f t="shared" si="10"/>
        <v>Yes</v>
      </c>
      <c r="F103" s="1" t="str">
        <f t="shared" si="11"/>
        <v>No</v>
      </c>
      <c r="G103" s="1">
        <f>SUMIF('Order report (X)'!A:A,Calculations!A103,'Order report (X)'!D:D)</f>
        <v>0.5</v>
      </c>
      <c r="H103" s="1">
        <f>CEILING(Calculations!G103,0.5)</f>
        <v>0.5</v>
      </c>
      <c r="I103" s="1" t="str">
        <f>VLOOKUP(Calculations!C103,'Pincode zones (X)'!$B$1:$C$125,2,0)</f>
        <v>b</v>
      </c>
      <c r="J103" s="3">
        <f>IF(E103="Yes",(VLOOKUP(I103,'Rates (C)'!$A$8:$B$13,2,0)),0)</f>
        <v>33</v>
      </c>
      <c r="K103" s="3">
        <f>VLOOKUP(I103,'Rates (C)'!$A$8:$C$13,3,0)*((Calculations!H103-0.5)/0.5)</f>
        <v>0</v>
      </c>
      <c r="L103" s="3">
        <f>IF(F103="Yes",VLOOKUP(I103,'Rates (C)'!$A$8:$D$13,4,0),0)</f>
        <v>0</v>
      </c>
      <c r="M103" s="3">
        <f>IF(F103="Yes",VLOOKUP(I103,'Rates (C)'!$A$8:$E$13,5,0)*((Calculations!H103-0.5)/0.5),0)</f>
        <v>0</v>
      </c>
      <c r="N103" s="3">
        <f t="shared" si="12"/>
        <v>33</v>
      </c>
      <c r="O103" s="1">
        <f>VLOOKUP(A103,'Invoice (C)'!$B$1:$H$125,2,0)</f>
        <v>0.7</v>
      </c>
      <c r="P103" s="1">
        <f t="shared" si="13"/>
        <v>1</v>
      </c>
      <c r="Q103" s="1" t="str">
        <f>VLOOKUP(C103,'Invoice (C)'!$E$1:$F$125,2,0)</f>
        <v>d</v>
      </c>
      <c r="R103" s="3">
        <f>VLOOKUP(B103,'Invoice (C)'!A102:H226,8,0)</f>
        <v>90.2</v>
      </c>
      <c r="S103" s="3">
        <f t="shared" si="14"/>
        <v>-57.2</v>
      </c>
      <c r="T103" s="13">
        <f t="shared" si="15"/>
        <v>0</v>
      </c>
      <c r="U103" s="3">
        <f t="shared" si="16"/>
        <v>33</v>
      </c>
      <c r="V103" s="3">
        <f t="shared" si="17"/>
        <v>0</v>
      </c>
      <c r="W103" s="3">
        <f t="shared" si="18"/>
        <v>66</v>
      </c>
      <c r="X103" s="3">
        <f t="shared" si="19"/>
        <v>0</v>
      </c>
    </row>
    <row r="104" spans="1:24" x14ac:dyDescent="0.3">
      <c r="A104" s="6">
        <v>2001808585</v>
      </c>
      <c r="B104" s="6">
        <v>1091117436652</v>
      </c>
      <c r="C104" s="1">
        <f>VLOOKUP(A104,'Invoice (C)'!$B$1:$E$125,4,0)</f>
        <v>175101</v>
      </c>
      <c r="D104" s="1" t="str">
        <f>VLOOKUP(A104,'Invoice (C)'!$B$1:$G$125,6,0)</f>
        <v>Forward charges</v>
      </c>
      <c r="E104" s="1" t="str">
        <f t="shared" si="10"/>
        <v>Yes</v>
      </c>
      <c r="F104" s="1" t="str">
        <f t="shared" si="11"/>
        <v>No</v>
      </c>
      <c r="G104" s="1">
        <f>SUMIF('Order report (X)'!A:A,Calculations!A104,'Order report (X)'!D:D)</f>
        <v>0.5</v>
      </c>
      <c r="H104" s="1">
        <f>CEILING(Calculations!G104,0.5)</f>
        <v>0.5</v>
      </c>
      <c r="I104" s="1" t="str">
        <f>VLOOKUP(Calculations!C104,'Pincode zones (X)'!$B$1:$C$125,2,0)</f>
        <v>e</v>
      </c>
      <c r="J104" s="3">
        <f>IF(E104="Yes",(VLOOKUP(I104,'Rates (C)'!$A$8:$B$13,2,0)),0)</f>
        <v>56.6</v>
      </c>
      <c r="K104" s="3">
        <f>VLOOKUP(I104,'Rates (C)'!$A$8:$C$13,3,0)*((Calculations!H104-0.5)/0.5)</f>
        <v>0</v>
      </c>
      <c r="L104" s="3">
        <f>IF(F104="Yes",VLOOKUP(I104,'Rates (C)'!$A$8:$D$13,4,0),0)</f>
        <v>0</v>
      </c>
      <c r="M104" s="3">
        <f>IF(F104="Yes",VLOOKUP(I104,'Rates (C)'!$A$8:$E$13,5,0)*((Calculations!H104-0.5)/0.5),0)</f>
        <v>0</v>
      </c>
      <c r="N104" s="3">
        <f t="shared" si="12"/>
        <v>56.6</v>
      </c>
      <c r="O104" s="1">
        <f>VLOOKUP(A104,'Invoice (C)'!$B$1:$H$125,2,0)</f>
        <v>0.72</v>
      </c>
      <c r="P104" s="1">
        <f t="shared" si="13"/>
        <v>1</v>
      </c>
      <c r="Q104" s="1" t="str">
        <f>VLOOKUP(C104,'Invoice (C)'!$E$1:$F$125,2,0)</f>
        <v>b</v>
      </c>
      <c r="R104" s="3">
        <f>VLOOKUP(B104,'Invoice (C)'!A103:H227,8,0)</f>
        <v>61.3</v>
      </c>
      <c r="S104" s="3">
        <f t="shared" si="14"/>
        <v>-4.6999999999999957</v>
      </c>
      <c r="T104" s="13">
        <f t="shared" si="15"/>
        <v>0</v>
      </c>
      <c r="U104" s="3">
        <f t="shared" si="16"/>
        <v>56.6</v>
      </c>
      <c r="V104" s="3">
        <f t="shared" si="17"/>
        <v>0</v>
      </c>
      <c r="W104" s="3">
        <f t="shared" si="18"/>
        <v>113.2</v>
      </c>
      <c r="X104" s="3">
        <f t="shared" si="19"/>
        <v>0</v>
      </c>
    </row>
    <row r="105" spans="1:24" x14ac:dyDescent="0.3">
      <c r="A105" s="6">
        <v>2001808679</v>
      </c>
      <c r="B105" s="6">
        <v>1091117437035</v>
      </c>
      <c r="C105" s="1">
        <f>VLOOKUP(A105,'Invoice (C)'!$B$1:$E$125,4,0)</f>
        <v>303903</v>
      </c>
      <c r="D105" s="1" t="str">
        <f>VLOOKUP(A105,'Invoice (C)'!$B$1:$G$125,6,0)</f>
        <v>Forward charges</v>
      </c>
      <c r="E105" s="1" t="str">
        <f t="shared" si="10"/>
        <v>Yes</v>
      </c>
      <c r="F105" s="1" t="str">
        <f t="shared" si="11"/>
        <v>No</v>
      </c>
      <c r="G105" s="1">
        <f>SUMIF('Order report (X)'!A:A,Calculations!A105,'Order report (X)'!D:D)</f>
        <v>0.5</v>
      </c>
      <c r="H105" s="1">
        <f>CEILING(Calculations!G105,0.5)</f>
        <v>0.5</v>
      </c>
      <c r="I105" s="1" t="str">
        <f>VLOOKUP(Calculations!C105,'Pincode zones (X)'!$B$1:$C$125,2,0)</f>
        <v>b</v>
      </c>
      <c r="J105" s="3">
        <f>IF(E105="Yes",(VLOOKUP(I105,'Rates (C)'!$A$8:$B$13,2,0)),0)</f>
        <v>33</v>
      </c>
      <c r="K105" s="3">
        <f>VLOOKUP(I105,'Rates (C)'!$A$8:$C$13,3,0)*((Calculations!H105-0.5)/0.5)</f>
        <v>0</v>
      </c>
      <c r="L105" s="3">
        <f>IF(F105="Yes",VLOOKUP(I105,'Rates (C)'!$A$8:$D$13,4,0),0)</f>
        <v>0</v>
      </c>
      <c r="M105" s="3">
        <f>IF(F105="Yes",VLOOKUP(I105,'Rates (C)'!$A$8:$E$13,5,0)*((Calculations!H105-0.5)/0.5),0)</f>
        <v>0</v>
      </c>
      <c r="N105" s="3">
        <f t="shared" si="12"/>
        <v>33</v>
      </c>
      <c r="O105" s="1">
        <f>VLOOKUP(A105,'Invoice (C)'!$B$1:$H$125,2,0)</f>
        <v>0.72</v>
      </c>
      <c r="P105" s="1">
        <f t="shared" si="13"/>
        <v>1</v>
      </c>
      <c r="Q105" s="1" t="str">
        <f>VLOOKUP(C105,'Invoice (C)'!$E$1:$F$125,2,0)</f>
        <v>d</v>
      </c>
      <c r="R105" s="3">
        <f>VLOOKUP(B105,'Invoice (C)'!A104:H228,8,0)</f>
        <v>90.2</v>
      </c>
      <c r="S105" s="3">
        <f t="shared" si="14"/>
        <v>-57.2</v>
      </c>
      <c r="T105" s="13">
        <f t="shared" si="15"/>
        <v>0</v>
      </c>
      <c r="U105" s="3">
        <f t="shared" si="16"/>
        <v>33</v>
      </c>
      <c r="V105" s="3">
        <f t="shared" si="17"/>
        <v>0</v>
      </c>
      <c r="W105" s="3">
        <f t="shared" si="18"/>
        <v>66</v>
      </c>
      <c r="X105" s="3">
        <f t="shared" si="19"/>
        <v>0</v>
      </c>
    </row>
    <row r="106" spans="1:24" x14ac:dyDescent="0.3">
      <c r="A106" s="6">
        <v>2001808739</v>
      </c>
      <c r="B106" s="6">
        <v>1091117437293</v>
      </c>
      <c r="C106" s="1">
        <f>VLOOKUP(A106,'Invoice (C)'!$B$1:$E$125,4,0)</f>
        <v>342012</v>
      </c>
      <c r="D106" s="1" t="str">
        <f>VLOOKUP(A106,'Invoice (C)'!$B$1:$G$125,6,0)</f>
        <v>Forward charges</v>
      </c>
      <c r="E106" s="1" t="str">
        <f t="shared" si="10"/>
        <v>Yes</v>
      </c>
      <c r="F106" s="1" t="str">
        <f t="shared" si="11"/>
        <v>No</v>
      </c>
      <c r="G106" s="1">
        <f>SUMIF('Order report (X)'!A:A,Calculations!A106,'Order report (X)'!D:D)</f>
        <v>0.22</v>
      </c>
      <c r="H106" s="1">
        <f>CEILING(Calculations!G106,0.5)</f>
        <v>0.5</v>
      </c>
      <c r="I106" s="1" t="str">
        <f>VLOOKUP(Calculations!C106,'Pincode zones (X)'!$B$1:$C$125,2,0)</f>
        <v>b</v>
      </c>
      <c r="J106" s="3">
        <f>IF(E106="Yes",(VLOOKUP(I106,'Rates (C)'!$A$8:$B$13,2,0)),0)</f>
        <v>33</v>
      </c>
      <c r="K106" s="3">
        <f>VLOOKUP(I106,'Rates (C)'!$A$8:$C$13,3,0)*((Calculations!H106-0.5)/0.5)</f>
        <v>0</v>
      </c>
      <c r="L106" s="3">
        <f>IF(F106="Yes",VLOOKUP(I106,'Rates (C)'!$A$8:$D$13,4,0),0)</f>
        <v>0</v>
      </c>
      <c r="M106" s="3">
        <f>IF(F106="Yes",VLOOKUP(I106,'Rates (C)'!$A$8:$E$13,5,0)*((Calculations!H106-0.5)/0.5),0)</f>
        <v>0</v>
      </c>
      <c r="N106" s="3">
        <f t="shared" si="12"/>
        <v>33</v>
      </c>
      <c r="O106" s="1">
        <f>VLOOKUP(A106,'Invoice (C)'!$B$1:$H$125,2,0)</f>
        <v>1.63</v>
      </c>
      <c r="P106" s="1">
        <f t="shared" si="13"/>
        <v>2</v>
      </c>
      <c r="Q106" s="1" t="str">
        <f>VLOOKUP(C106,'Invoice (C)'!$E$1:$F$125,2,0)</f>
        <v>d</v>
      </c>
      <c r="R106" s="3">
        <f>VLOOKUP(B106,'Invoice (C)'!A105:H229,8,0)</f>
        <v>179.8</v>
      </c>
      <c r="S106" s="3">
        <f t="shared" si="14"/>
        <v>-146.80000000000001</v>
      </c>
      <c r="T106" s="13">
        <f t="shared" si="15"/>
        <v>0</v>
      </c>
      <c r="U106" s="3">
        <f t="shared" si="16"/>
        <v>33</v>
      </c>
      <c r="V106" s="3">
        <f t="shared" si="17"/>
        <v>0</v>
      </c>
      <c r="W106" s="3">
        <f t="shared" si="18"/>
        <v>150</v>
      </c>
      <c r="X106" s="3">
        <f t="shared" si="19"/>
        <v>0</v>
      </c>
    </row>
    <row r="107" spans="1:24" x14ac:dyDescent="0.3">
      <c r="A107" s="6">
        <v>2001808832</v>
      </c>
      <c r="B107" s="6">
        <v>1091117437864</v>
      </c>
      <c r="C107" s="1">
        <f>VLOOKUP(A107,'Invoice (C)'!$B$1:$E$125,4,0)</f>
        <v>334001</v>
      </c>
      <c r="D107" s="1" t="str">
        <f>VLOOKUP(A107,'Invoice (C)'!$B$1:$G$125,6,0)</f>
        <v>Forward charges</v>
      </c>
      <c r="E107" s="1" t="str">
        <f t="shared" si="10"/>
        <v>Yes</v>
      </c>
      <c r="F107" s="1" t="str">
        <f t="shared" si="11"/>
        <v>No</v>
      </c>
      <c r="G107" s="1">
        <f>SUMIF('Order report (X)'!A:A,Calculations!A107,'Order report (X)'!D:D)</f>
        <v>0.6</v>
      </c>
      <c r="H107" s="1">
        <f>CEILING(Calculations!G107,0.5)</f>
        <v>1</v>
      </c>
      <c r="I107" s="1" t="str">
        <f>VLOOKUP(Calculations!C107,'Pincode zones (X)'!$B$1:$C$125,2,0)</f>
        <v>b</v>
      </c>
      <c r="J107" s="3">
        <f>IF(E107="Yes",(VLOOKUP(I107,'Rates (C)'!$A$8:$B$13,2,0)),0)</f>
        <v>33</v>
      </c>
      <c r="K107" s="3">
        <f>VLOOKUP(I107,'Rates (C)'!$A$8:$C$13,3,0)*((Calculations!H107-0.5)/0.5)</f>
        <v>28.3</v>
      </c>
      <c r="L107" s="3">
        <f>IF(F107="Yes",VLOOKUP(I107,'Rates (C)'!$A$8:$D$13,4,0),0)</f>
        <v>0</v>
      </c>
      <c r="M107" s="3">
        <f>IF(F107="Yes",VLOOKUP(I107,'Rates (C)'!$A$8:$E$13,5,0)*((Calculations!H107-0.5)/0.5),0)</f>
        <v>0</v>
      </c>
      <c r="N107" s="3">
        <f t="shared" si="12"/>
        <v>61.3</v>
      </c>
      <c r="O107" s="1">
        <f>VLOOKUP(A107,'Invoice (C)'!$B$1:$H$125,2,0)</f>
        <v>2.4700000000000002</v>
      </c>
      <c r="P107" s="1">
        <f t="shared" si="13"/>
        <v>2.5</v>
      </c>
      <c r="Q107" s="1" t="str">
        <f>VLOOKUP(C107,'Invoice (C)'!$E$1:$F$125,2,0)</f>
        <v>d</v>
      </c>
      <c r="R107" s="3">
        <f>VLOOKUP(B107,'Invoice (C)'!A106:H230,8,0)</f>
        <v>224.6</v>
      </c>
      <c r="S107" s="3">
        <f t="shared" si="14"/>
        <v>-163.30000000000001</v>
      </c>
      <c r="T107" s="13">
        <f t="shared" si="15"/>
        <v>0</v>
      </c>
      <c r="U107" s="3">
        <f t="shared" si="16"/>
        <v>61.3</v>
      </c>
      <c r="V107" s="3">
        <f t="shared" si="17"/>
        <v>0</v>
      </c>
      <c r="W107" s="3">
        <f t="shared" si="18"/>
        <v>102.16666666666667</v>
      </c>
      <c r="X107" s="3">
        <f t="shared" si="19"/>
        <v>0</v>
      </c>
    </row>
    <row r="108" spans="1:24" x14ac:dyDescent="0.3">
      <c r="A108" s="6">
        <v>2001808837</v>
      </c>
      <c r="B108" s="6">
        <v>1091117437890</v>
      </c>
      <c r="C108" s="1">
        <f>VLOOKUP(A108,'Invoice (C)'!$B$1:$E$125,4,0)</f>
        <v>302031</v>
      </c>
      <c r="D108" s="1" t="str">
        <f>VLOOKUP(A108,'Invoice (C)'!$B$1:$G$125,6,0)</f>
        <v>Forward charges</v>
      </c>
      <c r="E108" s="1" t="str">
        <f t="shared" si="10"/>
        <v>Yes</v>
      </c>
      <c r="F108" s="1" t="str">
        <f t="shared" si="11"/>
        <v>No</v>
      </c>
      <c r="G108" s="1">
        <f>SUMIF('Order report (X)'!A:A,Calculations!A108,'Order report (X)'!D:D)</f>
        <v>0.5</v>
      </c>
      <c r="H108" s="1">
        <f>CEILING(Calculations!G108,0.5)</f>
        <v>0.5</v>
      </c>
      <c r="I108" s="1" t="str">
        <f>VLOOKUP(Calculations!C108,'Pincode zones (X)'!$B$1:$C$125,2,0)</f>
        <v>b</v>
      </c>
      <c r="J108" s="3">
        <f>IF(E108="Yes",(VLOOKUP(I108,'Rates (C)'!$A$8:$B$13,2,0)),0)</f>
        <v>33</v>
      </c>
      <c r="K108" s="3">
        <f>VLOOKUP(I108,'Rates (C)'!$A$8:$C$13,3,0)*((Calculations!H108-0.5)/0.5)</f>
        <v>0</v>
      </c>
      <c r="L108" s="3">
        <f>IF(F108="Yes",VLOOKUP(I108,'Rates (C)'!$A$8:$D$13,4,0),0)</f>
        <v>0</v>
      </c>
      <c r="M108" s="3">
        <f>IF(F108="Yes",VLOOKUP(I108,'Rates (C)'!$A$8:$E$13,5,0)*((Calculations!H108-0.5)/0.5),0)</f>
        <v>0</v>
      </c>
      <c r="N108" s="3">
        <f t="shared" si="12"/>
        <v>33</v>
      </c>
      <c r="O108" s="1">
        <f>VLOOKUP(A108,'Invoice (C)'!$B$1:$H$125,2,0)</f>
        <v>0.67</v>
      </c>
      <c r="P108" s="1">
        <f t="shared" si="13"/>
        <v>1</v>
      </c>
      <c r="Q108" s="1" t="str">
        <f>VLOOKUP(C108,'Invoice (C)'!$E$1:$F$125,2,0)</f>
        <v>d</v>
      </c>
      <c r="R108" s="3">
        <f>VLOOKUP(B108,'Invoice (C)'!A107:H231,8,0)</f>
        <v>90.2</v>
      </c>
      <c r="S108" s="3">
        <f t="shared" si="14"/>
        <v>-57.2</v>
      </c>
      <c r="T108" s="13">
        <f t="shared" si="15"/>
        <v>0</v>
      </c>
      <c r="U108" s="3">
        <f t="shared" si="16"/>
        <v>33</v>
      </c>
      <c r="V108" s="3">
        <f t="shared" si="17"/>
        <v>0</v>
      </c>
      <c r="W108" s="3">
        <f t="shared" si="18"/>
        <v>66</v>
      </c>
      <c r="X108" s="3">
        <f t="shared" si="19"/>
        <v>0</v>
      </c>
    </row>
    <row r="109" spans="1:24" x14ac:dyDescent="0.3">
      <c r="A109" s="6">
        <v>2001808883</v>
      </c>
      <c r="B109" s="6">
        <v>1091117438074</v>
      </c>
      <c r="C109" s="1">
        <f>VLOOKUP(A109,'Invoice (C)'!$B$1:$E$125,4,0)</f>
        <v>302012</v>
      </c>
      <c r="D109" s="1" t="str">
        <f>VLOOKUP(A109,'Invoice (C)'!$B$1:$G$125,6,0)</f>
        <v>Forward charges</v>
      </c>
      <c r="E109" s="1" t="str">
        <f t="shared" si="10"/>
        <v>Yes</v>
      </c>
      <c r="F109" s="1" t="str">
        <f t="shared" si="11"/>
        <v>No</v>
      </c>
      <c r="G109" s="1">
        <f>SUMIF('Order report (X)'!A:A,Calculations!A109,'Order report (X)'!D:D)</f>
        <v>0.5</v>
      </c>
      <c r="H109" s="1">
        <f>CEILING(Calculations!G109,0.5)</f>
        <v>0.5</v>
      </c>
      <c r="I109" s="1" t="str">
        <f>VLOOKUP(Calculations!C109,'Pincode zones (X)'!$B$1:$C$125,2,0)</f>
        <v>b</v>
      </c>
      <c r="J109" s="3">
        <f>IF(E109="Yes",(VLOOKUP(I109,'Rates (C)'!$A$8:$B$13,2,0)),0)</f>
        <v>33</v>
      </c>
      <c r="K109" s="3">
        <f>VLOOKUP(I109,'Rates (C)'!$A$8:$C$13,3,0)*((Calculations!H109-0.5)/0.5)</f>
        <v>0</v>
      </c>
      <c r="L109" s="3">
        <f>IF(F109="Yes",VLOOKUP(I109,'Rates (C)'!$A$8:$D$13,4,0),0)</f>
        <v>0</v>
      </c>
      <c r="M109" s="3">
        <f>IF(F109="Yes",VLOOKUP(I109,'Rates (C)'!$A$8:$E$13,5,0)*((Calculations!H109-0.5)/0.5),0)</f>
        <v>0</v>
      </c>
      <c r="N109" s="3">
        <f t="shared" si="12"/>
        <v>33</v>
      </c>
      <c r="O109" s="1">
        <f>VLOOKUP(A109,'Invoice (C)'!$B$1:$H$125,2,0)</f>
        <v>0.72</v>
      </c>
      <c r="P109" s="1">
        <f t="shared" si="13"/>
        <v>1</v>
      </c>
      <c r="Q109" s="1" t="str">
        <f>VLOOKUP(C109,'Invoice (C)'!$E$1:$F$125,2,0)</f>
        <v>d</v>
      </c>
      <c r="R109" s="3">
        <f>VLOOKUP(B109,'Invoice (C)'!A108:H232,8,0)</f>
        <v>90.2</v>
      </c>
      <c r="S109" s="3">
        <f t="shared" si="14"/>
        <v>-57.2</v>
      </c>
      <c r="T109" s="13">
        <f t="shared" si="15"/>
        <v>0</v>
      </c>
      <c r="U109" s="3">
        <f t="shared" si="16"/>
        <v>33</v>
      </c>
      <c r="V109" s="3">
        <f t="shared" si="17"/>
        <v>0</v>
      </c>
      <c r="W109" s="3">
        <f t="shared" si="18"/>
        <v>66</v>
      </c>
      <c r="X109" s="3">
        <f t="shared" si="19"/>
        <v>0</v>
      </c>
    </row>
    <row r="110" spans="1:24" x14ac:dyDescent="0.3">
      <c r="A110" s="6">
        <v>2001808992</v>
      </c>
      <c r="B110" s="6">
        <v>1091117611501</v>
      </c>
      <c r="C110" s="1">
        <f>VLOOKUP(A110,'Invoice (C)'!$B$1:$E$125,4,0)</f>
        <v>342014</v>
      </c>
      <c r="D110" s="1" t="str">
        <f>VLOOKUP(A110,'Invoice (C)'!$B$1:$G$125,6,0)</f>
        <v>Forward charges</v>
      </c>
      <c r="E110" s="1" t="str">
        <f t="shared" si="10"/>
        <v>Yes</v>
      </c>
      <c r="F110" s="1" t="str">
        <f t="shared" si="11"/>
        <v>No</v>
      </c>
      <c r="G110" s="1">
        <f>SUMIF('Order report (X)'!A:A,Calculations!A110,'Order report (X)'!D:D)</f>
        <v>0.5</v>
      </c>
      <c r="H110" s="1">
        <f>CEILING(Calculations!G110,0.5)</f>
        <v>0.5</v>
      </c>
      <c r="I110" s="1" t="str">
        <f>VLOOKUP(Calculations!C110,'Pincode zones (X)'!$B$1:$C$125,2,0)</f>
        <v>b</v>
      </c>
      <c r="J110" s="3">
        <f>IF(E110="Yes",(VLOOKUP(I110,'Rates (C)'!$A$8:$B$13,2,0)),0)</f>
        <v>33</v>
      </c>
      <c r="K110" s="3">
        <f>VLOOKUP(I110,'Rates (C)'!$A$8:$C$13,3,0)*((Calculations!H110-0.5)/0.5)</f>
        <v>0</v>
      </c>
      <c r="L110" s="3">
        <f>IF(F110="Yes",VLOOKUP(I110,'Rates (C)'!$A$8:$D$13,4,0),0)</f>
        <v>0</v>
      </c>
      <c r="M110" s="3">
        <f>IF(F110="Yes",VLOOKUP(I110,'Rates (C)'!$A$8:$E$13,5,0)*((Calculations!H110-0.5)/0.5),0)</f>
        <v>0</v>
      </c>
      <c r="N110" s="3">
        <f t="shared" si="12"/>
        <v>33</v>
      </c>
      <c r="O110" s="1">
        <f>VLOOKUP(A110,'Invoice (C)'!$B$1:$H$125,2,0)</f>
        <v>0.72</v>
      </c>
      <c r="P110" s="1">
        <f t="shared" si="13"/>
        <v>1</v>
      </c>
      <c r="Q110" s="1" t="str">
        <f>VLOOKUP(C110,'Invoice (C)'!$E$1:$F$125,2,0)</f>
        <v>d</v>
      </c>
      <c r="R110" s="3">
        <f>VLOOKUP(B110,'Invoice (C)'!A109:H233,8,0)</f>
        <v>90.2</v>
      </c>
      <c r="S110" s="3">
        <f t="shared" si="14"/>
        <v>-57.2</v>
      </c>
      <c r="T110" s="13">
        <f t="shared" si="15"/>
        <v>0</v>
      </c>
      <c r="U110" s="3">
        <f t="shared" si="16"/>
        <v>33</v>
      </c>
      <c r="V110" s="3">
        <f t="shared" si="17"/>
        <v>0</v>
      </c>
      <c r="W110" s="3">
        <f t="shared" si="18"/>
        <v>66</v>
      </c>
      <c r="X110" s="3">
        <f t="shared" si="19"/>
        <v>0</v>
      </c>
    </row>
    <row r="111" spans="1:24" x14ac:dyDescent="0.3">
      <c r="A111" s="6">
        <v>2001809270</v>
      </c>
      <c r="B111" s="6">
        <v>1091117613962</v>
      </c>
      <c r="C111" s="1">
        <f>VLOOKUP(A111,'Invoice (C)'!$B$1:$E$125,4,0)</f>
        <v>324005</v>
      </c>
      <c r="D111" s="1" t="str">
        <f>VLOOKUP(A111,'Invoice (C)'!$B$1:$G$125,6,0)</f>
        <v>Forward charges</v>
      </c>
      <c r="E111" s="1" t="str">
        <f t="shared" si="10"/>
        <v>Yes</v>
      </c>
      <c r="F111" s="1" t="str">
        <f t="shared" si="11"/>
        <v>No</v>
      </c>
      <c r="G111" s="1">
        <f>SUMIF('Order report (X)'!A:A,Calculations!A111,'Order report (X)'!D:D)</f>
        <v>0.5</v>
      </c>
      <c r="H111" s="1">
        <f>CEILING(Calculations!G111,0.5)</f>
        <v>0.5</v>
      </c>
      <c r="I111" s="1" t="str">
        <f>VLOOKUP(Calculations!C111,'Pincode zones (X)'!$B$1:$C$125,2,0)</f>
        <v>b</v>
      </c>
      <c r="J111" s="3">
        <f>IF(E111="Yes",(VLOOKUP(I111,'Rates (C)'!$A$8:$B$13,2,0)),0)</f>
        <v>33</v>
      </c>
      <c r="K111" s="3">
        <f>VLOOKUP(I111,'Rates (C)'!$A$8:$C$13,3,0)*((Calculations!H111-0.5)/0.5)</f>
        <v>0</v>
      </c>
      <c r="L111" s="3">
        <f>IF(F111="Yes",VLOOKUP(I111,'Rates (C)'!$A$8:$D$13,4,0),0)</f>
        <v>0</v>
      </c>
      <c r="M111" s="3">
        <f>IF(F111="Yes",VLOOKUP(I111,'Rates (C)'!$A$8:$E$13,5,0)*((Calculations!H111-0.5)/0.5),0)</f>
        <v>0</v>
      </c>
      <c r="N111" s="3">
        <f t="shared" si="12"/>
        <v>33</v>
      </c>
      <c r="O111" s="1">
        <f>VLOOKUP(A111,'Invoice (C)'!$B$1:$H$125,2,0)</f>
        <v>0.68</v>
      </c>
      <c r="P111" s="1">
        <f t="shared" si="13"/>
        <v>1</v>
      </c>
      <c r="Q111" s="1" t="str">
        <f>VLOOKUP(C111,'Invoice (C)'!$E$1:$F$125,2,0)</f>
        <v>d</v>
      </c>
      <c r="R111" s="3">
        <f>VLOOKUP(B111,'Invoice (C)'!A110:H234,8,0)</f>
        <v>90.2</v>
      </c>
      <c r="S111" s="3">
        <f t="shared" si="14"/>
        <v>-57.2</v>
      </c>
      <c r="T111" s="13">
        <f t="shared" si="15"/>
        <v>0</v>
      </c>
      <c r="U111" s="3">
        <f t="shared" si="16"/>
        <v>33</v>
      </c>
      <c r="V111" s="3">
        <f t="shared" si="17"/>
        <v>0</v>
      </c>
      <c r="W111" s="3">
        <f t="shared" si="18"/>
        <v>66</v>
      </c>
      <c r="X111" s="3">
        <f t="shared" si="19"/>
        <v>0</v>
      </c>
    </row>
    <row r="112" spans="1:24" x14ac:dyDescent="0.3">
      <c r="A112" s="6">
        <v>2001809934</v>
      </c>
      <c r="B112" s="6">
        <v>1091117803511</v>
      </c>
      <c r="C112" s="1">
        <f>VLOOKUP(A112,'Invoice (C)'!$B$1:$E$125,4,0)</f>
        <v>302001</v>
      </c>
      <c r="D112" s="1" t="str">
        <f>VLOOKUP(A112,'Invoice (C)'!$B$1:$G$125,6,0)</f>
        <v>Forward charges</v>
      </c>
      <c r="E112" s="1" t="str">
        <f t="shared" si="10"/>
        <v>Yes</v>
      </c>
      <c r="F112" s="1" t="str">
        <f t="shared" si="11"/>
        <v>No</v>
      </c>
      <c r="G112" s="1">
        <f>SUMIF('Order report (X)'!A:A,Calculations!A112,'Order report (X)'!D:D)</f>
        <v>0.36099999999999999</v>
      </c>
      <c r="H112" s="1">
        <f>CEILING(Calculations!G112,0.5)</f>
        <v>0.5</v>
      </c>
      <c r="I112" s="1" t="str">
        <f>VLOOKUP(Calculations!C112,'Pincode zones (X)'!$B$1:$C$125,2,0)</f>
        <v>b</v>
      </c>
      <c r="J112" s="3">
        <f>IF(E112="Yes",(VLOOKUP(I112,'Rates (C)'!$A$8:$B$13,2,0)),0)</f>
        <v>33</v>
      </c>
      <c r="K112" s="3">
        <f>VLOOKUP(I112,'Rates (C)'!$A$8:$C$13,3,0)*((Calculations!H112-0.5)/0.5)</f>
        <v>0</v>
      </c>
      <c r="L112" s="3">
        <f>IF(F112="Yes",VLOOKUP(I112,'Rates (C)'!$A$8:$D$13,4,0),0)</f>
        <v>0</v>
      </c>
      <c r="M112" s="3">
        <f>IF(F112="Yes",VLOOKUP(I112,'Rates (C)'!$A$8:$E$13,5,0)*((Calculations!H112-0.5)/0.5),0)</f>
        <v>0</v>
      </c>
      <c r="N112" s="3">
        <f t="shared" si="12"/>
        <v>33</v>
      </c>
      <c r="O112" s="1">
        <f>VLOOKUP(A112,'Invoice (C)'!$B$1:$H$125,2,0)</f>
        <v>0.82</v>
      </c>
      <c r="P112" s="1">
        <f t="shared" si="13"/>
        <v>1</v>
      </c>
      <c r="Q112" s="1" t="str">
        <f>VLOOKUP(C112,'Invoice (C)'!$E$1:$F$125,2,0)</f>
        <v>d</v>
      </c>
      <c r="R112" s="3">
        <f>VLOOKUP(B112,'Invoice (C)'!A111:H235,8,0)</f>
        <v>90.2</v>
      </c>
      <c r="S112" s="3">
        <f t="shared" si="14"/>
        <v>-57.2</v>
      </c>
      <c r="T112" s="13">
        <f t="shared" si="15"/>
        <v>0</v>
      </c>
      <c r="U112" s="3">
        <f t="shared" si="16"/>
        <v>33</v>
      </c>
      <c r="V112" s="3">
        <f t="shared" si="17"/>
        <v>0</v>
      </c>
      <c r="W112" s="3">
        <f t="shared" si="18"/>
        <v>91.412742382271475</v>
      </c>
      <c r="X112" s="3">
        <f t="shared" si="19"/>
        <v>0</v>
      </c>
    </row>
    <row r="113" spans="1:24" x14ac:dyDescent="0.3">
      <c r="A113" s="6">
        <v>2001810125</v>
      </c>
      <c r="B113" s="6">
        <v>1091117804314</v>
      </c>
      <c r="C113" s="1">
        <f>VLOOKUP(A113,'Invoice (C)'!$B$1:$E$125,4,0)</f>
        <v>302004</v>
      </c>
      <c r="D113" s="1" t="str">
        <f>VLOOKUP(A113,'Invoice (C)'!$B$1:$G$125,6,0)</f>
        <v>Forward charges</v>
      </c>
      <c r="E113" s="1" t="str">
        <f t="shared" si="10"/>
        <v>Yes</v>
      </c>
      <c r="F113" s="1" t="str">
        <f t="shared" si="11"/>
        <v>No</v>
      </c>
      <c r="G113" s="1">
        <f>SUMIF('Order report (X)'!A:A,Calculations!A113,'Order report (X)'!D:D)</f>
        <v>0.5</v>
      </c>
      <c r="H113" s="1">
        <f>CEILING(Calculations!G113,0.5)</f>
        <v>0.5</v>
      </c>
      <c r="I113" s="1" t="str">
        <f>VLOOKUP(Calculations!C113,'Pincode zones (X)'!$B$1:$C$125,2,0)</f>
        <v>b</v>
      </c>
      <c r="J113" s="3">
        <f>IF(E113="Yes",(VLOOKUP(I113,'Rates (C)'!$A$8:$B$13,2,0)),0)</f>
        <v>33</v>
      </c>
      <c r="K113" s="3">
        <f>VLOOKUP(I113,'Rates (C)'!$A$8:$C$13,3,0)*((Calculations!H113-0.5)/0.5)</f>
        <v>0</v>
      </c>
      <c r="L113" s="3">
        <f>IF(F113="Yes",VLOOKUP(I113,'Rates (C)'!$A$8:$D$13,4,0),0)</f>
        <v>0</v>
      </c>
      <c r="M113" s="3">
        <f>IF(F113="Yes",VLOOKUP(I113,'Rates (C)'!$A$8:$E$13,5,0)*((Calculations!H113-0.5)/0.5),0)</f>
        <v>0</v>
      </c>
      <c r="N113" s="3">
        <f t="shared" si="12"/>
        <v>33</v>
      </c>
      <c r="O113" s="1">
        <f>VLOOKUP(A113,'Invoice (C)'!$B$1:$H$125,2,0)</f>
        <v>0.66</v>
      </c>
      <c r="P113" s="1">
        <f t="shared" si="13"/>
        <v>1</v>
      </c>
      <c r="Q113" s="1" t="str">
        <f>VLOOKUP(C113,'Invoice (C)'!$E$1:$F$125,2,0)</f>
        <v>d</v>
      </c>
      <c r="R113" s="3">
        <f>VLOOKUP(B113,'Invoice (C)'!A112:H236,8,0)</f>
        <v>90.2</v>
      </c>
      <c r="S113" s="3">
        <f t="shared" si="14"/>
        <v>-57.2</v>
      </c>
      <c r="T113" s="13">
        <f t="shared" si="15"/>
        <v>0</v>
      </c>
      <c r="U113" s="3">
        <f t="shared" si="16"/>
        <v>33</v>
      </c>
      <c r="V113" s="3">
        <f t="shared" si="17"/>
        <v>0</v>
      </c>
      <c r="W113" s="3">
        <f t="shared" si="18"/>
        <v>66</v>
      </c>
      <c r="X113" s="3">
        <f t="shared" si="19"/>
        <v>0</v>
      </c>
    </row>
    <row r="114" spans="1:24" x14ac:dyDescent="0.3">
      <c r="A114" s="6">
        <v>2001810281</v>
      </c>
      <c r="B114" s="6">
        <v>1091117805390</v>
      </c>
      <c r="C114" s="1">
        <f>VLOOKUP(A114,'Invoice (C)'!$B$1:$E$125,4,0)</f>
        <v>302018</v>
      </c>
      <c r="D114" s="1" t="str">
        <f>VLOOKUP(A114,'Invoice (C)'!$B$1:$G$125,6,0)</f>
        <v>Forward charges</v>
      </c>
      <c r="E114" s="1" t="str">
        <f t="shared" si="10"/>
        <v>Yes</v>
      </c>
      <c r="F114" s="1" t="str">
        <f t="shared" si="11"/>
        <v>No</v>
      </c>
      <c r="G114" s="1">
        <f>SUMIF('Order report (X)'!A:A,Calculations!A114,'Order report (X)'!D:D)</f>
        <v>0.5</v>
      </c>
      <c r="H114" s="1">
        <f>CEILING(Calculations!G114,0.5)</f>
        <v>0.5</v>
      </c>
      <c r="I114" s="1" t="str">
        <f>VLOOKUP(Calculations!C114,'Pincode zones (X)'!$B$1:$C$125,2,0)</f>
        <v>b</v>
      </c>
      <c r="J114" s="3">
        <f>IF(E114="Yes",(VLOOKUP(I114,'Rates (C)'!$A$8:$B$13,2,0)),0)</f>
        <v>33</v>
      </c>
      <c r="K114" s="3">
        <f>VLOOKUP(I114,'Rates (C)'!$A$8:$C$13,3,0)*((Calculations!H114-0.5)/0.5)</f>
        <v>0</v>
      </c>
      <c r="L114" s="3">
        <f>IF(F114="Yes",VLOOKUP(I114,'Rates (C)'!$A$8:$D$13,4,0),0)</f>
        <v>0</v>
      </c>
      <c r="M114" s="3">
        <f>IF(F114="Yes",VLOOKUP(I114,'Rates (C)'!$A$8:$E$13,5,0)*((Calculations!H114-0.5)/0.5),0)</f>
        <v>0</v>
      </c>
      <c r="N114" s="3">
        <f t="shared" si="12"/>
        <v>33</v>
      </c>
      <c r="O114" s="1">
        <f>VLOOKUP(A114,'Invoice (C)'!$B$1:$H$125,2,0)</f>
        <v>0.68</v>
      </c>
      <c r="P114" s="1">
        <f t="shared" si="13"/>
        <v>1</v>
      </c>
      <c r="Q114" s="1" t="str">
        <f>VLOOKUP(C114,'Invoice (C)'!$E$1:$F$125,2,0)</f>
        <v>d</v>
      </c>
      <c r="R114" s="3">
        <f>VLOOKUP(B114,'Invoice (C)'!A113:H237,8,0)</f>
        <v>90.2</v>
      </c>
      <c r="S114" s="3">
        <f t="shared" si="14"/>
        <v>-57.2</v>
      </c>
      <c r="T114" s="13">
        <f t="shared" si="15"/>
        <v>0</v>
      </c>
      <c r="U114" s="3">
        <f t="shared" si="16"/>
        <v>33</v>
      </c>
      <c r="V114" s="3">
        <f t="shared" si="17"/>
        <v>0</v>
      </c>
      <c r="W114" s="3">
        <f t="shared" si="18"/>
        <v>66</v>
      </c>
      <c r="X114" s="3">
        <f t="shared" si="19"/>
        <v>0</v>
      </c>
    </row>
    <row r="115" spans="1:24" x14ac:dyDescent="0.3">
      <c r="A115" s="6">
        <v>2001810549</v>
      </c>
      <c r="B115" s="6">
        <v>1091117806263</v>
      </c>
      <c r="C115" s="1">
        <f>VLOOKUP(A115,'Invoice (C)'!$B$1:$E$125,4,0)</f>
        <v>302017</v>
      </c>
      <c r="D115" s="1" t="str">
        <f>VLOOKUP(A115,'Invoice (C)'!$B$1:$G$125,6,0)</f>
        <v>Forward charges</v>
      </c>
      <c r="E115" s="1" t="str">
        <f t="shared" si="10"/>
        <v>Yes</v>
      </c>
      <c r="F115" s="1" t="str">
        <f t="shared" si="11"/>
        <v>No</v>
      </c>
      <c r="G115" s="1">
        <f>SUMIF('Order report (X)'!A:A,Calculations!A115,'Order report (X)'!D:D)</f>
        <v>0.98599999999999999</v>
      </c>
      <c r="H115" s="1">
        <f>CEILING(Calculations!G115,0.5)</f>
        <v>1</v>
      </c>
      <c r="I115" s="1" t="str">
        <f>VLOOKUP(Calculations!C115,'Pincode zones (X)'!$B$1:$C$125,2,0)</f>
        <v>b</v>
      </c>
      <c r="J115" s="3">
        <f>IF(E115="Yes",(VLOOKUP(I115,'Rates (C)'!$A$8:$B$13,2,0)),0)</f>
        <v>33</v>
      </c>
      <c r="K115" s="3">
        <f>VLOOKUP(I115,'Rates (C)'!$A$8:$C$13,3,0)*((Calculations!H115-0.5)/0.5)</f>
        <v>28.3</v>
      </c>
      <c r="L115" s="3">
        <f>IF(F115="Yes",VLOOKUP(I115,'Rates (C)'!$A$8:$D$13,4,0),0)</f>
        <v>0</v>
      </c>
      <c r="M115" s="3">
        <f>IF(F115="Yes",VLOOKUP(I115,'Rates (C)'!$A$8:$E$13,5,0)*((Calculations!H115-0.5)/0.5),0)</f>
        <v>0</v>
      </c>
      <c r="N115" s="3">
        <f t="shared" si="12"/>
        <v>61.3</v>
      </c>
      <c r="O115" s="1">
        <f>VLOOKUP(A115,'Invoice (C)'!$B$1:$H$125,2,0)</f>
        <v>1.86</v>
      </c>
      <c r="P115" s="1">
        <f t="shared" si="13"/>
        <v>2</v>
      </c>
      <c r="Q115" s="1" t="str">
        <f>VLOOKUP(C115,'Invoice (C)'!$E$1:$F$125,2,0)</f>
        <v>d</v>
      </c>
      <c r="R115" s="3">
        <f>VLOOKUP(B115,'Invoice (C)'!A114:H238,8,0)</f>
        <v>179.8</v>
      </c>
      <c r="S115" s="3">
        <f t="shared" si="14"/>
        <v>-118.50000000000001</v>
      </c>
      <c r="T115" s="13">
        <f t="shared" si="15"/>
        <v>0</v>
      </c>
      <c r="U115" s="3">
        <f t="shared" si="16"/>
        <v>61.3</v>
      </c>
      <c r="V115" s="3">
        <f t="shared" si="17"/>
        <v>0</v>
      </c>
      <c r="W115" s="3">
        <f t="shared" si="18"/>
        <v>62.170385395537522</v>
      </c>
      <c r="X115" s="3">
        <f t="shared" si="19"/>
        <v>0</v>
      </c>
    </row>
    <row r="116" spans="1:24" x14ac:dyDescent="0.3">
      <c r="A116" s="6">
        <v>2001810697</v>
      </c>
      <c r="B116" s="6">
        <v>1091117807140</v>
      </c>
      <c r="C116" s="1">
        <f>VLOOKUP(A116,'Invoice (C)'!$B$1:$E$125,4,0)</f>
        <v>324008</v>
      </c>
      <c r="D116" s="1" t="str">
        <f>VLOOKUP(A116,'Invoice (C)'!$B$1:$G$125,6,0)</f>
        <v>Forward charges</v>
      </c>
      <c r="E116" s="1" t="str">
        <f t="shared" si="10"/>
        <v>Yes</v>
      </c>
      <c r="F116" s="1" t="str">
        <f t="shared" si="11"/>
        <v>No</v>
      </c>
      <c r="G116" s="1">
        <f>SUMIF('Order report (X)'!A:A,Calculations!A116,'Order report (X)'!D:D)</f>
        <v>0.60699999999999998</v>
      </c>
      <c r="H116" s="1">
        <f>CEILING(Calculations!G116,0.5)</f>
        <v>1</v>
      </c>
      <c r="I116" s="1" t="str">
        <f>VLOOKUP(Calculations!C116,'Pincode zones (X)'!$B$1:$C$125,2,0)</f>
        <v>b</v>
      </c>
      <c r="J116" s="3">
        <f>IF(E116="Yes",(VLOOKUP(I116,'Rates (C)'!$A$8:$B$13,2,0)),0)</f>
        <v>33</v>
      </c>
      <c r="K116" s="3">
        <f>VLOOKUP(I116,'Rates (C)'!$A$8:$C$13,3,0)*((Calculations!H116-0.5)/0.5)</f>
        <v>28.3</v>
      </c>
      <c r="L116" s="3">
        <f>IF(F116="Yes",VLOOKUP(I116,'Rates (C)'!$A$8:$D$13,4,0),0)</f>
        <v>0</v>
      </c>
      <c r="M116" s="3">
        <f>IF(F116="Yes",VLOOKUP(I116,'Rates (C)'!$A$8:$E$13,5,0)*((Calculations!H116-0.5)/0.5),0)</f>
        <v>0</v>
      </c>
      <c r="N116" s="3">
        <f t="shared" si="12"/>
        <v>61.3</v>
      </c>
      <c r="O116" s="1">
        <f>VLOOKUP(A116,'Invoice (C)'!$B$1:$H$125,2,0)</f>
        <v>2.27</v>
      </c>
      <c r="P116" s="1">
        <f t="shared" si="13"/>
        <v>2.5</v>
      </c>
      <c r="Q116" s="1" t="str">
        <f>VLOOKUP(C116,'Invoice (C)'!$E$1:$F$125,2,0)</f>
        <v>d</v>
      </c>
      <c r="R116" s="3">
        <f>VLOOKUP(B116,'Invoice (C)'!A115:H239,8,0)</f>
        <v>224.6</v>
      </c>
      <c r="S116" s="3">
        <f t="shared" si="14"/>
        <v>-163.30000000000001</v>
      </c>
      <c r="T116" s="13">
        <f t="shared" si="15"/>
        <v>0</v>
      </c>
      <c r="U116" s="3">
        <f t="shared" si="16"/>
        <v>61.3</v>
      </c>
      <c r="V116" s="3">
        <f t="shared" si="17"/>
        <v>0</v>
      </c>
      <c r="W116" s="3">
        <f t="shared" si="18"/>
        <v>100.98846787479407</v>
      </c>
      <c r="X116" s="3">
        <f t="shared" si="19"/>
        <v>0</v>
      </c>
    </row>
    <row r="117" spans="1:24" x14ac:dyDescent="0.3">
      <c r="A117" s="6">
        <v>2001811039</v>
      </c>
      <c r="B117" s="6">
        <v>1091117904860</v>
      </c>
      <c r="C117" s="1">
        <f>VLOOKUP(A117,'Invoice (C)'!$B$1:$E$125,4,0)</f>
        <v>302020</v>
      </c>
      <c r="D117" s="1" t="str">
        <f>VLOOKUP(A117,'Invoice (C)'!$B$1:$G$125,6,0)</f>
        <v>Forward charges</v>
      </c>
      <c r="E117" s="1" t="str">
        <f t="shared" si="10"/>
        <v>Yes</v>
      </c>
      <c r="F117" s="1" t="str">
        <f t="shared" si="11"/>
        <v>No</v>
      </c>
      <c r="G117" s="1">
        <f>SUMIF('Order report (X)'!A:A,Calculations!A117,'Order report (X)'!D:D)</f>
        <v>0.48799999999999999</v>
      </c>
      <c r="H117" s="1">
        <f>CEILING(Calculations!G117,0.5)</f>
        <v>0.5</v>
      </c>
      <c r="I117" s="1" t="str">
        <f>VLOOKUP(Calculations!C117,'Pincode zones (X)'!$B$1:$C$125,2,0)</f>
        <v>b</v>
      </c>
      <c r="J117" s="3">
        <f>IF(E117="Yes",(VLOOKUP(I117,'Rates (C)'!$A$8:$B$13,2,0)),0)</f>
        <v>33</v>
      </c>
      <c r="K117" s="3">
        <f>VLOOKUP(I117,'Rates (C)'!$A$8:$C$13,3,0)*((Calculations!H117-0.5)/0.5)</f>
        <v>0</v>
      </c>
      <c r="L117" s="3">
        <f>IF(F117="Yes",VLOOKUP(I117,'Rates (C)'!$A$8:$D$13,4,0),0)</f>
        <v>0</v>
      </c>
      <c r="M117" s="3">
        <f>IF(F117="Yes",VLOOKUP(I117,'Rates (C)'!$A$8:$E$13,5,0)*((Calculations!H117-0.5)/0.5),0)</f>
        <v>0</v>
      </c>
      <c r="N117" s="3">
        <f t="shared" si="12"/>
        <v>33</v>
      </c>
      <c r="O117" s="1">
        <f>VLOOKUP(A117,'Invoice (C)'!$B$1:$H$125,2,0)</f>
        <v>0.68</v>
      </c>
      <c r="P117" s="1">
        <f t="shared" si="13"/>
        <v>1</v>
      </c>
      <c r="Q117" s="1" t="str">
        <f>VLOOKUP(C117,'Invoice (C)'!$E$1:$F$125,2,0)</f>
        <v>d</v>
      </c>
      <c r="R117" s="3">
        <f>VLOOKUP(B117,'Invoice (C)'!A116:H240,8,0)</f>
        <v>90.2</v>
      </c>
      <c r="S117" s="3">
        <f t="shared" si="14"/>
        <v>-57.2</v>
      </c>
      <c r="T117" s="13">
        <f t="shared" si="15"/>
        <v>0</v>
      </c>
      <c r="U117" s="3">
        <f t="shared" si="16"/>
        <v>33</v>
      </c>
      <c r="V117" s="3">
        <f t="shared" si="17"/>
        <v>0</v>
      </c>
      <c r="W117" s="3">
        <f t="shared" si="18"/>
        <v>67.622950819672127</v>
      </c>
      <c r="X117" s="3">
        <f t="shared" si="19"/>
        <v>0</v>
      </c>
    </row>
    <row r="118" spans="1:24" x14ac:dyDescent="0.3">
      <c r="A118" s="6">
        <v>2001811058</v>
      </c>
      <c r="B118" s="6">
        <v>1091117905022</v>
      </c>
      <c r="C118" s="1">
        <f>VLOOKUP(A118,'Invoice (C)'!$B$1:$E$125,4,0)</f>
        <v>302018</v>
      </c>
      <c r="D118" s="1" t="str">
        <f>VLOOKUP(A118,'Invoice (C)'!$B$1:$G$125,6,0)</f>
        <v>Forward charges</v>
      </c>
      <c r="E118" s="1" t="str">
        <f t="shared" si="10"/>
        <v>Yes</v>
      </c>
      <c r="F118" s="1" t="str">
        <f t="shared" si="11"/>
        <v>No</v>
      </c>
      <c r="G118" s="1">
        <f>SUMIF('Order report (X)'!A:A,Calculations!A118,'Order report (X)'!D:D)</f>
        <v>0.5</v>
      </c>
      <c r="H118" s="1">
        <f>CEILING(Calculations!G118,0.5)</f>
        <v>0.5</v>
      </c>
      <c r="I118" s="1" t="str">
        <f>VLOOKUP(Calculations!C118,'Pincode zones (X)'!$B$1:$C$125,2,0)</f>
        <v>b</v>
      </c>
      <c r="J118" s="3">
        <f>IF(E118="Yes",(VLOOKUP(I118,'Rates (C)'!$A$8:$B$13,2,0)),0)</f>
        <v>33</v>
      </c>
      <c r="K118" s="3">
        <f>VLOOKUP(I118,'Rates (C)'!$A$8:$C$13,3,0)*((Calculations!H118-0.5)/0.5)</f>
        <v>0</v>
      </c>
      <c r="L118" s="3">
        <f>IF(F118="Yes",VLOOKUP(I118,'Rates (C)'!$A$8:$D$13,4,0),0)</f>
        <v>0</v>
      </c>
      <c r="M118" s="3">
        <f>IF(F118="Yes",VLOOKUP(I118,'Rates (C)'!$A$8:$E$13,5,0)*((Calculations!H118-0.5)/0.5),0)</f>
        <v>0</v>
      </c>
      <c r="N118" s="3">
        <f t="shared" si="12"/>
        <v>33</v>
      </c>
      <c r="O118" s="1">
        <f>VLOOKUP(A118,'Invoice (C)'!$B$1:$H$125,2,0)</f>
        <v>0.72</v>
      </c>
      <c r="P118" s="1">
        <f t="shared" si="13"/>
        <v>1</v>
      </c>
      <c r="Q118" s="1" t="str">
        <f>VLOOKUP(C118,'Invoice (C)'!$E$1:$F$125,2,0)</f>
        <v>d</v>
      </c>
      <c r="R118" s="3">
        <f>VLOOKUP(B118,'Invoice (C)'!A117:H241,8,0)</f>
        <v>90.2</v>
      </c>
      <c r="S118" s="3">
        <f t="shared" si="14"/>
        <v>-57.2</v>
      </c>
      <c r="T118" s="13">
        <f t="shared" si="15"/>
        <v>0</v>
      </c>
      <c r="U118" s="3">
        <f t="shared" si="16"/>
        <v>33</v>
      </c>
      <c r="V118" s="3">
        <f t="shared" si="17"/>
        <v>0</v>
      </c>
      <c r="W118" s="3">
        <f t="shared" si="18"/>
        <v>66</v>
      </c>
      <c r="X118" s="3">
        <f t="shared" si="19"/>
        <v>0</v>
      </c>
    </row>
    <row r="119" spans="1:24" x14ac:dyDescent="0.3">
      <c r="A119" s="6">
        <v>2001811306</v>
      </c>
      <c r="B119" s="6">
        <v>1091117958163</v>
      </c>
      <c r="C119" s="1">
        <f>VLOOKUP(A119,'Invoice (C)'!$B$1:$E$125,4,0)</f>
        <v>302017</v>
      </c>
      <c r="D119" s="1" t="str">
        <f>VLOOKUP(A119,'Invoice (C)'!$B$1:$G$125,6,0)</f>
        <v>Forward charges</v>
      </c>
      <c r="E119" s="1" t="str">
        <f t="shared" si="10"/>
        <v>Yes</v>
      </c>
      <c r="F119" s="1" t="str">
        <f t="shared" si="11"/>
        <v>No</v>
      </c>
      <c r="G119" s="1">
        <f>SUMIF('Order report (X)'!A:A,Calculations!A119,'Order report (X)'!D:D)</f>
        <v>0.94499999999999995</v>
      </c>
      <c r="H119" s="1">
        <f>CEILING(Calculations!G119,0.5)</f>
        <v>1</v>
      </c>
      <c r="I119" s="1" t="str">
        <f>VLOOKUP(Calculations!C119,'Pincode zones (X)'!$B$1:$C$125,2,0)</f>
        <v>b</v>
      </c>
      <c r="J119" s="3">
        <f>IF(E119="Yes",(VLOOKUP(I119,'Rates (C)'!$A$8:$B$13,2,0)),0)</f>
        <v>33</v>
      </c>
      <c r="K119" s="3">
        <f>VLOOKUP(I119,'Rates (C)'!$A$8:$C$13,3,0)*((Calculations!H119-0.5)/0.5)</f>
        <v>28.3</v>
      </c>
      <c r="L119" s="3">
        <f>IF(F119="Yes",VLOOKUP(I119,'Rates (C)'!$A$8:$D$13,4,0),0)</f>
        <v>0</v>
      </c>
      <c r="M119" s="3">
        <f>IF(F119="Yes",VLOOKUP(I119,'Rates (C)'!$A$8:$E$13,5,0)*((Calculations!H119-0.5)/0.5),0)</f>
        <v>0</v>
      </c>
      <c r="N119" s="3">
        <f t="shared" si="12"/>
        <v>61.3</v>
      </c>
      <c r="O119" s="1">
        <f>VLOOKUP(A119,'Invoice (C)'!$B$1:$H$125,2,0)</f>
        <v>1.1000000000000001</v>
      </c>
      <c r="P119" s="1">
        <f t="shared" si="13"/>
        <v>1.5</v>
      </c>
      <c r="Q119" s="1" t="str">
        <f>VLOOKUP(C119,'Invoice (C)'!$E$1:$F$125,2,0)</f>
        <v>d</v>
      </c>
      <c r="R119" s="3">
        <f>VLOOKUP(B119,'Invoice (C)'!A118:H242,8,0)</f>
        <v>135</v>
      </c>
      <c r="S119" s="3">
        <f t="shared" si="14"/>
        <v>-73.7</v>
      </c>
      <c r="T119" s="13">
        <f t="shared" si="15"/>
        <v>0</v>
      </c>
      <c r="U119" s="3">
        <f t="shared" si="16"/>
        <v>61.3</v>
      </c>
      <c r="V119" s="3">
        <f t="shared" si="17"/>
        <v>0</v>
      </c>
      <c r="W119" s="3">
        <f t="shared" si="18"/>
        <v>64.867724867724874</v>
      </c>
      <c r="X119" s="3">
        <f t="shared" si="19"/>
        <v>0</v>
      </c>
    </row>
    <row r="120" spans="1:24" x14ac:dyDescent="0.3">
      <c r="A120" s="6">
        <v>2001812195</v>
      </c>
      <c r="B120" s="6">
        <v>1091118442390</v>
      </c>
      <c r="C120" s="1">
        <f>VLOOKUP(A120,'Invoice (C)'!$B$1:$E$125,4,0)</f>
        <v>302012</v>
      </c>
      <c r="D120" s="1" t="str">
        <f>VLOOKUP(A120,'Invoice (C)'!$B$1:$G$125,6,0)</f>
        <v>Forward charges</v>
      </c>
      <c r="E120" s="1" t="str">
        <f t="shared" si="10"/>
        <v>Yes</v>
      </c>
      <c r="F120" s="1" t="str">
        <f t="shared" si="11"/>
        <v>No</v>
      </c>
      <c r="G120" s="1">
        <f>SUMIF('Order report (X)'!A:A,Calculations!A120,'Order report (X)'!D:D)</f>
        <v>0.5</v>
      </c>
      <c r="H120" s="1">
        <f>CEILING(Calculations!G120,0.5)</f>
        <v>0.5</v>
      </c>
      <c r="I120" s="1" t="str">
        <f>VLOOKUP(Calculations!C120,'Pincode zones (X)'!$B$1:$C$125,2,0)</f>
        <v>b</v>
      </c>
      <c r="J120" s="3">
        <f>IF(E120="Yes",(VLOOKUP(I120,'Rates (C)'!$A$8:$B$13,2,0)),0)</f>
        <v>33</v>
      </c>
      <c r="K120" s="3">
        <f>VLOOKUP(I120,'Rates (C)'!$A$8:$C$13,3,0)*((Calculations!H120-0.5)/0.5)</f>
        <v>0</v>
      </c>
      <c r="L120" s="3">
        <f>IF(F120="Yes",VLOOKUP(I120,'Rates (C)'!$A$8:$D$13,4,0),0)</f>
        <v>0</v>
      </c>
      <c r="M120" s="3">
        <f>IF(F120="Yes",VLOOKUP(I120,'Rates (C)'!$A$8:$E$13,5,0)*((Calculations!H120-0.5)/0.5),0)</f>
        <v>0</v>
      </c>
      <c r="N120" s="3">
        <f t="shared" si="12"/>
        <v>33</v>
      </c>
      <c r="O120" s="1">
        <f>VLOOKUP(A120,'Invoice (C)'!$B$1:$H$125,2,0)</f>
        <v>0.67</v>
      </c>
      <c r="P120" s="1">
        <f t="shared" si="13"/>
        <v>1</v>
      </c>
      <c r="Q120" s="1" t="str">
        <f>VLOOKUP(C120,'Invoice (C)'!$E$1:$F$125,2,0)</f>
        <v>d</v>
      </c>
      <c r="R120" s="3">
        <f>VLOOKUP(B120,'Invoice (C)'!A119:H243,8,0)</f>
        <v>90.2</v>
      </c>
      <c r="S120" s="3">
        <f t="shared" si="14"/>
        <v>-57.2</v>
      </c>
      <c r="T120" s="13">
        <f t="shared" si="15"/>
        <v>0</v>
      </c>
      <c r="U120" s="3">
        <f t="shared" si="16"/>
        <v>33</v>
      </c>
      <c r="V120" s="3">
        <f t="shared" si="17"/>
        <v>0</v>
      </c>
      <c r="W120" s="3">
        <f t="shared" si="18"/>
        <v>66</v>
      </c>
      <c r="X120" s="3">
        <f t="shared" si="19"/>
        <v>0</v>
      </c>
    </row>
    <row r="121" spans="1:24" x14ac:dyDescent="0.3">
      <c r="A121" s="6">
        <v>2001812941</v>
      </c>
      <c r="B121" s="6">
        <v>1091118551656</v>
      </c>
      <c r="C121" s="1">
        <f>VLOOKUP(A121,'Invoice (C)'!$B$1:$E$125,4,0)</f>
        <v>325207</v>
      </c>
      <c r="D121" s="1" t="str">
        <f>VLOOKUP(A121,'Invoice (C)'!$B$1:$G$125,6,0)</f>
        <v>Forward charges</v>
      </c>
      <c r="E121" s="1" t="str">
        <f t="shared" si="10"/>
        <v>Yes</v>
      </c>
      <c r="F121" s="1" t="str">
        <f t="shared" si="11"/>
        <v>No</v>
      </c>
      <c r="G121" s="1">
        <f>SUMIF('Order report (X)'!A:A,Calculations!A121,'Order report (X)'!D:D)</f>
        <v>0.5</v>
      </c>
      <c r="H121" s="1">
        <f>CEILING(Calculations!G121,0.5)</f>
        <v>0.5</v>
      </c>
      <c r="I121" s="1" t="str">
        <f>VLOOKUP(Calculations!C121,'Pincode zones (X)'!$B$1:$C$125,2,0)</f>
        <v>b</v>
      </c>
      <c r="J121" s="3">
        <f>IF(E121="Yes",(VLOOKUP(I121,'Rates (C)'!$A$8:$B$13,2,0)),0)</f>
        <v>33</v>
      </c>
      <c r="K121" s="3">
        <f>VLOOKUP(I121,'Rates (C)'!$A$8:$C$13,3,0)*((Calculations!H121-0.5)/0.5)</f>
        <v>0</v>
      </c>
      <c r="L121" s="3">
        <f>IF(F121="Yes",VLOOKUP(I121,'Rates (C)'!$A$8:$D$13,4,0),0)</f>
        <v>0</v>
      </c>
      <c r="M121" s="3">
        <f>IF(F121="Yes",VLOOKUP(I121,'Rates (C)'!$A$8:$E$13,5,0)*((Calculations!H121-0.5)/0.5),0)</f>
        <v>0</v>
      </c>
      <c r="N121" s="3">
        <f t="shared" si="12"/>
        <v>33</v>
      </c>
      <c r="O121" s="1">
        <f>VLOOKUP(A121,'Invoice (C)'!$B$1:$H$125,2,0)</f>
        <v>0.73</v>
      </c>
      <c r="P121" s="1">
        <f t="shared" si="13"/>
        <v>1</v>
      </c>
      <c r="Q121" s="1" t="str">
        <f>VLOOKUP(C121,'Invoice (C)'!$E$1:$F$125,2,0)</f>
        <v>d</v>
      </c>
      <c r="R121" s="3">
        <f>VLOOKUP(B121,'Invoice (C)'!A120:H244,8,0)</f>
        <v>90.2</v>
      </c>
      <c r="S121" s="3">
        <f t="shared" si="14"/>
        <v>-57.2</v>
      </c>
      <c r="T121" s="13">
        <f t="shared" si="15"/>
        <v>0</v>
      </c>
      <c r="U121" s="3">
        <f t="shared" si="16"/>
        <v>33</v>
      </c>
      <c r="V121" s="3">
        <f t="shared" si="17"/>
        <v>0</v>
      </c>
      <c r="W121" s="3">
        <f t="shared" si="18"/>
        <v>66</v>
      </c>
      <c r="X121" s="3">
        <f t="shared" si="19"/>
        <v>0</v>
      </c>
    </row>
    <row r="122" spans="1:24" x14ac:dyDescent="0.3">
      <c r="A122" s="6">
        <v>2001809383</v>
      </c>
      <c r="B122" s="6">
        <v>1091117614452</v>
      </c>
      <c r="C122" s="1">
        <f>VLOOKUP(A122,'Invoice (C)'!$B$1:$E$125,4,0)</f>
        <v>303702</v>
      </c>
      <c r="D122" s="1" t="str">
        <f>VLOOKUP(A122,'Invoice (C)'!$B$1:$G$125,6,0)</f>
        <v>Forward and RTO charges</v>
      </c>
      <c r="E122" s="1" t="str">
        <f t="shared" si="10"/>
        <v>Yes</v>
      </c>
      <c r="F122" s="1" t="str">
        <f t="shared" si="11"/>
        <v>Yes</v>
      </c>
      <c r="G122" s="1">
        <f>SUMIF('Order report (X)'!A:A,Calculations!A122,'Order report (X)'!D:D)</f>
        <v>0.60699999999999998</v>
      </c>
      <c r="H122" s="1">
        <f>CEILING(Calculations!G122,0.5)</f>
        <v>1</v>
      </c>
      <c r="I122" s="1" t="str">
        <f>VLOOKUP(Calculations!C122,'Pincode zones (X)'!$B$1:$C$125,2,0)</f>
        <v>b</v>
      </c>
      <c r="J122" s="3">
        <f>IF(E122="Yes",(VLOOKUP(I122,'Rates (C)'!$A$8:$B$13,2,0)),0)</f>
        <v>33</v>
      </c>
      <c r="K122" s="3">
        <f>VLOOKUP(I122,'Rates (C)'!$A$8:$C$13,3,0)*((Calculations!H122-0.5)/0.5)</f>
        <v>28.3</v>
      </c>
      <c r="L122" s="3">
        <f>IF(F122="Yes",VLOOKUP(I122,'Rates (C)'!$A$8:$D$13,4,0),0)</f>
        <v>20.5</v>
      </c>
      <c r="M122" s="3">
        <f>IF(F122="Yes",VLOOKUP(I122,'Rates (C)'!$A$8:$E$13,5,0)*((Calculations!H122-0.5)/0.5),0)</f>
        <v>28.3</v>
      </c>
      <c r="N122" s="3">
        <f t="shared" si="12"/>
        <v>110.1</v>
      </c>
      <c r="O122" s="1">
        <f>VLOOKUP(A122,'Invoice (C)'!$B$1:$H$125,2,0)</f>
        <v>0.5</v>
      </c>
      <c r="P122" s="1">
        <f t="shared" si="13"/>
        <v>0.5</v>
      </c>
      <c r="Q122" s="1" t="str">
        <f>VLOOKUP(C122,'Invoice (C)'!$E$1:$F$125,2,0)</f>
        <v>d</v>
      </c>
      <c r="R122" s="3">
        <f>VLOOKUP(B122,'Invoice (C)'!A121:H245,8,0)</f>
        <v>86.7</v>
      </c>
      <c r="S122" s="3">
        <f t="shared" si="14"/>
        <v>23.399999999999991</v>
      </c>
      <c r="T122" s="13">
        <f t="shared" si="15"/>
        <v>0.21253405994550403</v>
      </c>
      <c r="U122" s="3">
        <f t="shared" si="16"/>
        <v>61.3</v>
      </c>
      <c r="V122" s="3">
        <f t="shared" si="17"/>
        <v>48.8</v>
      </c>
      <c r="W122" s="3">
        <f t="shared" si="18"/>
        <v>100.98846787479407</v>
      </c>
      <c r="X122" s="3">
        <f t="shared" si="19"/>
        <v>80.395387149917624</v>
      </c>
    </row>
    <row r="123" spans="1:24" x14ac:dyDescent="0.3">
      <c r="A123" s="6">
        <v>2001820978</v>
      </c>
      <c r="B123" s="6">
        <v>1091120922803</v>
      </c>
      <c r="C123" s="1">
        <f>VLOOKUP(A123,'Invoice (C)'!$B$1:$E$125,4,0)</f>
        <v>313301</v>
      </c>
      <c r="D123" s="1" t="str">
        <f>VLOOKUP(A123,'Invoice (C)'!$B$1:$G$125,6,0)</f>
        <v>Forward charges</v>
      </c>
      <c r="E123" s="1" t="str">
        <f t="shared" si="10"/>
        <v>Yes</v>
      </c>
      <c r="F123" s="1" t="str">
        <f t="shared" si="11"/>
        <v>No</v>
      </c>
      <c r="G123" s="1">
        <f>SUMIF('Order report (X)'!A:A,Calculations!A123,'Order report (X)'!D:D)</f>
        <v>0.51500000000000001</v>
      </c>
      <c r="H123" s="1">
        <f>CEILING(Calculations!G123,0.5)</f>
        <v>1</v>
      </c>
      <c r="I123" s="1" t="str">
        <f>VLOOKUP(Calculations!C123,'Pincode zones (X)'!$B$1:$C$125,2,0)</f>
        <v>b</v>
      </c>
      <c r="J123" s="3">
        <f>IF(E123="Yes",(VLOOKUP(I123,'Rates (C)'!$A$8:$B$13,2,0)),0)</f>
        <v>33</v>
      </c>
      <c r="K123" s="3">
        <f>VLOOKUP(I123,'Rates (C)'!$A$8:$C$13,3,0)*((Calculations!H123-0.5)/0.5)</f>
        <v>28.3</v>
      </c>
      <c r="L123" s="3">
        <f>IF(F123="Yes",VLOOKUP(I123,'Rates (C)'!$A$8:$D$13,4,0),0)</f>
        <v>0</v>
      </c>
      <c r="M123" s="3">
        <f>IF(F123="Yes",VLOOKUP(I123,'Rates (C)'!$A$8:$E$13,5,0)*((Calculations!H123-0.5)/0.5),0)</f>
        <v>0</v>
      </c>
      <c r="N123" s="3">
        <f t="shared" si="12"/>
        <v>61.3</v>
      </c>
      <c r="O123" s="1">
        <f>VLOOKUP(A123,'Invoice (C)'!$B$1:$H$125,2,0)</f>
        <v>0.5</v>
      </c>
      <c r="P123" s="1">
        <f t="shared" si="13"/>
        <v>0.5</v>
      </c>
      <c r="Q123" s="1" t="str">
        <f>VLOOKUP(C123,'Invoice (C)'!$E$1:$F$125,2,0)</f>
        <v>d</v>
      </c>
      <c r="R123" s="3">
        <f>VLOOKUP(B123,'Invoice (C)'!A122:H246,8,0)</f>
        <v>45.4</v>
      </c>
      <c r="S123" s="3">
        <f t="shared" si="14"/>
        <v>15.899999999999999</v>
      </c>
      <c r="T123" s="13">
        <f t="shared" si="15"/>
        <v>0.25938009787928223</v>
      </c>
      <c r="U123" s="3">
        <f t="shared" si="16"/>
        <v>61.3</v>
      </c>
      <c r="V123" s="3">
        <f t="shared" si="17"/>
        <v>0</v>
      </c>
      <c r="W123" s="3">
        <f t="shared" si="18"/>
        <v>119.02912621359222</v>
      </c>
      <c r="X123" s="3">
        <f t="shared" si="19"/>
        <v>0</v>
      </c>
    </row>
    <row r="124" spans="1:24" x14ac:dyDescent="0.3">
      <c r="A124" s="6">
        <v>2001811475</v>
      </c>
      <c r="B124" s="6">
        <v>1091121844806</v>
      </c>
      <c r="C124" s="1">
        <f>VLOOKUP(A124,'Invoice (C)'!$B$1:$E$125,4,0)</f>
        <v>173212</v>
      </c>
      <c r="D124" s="1" t="str">
        <f>VLOOKUP(A124,'Invoice (C)'!$B$1:$G$125,6,0)</f>
        <v>Forward charges</v>
      </c>
      <c r="E124" s="1" t="str">
        <f t="shared" si="10"/>
        <v>Yes</v>
      </c>
      <c r="F124" s="1" t="str">
        <f t="shared" si="11"/>
        <v>No</v>
      </c>
      <c r="G124" s="1">
        <f>SUMIF('Order report (X)'!A:A,Calculations!A124,'Order report (X)'!D:D)</f>
        <v>0.68899999999999995</v>
      </c>
      <c r="H124" s="1">
        <f>CEILING(Calculations!G124,0.5)</f>
        <v>1</v>
      </c>
      <c r="I124" s="1" t="str">
        <f>VLOOKUP(Calculations!C124,'Pincode zones (X)'!$B$1:$C$125,2,0)</f>
        <v>e</v>
      </c>
      <c r="J124" s="3">
        <f>IF(E124="Yes",(VLOOKUP(I124,'Rates (C)'!$A$8:$B$13,2,0)),0)</f>
        <v>56.6</v>
      </c>
      <c r="K124" s="3">
        <f>VLOOKUP(I124,'Rates (C)'!$A$8:$C$13,3,0)*((Calculations!H124-0.5)/0.5)</f>
        <v>55.5</v>
      </c>
      <c r="L124" s="3">
        <f>IF(F124="Yes",VLOOKUP(I124,'Rates (C)'!$A$8:$D$13,4,0),0)</f>
        <v>0</v>
      </c>
      <c r="M124" s="3">
        <f>IF(F124="Yes",VLOOKUP(I124,'Rates (C)'!$A$8:$E$13,5,0)*((Calculations!H124-0.5)/0.5),0)</f>
        <v>0</v>
      </c>
      <c r="N124" s="3">
        <f t="shared" si="12"/>
        <v>112.1</v>
      </c>
      <c r="O124" s="1">
        <f>VLOOKUP(A124,'Invoice (C)'!$B$1:$H$125,2,0)</f>
        <v>0.5</v>
      </c>
      <c r="P124" s="1">
        <f t="shared" si="13"/>
        <v>0.5</v>
      </c>
      <c r="Q124" s="1" t="str">
        <f>VLOOKUP(C124,'Invoice (C)'!$E$1:$F$125,2,0)</f>
        <v>b</v>
      </c>
      <c r="R124" s="3">
        <f>VLOOKUP(B124,'Invoice (C)'!A123:H247,8,0)</f>
        <v>33</v>
      </c>
      <c r="S124" s="3">
        <f t="shared" si="14"/>
        <v>79.099999999999994</v>
      </c>
      <c r="T124" s="13">
        <f t="shared" si="15"/>
        <v>0.70561998215878674</v>
      </c>
      <c r="U124" s="3">
        <f t="shared" si="16"/>
        <v>112.1</v>
      </c>
      <c r="V124" s="3">
        <f t="shared" si="17"/>
        <v>0</v>
      </c>
      <c r="W124" s="3">
        <f t="shared" si="18"/>
        <v>162.69956458635704</v>
      </c>
      <c r="X124" s="3">
        <f t="shared" si="19"/>
        <v>0</v>
      </c>
    </row>
    <row r="125" spans="1:24" x14ac:dyDescent="0.3">
      <c r="A125" s="6">
        <v>2001811305</v>
      </c>
      <c r="B125" s="6">
        <v>1091121846136</v>
      </c>
      <c r="C125" s="1">
        <f>VLOOKUP(A125,'Invoice (C)'!$B$1:$E$125,4,0)</f>
        <v>302020</v>
      </c>
      <c r="D125" s="1" t="str">
        <f>VLOOKUP(A125,'Invoice (C)'!$B$1:$G$125,6,0)</f>
        <v>Forward charges</v>
      </c>
      <c r="E125" s="1" t="str">
        <f t="shared" si="10"/>
        <v>Yes</v>
      </c>
      <c r="F125" s="1" t="str">
        <f t="shared" si="11"/>
        <v>No</v>
      </c>
      <c r="G125" s="1">
        <f>SUMIF('Order report (X)'!A:A,Calculations!A125,'Order report (X)'!D:D)</f>
        <v>0.74999999999999989</v>
      </c>
      <c r="H125" s="1">
        <f>CEILING(Calculations!G125,0.5)</f>
        <v>1</v>
      </c>
      <c r="I125" s="1" t="str">
        <f>VLOOKUP(Calculations!C125,'Pincode zones (X)'!$B$1:$C$125,2,0)</f>
        <v>b</v>
      </c>
      <c r="J125" s="3">
        <f>IF(E125="Yes",(VLOOKUP(I125,'Rates (C)'!$A$8:$B$13,2,0)),0)</f>
        <v>33</v>
      </c>
      <c r="K125" s="3">
        <f>VLOOKUP(I125,'Rates (C)'!$A$8:$C$13,3,0)*((Calculations!H125-0.5)/0.5)</f>
        <v>28.3</v>
      </c>
      <c r="L125" s="3">
        <f>IF(F125="Yes",VLOOKUP(I125,'Rates (C)'!$A$8:$D$13,4,0),0)</f>
        <v>0</v>
      </c>
      <c r="M125" s="3">
        <f>IF(F125="Yes",VLOOKUP(I125,'Rates (C)'!$A$8:$E$13,5,0)*((Calculations!H125-0.5)/0.5),0)</f>
        <v>0</v>
      </c>
      <c r="N125" s="3">
        <f t="shared" si="12"/>
        <v>61.3</v>
      </c>
      <c r="O125" s="1">
        <f>VLOOKUP(A125,'Invoice (C)'!$B$1:$H$125,2,0)</f>
        <v>0.5</v>
      </c>
      <c r="P125" s="1">
        <f t="shared" si="13"/>
        <v>0.5</v>
      </c>
      <c r="Q125" s="1" t="str">
        <f>VLOOKUP(C125,'Invoice (C)'!$E$1:$F$125,2,0)</f>
        <v>d</v>
      </c>
      <c r="R125" s="3">
        <f>VLOOKUP(B125,'Invoice (C)'!A124:H248,8,0)</f>
        <v>45.4</v>
      </c>
      <c r="S125" s="3">
        <f t="shared" si="14"/>
        <v>15.899999999999999</v>
      </c>
      <c r="T125" s="13">
        <f t="shared" si="15"/>
        <v>0.25938009787928223</v>
      </c>
      <c r="U125" s="3">
        <f t="shared" si="16"/>
        <v>61.3</v>
      </c>
      <c r="V125" s="3">
        <f t="shared" si="17"/>
        <v>0</v>
      </c>
      <c r="W125" s="3">
        <f t="shared" si="18"/>
        <v>81.733333333333348</v>
      </c>
      <c r="X125" s="3">
        <f t="shared" si="19"/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EBFE9-428E-4949-B5D7-DA374E7E9EF1}">
  <dimension ref="B2:D5"/>
  <sheetViews>
    <sheetView workbookViewId="0">
      <selection activeCell="E11" sqref="E11"/>
    </sheetView>
  </sheetViews>
  <sheetFormatPr defaultRowHeight="14.4" x14ac:dyDescent="0.3"/>
  <cols>
    <col min="1" max="1" width="8.21875" style="1" customWidth="1"/>
    <col min="2" max="2" width="43.5546875" style="1" customWidth="1"/>
    <col min="3" max="3" width="6.109375" style="3" bestFit="1" customWidth="1"/>
    <col min="4" max="4" width="12.21875" style="1" bestFit="1" customWidth="1"/>
    <col min="5" max="16384" width="8.88671875" style="1"/>
  </cols>
  <sheetData>
    <row r="2" spans="2:4" x14ac:dyDescent="0.3">
      <c r="B2" s="18"/>
      <c r="C2" s="18" t="s">
        <v>49</v>
      </c>
      <c r="D2" s="19" t="s">
        <v>72</v>
      </c>
    </row>
    <row r="3" spans="2:4" x14ac:dyDescent="0.3">
      <c r="B3" s="20" t="s">
        <v>73</v>
      </c>
      <c r="C3" s="20">
        <f>COUNTIF(Calculations!S:S,0)</f>
        <v>22</v>
      </c>
      <c r="D3" s="17">
        <f>SUMIF(Calculations!S:S,0,Calculations!R:R)</f>
        <v>1826.8999999999999</v>
      </c>
    </row>
    <row r="4" spans="2:4" x14ac:dyDescent="0.3">
      <c r="B4" s="20" t="s">
        <v>74</v>
      </c>
      <c r="C4" s="20">
        <f>COUNTIF(Calculations!S:S,"&lt;0")</f>
        <v>79</v>
      </c>
      <c r="D4" s="17">
        <f>SUMIF(Calculations!S:S,"&lt;0",Calculations!S:S)</f>
        <v>-4426.5999999999985</v>
      </c>
    </row>
    <row r="5" spans="2:4" x14ac:dyDescent="0.3">
      <c r="B5" s="20" t="s">
        <v>75</v>
      </c>
      <c r="C5" s="20">
        <f>COUNTIF(Calculations!S:S,"&gt;0")</f>
        <v>23</v>
      </c>
      <c r="D5" s="17">
        <f>SUMIF(Calculations!S:S,"&gt;0",Calculations!S:S)</f>
        <v>575.0999999999998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Order report (X)</vt:lpstr>
      <vt:lpstr>Pincode zones (X)</vt:lpstr>
      <vt:lpstr>SKU master (X)</vt:lpstr>
      <vt:lpstr>Invoice (C)</vt:lpstr>
      <vt:lpstr>Rates (C)</vt:lpstr>
      <vt:lpstr>Calculations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ketki gadge</dc:creator>
  <cp:lastModifiedBy>ketki gadge</cp:lastModifiedBy>
  <dcterms:created xsi:type="dcterms:W3CDTF">2023-10-07T11:16:56Z</dcterms:created>
  <dcterms:modified xsi:type="dcterms:W3CDTF">2023-10-11T06:17:01Z</dcterms:modified>
</cp:coreProperties>
</file>