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hu348/Documents/DominosInventory/"/>
    </mc:Choice>
  </mc:AlternateContent>
  <xr:revisionPtr revIDLastSave="0" documentId="13_ncr:1_{AC0EB375-6F1F-FC4C-B6FC-89FC4184F71E}" xr6:coauthVersionLast="47" xr6:coauthVersionMax="47" xr10:uidLastSave="{00000000-0000-0000-0000-000000000000}"/>
  <bookViews>
    <workbookView xWindow="0" yWindow="500" windowWidth="28800" windowHeight="17500" xr2:uid="{7877A25D-7BF6-5C41-BC17-71F90176829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3" i="1" l="1"/>
  <c r="J31" i="1"/>
  <c r="J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2" i="1"/>
  <c r="B12" i="1"/>
  <c r="B13" i="1"/>
  <c r="B18" i="1"/>
  <c r="B21" i="1"/>
  <c r="B25" i="1"/>
  <c r="B27" i="1"/>
  <c r="B28" i="1"/>
  <c r="B37" i="1"/>
  <c r="B40" i="1"/>
  <c r="B60" i="1"/>
  <c r="B61" i="1"/>
  <c r="B62" i="1"/>
  <c r="B67" i="1"/>
  <c r="B68" i="1"/>
  <c r="B69" i="1"/>
  <c r="B70" i="1"/>
  <c r="B71" i="1"/>
  <c r="B73" i="1"/>
  <c r="B74" i="1"/>
  <c r="B75" i="1"/>
  <c r="B82" i="1"/>
  <c r="B83" i="1"/>
  <c r="B93" i="1"/>
  <c r="B102" i="1"/>
  <c r="B104" i="1"/>
  <c r="B105" i="1"/>
  <c r="B108" i="1"/>
  <c r="B109" i="1"/>
  <c r="B110" i="1"/>
  <c r="B111" i="1"/>
  <c r="B112" i="1"/>
  <c r="B113" i="1"/>
  <c r="B114" i="1"/>
  <c r="B116" i="1"/>
  <c r="B117" i="1"/>
  <c r="B123" i="1"/>
  <c r="B124" i="1"/>
  <c r="B125" i="1"/>
  <c r="B128" i="1"/>
  <c r="B129" i="1"/>
  <c r="B130" i="1"/>
  <c r="B133" i="1"/>
  <c r="B134" i="1"/>
  <c r="B135" i="1"/>
  <c r="B136" i="1"/>
  <c r="B138" i="1"/>
  <c r="B139" i="1"/>
  <c r="B140" i="1"/>
  <c r="B141" i="1"/>
  <c r="B142" i="1"/>
  <c r="B143" i="1"/>
  <c r="B144" i="1"/>
  <c r="B145" i="1"/>
  <c r="B148" i="1"/>
  <c r="B150" i="1"/>
  <c r="B158" i="1"/>
  <c r="B2" i="1"/>
  <c r="B3" i="1"/>
  <c r="B5" i="1"/>
  <c r="B6" i="1"/>
  <c r="B7" i="1"/>
  <c r="B8" i="1"/>
  <c r="B9" i="1"/>
  <c r="B10" i="1"/>
  <c r="B11" i="1"/>
  <c r="B14" i="1"/>
  <c r="B15" i="1"/>
  <c r="B16" i="1"/>
  <c r="B17" i="1"/>
  <c r="B19" i="1"/>
  <c r="B20" i="1"/>
  <c r="B22" i="1"/>
  <c r="B23" i="1"/>
  <c r="B24" i="1"/>
  <c r="B26" i="1"/>
  <c r="B29" i="1"/>
  <c r="B30" i="1"/>
  <c r="B31" i="1"/>
  <c r="B32" i="1"/>
  <c r="B33" i="1"/>
  <c r="B34" i="1"/>
  <c r="B35" i="1"/>
  <c r="B36" i="1"/>
  <c r="B38" i="1"/>
  <c r="B39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3" i="1"/>
  <c r="B64" i="1"/>
  <c r="B65" i="1"/>
  <c r="B66" i="1"/>
  <c r="B72" i="1"/>
  <c r="B76" i="1"/>
  <c r="B77" i="1"/>
  <c r="B78" i="1"/>
  <c r="B79" i="1"/>
  <c r="B80" i="1"/>
  <c r="B81" i="1"/>
  <c r="B84" i="1"/>
  <c r="B85" i="1"/>
  <c r="B86" i="1"/>
  <c r="B87" i="1"/>
  <c r="B88" i="1"/>
  <c r="B89" i="1"/>
  <c r="B90" i="1"/>
  <c r="B91" i="1"/>
  <c r="B92" i="1"/>
  <c r="B94" i="1"/>
  <c r="B95" i="1"/>
  <c r="B96" i="1"/>
  <c r="B97" i="1"/>
  <c r="B98" i="1"/>
  <c r="B99" i="1"/>
  <c r="B100" i="1"/>
  <c r="B101" i="1"/>
  <c r="B103" i="1"/>
  <c r="B106" i="1"/>
  <c r="B107" i="1"/>
  <c r="B115" i="1"/>
  <c r="B118" i="1"/>
  <c r="B119" i="1"/>
  <c r="B120" i="1"/>
  <c r="B121" i="1"/>
  <c r="B122" i="1"/>
  <c r="B126" i="1"/>
  <c r="B127" i="1"/>
  <c r="B131" i="1"/>
  <c r="B132" i="1"/>
  <c r="B137" i="1"/>
  <c r="B146" i="1"/>
  <c r="B147" i="1"/>
  <c r="B149" i="1"/>
  <c r="B151" i="1"/>
  <c r="B152" i="1"/>
  <c r="B153" i="1"/>
  <c r="B154" i="1"/>
  <c r="B155" i="1"/>
  <c r="B156" i="1"/>
  <c r="B157" i="1"/>
  <c r="B159" i="1"/>
  <c r="B160" i="1"/>
  <c r="B4" i="1"/>
  <c r="K83" i="1"/>
  <c r="J91" i="1"/>
  <c r="I87" i="1"/>
  <c r="J87" i="1" s="1"/>
  <c r="I95" i="1"/>
  <c r="J95" i="1" s="1"/>
  <c r="I94" i="1"/>
  <c r="J94" i="1" s="1"/>
  <c r="I92" i="1"/>
  <c r="J92" i="1" s="1"/>
  <c r="I90" i="1"/>
  <c r="J90" i="1" s="1"/>
  <c r="I86" i="1"/>
  <c r="J86" i="1" s="1"/>
  <c r="I84" i="1"/>
  <c r="J84" i="1" s="1"/>
  <c r="J88" i="1"/>
  <c r="J149" i="1"/>
  <c r="J150" i="1"/>
  <c r="J151" i="1"/>
  <c r="J152" i="1"/>
  <c r="J153" i="1"/>
  <c r="J2" i="1"/>
  <c r="J3" i="1"/>
  <c r="J4" i="1"/>
  <c r="J6" i="1"/>
  <c r="J7" i="1"/>
  <c r="J9" i="1"/>
  <c r="J10" i="1"/>
  <c r="J11" i="1"/>
  <c r="J12" i="1"/>
  <c r="J13" i="1"/>
  <c r="J14" i="1"/>
  <c r="J15" i="1"/>
  <c r="J16" i="1"/>
  <c r="J17" i="1"/>
  <c r="J18" i="1"/>
  <c r="J19" i="1"/>
  <c r="J20" i="1"/>
  <c r="J22" i="1"/>
  <c r="J24" i="1"/>
  <c r="J26" i="1"/>
  <c r="J29" i="1"/>
  <c r="J30" i="1"/>
  <c r="J32" i="1"/>
  <c r="J33" i="1"/>
  <c r="J34" i="1"/>
  <c r="J35" i="1"/>
  <c r="J37" i="1"/>
  <c r="J38" i="1"/>
  <c r="J39" i="1"/>
  <c r="J40" i="1"/>
  <c r="J42" i="1"/>
  <c r="J43" i="1"/>
  <c r="J45" i="1"/>
  <c r="J46" i="1"/>
  <c r="J47" i="1"/>
  <c r="J48" i="1"/>
  <c r="J49" i="1"/>
  <c r="J50" i="1"/>
  <c r="J51" i="1"/>
  <c r="J52" i="1"/>
  <c r="J53" i="1"/>
  <c r="J54" i="1"/>
  <c r="J55" i="1"/>
  <c r="J58" i="1"/>
  <c r="J61" i="1"/>
  <c r="J64" i="1"/>
  <c r="J65" i="1"/>
  <c r="J66" i="1"/>
  <c r="J82" i="1"/>
  <c r="J85" i="1"/>
  <c r="J100" i="1"/>
  <c r="J102" i="1"/>
  <c r="J103" i="1"/>
  <c r="J104" i="1"/>
  <c r="J107" i="1"/>
  <c r="J108" i="1"/>
  <c r="J159" i="1"/>
  <c r="J160" i="1"/>
  <c r="J5" i="1"/>
  <c r="J21" i="1"/>
  <c r="J23" i="1"/>
  <c r="J25" i="1"/>
  <c r="J27" i="1"/>
  <c r="J28" i="1"/>
  <c r="J36" i="1"/>
  <c r="J41" i="1"/>
  <c r="J44" i="1"/>
  <c r="J57" i="1"/>
  <c r="J59" i="1"/>
  <c r="J60" i="1"/>
  <c r="J62" i="1"/>
  <c r="J105" i="1"/>
  <c r="J106" i="1"/>
  <c r="J154" i="1"/>
  <c r="J155" i="1"/>
  <c r="J156" i="1"/>
  <c r="J157" i="1"/>
  <c r="J158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9" i="1"/>
  <c r="J93" i="1"/>
  <c r="J96" i="1"/>
  <c r="J97" i="1"/>
  <c r="J98" i="1"/>
  <c r="J99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I83" i="1"/>
  <c r="J83" i="1" s="1"/>
  <c r="I63" i="1"/>
  <c r="G14" i="1"/>
  <c r="I101" i="1"/>
  <c r="J101" i="1" s="1"/>
  <c r="I56" i="1"/>
  <c r="I31" i="1"/>
  <c r="G88" i="1"/>
  <c r="G91" i="1"/>
  <c r="G149" i="1"/>
  <c r="G150" i="1"/>
  <c r="G151" i="1"/>
  <c r="G152" i="1"/>
  <c r="G153" i="1"/>
  <c r="G9" i="1"/>
  <c r="G10" i="1"/>
  <c r="G13" i="1"/>
  <c r="G15" i="1"/>
  <c r="G16" i="1"/>
  <c r="G17" i="1"/>
  <c r="G18" i="1"/>
  <c r="G19" i="1"/>
  <c r="G20" i="1"/>
  <c r="G22" i="1"/>
  <c r="G24" i="1"/>
  <c r="G26" i="1"/>
  <c r="G29" i="1"/>
  <c r="G30" i="1"/>
  <c r="G32" i="1"/>
  <c r="G33" i="1"/>
  <c r="G34" i="1"/>
  <c r="G35" i="1"/>
  <c r="G37" i="1"/>
  <c r="G38" i="1"/>
  <c r="G39" i="1"/>
  <c r="G40" i="1"/>
  <c r="G42" i="1"/>
  <c r="G43" i="1"/>
  <c r="G45" i="1"/>
  <c r="G46" i="1"/>
  <c r="G47" i="1"/>
  <c r="G48" i="1"/>
  <c r="G49" i="1"/>
  <c r="G51" i="1"/>
  <c r="G52" i="1"/>
  <c r="G53" i="1"/>
  <c r="G54" i="1"/>
  <c r="G55" i="1"/>
  <c r="G58" i="1"/>
  <c r="G61" i="1"/>
  <c r="G64" i="1"/>
  <c r="G65" i="1"/>
  <c r="G66" i="1"/>
  <c r="G82" i="1"/>
  <c r="G85" i="1"/>
  <c r="G100" i="1"/>
  <c r="G102" i="1"/>
  <c r="G103" i="1"/>
  <c r="G104" i="1"/>
  <c r="G107" i="1"/>
  <c r="G108" i="1"/>
  <c r="G159" i="1"/>
  <c r="G160" i="1"/>
  <c r="G21" i="1"/>
  <c r="G23" i="1"/>
  <c r="G25" i="1"/>
  <c r="G28" i="1"/>
  <c r="G36" i="1"/>
  <c r="G41" i="1"/>
  <c r="G44" i="1"/>
  <c r="G57" i="1"/>
  <c r="G59" i="1"/>
  <c r="G60" i="1"/>
  <c r="G62" i="1"/>
  <c r="G105" i="1"/>
  <c r="G106" i="1"/>
  <c r="G154" i="1"/>
  <c r="G155" i="1"/>
  <c r="G156" i="1"/>
  <c r="G157" i="1"/>
  <c r="G158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96" i="1"/>
  <c r="G97" i="1"/>
  <c r="G98" i="1"/>
  <c r="G99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J56" i="1" l="1"/>
  <c r="G101" i="1"/>
</calcChain>
</file>

<file path=xl/sharedStrings.xml><?xml version="1.0" encoding="utf-8"?>
<sst xmlns="http://schemas.openxmlformats.org/spreadsheetml/2006/main" count="507" uniqueCount="288">
  <si>
    <t>Code</t>
  </si>
  <si>
    <t>Category</t>
  </si>
  <si>
    <t>Description</t>
  </si>
  <si>
    <t>Pack Size</t>
  </si>
  <si>
    <t>Final Order</t>
  </si>
  <si>
    <t>InstockStoreUnit</t>
  </si>
  <si>
    <t>storeUnit</t>
  </si>
  <si>
    <t>weeklyUsageStoreUnit</t>
  </si>
  <si>
    <t>WeeklyUsageOrderUnit</t>
  </si>
  <si>
    <t>alertFreqDays</t>
  </si>
  <si>
    <t>Packaging</t>
  </si>
  <si>
    <t>Box My Dominos</t>
  </si>
  <si>
    <t>4004B</t>
  </si>
  <si>
    <t>Box Meltz</t>
  </si>
  <si>
    <t>4014D</t>
  </si>
  <si>
    <t>Box Pizza Pasta</t>
  </si>
  <si>
    <t>4019I</t>
  </si>
  <si>
    <t>Box Sides</t>
  </si>
  <si>
    <t>4035G</t>
  </si>
  <si>
    <t>Bag Garlic Bread</t>
  </si>
  <si>
    <t>4071D</t>
  </si>
  <si>
    <t>Box Cheesy Garlic Bread</t>
  </si>
  <si>
    <t>4305H</t>
  </si>
  <si>
    <t>Box Pizza 10" (Rocket Science)</t>
  </si>
  <si>
    <t>4325D</t>
  </si>
  <si>
    <t>Box Pizza XLarge</t>
  </si>
  <si>
    <t>4023A</t>
  </si>
  <si>
    <t>Paper Dessert</t>
  </si>
  <si>
    <t>4039J</t>
  </si>
  <si>
    <t>Bag Paper Carry</t>
  </si>
  <si>
    <t>9402B</t>
  </si>
  <si>
    <t>Cup Plastic Thickshake 16oz (Printed)</t>
  </si>
  <si>
    <t>Lid Plastic 16oz</t>
  </si>
  <si>
    <t>9404F</t>
  </si>
  <si>
    <t>Straw Wrappped Thickshake (Paper)</t>
  </si>
  <si>
    <t>9407C</t>
  </si>
  <si>
    <t>Lid Plastic Ice Cream 200ml</t>
  </si>
  <si>
    <t>9408A</t>
  </si>
  <si>
    <t>Spoon Ice Cream (Wood)</t>
  </si>
  <si>
    <t>1006E</t>
  </si>
  <si>
    <t>General Foods</t>
  </si>
  <si>
    <t>Base Gluten Free</t>
  </si>
  <si>
    <t>box</t>
  </si>
  <si>
    <t>1008C</t>
  </si>
  <si>
    <t>Base Thin and Crispy</t>
  </si>
  <si>
    <t>Base 12.5" Thin and Crispy</t>
  </si>
  <si>
    <t>1029C</t>
  </si>
  <si>
    <t>10" Tortillas</t>
  </si>
  <si>
    <t>1032C</t>
  </si>
  <si>
    <t>Yeast</t>
  </si>
  <si>
    <t>bag</t>
  </si>
  <si>
    <t>1048H</t>
  </si>
  <si>
    <t>Premix Classic</t>
  </si>
  <si>
    <t>1050A</t>
  </si>
  <si>
    <t>Doughnut Mix 12.5kg</t>
  </si>
  <si>
    <t>1051A</t>
  </si>
  <si>
    <t>Lava Powder</t>
  </si>
  <si>
    <t>1304A</t>
  </si>
  <si>
    <t>Sauce Aioli PCU (Garlic Parmesan)</t>
  </si>
  <si>
    <t>Chicken Seasoned</t>
  </si>
  <si>
    <t>kg</t>
  </si>
  <si>
    <t>Chicken Nuggets</t>
  </si>
  <si>
    <t>1320H</t>
  </si>
  <si>
    <t>Sauce Pizza</t>
  </si>
  <si>
    <t>1322B</t>
  </si>
  <si>
    <t>Sauce Hollandaise</t>
  </si>
  <si>
    <t>1326B</t>
  </si>
  <si>
    <t>Sauce Garlic</t>
  </si>
  <si>
    <t>1329B</t>
  </si>
  <si>
    <t>Sauce BBQ Hickory</t>
  </si>
  <si>
    <t>Sauce Peri Peri</t>
  </si>
  <si>
    <t>1335E</t>
  </si>
  <si>
    <t>Sauce Mayonnaise</t>
  </si>
  <si>
    <t>1338D</t>
  </si>
  <si>
    <t>Sauce Butter Chicken</t>
  </si>
  <si>
    <t>1345D</t>
  </si>
  <si>
    <t>Sauce Creme Fraiche</t>
  </si>
  <si>
    <t>1359D</t>
  </si>
  <si>
    <t>Sauce Tomato Capsicum</t>
  </si>
  <si>
    <t>1370E</t>
  </si>
  <si>
    <t>Chicken Wings</t>
  </si>
  <si>
    <t>1394C</t>
  </si>
  <si>
    <t>Chicken Bites Spicy</t>
  </si>
  <si>
    <t>1401B</t>
  </si>
  <si>
    <t>Chicken Tenders</t>
  </si>
  <si>
    <t>1600J</t>
  </si>
  <si>
    <t>Cheese Mozzarella</t>
  </si>
  <si>
    <t>1605B</t>
  </si>
  <si>
    <t>Cheese American Burger</t>
  </si>
  <si>
    <t>1620A</t>
  </si>
  <si>
    <t>Sauce Cheese</t>
  </si>
  <si>
    <t>1625C</t>
  </si>
  <si>
    <t>Cheese String</t>
  </si>
  <si>
    <t>1626B</t>
  </si>
  <si>
    <t>Cheese Vegan</t>
  </si>
  <si>
    <t>Cheese Mexi Shred Three Blend</t>
  </si>
  <si>
    <t>1655E</t>
  </si>
  <si>
    <t>Cheese Camembert</t>
  </si>
  <si>
    <t>1690B</t>
  </si>
  <si>
    <t>Crumbled Feta</t>
  </si>
  <si>
    <t>Cheese Paneer</t>
  </si>
  <si>
    <t>1903A</t>
  </si>
  <si>
    <t>Sausage Italian</t>
  </si>
  <si>
    <t>1905A</t>
  </si>
  <si>
    <t>Pineapple</t>
  </si>
  <si>
    <t>tin</t>
  </si>
  <si>
    <t>1925E</t>
  </si>
  <si>
    <t>Beef Ground</t>
  </si>
  <si>
    <t>1930F</t>
  </si>
  <si>
    <t>Ham</t>
  </si>
  <si>
    <t>1935C</t>
  </si>
  <si>
    <t>Pepperoni</t>
  </si>
  <si>
    <t>1949F</t>
  </si>
  <si>
    <t>Bacon Rasher</t>
  </si>
  <si>
    <t>1950B</t>
  </si>
  <si>
    <t>Olives</t>
  </si>
  <si>
    <t>1962A</t>
  </si>
  <si>
    <t>SF CKD PEELED PRAWN 45/55</t>
  </si>
  <si>
    <t>1964B</t>
  </si>
  <si>
    <t>Three Cheese Bite</t>
  </si>
  <si>
    <t>1965G</t>
  </si>
  <si>
    <t>Lava Cakes PCU</t>
  </si>
  <si>
    <t>1967D</t>
  </si>
  <si>
    <t>Sauce BBQ</t>
  </si>
  <si>
    <t>1973E</t>
  </si>
  <si>
    <t>Green Jalapenos</t>
  </si>
  <si>
    <t>tins</t>
  </si>
  <si>
    <t>1975B</t>
  </si>
  <si>
    <t>Pickles</t>
  </si>
  <si>
    <t>1977D</t>
  </si>
  <si>
    <t>Chips</t>
  </si>
  <si>
    <t>1985B</t>
  </si>
  <si>
    <t>Sauce Garlic Butter Swirl</t>
  </si>
  <si>
    <t>Onion Rings</t>
  </si>
  <si>
    <t>2500A</t>
  </si>
  <si>
    <t>Bread Garlic</t>
  </si>
  <si>
    <t>2506A</t>
  </si>
  <si>
    <t>Bread Cheesy Garlic</t>
  </si>
  <si>
    <t>2512A</t>
  </si>
  <si>
    <t>Dominos Napoli Penne</t>
  </si>
  <si>
    <t>2513A</t>
  </si>
  <si>
    <t>Pasta Mac and Cheese</t>
  </si>
  <si>
    <t>Oil Vegetable</t>
  </si>
  <si>
    <t>4007A</t>
  </si>
  <si>
    <t>Sauce Chocolate PCU</t>
  </si>
  <si>
    <t>6100B</t>
  </si>
  <si>
    <t>Brownie Chocolate</t>
  </si>
  <si>
    <t>6101B</t>
  </si>
  <si>
    <t>Churros</t>
  </si>
  <si>
    <t>Pancakes Mini</t>
  </si>
  <si>
    <t>6112B</t>
  </si>
  <si>
    <t>Triple Choc Cookie Puck</t>
  </si>
  <si>
    <t>Cream Cheese Glaze</t>
  </si>
  <si>
    <t>6161C</t>
  </si>
  <si>
    <t>Cookie Crumb</t>
  </si>
  <si>
    <t>Mousse Chocolate and Salted Caramel</t>
  </si>
  <si>
    <t>9514A</t>
  </si>
  <si>
    <t>Sauce Ranch</t>
  </si>
  <si>
    <t>9518A</t>
  </si>
  <si>
    <t>Pizza Dog</t>
  </si>
  <si>
    <t>1021D</t>
  </si>
  <si>
    <t>Semolina</t>
  </si>
  <si>
    <t>Sauce Tomato Ketchup</t>
  </si>
  <si>
    <t>1348C</t>
  </si>
  <si>
    <t>Salt Pizza</t>
  </si>
  <si>
    <t>Sauce Franks Hot</t>
  </si>
  <si>
    <t>Sauce Sweet and Sour PCU</t>
  </si>
  <si>
    <t>Sauce Sriracha Mayo PCU</t>
  </si>
  <si>
    <t>1627A</t>
  </si>
  <si>
    <t>Cheese Sprinkle</t>
  </si>
  <si>
    <t>1900B</t>
  </si>
  <si>
    <t>Anchovies</t>
  </si>
  <si>
    <t>1906C</t>
  </si>
  <si>
    <t>Icing Sugar</t>
  </si>
  <si>
    <t>1984B</t>
  </si>
  <si>
    <t>Oregano</t>
  </si>
  <si>
    <t>1987C</t>
  </si>
  <si>
    <t>Dessert Butter</t>
  </si>
  <si>
    <t>Chilli Flakes</t>
  </si>
  <si>
    <t>Sauce Spicy Halloween</t>
  </si>
  <si>
    <t>Tinmax</t>
  </si>
  <si>
    <t>6151B</t>
  </si>
  <si>
    <t>Cinnamon Sugar</t>
  </si>
  <si>
    <t>9500B</t>
  </si>
  <si>
    <t>Milo (inner)</t>
  </si>
  <si>
    <t>9501C</t>
  </si>
  <si>
    <t>Vanilla Malt Powder</t>
  </si>
  <si>
    <t>9503A</t>
  </si>
  <si>
    <t>Dairy Soft Vanilla</t>
  </si>
  <si>
    <t>9504B</t>
  </si>
  <si>
    <t>Cream Whipped</t>
  </si>
  <si>
    <t>Sauce Salted Caramel</t>
  </si>
  <si>
    <t>Drinks</t>
  </si>
  <si>
    <t>Red Bull 250ml Can</t>
  </si>
  <si>
    <t>Red Bull 4pk</t>
  </si>
  <si>
    <t>7UP 600ml Bottle</t>
  </si>
  <si>
    <t>Mountain Dew 600ml Bottle</t>
  </si>
  <si>
    <t>Pepsi 600ml Bottle</t>
  </si>
  <si>
    <t>3310A</t>
  </si>
  <si>
    <t>Water Cool Ridge 600ml</t>
  </si>
  <si>
    <t>Pepsi Max 600ml Bottle</t>
  </si>
  <si>
    <t>Solo 600ml Bottle</t>
  </si>
  <si>
    <t>Sunkist 600ml Bottle</t>
  </si>
  <si>
    <t>3345A</t>
  </si>
  <si>
    <t>Pepsi 1.25l Bottle</t>
  </si>
  <si>
    <t>3350A</t>
  </si>
  <si>
    <t>Pepsi Max 1.25l Bottle</t>
  </si>
  <si>
    <t>3355A</t>
  </si>
  <si>
    <t>Mountain Dew 1.25l Bottle</t>
  </si>
  <si>
    <t>3360A</t>
  </si>
  <si>
    <t>7UP 1.25l Bottle</t>
  </si>
  <si>
    <t>3365A</t>
  </si>
  <si>
    <t>Solo 1.25l Bottle</t>
  </si>
  <si>
    <t>3370A</t>
  </si>
  <si>
    <t>Sunkist 1.25l Bottle</t>
  </si>
  <si>
    <t>4033B</t>
  </si>
  <si>
    <t>Consumables</t>
  </si>
  <si>
    <t>Foil Sheet</t>
  </si>
  <si>
    <t>Fork (Wooden)</t>
  </si>
  <si>
    <t>4454D</t>
  </si>
  <si>
    <t>Paper Towel</t>
  </si>
  <si>
    <t>4460E</t>
  </si>
  <si>
    <t>Paper Napkin</t>
  </si>
  <si>
    <t>4461A</t>
  </si>
  <si>
    <t>Paper Napkin Dispenser</t>
  </si>
  <si>
    <t>5546B</t>
  </si>
  <si>
    <t>Paper Parchment</t>
  </si>
  <si>
    <t>Gloves Small</t>
  </si>
  <si>
    <t>Gloves XLarge</t>
  </si>
  <si>
    <t>Gloves Medium</t>
  </si>
  <si>
    <t>Gloves Large</t>
  </si>
  <si>
    <t>Gloves LDPE Small</t>
  </si>
  <si>
    <t>Gloves LDPE Medium</t>
  </si>
  <si>
    <t>8038E</t>
  </si>
  <si>
    <t>Merriwipe Roll</t>
  </si>
  <si>
    <t>Bag Rubbish 73 Litre</t>
  </si>
  <si>
    <t>Bag Rubbish 120 Litre</t>
  </si>
  <si>
    <t>8041A</t>
  </si>
  <si>
    <t>Bag Rubbish 240 Litre</t>
  </si>
  <si>
    <t>8865A</t>
  </si>
  <si>
    <t>Paper Printer Rolls</t>
  </si>
  <si>
    <t>8871A</t>
  </si>
  <si>
    <t>Paper Thermal Printer Rolls</t>
  </si>
  <si>
    <t>9100A</t>
  </si>
  <si>
    <t>Chemical Multi-Surface and Glass Cleaner</t>
  </si>
  <si>
    <t>9105A</t>
  </si>
  <si>
    <t>Chemical Heavy Duty Degreaser</t>
  </si>
  <si>
    <t>Chemical Floor Cleaner</t>
  </si>
  <si>
    <t>Chemical Sink Multi-Purpose Detergent</t>
  </si>
  <si>
    <t>Chemical Sink Sanitiser</t>
  </si>
  <si>
    <t>9125A</t>
  </si>
  <si>
    <t>Chemical Powersink Detergent</t>
  </si>
  <si>
    <t>9130B</t>
  </si>
  <si>
    <t>Chemical Hand Soap</t>
  </si>
  <si>
    <t>Chemical Hand Sanitiser 800ml</t>
  </si>
  <si>
    <t>Chemical Stainless Cleaner and Polish</t>
  </si>
  <si>
    <t>Chemical Liquid Cleanser</t>
  </si>
  <si>
    <t>9160A</t>
  </si>
  <si>
    <t>Chemical Dishwasher Detergent (Guardian Safe)</t>
  </si>
  <si>
    <t>9170A</t>
  </si>
  <si>
    <t>Chemical Surface Sanitiser</t>
  </si>
  <si>
    <t>Chemical Dispenser Hand Sanitizer</t>
  </si>
  <si>
    <t>Chemical Dispenser Handsoap</t>
  </si>
  <si>
    <t>Chemical Spray Bottle Multi-surface</t>
  </si>
  <si>
    <t>Chemical Plastic Trigger</t>
  </si>
  <si>
    <t>9195A</t>
  </si>
  <si>
    <t>Chemical Spray Bottle Degreaser</t>
  </si>
  <si>
    <t>Chemical Scourer</t>
  </si>
  <si>
    <t>Chemical Rinse Aid (Jet Dry)</t>
  </si>
  <si>
    <t>Chemical Delimer</t>
  </si>
  <si>
    <t>Chemical Premium Seating Cleaner and Conditioner</t>
  </si>
  <si>
    <t>Chemical Power Pads</t>
  </si>
  <si>
    <t>Chemical Microfiber Cloth</t>
  </si>
  <si>
    <t>Chemical Brush Hi-Lo</t>
  </si>
  <si>
    <t>Chemical Chlorine Test Strips</t>
  </si>
  <si>
    <t>9250B</t>
  </si>
  <si>
    <t>Chemical Spray Bottle Sanitiser</t>
  </si>
  <si>
    <t>9252A</t>
  </si>
  <si>
    <t>Chemical Super Contact Cleaner</t>
  </si>
  <si>
    <t>Chemical Turbo Fan Oven Cleaner</t>
  </si>
  <si>
    <t>49k</t>
  </si>
  <si>
    <t>40k</t>
  </si>
  <si>
    <t>29k</t>
  </si>
  <si>
    <t>each</t>
  </si>
  <si>
    <t>flatbox</t>
  </si>
  <si>
    <t>bottle</t>
  </si>
  <si>
    <t>Column1</t>
  </si>
  <si>
    <t>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</si>
</sst>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12"/>
      <color rgb="FFF66708"/>
      <name val="Helvetica"/>
      <family val="2"/>
    </font>
    <font>
      <sz val="12"/>
      <color theme="1"/>
      <name val="Helvetica"/>
      <family val="2"/>
    </font>
    <font>
      <sz val="12"/>
      <color rgb="FF000000"/>
      <name val="Helvetica"/>
      <family val="2"/>
    </font>
    <font>
      <b/>
      <sz val="12"/>
      <color theme="0"/>
      <name val="Helvetica"/>
      <family val="2"/>
    </font>
    <font>
      <u/>
      <sz val="12"/>
      <color theme="1"/>
      <name val="Helvetica"/>
      <family val="2"/>
    </font>
    <font>
      <b/>
      <sz val="12"/>
      <color rgb="FFFFFFFF"/>
      <name val="Helvetica"/>
      <family val="2"/>
    </font>
    <font>
      <sz val="12"/>
      <color rgb="FF3F3F76"/>
      <name val="Aptos Narrow"/>
      <family val="2"/>
      <scheme val="minor"/>
    </font>
    <font>
      <b/>
      <sz val="12"/>
      <color rgb="FFFA7D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7" fillId="2" borderId="1" applyNumberFormat="0" applyAlignment="0" applyProtection="0"/>
    <xf numFmtId="0" fontId="8" fillId="3" borderId="1" applyNumberFormat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vertical="top" wrapText="1"/>
    </xf>
    <xf numFmtId="0" fontId="5" fillId="0" borderId="0" xfId="0" applyFont="1"/>
    <xf numFmtId="16" fontId="0" fillId="0" borderId="0" xfId="0" applyNumberFormat="1"/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2" fontId="2" fillId="0" borderId="0" xfId="0" applyNumberFormat="1" applyFont="1"/>
    <xf numFmtId="2" fontId="0" fillId="0" borderId="0" xfId="0" applyNumberFormat="1"/>
    <xf numFmtId="2" fontId="7" fillId="2" borderId="1" xfId="1" applyNumberFormat="1" applyAlignment="1">
      <alignment vertical="top" wrapText="1"/>
    </xf>
    <xf numFmtId="2" fontId="7" fillId="2" borderId="1" xfId="1" applyNumberFormat="1"/>
    <xf numFmtId="2" fontId="1" fillId="0" borderId="0" xfId="0" applyNumberFormat="1" applyFont="1" applyAlignment="1">
      <alignment vertical="top" wrapText="1"/>
    </xf>
    <xf numFmtId="0" fontId="8" fillId="3" borderId="1" xfId="2" applyAlignment="1">
      <alignment vertical="top" wrapText="1"/>
    </xf>
    <xf numFmtId="0" fontId="8" fillId="3" borderId="1" xfId="2"/>
    <xf numFmtId="2" fontId="8" fillId="3" borderId="1" xfId="2" applyNumberFormat="1"/>
    <xf numFmtId="2" fontId="7" fillId="2" borderId="0" xfId="1" applyNumberFormat="1" applyBorder="1"/>
    <xf numFmtId="0" fontId="2" fillId="0" borderId="1" xfId="0" applyFont="1" applyBorder="1"/>
    <xf numFmtId="0" fontId="3" fillId="0" borderId="0" xfId="0" applyFont="1" applyBorder="1"/>
    <xf numFmtId="2" fontId="7" fillId="2" borderId="1" xfId="1" applyNumberFormat="1" applyBorder="1"/>
    <xf numFmtId="0" fontId="2" fillId="0" borderId="0" xfId="0" applyFont="1" applyBorder="1"/>
  </cellXfs>
  <cellStyles count="3">
    <cellStyle name="Calculation" xfId="2" builtinId="22"/>
    <cellStyle name="Input" xfId="1" builtinId="20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</font>
      <alignment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C08B23-A1C2-8142-9CBF-76FC347AA461}" name="Table1" displayName="Table1" ref="A1:K160" totalsRowShown="0" headerRowDxfId="11" dataDxfId="10">
  <autoFilter ref="A1:K160" xr:uid="{A7C08B23-A1C2-8142-9CBF-76FC347AA461}"/>
  <sortState xmlns:xlrd2="http://schemas.microsoft.com/office/spreadsheetml/2017/richdata2" ref="A2:K160">
    <sortCondition ref="B1:B160"/>
  </sortState>
  <tableColumns count="11">
    <tableColumn id="1" xr3:uid="{ABD4F64A-B0E1-1A4F-B50D-6F18A2591D1D}" name="Code" dataDxfId="9"/>
    <tableColumn id="15" xr3:uid="{792154FD-3297-964F-83ED-25420C277353}" name="Column1" dataDxfId="0">
      <calculatedColumnFormula>LEFT(Table1[[#This Row],[Code]],4)</calculatedColumnFormula>
    </tableColumn>
    <tableColumn id="2" xr3:uid="{BB54092F-6082-AF4F-AC4A-69B40AC8B0D6}" name="Category" dataDxfId="8"/>
    <tableColumn id="3" xr3:uid="{73CB7FDF-E0BB-F84C-95AB-4C2772C611B4}" name="Description" dataDxfId="7"/>
    <tableColumn id="4" xr3:uid="{FBA48AC9-7B2D-7A4A-ABDD-311F589F3F55}" name="Pack Size" dataDxfId="6"/>
    <tableColumn id="6" xr3:uid="{871DBC11-D7B9-FA43-8F0A-8E2F21076C56}" name="Final Order" dataCellStyle="Calculation">
      <calculatedColumnFormula>Table1[[#This Row],[WeeklyUsageOrderUnit]]-Table1[[#This Row],[InstockStoreUnit]]</calculatedColumnFormula>
    </tableColumn>
    <tableColumn id="7" xr3:uid="{34723DCB-B472-7E46-9D12-E4AF152F86A6}" name="InstockStoreUnit" dataDxfId="5" dataCellStyle="Input">
      <calculatedColumnFormula>Table1[[#This Row],[weeklyUsageStoreUnit]]/Table1[[#This Row],[Pack Size]]</calculatedColumnFormula>
    </tableColumn>
    <tableColumn id="14" xr3:uid="{E6B0513B-AB3A-6E48-86CE-6F640043586F}" name="storeUnit" dataDxfId="2" dataCellStyle="Input"/>
    <tableColumn id="9" xr3:uid="{31CE52DE-FD8D-1D4C-BC60-F7BA3C2B4588}" name="weeklyUsageStoreUnit" dataDxfId="4"/>
    <tableColumn id="10" xr3:uid="{1B1AAC34-DA14-0041-869F-995E352260AD}" name="WeeklyUsageOrderUnit" dataDxfId="1">
      <calculatedColumnFormula>Table1[[#This Row],[weeklyUsageStoreUnit]]/Table1[[#This Row],[Pack Size]]</calculatedColumnFormula>
    </tableColumn>
    <tableColumn id="11" xr3:uid="{2512609B-3944-5A44-A57F-3E4A354122C2}" name="alertFreqDays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0C46-C97A-6742-8D4B-F2A393300688}">
  <dimension ref="A1:K160"/>
  <sheetViews>
    <sheetView tabSelected="1" zoomScale="150" zoomScaleNormal="150" workbookViewId="0">
      <pane ySplit="1" topLeftCell="A134" activePane="bottomLeft" state="frozen"/>
      <selection pane="bottomLeft" activeCell="D140" sqref="D140"/>
    </sheetView>
  </sheetViews>
  <sheetFormatPr baseColWidth="10" defaultRowHeight="16" x14ac:dyDescent="0.2"/>
  <cols>
    <col min="1" max="2" width="10.83203125" style="4"/>
    <col min="3" max="3" width="15.1640625" customWidth="1"/>
    <col min="4" max="4" width="35.83203125" customWidth="1"/>
    <col min="5" max="5" width="9.1640625" customWidth="1"/>
    <col min="6" max="6" width="10.1640625" style="17" customWidth="1"/>
    <col min="7" max="7" width="9.83203125" style="14" customWidth="1"/>
    <col min="8" max="8" width="8.33203125" style="14" customWidth="1"/>
    <col min="9" max="9" width="11.33203125" customWidth="1"/>
    <col min="10" max="10" width="13.33203125" style="12" customWidth="1"/>
    <col min="11" max="11" width="10.33203125" customWidth="1"/>
  </cols>
  <sheetData>
    <row r="1" spans="1:11" s="10" customFormat="1" ht="59" customHeight="1" x14ac:dyDescent="0.2">
      <c r="A1" s="8" t="s">
        <v>0</v>
      </c>
      <c r="B1" s="8" t="s">
        <v>286</v>
      </c>
      <c r="C1" s="9" t="s">
        <v>1</v>
      </c>
      <c r="D1" s="9" t="s">
        <v>2</v>
      </c>
      <c r="E1" s="9" t="s">
        <v>3</v>
      </c>
      <c r="F1" s="16" t="s">
        <v>4</v>
      </c>
      <c r="G1" s="13" t="s">
        <v>5</v>
      </c>
      <c r="H1" s="9" t="s">
        <v>6</v>
      </c>
      <c r="I1" s="5" t="s">
        <v>7</v>
      </c>
      <c r="J1" s="15" t="s">
        <v>8</v>
      </c>
      <c r="K1" s="9" t="s">
        <v>9</v>
      </c>
    </row>
    <row r="2" spans="1:11" x14ac:dyDescent="0.2">
      <c r="A2" s="3" t="s">
        <v>39</v>
      </c>
      <c r="B2" s="3" t="str">
        <f>LEFT(Table1[[#This Row],[Code]],4)</f>
        <v>1006</v>
      </c>
      <c r="C2" s="2" t="s">
        <v>40</v>
      </c>
      <c r="D2" s="2" t="s">
        <v>41</v>
      </c>
      <c r="E2" s="2">
        <v>21</v>
      </c>
      <c r="F2" s="18">
        <f>Table1[[#This Row],[WeeklyUsageOrderUnit]]-Table1[[#This Row],[InstockStoreUnit]]</f>
        <v>1.8571428571428572</v>
      </c>
      <c r="G2" s="14">
        <v>1</v>
      </c>
      <c r="H2" s="2" t="s">
        <v>42</v>
      </c>
      <c r="I2" s="1">
        <v>60</v>
      </c>
      <c r="J2" s="11">
        <f>Table1[[#This Row],[weeklyUsageStoreUnit]]/Table1[[#This Row],[Pack Size]]</f>
        <v>2.8571428571428572</v>
      </c>
      <c r="K2" s="1">
        <v>3</v>
      </c>
    </row>
    <row r="3" spans="1:11" x14ac:dyDescent="0.2">
      <c r="A3" s="3" t="s">
        <v>43</v>
      </c>
      <c r="B3" s="3" t="str">
        <f>LEFT(Table1[[#This Row],[Code]],4)</f>
        <v>1008</v>
      </c>
      <c r="C3" s="2" t="s">
        <v>40</v>
      </c>
      <c r="D3" s="2" t="s">
        <v>44</v>
      </c>
      <c r="E3" s="2">
        <v>60</v>
      </c>
      <c r="F3" s="18">
        <f>Table1[[#This Row],[WeeklyUsageOrderUnit]]-Table1[[#This Row],[InstockStoreUnit]]</f>
        <v>2</v>
      </c>
      <c r="G3" s="14">
        <v>2</v>
      </c>
      <c r="H3" s="21" t="s">
        <v>42</v>
      </c>
      <c r="I3" s="1">
        <v>240</v>
      </c>
      <c r="J3" s="11">
        <f>Table1[[#This Row],[weeklyUsageStoreUnit]]/Table1[[#This Row],[Pack Size]]</f>
        <v>4</v>
      </c>
      <c r="K3" s="1">
        <v>3</v>
      </c>
    </row>
    <row r="4" spans="1:11" x14ac:dyDescent="0.2">
      <c r="A4" s="3">
        <v>1009</v>
      </c>
      <c r="B4" s="3" t="str">
        <f>LEFT(Table1[[#This Row],[Code]],4)</f>
        <v>1009</v>
      </c>
      <c r="C4" s="2" t="s">
        <v>40</v>
      </c>
      <c r="D4" s="2" t="s">
        <v>45</v>
      </c>
      <c r="E4" s="2">
        <v>60</v>
      </c>
      <c r="F4" s="18">
        <f>Table1[[#This Row],[WeeklyUsageOrderUnit]]-Table1[[#This Row],[InstockStoreUnit]]</f>
        <v>-1.5</v>
      </c>
      <c r="G4" s="14">
        <v>2</v>
      </c>
      <c r="H4" s="2" t="s">
        <v>42</v>
      </c>
      <c r="I4" s="1">
        <v>30</v>
      </c>
      <c r="J4" s="11">
        <f>Table1[[#This Row],[weeklyUsageStoreUnit]]/Table1[[#This Row],[Pack Size]]</f>
        <v>0.5</v>
      </c>
      <c r="K4" s="1">
        <v>3</v>
      </c>
    </row>
    <row r="5" spans="1:11" x14ac:dyDescent="0.2">
      <c r="A5" s="3" t="s">
        <v>160</v>
      </c>
      <c r="B5" s="3" t="str">
        <f>LEFT(Table1[[#This Row],[Code]],4)</f>
        <v>1021</v>
      </c>
      <c r="C5" s="2" t="s">
        <v>40</v>
      </c>
      <c r="D5" s="2" t="s">
        <v>161</v>
      </c>
      <c r="E5" s="2">
        <v>12.5</v>
      </c>
      <c r="F5" s="18">
        <f>Table1[[#This Row],[WeeklyUsageOrderUnit]]-Table1[[#This Row],[InstockStoreUnit]]</f>
        <v>-0.96</v>
      </c>
      <c r="G5" s="14">
        <v>1</v>
      </c>
      <c r="H5" s="2" t="s">
        <v>50</v>
      </c>
      <c r="I5" s="1">
        <v>0.5</v>
      </c>
      <c r="J5" s="11">
        <f>Table1[[#This Row],[weeklyUsageStoreUnit]]/Table1[[#This Row],[Pack Size]]</f>
        <v>0.04</v>
      </c>
      <c r="K5" s="1">
        <v>14</v>
      </c>
    </row>
    <row r="6" spans="1:11" x14ac:dyDescent="0.2">
      <c r="A6" s="3" t="s">
        <v>46</v>
      </c>
      <c r="B6" s="3" t="str">
        <f>LEFT(Table1[[#This Row],[Code]],4)</f>
        <v>1029</v>
      </c>
      <c r="C6" s="2" t="s">
        <v>40</v>
      </c>
      <c r="D6" s="2" t="s">
        <v>47</v>
      </c>
      <c r="E6" s="2">
        <v>72</v>
      </c>
      <c r="F6" s="18">
        <f>Table1[[#This Row],[WeeklyUsageOrderUnit]]-Table1[[#This Row],[InstockStoreUnit]]</f>
        <v>-0.86111111111111116</v>
      </c>
      <c r="G6" s="14">
        <v>1</v>
      </c>
      <c r="H6" s="2" t="s">
        <v>42</v>
      </c>
      <c r="I6" s="1">
        <v>10</v>
      </c>
      <c r="J6" s="11">
        <f>Table1[[#This Row],[weeklyUsageStoreUnit]]/Table1[[#This Row],[Pack Size]]</f>
        <v>0.1388888888888889</v>
      </c>
      <c r="K6" s="2">
        <v>14</v>
      </c>
    </row>
    <row r="7" spans="1:11" x14ac:dyDescent="0.2">
      <c r="A7" s="3" t="s">
        <v>48</v>
      </c>
      <c r="B7" s="3" t="str">
        <f>LEFT(Table1[[#This Row],[Code]],4)</f>
        <v>1032</v>
      </c>
      <c r="C7" s="2" t="s">
        <v>40</v>
      </c>
      <c r="D7" s="2" t="s">
        <v>49</v>
      </c>
      <c r="E7" s="2">
        <v>10</v>
      </c>
      <c r="F7" s="18">
        <f>Table1[[#This Row],[WeeklyUsageOrderUnit]]-Table1[[#This Row],[InstockStoreUnit]]</f>
        <v>-1.43</v>
      </c>
      <c r="G7" s="14">
        <v>1.5</v>
      </c>
      <c r="H7" s="2" t="s">
        <v>42</v>
      </c>
      <c r="I7" s="1">
        <v>0.7</v>
      </c>
      <c r="J7" s="11">
        <f>Table1[[#This Row],[weeklyUsageStoreUnit]]/Table1[[#This Row],[Pack Size]]</f>
        <v>6.9999999999999993E-2</v>
      </c>
      <c r="K7" s="2">
        <v>14</v>
      </c>
    </row>
    <row r="8" spans="1:11" x14ac:dyDescent="0.2">
      <c r="A8" s="3" t="s">
        <v>51</v>
      </c>
      <c r="B8" s="3" t="str">
        <f>LEFT(Table1[[#This Row],[Code]],4)</f>
        <v>1048</v>
      </c>
      <c r="C8" s="2" t="s">
        <v>40</v>
      </c>
      <c r="D8" s="2" t="s">
        <v>52</v>
      </c>
      <c r="E8" s="2">
        <v>12.5</v>
      </c>
      <c r="F8" s="18">
        <f>Table1[[#This Row],[WeeklyUsageOrderUnit]]-Table1[[#This Row],[InstockStoreUnit]]</f>
        <v>-3</v>
      </c>
      <c r="G8" s="14">
        <v>38</v>
      </c>
      <c r="H8" s="21" t="s">
        <v>50</v>
      </c>
      <c r="I8" s="1">
        <v>35</v>
      </c>
      <c r="J8" s="11">
        <f>35</f>
        <v>35</v>
      </c>
      <c r="K8" s="1">
        <v>3</v>
      </c>
    </row>
    <row r="9" spans="1:11" x14ac:dyDescent="0.2">
      <c r="A9" s="3" t="s">
        <v>53</v>
      </c>
      <c r="B9" s="3" t="str">
        <f>LEFT(Table1[[#This Row],[Code]],4)</f>
        <v>1050</v>
      </c>
      <c r="C9" s="2" t="s">
        <v>40</v>
      </c>
      <c r="D9" s="2" t="s">
        <v>54</v>
      </c>
      <c r="E9" s="2">
        <v>12.5</v>
      </c>
      <c r="F9" s="18">
        <f>Table1[[#This Row],[WeeklyUsageOrderUnit]]-Table1[[#This Row],[InstockStoreUnit]]</f>
        <v>0</v>
      </c>
      <c r="G9" s="14">
        <f>Table1[[#This Row],[weeklyUsageStoreUnit]]/Table1[[#This Row],[Pack Size]]</f>
        <v>-0.08</v>
      </c>
      <c r="H9" s="2" t="s">
        <v>50</v>
      </c>
      <c r="I9" s="1">
        <v>-1</v>
      </c>
      <c r="J9" s="11">
        <f>Table1[[#This Row],[weeklyUsageStoreUnit]]/Table1[[#This Row],[Pack Size]]</f>
        <v>-0.08</v>
      </c>
      <c r="K9" s="2">
        <v>14</v>
      </c>
    </row>
    <row r="10" spans="1:11" x14ac:dyDescent="0.2">
      <c r="A10" s="3" t="s">
        <v>55</v>
      </c>
      <c r="B10" s="3" t="str">
        <f>LEFT(Table1[[#This Row],[Code]],4)</f>
        <v>1051</v>
      </c>
      <c r="C10" s="2" t="s">
        <v>40</v>
      </c>
      <c r="D10" s="2" t="s">
        <v>56</v>
      </c>
      <c r="E10" s="2">
        <v>3</v>
      </c>
      <c r="F10" s="18">
        <f>Table1[[#This Row],[WeeklyUsageOrderUnit]]-Table1[[#This Row],[InstockStoreUnit]]</f>
        <v>0</v>
      </c>
      <c r="G10" s="14">
        <f>Table1[[#This Row],[weeklyUsageStoreUnit]]/Table1[[#This Row],[Pack Size]]</f>
        <v>-0.33333333333333331</v>
      </c>
      <c r="H10" s="2" t="s">
        <v>50</v>
      </c>
      <c r="I10" s="1">
        <v>-1</v>
      </c>
      <c r="J10" s="11">
        <f>Table1[[#This Row],[weeklyUsageStoreUnit]]/Table1[[#This Row],[Pack Size]]</f>
        <v>-0.33333333333333331</v>
      </c>
      <c r="K10" s="2">
        <v>14</v>
      </c>
    </row>
    <row r="11" spans="1:11" x14ac:dyDescent="0.2">
      <c r="A11" s="3" t="s">
        <v>57</v>
      </c>
      <c r="B11" s="3" t="str">
        <f>LEFT(Table1[[#This Row],[Code]],4)</f>
        <v>1304</v>
      </c>
      <c r="C11" s="2" t="s">
        <v>40</v>
      </c>
      <c r="D11" s="2" t="s">
        <v>58</v>
      </c>
      <c r="E11" s="2">
        <v>192</v>
      </c>
      <c r="F11" s="18">
        <f>Table1[[#This Row],[WeeklyUsageOrderUnit]]-Table1[[#This Row],[InstockStoreUnit]]</f>
        <v>-0.73958333333333326</v>
      </c>
      <c r="G11" s="14">
        <v>1</v>
      </c>
      <c r="H11" s="21" t="s">
        <v>42</v>
      </c>
      <c r="I11" s="1">
        <v>50</v>
      </c>
      <c r="J11" s="11">
        <f>Table1[[#This Row],[weeklyUsageStoreUnit]]/Table1[[#This Row],[Pack Size]]</f>
        <v>0.26041666666666669</v>
      </c>
      <c r="K11" s="1">
        <v>3</v>
      </c>
    </row>
    <row r="12" spans="1:11" x14ac:dyDescent="0.2">
      <c r="A12" s="3">
        <v>1312</v>
      </c>
      <c r="B12" s="3" t="str">
        <f>LEFT(Table1[[#This Row],[Code]],4)</f>
        <v>1312</v>
      </c>
      <c r="C12" s="2" t="s">
        <v>40</v>
      </c>
      <c r="D12" s="2" t="s">
        <v>59</v>
      </c>
      <c r="E12" s="2">
        <v>12</v>
      </c>
      <c r="F12" s="18">
        <f>Table1[[#This Row],[WeeklyUsageOrderUnit]]-Table1[[#This Row],[InstockStoreUnit]]</f>
        <v>0.5</v>
      </c>
      <c r="G12" s="14">
        <v>2</v>
      </c>
      <c r="H12" s="2" t="s">
        <v>42</v>
      </c>
      <c r="I12" s="1">
        <v>30</v>
      </c>
      <c r="J12" s="11">
        <f>Table1[[#This Row],[weeklyUsageStoreUnit]]/Table1[[#This Row],[Pack Size]]</f>
        <v>2.5</v>
      </c>
      <c r="K12" s="1">
        <v>3</v>
      </c>
    </row>
    <row r="13" spans="1:11" x14ac:dyDescent="0.2">
      <c r="A13" s="3">
        <v>1319</v>
      </c>
      <c r="B13" s="3" t="str">
        <f>LEFT(Table1[[#This Row],[Code]],4)</f>
        <v>1319</v>
      </c>
      <c r="C13" s="2" t="s">
        <v>40</v>
      </c>
      <c r="D13" s="2" t="s">
        <v>61</v>
      </c>
      <c r="E13" s="2">
        <v>5</v>
      </c>
      <c r="F13" s="18">
        <f>Table1[[#This Row],[WeeklyUsageOrderUnit]]-Table1[[#This Row],[InstockStoreUnit]]</f>
        <v>0</v>
      </c>
      <c r="G13" s="14">
        <f>Table1[[#This Row],[weeklyUsageStoreUnit]]/Table1[[#This Row],[Pack Size]]</f>
        <v>0.6</v>
      </c>
      <c r="H13" s="2" t="s">
        <v>60</v>
      </c>
      <c r="I13" s="6">
        <v>3</v>
      </c>
      <c r="J13" s="11">
        <f>Table1[[#This Row],[weeklyUsageStoreUnit]]/Table1[[#This Row],[Pack Size]]</f>
        <v>0.6</v>
      </c>
      <c r="K13" s="1">
        <v>3</v>
      </c>
    </row>
    <row r="14" spans="1:11" x14ac:dyDescent="0.2">
      <c r="A14" s="3" t="s">
        <v>62</v>
      </c>
      <c r="B14" s="3" t="str">
        <f>LEFT(Table1[[#This Row],[Code]],4)</f>
        <v>1320</v>
      </c>
      <c r="C14" s="2" t="s">
        <v>40</v>
      </c>
      <c r="D14" s="2" t="s">
        <v>63</v>
      </c>
      <c r="E14" s="2">
        <v>18</v>
      </c>
      <c r="F14" s="18">
        <f>Table1[[#This Row],[WeeklyUsageOrderUnit]]-Table1[[#This Row],[InstockStoreUnit]]</f>
        <v>0</v>
      </c>
      <c r="G14" s="14">
        <f>Table1[[#This Row],[weeklyUsageStoreUnit]]/Table1[[#This Row],[Pack Size]]</f>
        <v>8.3333333333333339</v>
      </c>
      <c r="H14" s="21" t="s">
        <v>42</v>
      </c>
      <c r="I14" s="1">
        <v>150</v>
      </c>
      <c r="J14" s="11">
        <f>Table1[[#This Row],[weeklyUsageStoreUnit]]/Table1[[#This Row],[Pack Size]]</f>
        <v>8.3333333333333339</v>
      </c>
      <c r="K14" s="1">
        <v>3</v>
      </c>
    </row>
    <row r="15" spans="1:11" x14ac:dyDescent="0.2">
      <c r="A15" s="3" t="s">
        <v>64</v>
      </c>
      <c r="B15" s="3" t="str">
        <f>LEFT(Table1[[#This Row],[Code]],4)</f>
        <v>1322</v>
      </c>
      <c r="C15" s="2" t="s">
        <v>40</v>
      </c>
      <c r="D15" s="2" t="s">
        <v>65</v>
      </c>
      <c r="E15" s="2">
        <v>3</v>
      </c>
      <c r="F15" s="18">
        <f>Table1[[#This Row],[WeeklyUsageOrderUnit]]-Table1[[#This Row],[InstockStoreUnit]]</f>
        <v>0</v>
      </c>
      <c r="G15" s="14">
        <f>Table1[[#This Row],[weeklyUsageStoreUnit]]/Table1[[#This Row],[Pack Size]]</f>
        <v>1</v>
      </c>
      <c r="H15" s="21" t="s">
        <v>60</v>
      </c>
      <c r="I15" s="1">
        <v>3</v>
      </c>
      <c r="J15" s="11">
        <f>Table1[[#This Row],[weeklyUsageStoreUnit]]/Table1[[#This Row],[Pack Size]]</f>
        <v>1</v>
      </c>
      <c r="K15" s="1">
        <v>3</v>
      </c>
    </row>
    <row r="16" spans="1:11" x14ac:dyDescent="0.2">
      <c r="A16" s="3" t="s">
        <v>66</v>
      </c>
      <c r="B16" s="3" t="str">
        <f>LEFT(Table1[[#This Row],[Code]],4)</f>
        <v>1326</v>
      </c>
      <c r="C16" s="2" t="s">
        <v>40</v>
      </c>
      <c r="D16" s="2" t="s">
        <v>67</v>
      </c>
      <c r="E16" s="2">
        <v>8</v>
      </c>
      <c r="F16" s="18">
        <f>Table1[[#This Row],[WeeklyUsageOrderUnit]]-Table1[[#This Row],[InstockStoreUnit]]</f>
        <v>0</v>
      </c>
      <c r="G16" s="14">
        <f>Table1[[#This Row],[weeklyUsageStoreUnit]]/Table1[[#This Row],[Pack Size]]</f>
        <v>0.75</v>
      </c>
      <c r="H16" s="21" t="s">
        <v>60</v>
      </c>
      <c r="I16" s="1">
        <v>6</v>
      </c>
      <c r="J16" s="11">
        <f>Table1[[#This Row],[weeklyUsageStoreUnit]]/Table1[[#This Row],[Pack Size]]</f>
        <v>0.75</v>
      </c>
      <c r="K16" s="1">
        <v>3</v>
      </c>
    </row>
    <row r="17" spans="1:11" x14ac:dyDescent="0.2">
      <c r="A17" s="3" t="s">
        <v>68</v>
      </c>
      <c r="B17" s="3" t="str">
        <f>LEFT(Table1[[#This Row],[Code]],4)</f>
        <v>1329</v>
      </c>
      <c r="C17" s="2" t="s">
        <v>40</v>
      </c>
      <c r="D17" s="2" t="s">
        <v>69</v>
      </c>
      <c r="E17" s="2">
        <v>8</v>
      </c>
      <c r="F17" s="18">
        <f>Table1[[#This Row],[WeeklyUsageOrderUnit]]-Table1[[#This Row],[InstockStoreUnit]]</f>
        <v>0</v>
      </c>
      <c r="G17" s="14">
        <f>Table1[[#This Row],[weeklyUsageStoreUnit]]/Table1[[#This Row],[Pack Size]]</f>
        <v>0.5</v>
      </c>
      <c r="H17" s="21" t="s">
        <v>60</v>
      </c>
      <c r="I17" s="1">
        <v>4</v>
      </c>
      <c r="J17" s="11">
        <f>Table1[[#This Row],[weeklyUsageStoreUnit]]/Table1[[#This Row],[Pack Size]]</f>
        <v>0.5</v>
      </c>
      <c r="K17" s="1">
        <v>3</v>
      </c>
    </row>
    <row r="18" spans="1:11" x14ac:dyDescent="0.2">
      <c r="A18" s="3">
        <v>1331</v>
      </c>
      <c r="B18" s="3" t="str">
        <f>LEFT(Table1[[#This Row],[Code]],4)</f>
        <v>1331</v>
      </c>
      <c r="C18" s="2" t="s">
        <v>40</v>
      </c>
      <c r="D18" s="2" t="s">
        <v>70</v>
      </c>
      <c r="E18" s="2">
        <v>3</v>
      </c>
      <c r="F18" s="18">
        <f>Table1[[#This Row],[WeeklyUsageOrderUnit]]-Table1[[#This Row],[InstockStoreUnit]]</f>
        <v>0</v>
      </c>
      <c r="G18" s="14">
        <f>Table1[[#This Row],[weeklyUsageStoreUnit]]/Table1[[#This Row],[Pack Size]]</f>
        <v>4.333333333333333</v>
      </c>
      <c r="H18" s="2" t="s">
        <v>60</v>
      </c>
      <c r="I18" s="1">
        <v>13</v>
      </c>
      <c r="J18" s="11">
        <f>Table1[[#This Row],[weeklyUsageStoreUnit]]/Table1[[#This Row],[Pack Size]]</f>
        <v>4.333333333333333</v>
      </c>
      <c r="K18" s="1">
        <v>3</v>
      </c>
    </row>
    <row r="19" spans="1:11" x14ac:dyDescent="0.2">
      <c r="A19" s="3" t="s">
        <v>71</v>
      </c>
      <c r="B19" s="3" t="str">
        <f>LEFT(Table1[[#This Row],[Code]],4)</f>
        <v>1335</v>
      </c>
      <c r="C19" s="2" t="s">
        <v>40</v>
      </c>
      <c r="D19" s="2" t="s">
        <v>72</v>
      </c>
      <c r="E19" s="2">
        <v>8</v>
      </c>
      <c r="F19" s="18">
        <f>Table1[[#This Row],[WeeklyUsageOrderUnit]]-Table1[[#This Row],[InstockStoreUnit]]</f>
        <v>0</v>
      </c>
      <c r="G19" s="14">
        <f>Table1[[#This Row],[weeklyUsageStoreUnit]]/Table1[[#This Row],[Pack Size]]</f>
        <v>0.5</v>
      </c>
      <c r="H19" s="21" t="s">
        <v>60</v>
      </c>
      <c r="I19" s="1">
        <v>4</v>
      </c>
      <c r="J19" s="11">
        <f>Table1[[#This Row],[weeklyUsageStoreUnit]]/Table1[[#This Row],[Pack Size]]</f>
        <v>0.5</v>
      </c>
      <c r="K19" s="1">
        <v>3</v>
      </c>
    </row>
    <row r="20" spans="1:11" x14ac:dyDescent="0.2">
      <c r="A20" s="3" t="s">
        <v>73</v>
      </c>
      <c r="B20" s="3" t="str">
        <f>LEFT(Table1[[#This Row],[Code]],4)</f>
        <v>1338</v>
      </c>
      <c r="C20" s="2" t="s">
        <v>40</v>
      </c>
      <c r="D20" s="2" t="s">
        <v>74</v>
      </c>
      <c r="E20" s="2">
        <v>10</v>
      </c>
      <c r="F20" s="18">
        <f>Table1[[#This Row],[WeeklyUsageOrderUnit]]-Table1[[#This Row],[InstockStoreUnit]]</f>
        <v>0</v>
      </c>
      <c r="G20" s="14">
        <f>Table1[[#This Row],[weeklyUsageStoreUnit]]/Table1[[#This Row],[Pack Size]]</f>
        <v>1.5</v>
      </c>
      <c r="H20" s="21" t="s">
        <v>60</v>
      </c>
      <c r="I20" s="1">
        <v>15</v>
      </c>
      <c r="J20" s="11">
        <f>Table1[[#This Row],[weeklyUsageStoreUnit]]/Table1[[#This Row],[Pack Size]]</f>
        <v>1.5</v>
      </c>
      <c r="K20" s="1">
        <v>3</v>
      </c>
    </row>
    <row r="21" spans="1:11" x14ac:dyDescent="0.2">
      <c r="A21" s="3">
        <v>1339</v>
      </c>
      <c r="B21" s="3" t="str">
        <f>LEFT(Table1[[#This Row],[Code]],4)</f>
        <v>1339</v>
      </c>
      <c r="C21" s="2" t="s">
        <v>40</v>
      </c>
      <c r="D21" s="2" t="s">
        <v>162</v>
      </c>
      <c r="E21" s="2">
        <v>3</v>
      </c>
      <c r="F21" s="18">
        <f>Table1[[#This Row],[WeeklyUsageOrderUnit]]-Table1[[#This Row],[InstockStoreUnit]]</f>
        <v>0</v>
      </c>
      <c r="G21" s="14">
        <f>Table1[[#This Row],[weeklyUsageStoreUnit]]/Table1[[#This Row],[Pack Size]]</f>
        <v>0.33333333333333331</v>
      </c>
      <c r="H21" s="19"/>
      <c r="I21" s="1">
        <v>1</v>
      </c>
      <c r="J21" s="11">
        <f>Table1[[#This Row],[weeklyUsageStoreUnit]]/Table1[[#This Row],[Pack Size]]</f>
        <v>0.33333333333333331</v>
      </c>
      <c r="K21" s="1">
        <v>3</v>
      </c>
    </row>
    <row r="22" spans="1:11" x14ac:dyDescent="0.2">
      <c r="A22" s="3" t="s">
        <v>75</v>
      </c>
      <c r="B22" s="3" t="str">
        <f>LEFT(Table1[[#This Row],[Code]],4)</f>
        <v>1345</v>
      </c>
      <c r="C22" s="2" t="s">
        <v>40</v>
      </c>
      <c r="D22" s="2" t="s">
        <v>76</v>
      </c>
      <c r="E22" s="2">
        <v>5</v>
      </c>
      <c r="F22" s="18">
        <f>Table1[[#This Row],[WeeklyUsageOrderUnit]]-Table1[[#This Row],[InstockStoreUnit]]</f>
        <v>0</v>
      </c>
      <c r="G22" s="14">
        <f>Table1[[#This Row],[weeklyUsageStoreUnit]]/Table1[[#This Row],[Pack Size]]</f>
        <v>3</v>
      </c>
      <c r="H22" s="21" t="s">
        <v>60</v>
      </c>
      <c r="I22" s="1">
        <v>15</v>
      </c>
      <c r="J22" s="11">
        <f>Table1[[#This Row],[weeklyUsageStoreUnit]]/Table1[[#This Row],[Pack Size]]</f>
        <v>3</v>
      </c>
      <c r="K22" s="1">
        <v>3</v>
      </c>
    </row>
    <row r="23" spans="1:11" x14ac:dyDescent="0.2">
      <c r="A23" s="3" t="s">
        <v>163</v>
      </c>
      <c r="B23" s="3" t="str">
        <f>LEFT(Table1[[#This Row],[Code]],4)</f>
        <v>1348</v>
      </c>
      <c r="C23" s="2" t="s">
        <v>40</v>
      </c>
      <c r="D23" s="2" t="s">
        <v>164</v>
      </c>
      <c r="E23" s="2">
        <v>0.5</v>
      </c>
      <c r="F23" s="18">
        <f>Table1[[#This Row],[WeeklyUsageOrderUnit]]-Table1[[#This Row],[InstockStoreUnit]]</f>
        <v>0</v>
      </c>
      <c r="G23" s="14">
        <f>Table1[[#This Row],[weeklyUsageStoreUnit]]/Table1[[#This Row],[Pack Size]]</f>
        <v>2</v>
      </c>
      <c r="H23" s="19"/>
      <c r="I23" s="1">
        <v>1</v>
      </c>
      <c r="J23" s="11">
        <f>Table1[[#This Row],[weeklyUsageStoreUnit]]/Table1[[#This Row],[Pack Size]]</f>
        <v>2</v>
      </c>
      <c r="K23" s="1">
        <v>3</v>
      </c>
    </row>
    <row r="24" spans="1:11" x14ac:dyDescent="0.2">
      <c r="A24" s="3" t="s">
        <v>77</v>
      </c>
      <c r="B24" s="3" t="str">
        <f>LEFT(Table1[[#This Row],[Code]],4)</f>
        <v>1359</v>
      </c>
      <c r="C24" s="2" t="s">
        <v>40</v>
      </c>
      <c r="D24" s="2" t="s">
        <v>78</v>
      </c>
      <c r="E24" s="2">
        <v>8</v>
      </c>
      <c r="F24" s="18">
        <f>Table1[[#This Row],[WeeklyUsageOrderUnit]]-Table1[[#This Row],[InstockStoreUnit]]</f>
        <v>0</v>
      </c>
      <c r="G24" s="14">
        <f>Table1[[#This Row],[weeklyUsageStoreUnit]]/Table1[[#This Row],[Pack Size]]</f>
        <v>0.5</v>
      </c>
      <c r="H24" s="21" t="s">
        <v>60</v>
      </c>
      <c r="I24" s="1">
        <v>4</v>
      </c>
      <c r="J24" s="11">
        <f>Table1[[#This Row],[weeklyUsageStoreUnit]]/Table1[[#This Row],[Pack Size]]</f>
        <v>0.5</v>
      </c>
      <c r="K24" s="1">
        <v>3</v>
      </c>
    </row>
    <row r="25" spans="1:11" x14ac:dyDescent="0.2">
      <c r="A25" s="3">
        <v>1369</v>
      </c>
      <c r="B25" s="3" t="str">
        <f>LEFT(Table1[[#This Row],[Code]],4)</f>
        <v>1369</v>
      </c>
      <c r="C25" s="2" t="s">
        <v>40</v>
      </c>
      <c r="D25" s="2" t="s">
        <v>165</v>
      </c>
      <c r="E25" s="2">
        <v>15.12</v>
      </c>
      <c r="F25" s="18">
        <f>Table1[[#This Row],[WeeklyUsageOrderUnit]]-Table1[[#This Row],[InstockStoreUnit]]</f>
        <v>0</v>
      </c>
      <c r="G25" s="14">
        <f>Table1[[#This Row],[weeklyUsageStoreUnit]]/Table1[[#This Row],[Pack Size]]</f>
        <v>3.3068783068783074E-2</v>
      </c>
      <c r="H25" s="19"/>
      <c r="I25" s="1">
        <v>0.5</v>
      </c>
      <c r="J25" s="11">
        <f>Table1[[#This Row],[weeklyUsageStoreUnit]]/Table1[[#This Row],[Pack Size]]</f>
        <v>3.3068783068783074E-2</v>
      </c>
      <c r="K25" s="1">
        <v>3</v>
      </c>
    </row>
    <row r="26" spans="1:11" x14ac:dyDescent="0.2">
      <c r="A26" s="3" t="s">
        <v>79</v>
      </c>
      <c r="B26" s="3" t="str">
        <f>LEFT(Table1[[#This Row],[Code]],4)</f>
        <v>1370</v>
      </c>
      <c r="C26" s="2" t="s">
        <v>40</v>
      </c>
      <c r="D26" s="2" t="s">
        <v>80</v>
      </c>
      <c r="E26" s="2">
        <v>12</v>
      </c>
      <c r="F26" s="18">
        <f>Table1[[#This Row],[WeeklyUsageOrderUnit]]-Table1[[#This Row],[InstockStoreUnit]]</f>
        <v>0</v>
      </c>
      <c r="G26" s="14">
        <f>Table1[[#This Row],[weeklyUsageStoreUnit]]/Table1[[#This Row],[Pack Size]]</f>
        <v>2</v>
      </c>
      <c r="H26" s="21" t="s">
        <v>60</v>
      </c>
      <c r="I26" s="1">
        <v>24</v>
      </c>
      <c r="J26" s="11">
        <f>Table1[[#This Row],[weeklyUsageStoreUnit]]/Table1[[#This Row],[Pack Size]]</f>
        <v>2</v>
      </c>
      <c r="K26" s="1">
        <v>3</v>
      </c>
    </row>
    <row r="27" spans="1:11" x14ac:dyDescent="0.2">
      <c r="A27" s="3">
        <v>1382</v>
      </c>
      <c r="B27" s="3" t="str">
        <f>LEFT(Table1[[#This Row],[Code]],4)</f>
        <v>1382</v>
      </c>
      <c r="C27" s="2" t="s">
        <v>40</v>
      </c>
      <c r="D27" s="2" t="s">
        <v>166</v>
      </c>
      <c r="E27" s="2">
        <v>192</v>
      </c>
      <c r="F27" s="18">
        <f>Table1[[#This Row],[WeeklyUsageOrderUnit]]-Table1[[#This Row],[InstockStoreUnit]]</f>
        <v>-0.49895833333333334</v>
      </c>
      <c r="G27" s="14">
        <v>0.5</v>
      </c>
      <c r="H27" s="19"/>
      <c r="I27" s="1">
        <v>0.2</v>
      </c>
      <c r="J27" s="11">
        <f>Table1[[#This Row],[weeklyUsageStoreUnit]]/Table1[[#This Row],[Pack Size]]</f>
        <v>1.0416666666666667E-3</v>
      </c>
      <c r="K27" s="1">
        <v>3</v>
      </c>
    </row>
    <row r="28" spans="1:11" x14ac:dyDescent="0.2">
      <c r="A28" s="3">
        <v>1385</v>
      </c>
      <c r="B28" s="3" t="str">
        <f>LEFT(Table1[[#This Row],[Code]],4)</f>
        <v>1385</v>
      </c>
      <c r="C28" s="2" t="s">
        <v>40</v>
      </c>
      <c r="D28" s="2" t="s">
        <v>167</v>
      </c>
      <c r="E28" s="2">
        <v>192</v>
      </c>
      <c r="F28" s="18">
        <f>Table1[[#This Row],[WeeklyUsageOrderUnit]]-Table1[[#This Row],[InstockStoreUnit]]</f>
        <v>0</v>
      </c>
      <c r="G28" s="14">
        <f>Table1[[#This Row],[weeklyUsageStoreUnit]]/Table1[[#This Row],[Pack Size]]</f>
        <v>2.6041666666666665E-3</v>
      </c>
      <c r="H28" s="19"/>
      <c r="I28" s="1">
        <v>0.5</v>
      </c>
      <c r="J28" s="11">
        <f>Table1[[#This Row],[weeklyUsageStoreUnit]]/Table1[[#This Row],[Pack Size]]</f>
        <v>2.6041666666666665E-3</v>
      </c>
      <c r="K28" s="1">
        <v>3</v>
      </c>
    </row>
    <row r="29" spans="1:11" x14ac:dyDescent="0.2">
      <c r="A29" s="3" t="s">
        <v>81</v>
      </c>
      <c r="B29" s="3" t="str">
        <f>LEFT(Table1[[#This Row],[Code]],4)</f>
        <v>1394</v>
      </c>
      <c r="C29" s="2" t="s">
        <v>40</v>
      </c>
      <c r="D29" s="2" t="s">
        <v>82</v>
      </c>
      <c r="E29" s="2">
        <v>9</v>
      </c>
      <c r="F29" s="18">
        <f>Table1[[#This Row],[WeeklyUsageOrderUnit]]-Table1[[#This Row],[InstockStoreUnit]]</f>
        <v>0</v>
      </c>
      <c r="G29" s="14">
        <f>Table1[[#This Row],[weeklyUsageStoreUnit]]/Table1[[#This Row],[Pack Size]]</f>
        <v>1.3333333333333333</v>
      </c>
      <c r="H29" s="21" t="s">
        <v>60</v>
      </c>
      <c r="I29" s="1">
        <v>12</v>
      </c>
      <c r="J29" s="11">
        <f>Table1[[#This Row],[weeklyUsageStoreUnit]]/Table1[[#This Row],[Pack Size]]</f>
        <v>1.3333333333333333</v>
      </c>
      <c r="K29" s="1">
        <v>3</v>
      </c>
    </row>
    <row r="30" spans="1:11" x14ac:dyDescent="0.2">
      <c r="A30" s="3" t="s">
        <v>83</v>
      </c>
      <c r="B30" s="3" t="str">
        <f>LEFT(Table1[[#This Row],[Code]],4)</f>
        <v>1401</v>
      </c>
      <c r="C30" s="2" t="s">
        <v>40</v>
      </c>
      <c r="D30" s="2" t="s">
        <v>84</v>
      </c>
      <c r="E30" s="2">
        <v>8</v>
      </c>
      <c r="F30" s="18">
        <f>Table1[[#This Row],[WeeklyUsageOrderUnit]]-Table1[[#This Row],[InstockStoreUnit]]</f>
        <v>0</v>
      </c>
      <c r="G30" s="14">
        <f>Table1[[#This Row],[weeklyUsageStoreUnit]]/Table1[[#This Row],[Pack Size]]</f>
        <v>1.25</v>
      </c>
      <c r="H30" s="21" t="s">
        <v>60</v>
      </c>
      <c r="I30" s="1">
        <v>10</v>
      </c>
      <c r="J30" s="11">
        <f>Table1[[#This Row],[weeklyUsageStoreUnit]]/Table1[[#This Row],[Pack Size]]</f>
        <v>1.25</v>
      </c>
      <c r="K30" s="1">
        <v>3</v>
      </c>
    </row>
    <row r="31" spans="1:11" x14ac:dyDescent="0.2">
      <c r="A31" s="3" t="s">
        <v>85</v>
      </c>
      <c r="B31" s="3" t="str">
        <f>LEFT(Table1[[#This Row],[Code]],4)</f>
        <v>1600</v>
      </c>
      <c r="C31" s="2" t="s">
        <v>40</v>
      </c>
      <c r="D31" s="2" t="s">
        <v>86</v>
      </c>
      <c r="E31" s="2">
        <v>9.1</v>
      </c>
      <c r="F31" s="18">
        <f>Table1[[#This Row],[WeeklyUsageOrderUnit]]-Table1[[#This Row],[InstockStoreUnit]]</f>
        <v>13.571428571428573</v>
      </c>
      <c r="G31" s="14">
        <v>15</v>
      </c>
      <c r="H31" s="21" t="s">
        <v>42</v>
      </c>
      <c r="I31" s="1">
        <f>260/9.1</f>
        <v>28.571428571428573</v>
      </c>
      <c r="J31" s="11">
        <f>Table1[[#This Row],[weeklyUsageStoreUnit]]</f>
        <v>28.571428571428573</v>
      </c>
      <c r="K31" s="1">
        <v>3</v>
      </c>
    </row>
    <row r="32" spans="1:11" x14ac:dyDescent="0.2">
      <c r="A32" s="3" t="s">
        <v>87</v>
      </c>
      <c r="B32" s="3" t="str">
        <f>LEFT(Table1[[#This Row],[Code]],4)</f>
        <v>1605</v>
      </c>
      <c r="C32" s="2" t="s">
        <v>40</v>
      </c>
      <c r="D32" s="2" t="s">
        <v>88</v>
      </c>
      <c r="E32" s="2">
        <v>9.08</v>
      </c>
      <c r="F32" s="18">
        <f>Table1[[#This Row],[WeeklyUsageOrderUnit]]-Table1[[#This Row],[InstockStoreUnit]]</f>
        <v>0</v>
      </c>
      <c r="G32" s="14">
        <f>Table1[[#This Row],[weeklyUsageStoreUnit]]/Table1[[#This Row],[Pack Size]]</f>
        <v>0.49559471365638769</v>
      </c>
      <c r="H32" s="21" t="s">
        <v>60</v>
      </c>
      <c r="I32" s="1">
        <v>4.5</v>
      </c>
      <c r="J32" s="11">
        <f>Table1[[#This Row],[weeklyUsageStoreUnit]]/Table1[[#This Row],[Pack Size]]</f>
        <v>0.49559471365638769</v>
      </c>
      <c r="K32" s="2">
        <v>14</v>
      </c>
    </row>
    <row r="33" spans="1:11" x14ac:dyDescent="0.2">
      <c r="A33" s="3" t="s">
        <v>89</v>
      </c>
      <c r="B33" s="3" t="str">
        <f>LEFT(Table1[[#This Row],[Code]],4)</f>
        <v>1620</v>
      </c>
      <c r="C33" s="2" t="s">
        <v>40</v>
      </c>
      <c r="D33" s="2" t="s">
        <v>90</v>
      </c>
      <c r="E33" s="2">
        <v>5</v>
      </c>
      <c r="F33" s="18">
        <f>Table1[[#This Row],[WeeklyUsageOrderUnit]]-Table1[[#This Row],[InstockStoreUnit]]</f>
        <v>0</v>
      </c>
      <c r="G33" s="14">
        <f>Table1[[#This Row],[weeklyUsageStoreUnit]]/Table1[[#This Row],[Pack Size]]</f>
        <v>0.6</v>
      </c>
      <c r="H33" s="21" t="s">
        <v>60</v>
      </c>
      <c r="I33" s="1">
        <v>3</v>
      </c>
      <c r="J33" s="11">
        <f>Table1[[#This Row],[weeklyUsageStoreUnit]]/Table1[[#This Row],[Pack Size]]</f>
        <v>0.6</v>
      </c>
      <c r="K33" s="1">
        <v>3</v>
      </c>
    </row>
    <row r="34" spans="1:11" x14ac:dyDescent="0.2">
      <c r="A34" s="3" t="s">
        <v>91</v>
      </c>
      <c r="B34" s="3" t="str">
        <f>LEFT(Table1[[#This Row],[Code]],4)</f>
        <v>1625</v>
      </c>
      <c r="C34" s="2" t="s">
        <v>40</v>
      </c>
      <c r="D34" s="2" t="s">
        <v>92</v>
      </c>
      <c r="E34" s="2">
        <v>9</v>
      </c>
      <c r="F34" s="18">
        <f>Table1[[#This Row],[WeeklyUsageOrderUnit]]-Table1[[#This Row],[InstockStoreUnit]]</f>
        <v>0</v>
      </c>
      <c r="G34" s="14">
        <f>Table1[[#This Row],[weeklyUsageStoreUnit]]/Table1[[#This Row],[Pack Size]]</f>
        <v>1.2222222222222223</v>
      </c>
      <c r="H34" s="21" t="s">
        <v>60</v>
      </c>
      <c r="I34" s="1">
        <v>11</v>
      </c>
      <c r="J34" s="11">
        <f>Table1[[#This Row],[weeklyUsageStoreUnit]]/Table1[[#This Row],[Pack Size]]</f>
        <v>1.2222222222222223</v>
      </c>
      <c r="K34" s="1">
        <v>3</v>
      </c>
    </row>
    <row r="35" spans="1:11" x14ac:dyDescent="0.2">
      <c r="A35" s="3" t="s">
        <v>93</v>
      </c>
      <c r="B35" s="3" t="str">
        <f>LEFT(Table1[[#This Row],[Code]],4)</f>
        <v>1626</v>
      </c>
      <c r="C35" s="2" t="s">
        <v>40</v>
      </c>
      <c r="D35" s="2" t="s">
        <v>94</v>
      </c>
      <c r="E35" s="2">
        <v>5</v>
      </c>
      <c r="F35" s="18">
        <f>Table1[[#This Row],[WeeklyUsageOrderUnit]]-Table1[[#This Row],[InstockStoreUnit]]</f>
        <v>0</v>
      </c>
      <c r="G35" s="14">
        <f>Table1[[#This Row],[weeklyUsageStoreUnit]]/Table1[[#This Row],[Pack Size]]</f>
        <v>1</v>
      </c>
      <c r="H35" s="21" t="s">
        <v>60</v>
      </c>
      <c r="I35" s="1">
        <v>5</v>
      </c>
      <c r="J35" s="11">
        <f>Table1[[#This Row],[weeklyUsageStoreUnit]]/Table1[[#This Row],[Pack Size]]</f>
        <v>1</v>
      </c>
      <c r="K35" s="1">
        <v>3</v>
      </c>
    </row>
    <row r="36" spans="1:11" x14ac:dyDescent="0.2">
      <c r="A36" s="3" t="s">
        <v>168</v>
      </c>
      <c r="B36" s="3" t="str">
        <f>LEFT(Table1[[#This Row],[Code]],4)</f>
        <v>1627</v>
      </c>
      <c r="C36" s="2" t="s">
        <v>40</v>
      </c>
      <c r="D36" s="2" t="s">
        <v>169</v>
      </c>
      <c r="E36" s="2">
        <v>0.5</v>
      </c>
      <c r="F36" s="18">
        <f>Table1[[#This Row],[WeeklyUsageOrderUnit]]-Table1[[#This Row],[InstockStoreUnit]]</f>
        <v>0</v>
      </c>
      <c r="G36" s="14">
        <f>Table1[[#This Row],[weeklyUsageStoreUnit]]/Table1[[#This Row],[Pack Size]]</f>
        <v>2</v>
      </c>
      <c r="H36" s="19"/>
      <c r="I36" s="1">
        <v>1</v>
      </c>
      <c r="J36" s="11">
        <f>Table1[[#This Row],[weeklyUsageStoreUnit]]/Table1[[#This Row],[Pack Size]]</f>
        <v>2</v>
      </c>
      <c r="K36" s="1">
        <v>3</v>
      </c>
    </row>
    <row r="37" spans="1:11" x14ac:dyDescent="0.2">
      <c r="A37" s="3">
        <v>1628</v>
      </c>
      <c r="B37" s="3" t="str">
        <f>LEFT(Table1[[#This Row],[Code]],4)</f>
        <v>1628</v>
      </c>
      <c r="C37" s="2" t="s">
        <v>40</v>
      </c>
      <c r="D37" s="2" t="s">
        <v>95</v>
      </c>
      <c r="E37" s="2">
        <v>6</v>
      </c>
      <c r="F37" s="18">
        <f>Table1[[#This Row],[WeeklyUsageOrderUnit]]-Table1[[#This Row],[InstockStoreUnit]]</f>
        <v>0</v>
      </c>
      <c r="G37" s="14">
        <f>Table1[[#This Row],[weeklyUsageStoreUnit]]/Table1[[#This Row],[Pack Size]]</f>
        <v>0.66666666666666663</v>
      </c>
      <c r="H37" s="2" t="s">
        <v>50</v>
      </c>
      <c r="I37" s="1">
        <v>4</v>
      </c>
      <c r="J37" s="11">
        <f>Table1[[#This Row],[weeklyUsageStoreUnit]]/Table1[[#This Row],[Pack Size]]</f>
        <v>0.66666666666666663</v>
      </c>
      <c r="K37" s="2">
        <v>14</v>
      </c>
    </row>
    <row r="38" spans="1:11" x14ac:dyDescent="0.2">
      <c r="A38" s="3" t="s">
        <v>96</v>
      </c>
      <c r="B38" s="3" t="str">
        <f>LEFT(Table1[[#This Row],[Code]],4)</f>
        <v>1655</v>
      </c>
      <c r="C38" s="2" t="s">
        <v>40</v>
      </c>
      <c r="D38" s="2" t="s">
        <v>97</v>
      </c>
      <c r="E38" s="2">
        <v>1.5</v>
      </c>
      <c r="F38" s="18">
        <f>Table1[[#This Row],[WeeklyUsageOrderUnit]]-Table1[[#This Row],[InstockStoreUnit]]</f>
        <v>0</v>
      </c>
      <c r="G38" s="14">
        <f>Table1[[#This Row],[weeklyUsageStoreUnit]]/Table1[[#This Row],[Pack Size]]</f>
        <v>1.3333333333333333</v>
      </c>
      <c r="H38" s="21" t="s">
        <v>60</v>
      </c>
      <c r="I38" s="1">
        <v>2</v>
      </c>
      <c r="J38" s="11">
        <f>Table1[[#This Row],[weeklyUsageStoreUnit]]/Table1[[#This Row],[Pack Size]]</f>
        <v>1.3333333333333333</v>
      </c>
      <c r="K38" s="2">
        <v>14</v>
      </c>
    </row>
    <row r="39" spans="1:11" x14ac:dyDescent="0.2">
      <c r="A39" s="3" t="s">
        <v>98</v>
      </c>
      <c r="B39" s="3" t="str">
        <f>LEFT(Table1[[#This Row],[Code]],4)</f>
        <v>1690</v>
      </c>
      <c r="C39" s="2" t="s">
        <v>40</v>
      </c>
      <c r="D39" s="2" t="s">
        <v>99</v>
      </c>
      <c r="E39" s="2">
        <v>3</v>
      </c>
      <c r="F39" s="18">
        <f>Table1[[#This Row],[WeeklyUsageOrderUnit]]-Table1[[#This Row],[InstockStoreUnit]]</f>
        <v>0</v>
      </c>
      <c r="G39" s="14">
        <f>Table1[[#This Row],[weeklyUsageStoreUnit]]/Table1[[#This Row],[Pack Size]]</f>
        <v>2</v>
      </c>
      <c r="H39" s="21" t="s">
        <v>60</v>
      </c>
      <c r="I39" s="1">
        <v>6</v>
      </c>
      <c r="J39" s="11">
        <f>Table1[[#This Row],[weeklyUsageStoreUnit]]/Table1[[#This Row],[Pack Size]]</f>
        <v>2</v>
      </c>
      <c r="K39" s="1">
        <v>3</v>
      </c>
    </row>
    <row r="40" spans="1:11" x14ac:dyDescent="0.2">
      <c r="A40" s="3">
        <v>1691</v>
      </c>
      <c r="B40" s="3" t="str">
        <f>LEFT(Table1[[#This Row],[Code]],4)</f>
        <v>1691</v>
      </c>
      <c r="C40" s="2" t="s">
        <v>40</v>
      </c>
      <c r="D40" s="2" t="s">
        <v>100</v>
      </c>
      <c r="E40" s="2">
        <v>3</v>
      </c>
      <c r="F40" s="18">
        <f>Table1[[#This Row],[WeeklyUsageOrderUnit]]-Table1[[#This Row],[InstockStoreUnit]]</f>
        <v>0</v>
      </c>
      <c r="G40" s="14">
        <f>Table1[[#This Row],[weeklyUsageStoreUnit]]/Table1[[#This Row],[Pack Size]]</f>
        <v>1.6666666666666667</v>
      </c>
      <c r="H40" s="2" t="s">
        <v>60</v>
      </c>
      <c r="I40" s="1">
        <v>5</v>
      </c>
      <c r="J40" s="11">
        <f>Table1[[#This Row],[weeklyUsageStoreUnit]]/Table1[[#This Row],[Pack Size]]</f>
        <v>1.6666666666666667</v>
      </c>
      <c r="K40" s="1">
        <v>3</v>
      </c>
    </row>
    <row r="41" spans="1:11" x14ac:dyDescent="0.2">
      <c r="A41" s="3" t="s">
        <v>170</v>
      </c>
      <c r="B41" s="3" t="str">
        <f>LEFT(Table1[[#This Row],[Code]],4)</f>
        <v>1900</v>
      </c>
      <c r="C41" s="2" t="s">
        <v>40</v>
      </c>
      <c r="D41" s="2" t="s">
        <v>171</v>
      </c>
      <c r="E41" s="2">
        <v>12</v>
      </c>
      <c r="F41" s="18">
        <f>Table1[[#This Row],[WeeklyUsageOrderUnit]]-Table1[[#This Row],[InstockStoreUnit]]</f>
        <v>0</v>
      </c>
      <c r="G41" s="14">
        <f>Table1[[#This Row],[weeklyUsageStoreUnit]]/Table1[[#This Row],[Pack Size]]</f>
        <v>9.9999999999999992E-2</v>
      </c>
      <c r="H41" s="19"/>
      <c r="I41" s="1">
        <v>1.2</v>
      </c>
      <c r="J41" s="11">
        <f>Table1[[#This Row],[weeklyUsageStoreUnit]]/Table1[[#This Row],[Pack Size]]</f>
        <v>9.9999999999999992E-2</v>
      </c>
      <c r="K41" s="1">
        <v>3</v>
      </c>
    </row>
    <row r="42" spans="1:11" x14ac:dyDescent="0.2">
      <c r="A42" s="3" t="s">
        <v>101</v>
      </c>
      <c r="B42" s="3" t="str">
        <f>LEFT(Table1[[#This Row],[Code]],4)</f>
        <v>1903</v>
      </c>
      <c r="C42" s="2" t="s">
        <v>40</v>
      </c>
      <c r="D42" s="2" t="s">
        <v>102</v>
      </c>
      <c r="E42" s="2">
        <v>12</v>
      </c>
      <c r="F42" s="18">
        <f>Table1[[#This Row],[WeeklyUsageOrderUnit]]-Table1[[#This Row],[InstockStoreUnit]]</f>
        <v>0</v>
      </c>
      <c r="G42" s="14">
        <f>Table1[[#This Row],[weeklyUsageStoreUnit]]/Table1[[#This Row],[Pack Size]]</f>
        <v>1.5</v>
      </c>
      <c r="H42" s="21" t="s">
        <v>60</v>
      </c>
      <c r="I42" s="1">
        <v>18</v>
      </c>
      <c r="J42" s="11">
        <f>Table1[[#This Row],[weeklyUsageStoreUnit]]/Table1[[#This Row],[Pack Size]]</f>
        <v>1.5</v>
      </c>
      <c r="K42" s="1">
        <v>3</v>
      </c>
    </row>
    <row r="43" spans="1:11" x14ac:dyDescent="0.2">
      <c r="A43" s="3" t="s">
        <v>103</v>
      </c>
      <c r="B43" s="3" t="str">
        <f>LEFT(Table1[[#This Row],[Code]],4)</f>
        <v>1905</v>
      </c>
      <c r="C43" s="2" t="s">
        <v>40</v>
      </c>
      <c r="D43" s="2" t="s">
        <v>104</v>
      </c>
      <c r="E43" s="2">
        <v>6</v>
      </c>
      <c r="F43" s="18">
        <f>Table1[[#This Row],[WeeklyUsageOrderUnit]]-Table1[[#This Row],[InstockStoreUnit]]</f>
        <v>0</v>
      </c>
      <c r="G43" s="14">
        <f>Table1[[#This Row],[weeklyUsageStoreUnit]]/Table1[[#This Row],[Pack Size]]</f>
        <v>1.5</v>
      </c>
      <c r="H43" s="21" t="s">
        <v>105</v>
      </c>
      <c r="I43" s="1">
        <v>9</v>
      </c>
      <c r="J43" s="11">
        <f>Table1[[#This Row],[weeklyUsageStoreUnit]]/Table1[[#This Row],[Pack Size]]</f>
        <v>1.5</v>
      </c>
      <c r="K43" s="1">
        <v>3</v>
      </c>
    </row>
    <row r="44" spans="1:11" x14ac:dyDescent="0.2">
      <c r="A44" s="3" t="s">
        <v>172</v>
      </c>
      <c r="B44" s="3" t="str">
        <f>LEFT(Table1[[#This Row],[Code]],4)</f>
        <v>1906</v>
      </c>
      <c r="C44" s="2" t="s">
        <v>40</v>
      </c>
      <c r="D44" s="2" t="s">
        <v>173</v>
      </c>
      <c r="E44" s="2">
        <v>0.5</v>
      </c>
      <c r="F44" s="18">
        <f>Table1[[#This Row],[WeeklyUsageOrderUnit]]-Table1[[#This Row],[InstockStoreUnit]]</f>
        <v>0</v>
      </c>
      <c r="G44" s="14">
        <f>Table1[[#This Row],[weeklyUsageStoreUnit]]/Table1[[#This Row],[Pack Size]]</f>
        <v>1</v>
      </c>
      <c r="H44" s="19"/>
      <c r="I44" s="1">
        <v>0.5</v>
      </c>
      <c r="J44" s="11">
        <f>Table1[[#This Row],[weeklyUsageStoreUnit]]/Table1[[#This Row],[Pack Size]]</f>
        <v>1</v>
      </c>
      <c r="K44" s="1">
        <v>3</v>
      </c>
    </row>
    <row r="45" spans="1:11" x14ac:dyDescent="0.2">
      <c r="A45" s="3" t="s">
        <v>106</v>
      </c>
      <c r="B45" s="3" t="str">
        <f>LEFT(Table1[[#This Row],[Code]],4)</f>
        <v>1925</v>
      </c>
      <c r="C45" s="2" t="s">
        <v>40</v>
      </c>
      <c r="D45" s="2" t="s">
        <v>107</v>
      </c>
      <c r="E45" s="2">
        <v>14</v>
      </c>
      <c r="F45" s="18">
        <f>Table1[[#This Row],[WeeklyUsageOrderUnit]]-Table1[[#This Row],[InstockStoreUnit]]</f>
        <v>0</v>
      </c>
      <c r="G45" s="14">
        <f>Table1[[#This Row],[weeklyUsageStoreUnit]]/Table1[[#This Row],[Pack Size]]</f>
        <v>1.3571428571428572</v>
      </c>
      <c r="H45" s="21" t="s">
        <v>50</v>
      </c>
      <c r="I45" s="1">
        <v>19</v>
      </c>
      <c r="J45" s="11">
        <f>Table1[[#This Row],[weeklyUsageStoreUnit]]/Table1[[#This Row],[Pack Size]]</f>
        <v>1.3571428571428572</v>
      </c>
      <c r="K45" s="1">
        <v>3</v>
      </c>
    </row>
    <row r="46" spans="1:11" x14ac:dyDescent="0.2">
      <c r="A46" s="3" t="s">
        <v>108</v>
      </c>
      <c r="B46" s="3" t="str">
        <f>LEFT(Table1[[#This Row],[Code]],4)</f>
        <v>1930</v>
      </c>
      <c r="C46" s="2" t="s">
        <v>40</v>
      </c>
      <c r="D46" s="2" t="s">
        <v>109</v>
      </c>
      <c r="E46" s="2">
        <v>12</v>
      </c>
      <c r="F46" s="18">
        <f>Table1[[#This Row],[WeeklyUsageOrderUnit]]-Table1[[#This Row],[InstockStoreUnit]]</f>
        <v>0</v>
      </c>
      <c r="G46" s="14">
        <f>Table1[[#This Row],[weeklyUsageStoreUnit]]/Table1[[#This Row],[Pack Size]]</f>
        <v>1.0833333333333333</v>
      </c>
      <c r="H46" s="21" t="s">
        <v>42</v>
      </c>
      <c r="I46" s="1">
        <v>13</v>
      </c>
      <c r="J46" s="11">
        <f>Table1[[#This Row],[weeklyUsageStoreUnit]]/Table1[[#This Row],[Pack Size]]</f>
        <v>1.0833333333333333</v>
      </c>
      <c r="K46" s="1">
        <v>3</v>
      </c>
    </row>
    <row r="47" spans="1:11" x14ac:dyDescent="0.2">
      <c r="A47" s="3" t="s">
        <v>110</v>
      </c>
      <c r="B47" s="3" t="str">
        <f>LEFT(Table1[[#This Row],[Code]],4)</f>
        <v>1935</v>
      </c>
      <c r="C47" s="2" t="s">
        <v>40</v>
      </c>
      <c r="D47" s="2" t="s">
        <v>111</v>
      </c>
      <c r="E47" s="2">
        <v>12</v>
      </c>
      <c r="F47" s="18">
        <f>Table1[[#This Row],[WeeklyUsageOrderUnit]]-Table1[[#This Row],[InstockStoreUnit]]</f>
        <v>0</v>
      </c>
      <c r="G47" s="14">
        <f>Table1[[#This Row],[weeklyUsageStoreUnit]]/Table1[[#This Row],[Pack Size]]</f>
        <v>2.0833333333333335</v>
      </c>
      <c r="H47" s="21" t="s">
        <v>50</v>
      </c>
      <c r="I47" s="1">
        <v>25</v>
      </c>
      <c r="J47" s="11">
        <f>Table1[[#This Row],[weeklyUsageStoreUnit]]/Table1[[#This Row],[Pack Size]]</f>
        <v>2.0833333333333335</v>
      </c>
      <c r="K47" s="1">
        <v>3</v>
      </c>
    </row>
    <row r="48" spans="1:11" x14ac:dyDescent="0.2">
      <c r="A48" s="3" t="s">
        <v>112</v>
      </c>
      <c r="B48" s="3" t="str">
        <f>LEFT(Table1[[#This Row],[Code]],4)</f>
        <v>1949</v>
      </c>
      <c r="C48" s="2" t="s">
        <v>40</v>
      </c>
      <c r="D48" s="2" t="s">
        <v>113</v>
      </c>
      <c r="E48" s="2">
        <v>12</v>
      </c>
      <c r="F48" s="18">
        <f>Table1[[#This Row],[WeeklyUsageOrderUnit]]-Table1[[#This Row],[InstockStoreUnit]]</f>
        <v>0</v>
      </c>
      <c r="G48" s="14">
        <f>Table1[[#This Row],[weeklyUsageStoreUnit]]/Table1[[#This Row],[Pack Size]]</f>
        <v>1.0833333333333333</v>
      </c>
      <c r="H48" s="21" t="s">
        <v>50</v>
      </c>
      <c r="I48" s="1">
        <v>13</v>
      </c>
      <c r="J48" s="11">
        <f>Table1[[#This Row],[weeklyUsageStoreUnit]]/Table1[[#This Row],[Pack Size]]</f>
        <v>1.0833333333333333</v>
      </c>
      <c r="K48" s="1">
        <v>3</v>
      </c>
    </row>
    <row r="49" spans="1:11" x14ac:dyDescent="0.2">
      <c r="A49" s="3" t="s">
        <v>114</v>
      </c>
      <c r="B49" s="3" t="str">
        <f>LEFT(Table1[[#This Row],[Code]],4)</f>
        <v>1950</v>
      </c>
      <c r="C49" s="2" t="s">
        <v>40</v>
      </c>
      <c r="D49" s="2" t="s">
        <v>115</v>
      </c>
      <c r="E49" s="2">
        <v>10</v>
      </c>
      <c r="F49" s="18">
        <f>Table1[[#This Row],[WeeklyUsageOrderUnit]]-Table1[[#This Row],[InstockStoreUnit]]</f>
        <v>0</v>
      </c>
      <c r="G49" s="14">
        <f>Table1[[#This Row],[weeklyUsageStoreUnit]]/Table1[[#This Row],[Pack Size]]</f>
        <v>0.6</v>
      </c>
      <c r="H49" s="21" t="s">
        <v>50</v>
      </c>
      <c r="I49" s="1">
        <v>6</v>
      </c>
      <c r="J49" s="11">
        <f>Table1[[#This Row],[weeklyUsageStoreUnit]]/Table1[[#This Row],[Pack Size]]</f>
        <v>0.6</v>
      </c>
      <c r="K49" s="1">
        <v>3</v>
      </c>
    </row>
    <row r="50" spans="1:11" x14ac:dyDescent="0.2">
      <c r="A50" s="3" t="s">
        <v>116</v>
      </c>
      <c r="B50" s="3" t="str">
        <f>LEFT(Table1[[#This Row],[Code]],4)</f>
        <v>1962</v>
      </c>
      <c r="C50" s="2" t="s">
        <v>40</v>
      </c>
      <c r="D50" s="2" t="s">
        <v>117</v>
      </c>
      <c r="E50" s="2">
        <v>10</v>
      </c>
      <c r="F50" s="18">
        <f>Table1[[#This Row],[WeeklyUsageOrderUnit]]-Table1[[#This Row],[InstockStoreUnit]]</f>
        <v>-3.5</v>
      </c>
      <c r="G50" s="14">
        <v>4</v>
      </c>
      <c r="H50" s="21" t="s">
        <v>60</v>
      </c>
      <c r="I50" s="1">
        <v>5</v>
      </c>
      <c r="J50" s="11">
        <f>Table1[[#This Row],[weeklyUsageStoreUnit]]/Table1[[#This Row],[Pack Size]]</f>
        <v>0.5</v>
      </c>
      <c r="K50" s="1">
        <v>3</v>
      </c>
    </row>
    <row r="51" spans="1:11" x14ac:dyDescent="0.2">
      <c r="A51" s="3" t="s">
        <v>118</v>
      </c>
      <c r="B51" s="3" t="str">
        <f>LEFT(Table1[[#This Row],[Code]],4)</f>
        <v>1964</v>
      </c>
      <c r="C51" s="2" t="s">
        <v>40</v>
      </c>
      <c r="D51" s="2" t="s">
        <v>119</v>
      </c>
      <c r="E51" s="2">
        <v>6</v>
      </c>
      <c r="F51" s="18">
        <f>Table1[[#This Row],[WeeklyUsageOrderUnit]]-Table1[[#This Row],[InstockStoreUnit]]</f>
        <v>0</v>
      </c>
      <c r="G51" s="14">
        <f>Table1[[#This Row],[weeklyUsageStoreUnit]]/Table1[[#This Row],[Pack Size]]</f>
        <v>0.66666666666666663</v>
      </c>
      <c r="H51" s="21" t="s">
        <v>60</v>
      </c>
      <c r="I51" s="1">
        <v>4</v>
      </c>
      <c r="J51" s="11">
        <f>Table1[[#This Row],[weeklyUsageStoreUnit]]/Table1[[#This Row],[Pack Size]]</f>
        <v>0.66666666666666663</v>
      </c>
      <c r="K51" s="1">
        <v>3</v>
      </c>
    </row>
    <row r="52" spans="1:11" x14ac:dyDescent="0.2">
      <c r="A52" s="3" t="s">
        <v>120</v>
      </c>
      <c r="B52" s="3" t="str">
        <f>LEFT(Table1[[#This Row],[Code]],4)</f>
        <v>1965</v>
      </c>
      <c r="C52" s="2" t="s">
        <v>40</v>
      </c>
      <c r="D52" s="2" t="s">
        <v>121</v>
      </c>
      <c r="E52" s="2">
        <v>45</v>
      </c>
      <c r="F52" s="18">
        <f>Table1[[#This Row],[WeeklyUsageOrderUnit]]-Table1[[#This Row],[InstockStoreUnit]]</f>
        <v>0</v>
      </c>
      <c r="G52" s="14">
        <f>Table1[[#This Row],[weeklyUsageStoreUnit]]/Table1[[#This Row],[Pack Size]]</f>
        <v>1.1111111111111112</v>
      </c>
      <c r="H52" s="21" t="s">
        <v>283</v>
      </c>
      <c r="I52" s="1">
        <v>50</v>
      </c>
      <c r="J52" s="11">
        <f>Table1[[#This Row],[weeklyUsageStoreUnit]]/Table1[[#This Row],[Pack Size]]</f>
        <v>1.1111111111111112</v>
      </c>
      <c r="K52" s="1">
        <v>3</v>
      </c>
    </row>
    <row r="53" spans="1:11" x14ac:dyDescent="0.2">
      <c r="A53" s="3" t="s">
        <v>122</v>
      </c>
      <c r="B53" s="3" t="str">
        <f>LEFT(Table1[[#This Row],[Code]],4)</f>
        <v>1967</v>
      </c>
      <c r="C53" s="2" t="s">
        <v>40</v>
      </c>
      <c r="D53" s="2" t="s">
        <v>123</v>
      </c>
      <c r="E53" s="2">
        <v>18</v>
      </c>
      <c r="F53" s="18">
        <f>Table1[[#This Row],[WeeklyUsageOrderUnit]]-Table1[[#This Row],[InstockStoreUnit]]</f>
        <v>0</v>
      </c>
      <c r="G53" s="14">
        <f>Table1[[#This Row],[weeklyUsageStoreUnit]]/Table1[[#This Row],[Pack Size]]</f>
        <v>1</v>
      </c>
      <c r="H53" s="21" t="s">
        <v>50</v>
      </c>
      <c r="I53" s="1">
        <v>18</v>
      </c>
      <c r="J53" s="11">
        <f>Table1[[#This Row],[weeklyUsageStoreUnit]]/Table1[[#This Row],[Pack Size]]</f>
        <v>1</v>
      </c>
      <c r="K53" s="1">
        <v>3</v>
      </c>
    </row>
    <row r="54" spans="1:11" x14ac:dyDescent="0.2">
      <c r="A54" s="3" t="s">
        <v>124</v>
      </c>
      <c r="B54" s="3" t="str">
        <f>LEFT(Table1[[#This Row],[Code]],4)</f>
        <v>1973</v>
      </c>
      <c r="C54" s="2" t="s">
        <v>40</v>
      </c>
      <c r="D54" s="2" t="s">
        <v>125</v>
      </c>
      <c r="E54" s="2">
        <v>3</v>
      </c>
      <c r="F54" s="18">
        <f>Table1[[#This Row],[WeeklyUsageOrderUnit]]-Table1[[#This Row],[InstockStoreUnit]]</f>
        <v>0</v>
      </c>
      <c r="G54" s="14">
        <f>Table1[[#This Row],[weeklyUsageStoreUnit]]/Table1[[#This Row],[Pack Size]]</f>
        <v>2</v>
      </c>
      <c r="H54" s="21" t="s">
        <v>126</v>
      </c>
      <c r="I54" s="1">
        <v>6</v>
      </c>
      <c r="J54" s="11">
        <f>Table1[[#This Row],[weeklyUsageStoreUnit]]/Table1[[#This Row],[Pack Size]]</f>
        <v>2</v>
      </c>
      <c r="K54" s="1">
        <v>3</v>
      </c>
    </row>
    <row r="55" spans="1:11" x14ac:dyDescent="0.2">
      <c r="A55" s="3" t="s">
        <v>127</v>
      </c>
      <c r="B55" s="3" t="str">
        <f>LEFT(Table1[[#This Row],[Code]],4)</f>
        <v>1975</v>
      </c>
      <c r="C55" s="2" t="s">
        <v>40</v>
      </c>
      <c r="D55" s="2" t="s">
        <v>128</v>
      </c>
      <c r="E55" s="2">
        <v>6</v>
      </c>
      <c r="F55" s="18">
        <f>Table1[[#This Row],[WeeklyUsageOrderUnit]]-Table1[[#This Row],[InstockStoreUnit]]</f>
        <v>0</v>
      </c>
      <c r="G55" s="14">
        <f>Table1[[#This Row],[weeklyUsageStoreUnit]]/Table1[[#This Row],[Pack Size]]</f>
        <v>0.33333333333333331</v>
      </c>
      <c r="H55" s="21" t="s">
        <v>126</v>
      </c>
      <c r="I55" s="1">
        <v>2</v>
      </c>
      <c r="J55" s="11">
        <f>Table1[[#This Row],[weeklyUsageStoreUnit]]/Table1[[#This Row],[Pack Size]]</f>
        <v>0.33333333333333331</v>
      </c>
      <c r="K55" s="2">
        <v>14</v>
      </c>
    </row>
    <row r="56" spans="1:11" x14ac:dyDescent="0.2">
      <c r="A56" s="3" t="s">
        <v>129</v>
      </c>
      <c r="B56" s="3" t="str">
        <f>LEFT(Table1[[#This Row],[Code]],4)</f>
        <v>1977</v>
      </c>
      <c r="C56" s="2" t="s">
        <v>40</v>
      </c>
      <c r="D56" s="2" t="s">
        <v>130</v>
      </c>
      <c r="E56" s="2">
        <v>12</v>
      </c>
      <c r="F56" s="18">
        <f>Table1[[#This Row],[WeeklyUsageOrderUnit]]-Table1[[#This Row],[InstockStoreUnit]]</f>
        <v>-10.416666666666666</v>
      </c>
      <c r="G56" s="14">
        <v>12</v>
      </c>
      <c r="H56" s="21" t="s">
        <v>50</v>
      </c>
      <c r="I56" s="1">
        <f>38/2</f>
        <v>19</v>
      </c>
      <c r="J56" s="11">
        <f>Table1[[#This Row],[weeklyUsageStoreUnit]]/Table1[[#This Row],[Pack Size]]</f>
        <v>1.5833333333333333</v>
      </c>
      <c r="K56" s="1">
        <v>3</v>
      </c>
    </row>
    <row r="57" spans="1:11" x14ac:dyDescent="0.2">
      <c r="A57" s="3" t="s">
        <v>174</v>
      </c>
      <c r="B57" s="3" t="str">
        <f>LEFT(Table1[[#This Row],[Code]],4)</f>
        <v>1984</v>
      </c>
      <c r="C57" s="2" t="s">
        <v>40</v>
      </c>
      <c r="D57" s="2" t="s">
        <v>175</v>
      </c>
      <c r="E57" s="2">
        <v>0.2</v>
      </c>
      <c r="F57" s="18">
        <f>Table1[[#This Row],[WeeklyUsageOrderUnit]]-Table1[[#This Row],[InstockStoreUnit]]</f>
        <v>0</v>
      </c>
      <c r="G57" s="14">
        <f>Table1[[#This Row],[weeklyUsageStoreUnit]]/Table1[[#This Row],[Pack Size]]</f>
        <v>10</v>
      </c>
      <c r="H57" s="19"/>
      <c r="I57" s="1">
        <v>2</v>
      </c>
      <c r="J57" s="11">
        <f>Table1[[#This Row],[weeklyUsageStoreUnit]]/Table1[[#This Row],[Pack Size]]</f>
        <v>10</v>
      </c>
      <c r="K57" s="1">
        <v>3</v>
      </c>
    </row>
    <row r="58" spans="1:11" x14ac:dyDescent="0.2">
      <c r="A58" s="3" t="s">
        <v>131</v>
      </c>
      <c r="B58" s="3" t="str">
        <f>LEFT(Table1[[#This Row],[Code]],4)</f>
        <v>1985</v>
      </c>
      <c r="C58" s="2" t="s">
        <v>40</v>
      </c>
      <c r="D58" s="2" t="s">
        <v>132</v>
      </c>
      <c r="E58" s="2">
        <v>4</v>
      </c>
      <c r="F58" s="18">
        <f>Table1[[#This Row],[WeeklyUsageOrderUnit]]-Table1[[#This Row],[InstockStoreUnit]]</f>
        <v>0</v>
      </c>
      <c r="G58" s="14">
        <f>Table1[[#This Row],[weeklyUsageStoreUnit]]/Table1[[#This Row],[Pack Size]]</f>
        <v>1.75</v>
      </c>
      <c r="H58" s="21" t="s">
        <v>50</v>
      </c>
      <c r="I58" s="1">
        <v>7</v>
      </c>
      <c r="J58" s="11">
        <f>Table1[[#This Row],[weeklyUsageStoreUnit]]/Table1[[#This Row],[Pack Size]]</f>
        <v>1.75</v>
      </c>
      <c r="K58" s="1">
        <v>3</v>
      </c>
    </row>
    <row r="59" spans="1:11" x14ac:dyDescent="0.2">
      <c r="A59" s="3" t="s">
        <v>176</v>
      </c>
      <c r="B59" s="3" t="str">
        <f>LEFT(Table1[[#This Row],[Code]],4)</f>
        <v>1987</v>
      </c>
      <c r="C59" s="2" t="s">
        <v>40</v>
      </c>
      <c r="D59" s="2" t="s">
        <v>177</v>
      </c>
      <c r="E59" s="2">
        <v>4</v>
      </c>
      <c r="F59" s="18">
        <f>Table1[[#This Row],[WeeklyUsageOrderUnit]]-Table1[[#This Row],[InstockStoreUnit]]</f>
        <v>0</v>
      </c>
      <c r="G59" s="14">
        <f>Table1[[#This Row],[weeklyUsageStoreUnit]]/Table1[[#This Row],[Pack Size]]</f>
        <v>0.375</v>
      </c>
      <c r="H59" s="19"/>
      <c r="I59" s="1">
        <v>1.5</v>
      </c>
      <c r="J59" s="11">
        <f>Table1[[#This Row],[weeklyUsageStoreUnit]]/Table1[[#This Row],[Pack Size]]</f>
        <v>0.375</v>
      </c>
      <c r="K59" s="1">
        <v>3</v>
      </c>
    </row>
    <row r="60" spans="1:11" x14ac:dyDescent="0.2">
      <c r="A60" s="3">
        <v>1998</v>
      </c>
      <c r="B60" s="3" t="str">
        <f>LEFT(Table1[[#This Row],[Code]],4)</f>
        <v>1998</v>
      </c>
      <c r="C60" s="2" t="s">
        <v>40</v>
      </c>
      <c r="D60" s="2" t="s">
        <v>178</v>
      </c>
      <c r="E60" s="2">
        <v>0.75</v>
      </c>
      <c r="F60" s="18">
        <f>Table1[[#This Row],[WeeklyUsageOrderUnit]]-Table1[[#This Row],[InstockStoreUnit]]</f>
        <v>0</v>
      </c>
      <c r="G60" s="14">
        <f>Table1[[#This Row],[weeklyUsageStoreUnit]]/Table1[[#This Row],[Pack Size]]</f>
        <v>2.6666666666666665</v>
      </c>
      <c r="H60" s="19"/>
      <c r="I60" s="1">
        <v>2</v>
      </c>
      <c r="J60" s="11">
        <f>Table1[[#This Row],[weeklyUsageStoreUnit]]/Table1[[#This Row],[Pack Size]]</f>
        <v>2.6666666666666665</v>
      </c>
      <c r="K60" s="1">
        <v>3</v>
      </c>
    </row>
    <row r="61" spans="1:11" x14ac:dyDescent="0.2">
      <c r="A61" s="3">
        <v>2005</v>
      </c>
      <c r="B61" s="3" t="str">
        <f>LEFT(Table1[[#This Row],[Code]],4)</f>
        <v>2005</v>
      </c>
      <c r="C61" s="2" t="s">
        <v>40</v>
      </c>
      <c r="D61" s="2" t="s">
        <v>133</v>
      </c>
      <c r="E61" s="2">
        <v>4</v>
      </c>
      <c r="F61" s="18">
        <f>Table1[[#This Row],[WeeklyUsageOrderUnit]]-Table1[[#This Row],[InstockStoreUnit]]</f>
        <v>0</v>
      </c>
      <c r="G61" s="14">
        <f>Table1[[#This Row],[weeklyUsageStoreUnit]]/Table1[[#This Row],[Pack Size]]</f>
        <v>0.5</v>
      </c>
      <c r="H61" s="2" t="s">
        <v>50</v>
      </c>
      <c r="I61" s="1">
        <v>2</v>
      </c>
      <c r="J61" s="11">
        <f>Table1[[#This Row],[weeklyUsageStoreUnit]]/Table1[[#This Row],[Pack Size]]</f>
        <v>0.5</v>
      </c>
      <c r="K61" s="1">
        <v>3</v>
      </c>
    </row>
    <row r="62" spans="1:11" x14ac:dyDescent="0.2">
      <c r="A62" s="3">
        <v>2006</v>
      </c>
      <c r="B62" s="3" t="str">
        <f>LEFT(Table1[[#This Row],[Code]],4)</f>
        <v>2006</v>
      </c>
      <c r="C62" s="2" t="s">
        <v>40</v>
      </c>
      <c r="D62" s="2" t="s">
        <v>179</v>
      </c>
      <c r="E62" s="2">
        <v>8</v>
      </c>
      <c r="F62" s="18">
        <f>Table1[[#This Row],[WeeklyUsageOrderUnit]]-Table1[[#This Row],[InstockStoreUnit]]</f>
        <v>0</v>
      </c>
      <c r="G62" s="14">
        <f>Table1[[#This Row],[weeklyUsageStoreUnit]]/Table1[[#This Row],[Pack Size]]</f>
        <v>0</v>
      </c>
      <c r="H62" s="19"/>
      <c r="I62" s="1"/>
      <c r="J62" s="11">
        <f>Table1[[#This Row],[weeklyUsageStoreUnit]]/Table1[[#This Row],[Pack Size]]</f>
        <v>0</v>
      </c>
      <c r="K62" s="1">
        <v>3</v>
      </c>
    </row>
    <row r="63" spans="1:11" x14ac:dyDescent="0.2">
      <c r="A63" s="3" t="s">
        <v>134</v>
      </c>
      <c r="B63" s="3" t="str">
        <f>LEFT(Table1[[#This Row],[Code]],4)</f>
        <v>2500</v>
      </c>
      <c r="C63" s="2" t="s">
        <v>40</v>
      </c>
      <c r="D63" s="2" t="s">
        <v>135</v>
      </c>
      <c r="E63" s="2">
        <v>56</v>
      </c>
      <c r="F63" s="18">
        <f>Table1[[#This Row],[WeeklyUsageOrderUnit]]-Table1[[#This Row],[InstockStoreUnit]]</f>
        <v>1.9285714285714288</v>
      </c>
      <c r="G63" s="14">
        <v>7</v>
      </c>
      <c r="H63" s="21" t="s">
        <v>42</v>
      </c>
      <c r="I63" s="1">
        <f>500/Table1[[#This Row],[Pack Size]]</f>
        <v>8.9285714285714288</v>
      </c>
      <c r="J63" s="11">
        <f>Table1[[#This Row],[weeklyUsageStoreUnit]]</f>
        <v>8.9285714285714288</v>
      </c>
      <c r="K63" s="1">
        <v>3</v>
      </c>
    </row>
    <row r="64" spans="1:11" x14ac:dyDescent="0.2">
      <c r="A64" s="3" t="s">
        <v>136</v>
      </c>
      <c r="B64" s="3" t="str">
        <f>LEFT(Table1[[#This Row],[Code]],4)</f>
        <v>2506</v>
      </c>
      <c r="C64" s="2" t="s">
        <v>40</v>
      </c>
      <c r="D64" s="2" t="s">
        <v>137</v>
      </c>
      <c r="E64" s="2">
        <v>40</v>
      </c>
      <c r="F64" s="18">
        <f>Table1[[#This Row],[WeeklyUsageOrderUnit]]-Table1[[#This Row],[InstockStoreUnit]]</f>
        <v>0</v>
      </c>
      <c r="G64" s="14">
        <f>Table1[[#This Row],[weeklyUsageStoreUnit]]/Table1[[#This Row],[Pack Size]]</f>
        <v>0.375</v>
      </c>
      <c r="H64" s="23" t="s">
        <v>50</v>
      </c>
      <c r="I64" s="1">
        <v>15</v>
      </c>
      <c r="J64" s="11">
        <f>Table1[[#This Row],[weeklyUsageStoreUnit]]/Table1[[#This Row],[Pack Size]]</f>
        <v>0.375</v>
      </c>
      <c r="K64" s="1">
        <v>3</v>
      </c>
    </row>
    <row r="65" spans="1:11" x14ac:dyDescent="0.2">
      <c r="A65" s="3" t="s">
        <v>138</v>
      </c>
      <c r="B65" s="3" t="str">
        <f>LEFT(Table1[[#This Row],[Code]],4)</f>
        <v>2512</v>
      </c>
      <c r="C65" s="2" t="s">
        <v>40</v>
      </c>
      <c r="D65" s="2" t="s">
        <v>139</v>
      </c>
      <c r="E65" s="2">
        <v>30</v>
      </c>
      <c r="F65" s="18">
        <f>Table1[[#This Row],[WeeklyUsageOrderUnit]]-Table1[[#This Row],[InstockStoreUnit]]</f>
        <v>0</v>
      </c>
      <c r="G65" s="14">
        <f>Table1[[#This Row],[weeklyUsageStoreUnit]]/Table1[[#This Row],[Pack Size]]</f>
        <v>0.33333333333333331</v>
      </c>
      <c r="H65" s="23" t="s">
        <v>42</v>
      </c>
      <c r="I65" s="6">
        <v>10</v>
      </c>
      <c r="J65" s="11">
        <f>Table1[[#This Row],[weeklyUsageStoreUnit]]/Table1[[#This Row],[Pack Size]]</f>
        <v>0.33333333333333331</v>
      </c>
      <c r="K65" s="1">
        <v>14</v>
      </c>
    </row>
    <row r="66" spans="1:11" x14ac:dyDescent="0.2">
      <c r="A66" s="3" t="s">
        <v>140</v>
      </c>
      <c r="B66" s="3" t="str">
        <f>LEFT(Table1[[#This Row],[Code]],4)</f>
        <v>2513</v>
      </c>
      <c r="C66" s="2" t="s">
        <v>40</v>
      </c>
      <c r="D66" s="2" t="s">
        <v>141</v>
      </c>
      <c r="E66" s="2">
        <v>30</v>
      </c>
      <c r="F66" s="18">
        <f>Table1[[#This Row],[WeeklyUsageOrderUnit]]-Table1[[#This Row],[InstockStoreUnit]]</f>
        <v>0</v>
      </c>
      <c r="G66" s="14">
        <f>Table1[[#This Row],[weeklyUsageStoreUnit]]/Table1[[#This Row],[Pack Size]]</f>
        <v>0.66666666666666663</v>
      </c>
      <c r="H66" s="23" t="s">
        <v>42</v>
      </c>
      <c r="I66" s="6">
        <v>20</v>
      </c>
      <c r="J66" s="11">
        <f>Table1[[#This Row],[weeklyUsageStoreUnit]]/Table1[[#This Row],[Pack Size]]</f>
        <v>0.66666666666666663</v>
      </c>
      <c r="K66" s="1">
        <v>14</v>
      </c>
    </row>
    <row r="67" spans="1:11" x14ac:dyDescent="0.2">
      <c r="A67" s="3">
        <v>3301</v>
      </c>
      <c r="B67" s="3" t="str">
        <f>LEFT(Table1[[#This Row],[Code]],4)</f>
        <v>3301</v>
      </c>
      <c r="C67" s="2" t="s">
        <v>192</v>
      </c>
      <c r="D67" s="2" t="s">
        <v>193</v>
      </c>
      <c r="E67" s="2">
        <v>24</v>
      </c>
      <c r="F67" s="18">
        <f>Table1[[#This Row],[WeeklyUsageOrderUnit]]-Table1[[#This Row],[InstockStoreUnit]]</f>
        <v>-11.583333333333334</v>
      </c>
      <c r="G67" s="14">
        <v>12</v>
      </c>
      <c r="H67" s="19"/>
      <c r="I67" s="1">
        <v>10</v>
      </c>
      <c r="J67" s="11">
        <f>Table1[[#This Row],[weeklyUsageStoreUnit]]/Table1[[#This Row],[Pack Size]]</f>
        <v>0.41666666666666669</v>
      </c>
      <c r="K67" s="1">
        <v>3</v>
      </c>
    </row>
    <row r="68" spans="1:11" x14ac:dyDescent="0.2">
      <c r="A68" s="3">
        <v>3303</v>
      </c>
      <c r="B68" s="3" t="str">
        <f>LEFT(Table1[[#This Row],[Code]],4)</f>
        <v>3303</v>
      </c>
      <c r="C68" s="2" t="s">
        <v>192</v>
      </c>
      <c r="D68" s="2" t="s">
        <v>194</v>
      </c>
      <c r="E68" s="2">
        <v>6</v>
      </c>
      <c r="F68" s="18">
        <f>Table1[[#This Row],[WeeklyUsageOrderUnit]]-Table1[[#This Row],[InstockStoreUnit]]</f>
        <v>0</v>
      </c>
      <c r="G68" s="14">
        <f>Table1[[#This Row],[weeklyUsageStoreUnit]]/Table1[[#This Row],[Pack Size]]</f>
        <v>0</v>
      </c>
      <c r="H68" s="19"/>
      <c r="I68" s="1"/>
      <c r="J68" s="11">
        <f>Table1[[#This Row],[weeklyUsageStoreUnit]]/Table1[[#This Row],[Pack Size]]</f>
        <v>0</v>
      </c>
      <c r="K68" s="1">
        <v>3</v>
      </c>
    </row>
    <row r="69" spans="1:11" x14ac:dyDescent="0.2">
      <c r="A69" s="3">
        <v>3307</v>
      </c>
      <c r="B69" s="3" t="str">
        <f>LEFT(Table1[[#This Row],[Code]],4)</f>
        <v>3307</v>
      </c>
      <c r="C69" s="2" t="s">
        <v>192</v>
      </c>
      <c r="D69" s="2" t="s">
        <v>195</v>
      </c>
      <c r="E69" s="2">
        <v>24</v>
      </c>
      <c r="F69" s="18">
        <f>Table1[[#This Row],[WeeklyUsageOrderUnit]]-Table1[[#This Row],[InstockStoreUnit]]</f>
        <v>0</v>
      </c>
      <c r="G69" s="14">
        <f>Table1[[#This Row],[weeklyUsageStoreUnit]]/Table1[[#This Row],[Pack Size]]</f>
        <v>0.875</v>
      </c>
      <c r="H69" s="19"/>
      <c r="I69" s="1">
        <v>21</v>
      </c>
      <c r="J69" s="11">
        <f>Table1[[#This Row],[weeklyUsageStoreUnit]]/Table1[[#This Row],[Pack Size]]</f>
        <v>0.875</v>
      </c>
      <c r="K69" s="1">
        <v>3</v>
      </c>
    </row>
    <row r="70" spans="1:11" x14ac:dyDescent="0.2">
      <c r="A70" s="3">
        <v>3308</v>
      </c>
      <c r="B70" s="3" t="str">
        <f>LEFT(Table1[[#This Row],[Code]],4)</f>
        <v>3308</v>
      </c>
      <c r="C70" s="2" t="s">
        <v>192</v>
      </c>
      <c r="D70" s="2" t="s">
        <v>196</v>
      </c>
      <c r="E70" s="2">
        <v>24</v>
      </c>
      <c r="F70" s="18">
        <f>Table1[[#This Row],[WeeklyUsageOrderUnit]]-Table1[[#This Row],[InstockStoreUnit]]</f>
        <v>0</v>
      </c>
      <c r="G70" s="14">
        <f>Table1[[#This Row],[weeklyUsageStoreUnit]]/Table1[[#This Row],[Pack Size]]</f>
        <v>1.875</v>
      </c>
      <c r="H70" s="19"/>
      <c r="I70" s="1">
        <v>45</v>
      </c>
      <c r="J70" s="11">
        <f>Table1[[#This Row],[weeklyUsageStoreUnit]]/Table1[[#This Row],[Pack Size]]</f>
        <v>1.875</v>
      </c>
      <c r="K70" s="1">
        <v>3</v>
      </c>
    </row>
    <row r="71" spans="1:11" x14ac:dyDescent="0.2">
      <c r="A71" s="3">
        <v>3309</v>
      </c>
      <c r="B71" s="3" t="str">
        <f>LEFT(Table1[[#This Row],[Code]],4)</f>
        <v>3309</v>
      </c>
      <c r="C71" s="2" t="s">
        <v>192</v>
      </c>
      <c r="D71" s="2" t="s">
        <v>197</v>
      </c>
      <c r="E71" s="2">
        <v>24</v>
      </c>
      <c r="F71" s="18">
        <f>Table1[[#This Row],[WeeklyUsageOrderUnit]]-Table1[[#This Row],[InstockStoreUnit]]</f>
        <v>0</v>
      </c>
      <c r="G71" s="14">
        <f>Table1[[#This Row],[weeklyUsageStoreUnit]]/Table1[[#This Row],[Pack Size]]</f>
        <v>4.166666666666667</v>
      </c>
      <c r="H71" s="19"/>
      <c r="I71" s="1">
        <v>100</v>
      </c>
      <c r="J71" s="11">
        <f>Table1[[#This Row],[weeklyUsageStoreUnit]]/Table1[[#This Row],[Pack Size]]</f>
        <v>4.166666666666667</v>
      </c>
      <c r="K71" s="1">
        <v>3</v>
      </c>
    </row>
    <row r="72" spans="1:11" x14ac:dyDescent="0.2">
      <c r="A72" s="3" t="s">
        <v>198</v>
      </c>
      <c r="B72" s="3" t="str">
        <f>LEFT(Table1[[#This Row],[Code]],4)</f>
        <v>3310</v>
      </c>
      <c r="C72" s="2" t="s">
        <v>192</v>
      </c>
      <c r="D72" s="2" t="s">
        <v>199</v>
      </c>
      <c r="E72" s="2">
        <v>24</v>
      </c>
      <c r="F72" s="18">
        <f>Table1[[#This Row],[WeeklyUsageOrderUnit]]-Table1[[#This Row],[InstockStoreUnit]]</f>
        <v>0</v>
      </c>
      <c r="G72" s="14">
        <f>Table1[[#This Row],[weeklyUsageStoreUnit]]/Table1[[#This Row],[Pack Size]]</f>
        <v>5</v>
      </c>
      <c r="H72" s="19"/>
      <c r="I72" s="1">
        <v>120</v>
      </c>
      <c r="J72" s="11">
        <f>Table1[[#This Row],[weeklyUsageStoreUnit]]/Table1[[#This Row],[Pack Size]]</f>
        <v>5</v>
      </c>
      <c r="K72" s="1">
        <v>3</v>
      </c>
    </row>
    <row r="73" spans="1:11" x14ac:dyDescent="0.2">
      <c r="A73" s="3">
        <v>3311</v>
      </c>
      <c r="B73" s="3" t="str">
        <f>LEFT(Table1[[#This Row],[Code]],4)</f>
        <v>3311</v>
      </c>
      <c r="C73" s="2" t="s">
        <v>192</v>
      </c>
      <c r="D73" s="2" t="s">
        <v>200</v>
      </c>
      <c r="E73" s="2">
        <v>24</v>
      </c>
      <c r="F73" s="18">
        <f>Table1[[#This Row],[WeeklyUsageOrderUnit]]-Table1[[#This Row],[InstockStoreUnit]]</f>
        <v>0</v>
      </c>
      <c r="G73" s="14">
        <f>Table1[[#This Row],[weeklyUsageStoreUnit]]/Table1[[#This Row],[Pack Size]]</f>
        <v>2.0833333333333335</v>
      </c>
      <c r="H73" s="22"/>
      <c r="I73" s="1">
        <v>50</v>
      </c>
      <c r="J73" s="11">
        <f>Table1[[#This Row],[weeklyUsageStoreUnit]]/Table1[[#This Row],[Pack Size]]</f>
        <v>2.0833333333333335</v>
      </c>
      <c r="K73" s="1">
        <v>3</v>
      </c>
    </row>
    <row r="74" spans="1:11" x14ac:dyDescent="0.2">
      <c r="A74" s="3">
        <v>3312</v>
      </c>
      <c r="B74" s="3" t="str">
        <f>LEFT(Table1[[#This Row],[Code]],4)</f>
        <v>3312</v>
      </c>
      <c r="C74" s="2" t="s">
        <v>192</v>
      </c>
      <c r="D74" s="2" t="s">
        <v>201</v>
      </c>
      <c r="E74" s="2">
        <v>24</v>
      </c>
      <c r="F74" s="18">
        <f>Table1[[#This Row],[WeeklyUsageOrderUnit]]-Table1[[#This Row],[InstockStoreUnit]]</f>
        <v>0</v>
      </c>
      <c r="G74" s="14">
        <f>Table1[[#This Row],[weeklyUsageStoreUnit]]/Table1[[#This Row],[Pack Size]]</f>
        <v>0.83333333333333337</v>
      </c>
      <c r="H74" s="22"/>
      <c r="I74" s="1">
        <v>20</v>
      </c>
      <c r="J74" s="11">
        <f>Table1[[#This Row],[weeklyUsageStoreUnit]]/Table1[[#This Row],[Pack Size]]</f>
        <v>0.83333333333333337</v>
      </c>
      <c r="K74" s="1">
        <v>3</v>
      </c>
    </row>
    <row r="75" spans="1:11" x14ac:dyDescent="0.2">
      <c r="A75" s="3">
        <v>3313</v>
      </c>
      <c r="B75" s="3" t="str">
        <f>LEFT(Table1[[#This Row],[Code]],4)</f>
        <v>3313</v>
      </c>
      <c r="C75" s="2" t="s">
        <v>192</v>
      </c>
      <c r="D75" s="2" t="s">
        <v>202</v>
      </c>
      <c r="E75" s="2">
        <v>24</v>
      </c>
      <c r="F75" s="18">
        <f>Table1[[#This Row],[WeeklyUsageOrderUnit]]-Table1[[#This Row],[InstockStoreUnit]]</f>
        <v>0</v>
      </c>
      <c r="G75" s="14">
        <f>Table1[[#This Row],[weeklyUsageStoreUnit]]/Table1[[#This Row],[Pack Size]]</f>
        <v>1.2083333333333333</v>
      </c>
      <c r="H75" s="22"/>
      <c r="I75" s="1">
        <v>29</v>
      </c>
      <c r="J75" s="11">
        <f>Table1[[#This Row],[weeklyUsageStoreUnit]]/Table1[[#This Row],[Pack Size]]</f>
        <v>1.2083333333333333</v>
      </c>
      <c r="K75" s="1">
        <v>3</v>
      </c>
    </row>
    <row r="76" spans="1:11" x14ac:dyDescent="0.2">
      <c r="A76" s="3" t="s">
        <v>203</v>
      </c>
      <c r="B76" s="3" t="str">
        <f>LEFT(Table1[[#This Row],[Code]],4)</f>
        <v>3345</v>
      </c>
      <c r="C76" s="2" t="s">
        <v>192</v>
      </c>
      <c r="D76" s="2" t="s">
        <v>204</v>
      </c>
      <c r="E76" s="2">
        <v>12</v>
      </c>
      <c r="F76" s="18">
        <f>Table1[[#This Row],[WeeklyUsageOrderUnit]]-Table1[[#This Row],[InstockStoreUnit]]</f>
        <v>0</v>
      </c>
      <c r="G76" s="14">
        <f>Table1[[#This Row],[weeklyUsageStoreUnit]]/Table1[[#This Row],[Pack Size]]</f>
        <v>11.666666666666666</v>
      </c>
      <c r="I76" s="1">
        <v>140</v>
      </c>
      <c r="J76" s="11">
        <f>Table1[[#This Row],[weeklyUsageStoreUnit]]/Table1[[#This Row],[Pack Size]]</f>
        <v>11.666666666666666</v>
      </c>
      <c r="K76" s="1">
        <v>3</v>
      </c>
    </row>
    <row r="77" spans="1:11" x14ac:dyDescent="0.2">
      <c r="A77" s="3" t="s">
        <v>205</v>
      </c>
      <c r="B77" s="3" t="str">
        <f>LEFT(Table1[[#This Row],[Code]],4)</f>
        <v>3350</v>
      </c>
      <c r="C77" s="2" t="s">
        <v>192</v>
      </c>
      <c r="D77" s="2" t="s">
        <v>206</v>
      </c>
      <c r="E77" s="2">
        <v>12</v>
      </c>
      <c r="F77" s="18">
        <f>Table1[[#This Row],[WeeklyUsageOrderUnit]]-Table1[[#This Row],[InstockStoreUnit]]</f>
        <v>0</v>
      </c>
      <c r="G77" s="14">
        <f>Table1[[#This Row],[weeklyUsageStoreUnit]]/Table1[[#This Row],[Pack Size]]</f>
        <v>5.166666666666667</v>
      </c>
      <c r="I77" s="1">
        <v>62</v>
      </c>
      <c r="J77" s="11">
        <f>Table1[[#This Row],[weeklyUsageStoreUnit]]/Table1[[#This Row],[Pack Size]]</f>
        <v>5.166666666666667</v>
      </c>
      <c r="K77" s="1">
        <v>3</v>
      </c>
    </row>
    <row r="78" spans="1:11" x14ac:dyDescent="0.2">
      <c r="A78" s="3" t="s">
        <v>207</v>
      </c>
      <c r="B78" s="3" t="str">
        <f>LEFT(Table1[[#This Row],[Code]],4)</f>
        <v>3355</v>
      </c>
      <c r="C78" s="2" t="s">
        <v>192</v>
      </c>
      <c r="D78" s="2" t="s">
        <v>208</v>
      </c>
      <c r="E78" s="2">
        <v>12</v>
      </c>
      <c r="F78" s="18">
        <f>Table1[[#This Row],[WeeklyUsageOrderUnit]]-Table1[[#This Row],[InstockStoreUnit]]</f>
        <v>0</v>
      </c>
      <c r="G78" s="14">
        <f>Table1[[#This Row],[weeklyUsageStoreUnit]]/Table1[[#This Row],[Pack Size]]</f>
        <v>3.3333333333333335</v>
      </c>
      <c r="I78" s="1">
        <v>40</v>
      </c>
      <c r="J78" s="11">
        <f>Table1[[#This Row],[weeklyUsageStoreUnit]]/Table1[[#This Row],[Pack Size]]</f>
        <v>3.3333333333333335</v>
      </c>
      <c r="K78" s="1">
        <v>3</v>
      </c>
    </row>
    <row r="79" spans="1:11" x14ac:dyDescent="0.2">
      <c r="A79" s="3" t="s">
        <v>209</v>
      </c>
      <c r="B79" s="3" t="str">
        <f>LEFT(Table1[[#This Row],[Code]],4)</f>
        <v>3360</v>
      </c>
      <c r="C79" s="2" t="s">
        <v>192</v>
      </c>
      <c r="D79" s="2" t="s">
        <v>210</v>
      </c>
      <c r="E79" s="2">
        <v>12</v>
      </c>
      <c r="F79" s="18">
        <f>Table1[[#This Row],[WeeklyUsageOrderUnit]]-Table1[[#This Row],[InstockStoreUnit]]</f>
        <v>0</v>
      </c>
      <c r="G79" s="14">
        <f>Table1[[#This Row],[weeklyUsageStoreUnit]]/Table1[[#This Row],[Pack Size]]</f>
        <v>2.9166666666666665</v>
      </c>
      <c r="I79" s="1">
        <v>35</v>
      </c>
      <c r="J79" s="11">
        <f>Table1[[#This Row],[weeklyUsageStoreUnit]]/Table1[[#This Row],[Pack Size]]</f>
        <v>2.9166666666666665</v>
      </c>
      <c r="K79" s="1">
        <v>3</v>
      </c>
    </row>
    <row r="80" spans="1:11" x14ac:dyDescent="0.2">
      <c r="A80" s="3" t="s">
        <v>211</v>
      </c>
      <c r="B80" s="3" t="str">
        <f>LEFT(Table1[[#This Row],[Code]],4)</f>
        <v>3365</v>
      </c>
      <c r="C80" s="2" t="s">
        <v>192</v>
      </c>
      <c r="D80" s="2" t="s">
        <v>212</v>
      </c>
      <c r="E80" s="2">
        <v>12</v>
      </c>
      <c r="F80" s="18">
        <f>Table1[[#This Row],[WeeklyUsageOrderUnit]]-Table1[[#This Row],[InstockStoreUnit]]</f>
        <v>0</v>
      </c>
      <c r="G80" s="14">
        <f>Table1[[#This Row],[weeklyUsageStoreUnit]]/Table1[[#This Row],[Pack Size]]</f>
        <v>2.1666666666666665</v>
      </c>
      <c r="I80" s="1">
        <v>26</v>
      </c>
      <c r="J80" s="11">
        <f>Table1[[#This Row],[weeklyUsageStoreUnit]]/Table1[[#This Row],[Pack Size]]</f>
        <v>2.1666666666666665</v>
      </c>
      <c r="K80" s="1">
        <v>3</v>
      </c>
    </row>
    <row r="81" spans="1:11" x14ac:dyDescent="0.2">
      <c r="A81" s="3" t="s">
        <v>213</v>
      </c>
      <c r="B81" s="3" t="str">
        <f>LEFT(Table1[[#This Row],[Code]],4)</f>
        <v>3370</v>
      </c>
      <c r="C81" s="2" t="s">
        <v>192</v>
      </c>
      <c r="D81" s="2" t="s">
        <v>214</v>
      </c>
      <c r="E81" s="2">
        <v>12</v>
      </c>
      <c r="F81" s="18">
        <f>Table1[[#This Row],[WeeklyUsageOrderUnit]]-Table1[[#This Row],[InstockStoreUnit]]</f>
        <v>0</v>
      </c>
      <c r="G81" s="14">
        <f>Table1[[#This Row],[weeklyUsageStoreUnit]]/Table1[[#This Row],[Pack Size]]</f>
        <v>2.6666666666666665</v>
      </c>
      <c r="I81" s="1">
        <v>32</v>
      </c>
      <c r="J81" s="11">
        <f>Table1[[#This Row],[weeklyUsageStoreUnit]]/Table1[[#This Row],[Pack Size]]</f>
        <v>2.6666666666666665</v>
      </c>
      <c r="K81" s="1">
        <v>3</v>
      </c>
    </row>
    <row r="82" spans="1:11" x14ac:dyDescent="0.2">
      <c r="A82" s="3">
        <v>3400</v>
      </c>
      <c r="B82" s="3" t="str">
        <f>LEFT(Table1[[#This Row],[Code]],4)</f>
        <v>3400</v>
      </c>
      <c r="C82" s="2" t="s">
        <v>40</v>
      </c>
      <c r="D82" s="2" t="s">
        <v>142</v>
      </c>
      <c r="E82" s="2">
        <v>15</v>
      </c>
      <c r="F82" s="18">
        <f>Table1[[#This Row],[WeeklyUsageOrderUnit]]-Table1[[#This Row],[InstockStoreUnit]]</f>
        <v>0</v>
      </c>
      <c r="G82" s="14">
        <f>Table1[[#This Row],[weeklyUsageStoreUnit]]/Table1[[#This Row],[Pack Size]]</f>
        <v>0.33333333333333331</v>
      </c>
      <c r="H82" s="20" t="s">
        <v>285</v>
      </c>
      <c r="I82" s="1">
        <v>5</v>
      </c>
      <c r="J82" s="11">
        <f>Table1[[#This Row],[weeklyUsageStoreUnit]]/Table1[[#This Row],[Pack Size]]</f>
        <v>0.33333333333333331</v>
      </c>
      <c r="K82" s="1">
        <v>14</v>
      </c>
    </row>
    <row r="83" spans="1:11" x14ac:dyDescent="0.2">
      <c r="A83" s="3">
        <v>4002</v>
      </c>
      <c r="B83" s="3" t="str">
        <f>LEFT(Table1[[#This Row],[Code]],4)</f>
        <v>4002</v>
      </c>
      <c r="C83" s="2" t="s">
        <v>10</v>
      </c>
      <c r="D83" s="2" t="s">
        <v>11</v>
      </c>
      <c r="E83" s="2">
        <v>100</v>
      </c>
      <c r="F83" s="18">
        <f>Table1[[#This Row],[WeeklyUsageOrderUnit]]-Table1[[#This Row],[InstockStoreUnit]]</f>
        <v>-0.39999999999999991</v>
      </c>
      <c r="G83" s="14">
        <v>2</v>
      </c>
      <c r="H83" s="20" t="s">
        <v>287</v>
      </c>
      <c r="I83" s="1">
        <f>160/Table1[[#This Row],[Pack Size]]</f>
        <v>1.6</v>
      </c>
      <c r="J83" s="11">
        <f>Table1[[#This Row],[weeklyUsageStoreUnit]]</f>
        <v>1.6</v>
      </c>
      <c r="K83" s="1" t="e">
        <f>IF(#REF!=3,#REF!,K83)</f>
        <v>#REF!</v>
      </c>
    </row>
    <row r="84" spans="1:11" x14ac:dyDescent="0.2">
      <c r="A84" s="3" t="s">
        <v>12</v>
      </c>
      <c r="B84" s="3" t="str">
        <f>LEFT(Table1[[#This Row],[Code]],4)</f>
        <v>4004</v>
      </c>
      <c r="C84" s="2" t="s">
        <v>10</v>
      </c>
      <c r="D84" s="2" t="s">
        <v>13</v>
      </c>
      <c r="E84" s="2">
        <v>100</v>
      </c>
      <c r="F84" s="18">
        <f>Table1[[#This Row],[WeeklyUsageOrderUnit]]-Table1[[#This Row],[InstockStoreUnit]]</f>
        <v>-0.9</v>
      </c>
      <c r="G84" s="14">
        <v>1</v>
      </c>
      <c r="H84" s="20" t="s">
        <v>287</v>
      </c>
      <c r="I84" s="1">
        <f>10/Table1[[#This Row],[Pack Size]]</f>
        <v>0.1</v>
      </c>
      <c r="J84" s="11">
        <f>Table1[[#This Row],[weeklyUsageStoreUnit]]</f>
        <v>0.1</v>
      </c>
      <c r="K84" s="1">
        <v>21</v>
      </c>
    </row>
    <row r="85" spans="1:11" x14ac:dyDescent="0.2">
      <c r="A85" s="3" t="s">
        <v>143</v>
      </c>
      <c r="B85" s="3" t="str">
        <f>LEFT(Table1[[#This Row],[Code]],4)</f>
        <v>4007</v>
      </c>
      <c r="C85" s="2" t="s">
        <v>40</v>
      </c>
      <c r="D85" s="2" t="s">
        <v>144</v>
      </c>
      <c r="E85" s="2">
        <v>180</v>
      </c>
      <c r="F85" s="18">
        <f>Table1[[#This Row],[WeeklyUsageOrderUnit]]-Table1[[#This Row],[InstockStoreUnit]]</f>
        <v>0</v>
      </c>
      <c r="G85" s="14">
        <f>Table1[[#This Row],[weeklyUsageStoreUnit]]/Table1[[#This Row],[Pack Size]]</f>
        <v>0.27777777777777779</v>
      </c>
      <c r="H85" s="20" t="s">
        <v>283</v>
      </c>
      <c r="I85" s="1">
        <v>50</v>
      </c>
      <c r="J85" s="11">
        <f>Table1[[#This Row],[weeklyUsageStoreUnit]]/Table1[[#This Row],[Pack Size]]</f>
        <v>0.27777777777777779</v>
      </c>
      <c r="K85" s="1">
        <v>14</v>
      </c>
    </row>
    <row r="86" spans="1:11" x14ac:dyDescent="0.2">
      <c r="A86" s="3" t="s">
        <v>14</v>
      </c>
      <c r="B86" s="3" t="str">
        <f>LEFT(Table1[[#This Row],[Code]],4)</f>
        <v>4014</v>
      </c>
      <c r="C86" s="2" t="s">
        <v>10</v>
      </c>
      <c r="D86" s="2" t="s">
        <v>15</v>
      </c>
      <c r="E86" s="2">
        <v>100</v>
      </c>
      <c r="F86" s="18">
        <f>Table1[[#This Row],[WeeklyUsageOrderUnit]]-Table1[[#This Row],[InstockStoreUnit]]</f>
        <v>0</v>
      </c>
      <c r="G86" s="14">
        <v>1.5</v>
      </c>
      <c r="H86" s="20" t="s">
        <v>287</v>
      </c>
      <c r="I86" s="1">
        <f>150/Table1[[#This Row],[Pack Size]]</f>
        <v>1.5</v>
      </c>
      <c r="J86" s="11">
        <f>Table1[[#This Row],[weeklyUsageStoreUnit]]</f>
        <v>1.5</v>
      </c>
      <c r="K86" s="1">
        <v>3</v>
      </c>
    </row>
    <row r="87" spans="1:11" x14ac:dyDescent="0.2">
      <c r="A87" s="3" t="s">
        <v>16</v>
      </c>
      <c r="B87" s="3" t="str">
        <f>LEFT(Table1[[#This Row],[Code]],4)</f>
        <v>4019</v>
      </c>
      <c r="C87" s="2" t="s">
        <v>10</v>
      </c>
      <c r="D87" s="2" t="s">
        <v>17</v>
      </c>
      <c r="E87" s="2">
        <v>400</v>
      </c>
      <c r="F87" s="18">
        <f>Table1[[#This Row],[WeeklyUsageOrderUnit]]-Table1[[#This Row],[InstockStoreUnit]]</f>
        <v>-0.25</v>
      </c>
      <c r="G87" s="14">
        <v>1</v>
      </c>
      <c r="H87" s="20" t="s">
        <v>287</v>
      </c>
      <c r="I87" s="1">
        <f>300/400</f>
        <v>0.75</v>
      </c>
      <c r="J87" s="11">
        <f>Table1[[#This Row],[weeklyUsageStoreUnit]]</f>
        <v>0.75</v>
      </c>
      <c r="K87" s="1">
        <v>3</v>
      </c>
    </row>
    <row r="88" spans="1:11" x14ac:dyDescent="0.2">
      <c r="A88" s="3" t="s">
        <v>26</v>
      </c>
      <c r="B88" s="3" t="str">
        <f>LEFT(Table1[[#This Row],[Code]],4)</f>
        <v>4023</v>
      </c>
      <c r="C88" s="2" t="s">
        <v>10</v>
      </c>
      <c r="D88" s="2" t="s">
        <v>27</v>
      </c>
      <c r="E88" s="2">
        <v>1000</v>
      </c>
      <c r="F88" s="18">
        <f>Table1[[#This Row],[WeeklyUsageOrderUnit]]-Table1[[#This Row],[InstockStoreUnit]]</f>
        <v>0</v>
      </c>
      <c r="G88" s="14">
        <f>Table1[[#This Row],[weeklyUsageStoreUnit]]/Table1[[#This Row],[Pack Size]]</f>
        <v>0.01</v>
      </c>
      <c r="H88" s="20" t="s">
        <v>283</v>
      </c>
      <c r="I88" s="1">
        <v>10</v>
      </c>
      <c r="J88" s="11">
        <f>Table1[[#This Row],[weeklyUsageStoreUnit]]/Table1[[#This Row],[Pack Size]]</f>
        <v>0.01</v>
      </c>
      <c r="K88" s="1">
        <v>28</v>
      </c>
    </row>
    <row r="89" spans="1:11" x14ac:dyDescent="0.2">
      <c r="A89" s="3" t="s">
        <v>215</v>
      </c>
      <c r="B89" s="3" t="str">
        <f>LEFT(Table1[[#This Row],[Code]],4)</f>
        <v>4033</v>
      </c>
      <c r="C89" s="2" t="s">
        <v>216</v>
      </c>
      <c r="D89" s="2" t="s">
        <v>217</v>
      </c>
      <c r="E89" s="2">
        <v>2000</v>
      </c>
      <c r="F89" s="18">
        <f>Table1[[#This Row],[WeeklyUsageOrderUnit]]-Table1[[#This Row],[InstockStoreUnit]]</f>
        <v>-0.49987500000000001</v>
      </c>
      <c r="G89" s="14">
        <v>0.5</v>
      </c>
      <c r="I89" s="1">
        <v>0.25</v>
      </c>
      <c r="J89" s="11">
        <f>Table1[[#This Row],[weeklyUsageStoreUnit]]/Table1[[#This Row],[Pack Size]]</f>
        <v>1.25E-4</v>
      </c>
      <c r="K89" s="1">
        <v>28</v>
      </c>
    </row>
    <row r="90" spans="1:11" x14ac:dyDescent="0.2">
      <c r="A90" s="3" t="s">
        <v>18</v>
      </c>
      <c r="B90" s="3" t="str">
        <f>LEFT(Table1[[#This Row],[Code]],4)</f>
        <v>4035</v>
      </c>
      <c r="C90" s="2" t="s">
        <v>10</v>
      </c>
      <c r="D90" s="2" t="s">
        <v>19</v>
      </c>
      <c r="E90" s="2">
        <v>2000</v>
      </c>
      <c r="F90" s="18">
        <f>Table1[[#This Row],[WeeklyUsageOrderUnit]]-Table1[[#This Row],[InstockStoreUnit]]</f>
        <v>-6.9749999999999996</v>
      </c>
      <c r="G90" s="14">
        <v>7</v>
      </c>
      <c r="H90" s="20" t="s">
        <v>287</v>
      </c>
      <c r="I90" s="1">
        <f>50/Table1[[#This Row],[Pack Size]]</f>
        <v>2.5000000000000001E-2</v>
      </c>
      <c r="J90" s="11">
        <f>Table1[[#This Row],[weeklyUsageStoreUnit]]</f>
        <v>2.5000000000000001E-2</v>
      </c>
      <c r="K90" s="1">
        <v>28</v>
      </c>
    </row>
    <row r="91" spans="1:11" x14ac:dyDescent="0.2">
      <c r="A91" s="3" t="s">
        <v>28</v>
      </c>
      <c r="B91" s="3" t="str">
        <f>LEFT(Table1[[#This Row],[Code]],4)</f>
        <v>4039</v>
      </c>
      <c r="C91" s="2" t="s">
        <v>10</v>
      </c>
      <c r="D91" s="2" t="s">
        <v>29</v>
      </c>
      <c r="E91" s="2">
        <v>250</v>
      </c>
      <c r="F91" s="18">
        <f>Table1[[#This Row],[WeeklyUsageOrderUnit]]-Table1[[#This Row],[InstockStoreUnit]]</f>
        <v>0.996</v>
      </c>
      <c r="G91" s="14">
        <f>Table1[[#This Row],[weeklyUsageStoreUnit]]/Table1[[#This Row],[Pack Size]]</f>
        <v>4.0000000000000001E-3</v>
      </c>
      <c r="H91" s="20" t="s">
        <v>42</v>
      </c>
      <c r="I91" s="1">
        <v>1</v>
      </c>
      <c r="J91" s="11">
        <f>Table1[[#This Row],[weeklyUsageStoreUnit]]</f>
        <v>1</v>
      </c>
      <c r="K91" s="1">
        <v>14</v>
      </c>
    </row>
    <row r="92" spans="1:11" x14ac:dyDescent="0.2">
      <c r="A92" s="3" t="s">
        <v>20</v>
      </c>
      <c r="B92" s="3" t="str">
        <f>LEFT(Table1[[#This Row],[Code]],4)</f>
        <v>4071</v>
      </c>
      <c r="C92" s="2" t="s">
        <v>10</v>
      </c>
      <c r="D92" s="2" t="s">
        <v>21</v>
      </c>
      <c r="E92" s="2">
        <v>100</v>
      </c>
      <c r="F92" s="18">
        <f>Table1[[#This Row],[WeeklyUsageOrderUnit]]-Table1[[#This Row],[InstockStoreUnit]]</f>
        <v>-0.5</v>
      </c>
      <c r="G92" s="14">
        <v>2</v>
      </c>
      <c r="H92" s="20" t="s">
        <v>287</v>
      </c>
      <c r="I92" s="1">
        <f>150/Table1[[#This Row],[Pack Size]]</f>
        <v>1.5</v>
      </c>
      <c r="J92" s="11">
        <f>Table1[[#This Row],[weeklyUsageStoreUnit]]</f>
        <v>1.5</v>
      </c>
      <c r="K92" s="1">
        <v>3</v>
      </c>
    </row>
    <row r="93" spans="1:11" x14ac:dyDescent="0.2">
      <c r="A93" s="3">
        <v>4090</v>
      </c>
      <c r="B93" s="3" t="str">
        <f>LEFT(Table1[[#This Row],[Code]],4)</f>
        <v>4090</v>
      </c>
      <c r="C93" s="2" t="s">
        <v>216</v>
      </c>
      <c r="D93" s="2" t="s">
        <v>218</v>
      </c>
      <c r="E93" s="2">
        <v>1000</v>
      </c>
      <c r="F93" s="18">
        <f>Table1[[#This Row],[WeeklyUsageOrderUnit]]-Table1[[#This Row],[InstockStoreUnit]]</f>
        <v>-1.2999999999999998</v>
      </c>
      <c r="G93" s="14">
        <v>1.4</v>
      </c>
      <c r="H93" s="22"/>
      <c r="I93" s="1">
        <v>100</v>
      </c>
      <c r="J93" s="11">
        <f>Table1[[#This Row],[weeklyUsageStoreUnit]]/Table1[[#This Row],[Pack Size]]</f>
        <v>0.1</v>
      </c>
      <c r="K93" s="1">
        <v>28</v>
      </c>
    </row>
    <row r="94" spans="1:11" x14ac:dyDescent="0.2">
      <c r="A94" s="3" t="s">
        <v>22</v>
      </c>
      <c r="B94" s="3" t="str">
        <f>LEFT(Table1[[#This Row],[Code]],4)</f>
        <v>4305</v>
      </c>
      <c r="C94" s="2" t="s">
        <v>10</v>
      </c>
      <c r="D94" s="2" t="s">
        <v>23</v>
      </c>
      <c r="E94" s="2">
        <v>55</v>
      </c>
      <c r="F94" s="18">
        <f>Table1[[#This Row],[WeeklyUsageOrderUnit]]-Table1[[#This Row],[InstockStoreUnit]]</f>
        <v>22</v>
      </c>
      <c r="G94" s="14">
        <v>18</v>
      </c>
      <c r="H94" s="20" t="s">
        <v>287</v>
      </c>
      <c r="I94" s="1">
        <f>2200/Table1[[#This Row],[Pack Size]]</f>
        <v>40</v>
      </c>
      <c r="J94" s="11">
        <f>Table1[[#This Row],[weeklyUsageStoreUnit]]</f>
        <v>40</v>
      </c>
      <c r="K94" s="1">
        <v>3</v>
      </c>
    </row>
    <row r="95" spans="1:11" x14ac:dyDescent="0.2">
      <c r="A95" s="3" t="s">
        <v>24</v>
      </c>
      <c r="B95" s="3" t="str">
        <f>LEFT(Table1[[#This Row],[Code]],4)</f>
        <v>4325</v>
      </c>
      <c r="C95" s="2" t="s">
        <v>10</v>
      </c>
      <c r="D95" s="2" t="s">
        <v>25</v>
      </c>
      <c r="E95" s="2">
        <v>55</v>
      </c>
      <c r="F95" s="18">
        <f>Table1[[#This Row],[WeeklyUsageOrderUnit]]-Table1[[#This Row],[InstockStoreUnit]]</f>
        <v>-1.0909090909090908</v>
      </c>
      <c r="G95" s="14">
        <v>6</v>
      </c>
      <c r="H95" s="20" t="s">
        <v>287</v>
      </c>
      <c r="I95" s="1">
        <f>270/Table1[[#This Row],[Pack Size]]</f>
        <v>4.9090909090909092</v>
      </c>
      <c r="J95" s="11">
        <f>Table1[[#This Row],[weeklyUsageStoreUnit]]</f>
        <v>4.9090909090909092</v>
      </c>
      <c r="K95" s="1">
        <v>3</v>
      </c>
    </row>
    <row r="96" spans="1:11" x14ac:dyDescent="0.2">
      <c r="A96" s="3" t="s">
        <v>219</v>
      </c>
      <c r="B96" s="3" t="str">
        <f>LEFT(Table1[[#This Row],[Code]],4)</f>
        <v>4454</v>
      </c>
      <c r="C96" s="2" t="s">
        <v>216</v>
      </c>
      <c r="D96" s="2" t="s">
        <v>220</v>
      </c>
      <c r="E96" s="2">
        <v>4000</v>
      </c>
      <c r="F96" s="18">
        <f>Table1[[#This Row],[WeeklyUsageOrderUnit]]-Table1[[#This Row],[InstockStoreUnit]]</f>
        <v>0</v>
      </c>
      <c r="G96" s="14">
        <f>Table1[[#This Row],[weeklyUsageStoreUnit]]/Table1[[#This Row],[Pack Size]]</f>
        <v>0</v>
      </c>
      <c r="I96" s="1"/>
      <c r="J96" s="11">
        <f>Table1[[#This Row],[weeklyUsageStoreUnit]]/Table1[[#This Row],[Pack Size]]</f>
        <v>0</v>
      </c>
      <c r="K96" s="1">
        <v>3</v>
      </c>
    </row>
    <row r="97" spans="1:11" x14ac:dyDescent="0.2">
      <c r="A97" s="3" t="s">
        <v>221</v>
      </c>
      <c r="B97" s="3" t="str">
        <f>LEFT(Table1[[#This Row],[Code]],4)</f>
        <v>4460</v>
      </c>
      <c r="C97" s="2" t="s">
        <v>216</v>
      </c>
      <c r="D97" s="2" t="s">
        <v>222</v>
      </c>
      <c r="E97" s="2">
        <v>6000</v>
      </c>
      <c r="F97" s="18">
        <f>Table1[[#This Row],[WeeklyUsageOrderUnit]]-Table1[[#This Row],[InstockStoreUnit]]</f>
        <v>0</v>
      </c>
      <c r="G97" s="14">
        <f>Table1[[#This Row],[weeklyUsageStoreUnit]]/Table1[[#This Row],[Pack Size]]</f>
        <v>0</v>
      </c>
      <c r="I97" s="1"/>
      <c r="J97" s="11">
        <f>Table1[[#This Row],[weeklyUsageStoreUnit]]/Table1[[#This Row],[Pack Size]]</f>
        <v>0</v>
      </c>
      <c r="K97" s="1">
        <v>14</v>
      </c>
    </row>
    <row r="98" spans="1:11" x14ac:dyDescent="0.2">
      <c r="A98" s="3" t="s">
        <v>223</v>
      </c>
      <c r="B98" s="3" t="str">
        <f>LEFT(Table1[[#This Row],[Code]],4)</f>
        <v>4461</v>
      </c>
      <c r="C98" s="2" t="s">
        <v>216</v>
      </c>
      <c r="D98" s="2" t="s">
        <v>224</v>
      </c>
      <c r="E98" s="2">
        <v>1</v>
      </c>
      <c r="F98" s="18">
        <f>Table1[[#This Row],[WeeklyUsageOrderUnit]]-Table1[[#This Row],[InstockStoreUnit]]</f>
        <v>0</v>
      </c>
      <c r="G98" s="14">
        <f>Table1[[#This Row],[weeklyUsageStoreUnit]]/Table1[[#This Row],[Pack Size]]</f>
        <v>0</v>
      </c>
      <c r="I98" s="1"/>
      <c r="J98" s="11">
        <f>Table1[[#This Row],[weeklyUsageStoreUnit]]/Table1[[#This Row],[Pack Size]]</f>
        <v>0</v>
      </c>
      <c r="K98" s="1">
        <v>3</v>
      </c>
    </row>
    <row r="99" spans="1:11" x14ac:dyDescent="0.2">
      <c r="A99" s="3" t="s">
        <v>225</v>
      </c>
      <c r="B99" s="3" t="str">
        <f>LEFT(Table1[[#This Row],[Code]],4)</f>
        <v>5546</v>
      </c>
      <c r="C99" s="2" t="s">
        <v>216</v>
      </c>
      <c r="D99" s="2" t="s">
        <v>226</v>
      </c>
      <c r="E99" s="2">
        <v>500</v>
      </c>
      <c r="F99" s="18">
        <f>Table1[[#This Row],[WeeklyUsageOrderUnit]]-Table1[[#This Row],[InstockStoreUnit]]</f>
        <v>0</v>
      </c>
      <c r="G99" s="14">
        <f>Table1[[#This Row],[weeklyUsageStoreUnit]]/Table1[[#This Row],[Pack Size]]</f>
        <v>0.1</v>
      </c>
      <c r="I99" s="1">
        <v>50</v>
      </c>
      <c r="J99" s="11">
        <f>Table1[[#This Row],[weeklyUsageStoreUnit]]/Table1[[#This Row],[Pack Size]]</f>
        <v>0.1</v>
      </c>
      <c r="K99" s="1">
        <v>28</v>
      </c>
    </row>
    <row r="100" spans="1:11" x14ac:dyDescent="0.2">
      <c r="A100" s="3" t="s">
        <v>145</v>
      </c>
      <c r="B100" s="3" t="str">
        <f>LEFT(Table1[[#This Row],[Code]],4)</f>
        <v>6100</v>
      </c>
      <c r="C100" s="2" t="s">
        <v>40</v>
      </c>
      <c r="D100" s="2" t="s">
        <v>146</v>
      </c>
      <c r="E100" s="2">
        <v>432</v>
      </c>
      <c r="F100" s="18">
        <f>Table1[[#This Row],[WeeklyUsageOrderUnit]]-Table1[[#This Row],[InstockStoreUnit]]</f>
        <v>0</v>
      </c>
      <c r="G100" s="14">
        <f>Table1[[#This Row],[weeklyUsageStoreUnit]]/Table1[[#This Row],[Pack Size]]</f>
        <v>2.3148148148148147E-3</v>
      </c>
      <c r="H100" s="20" t="s">
        <v>284</v>
      </c>
      <c r="I100" s="1">
        <v>1</v>
      </c>
      <c r="J100" s="11">
        <f>Table1[[#This Row],[weeklyUsageStoreUnit]]/Table1[[#This Row],[Pack Size]]</f>
        <v>2.3148148148148147E-3</v>
      </c>
      <c r="K100" s="1">
        <v>3</v>
      </c>
    </row>
    <row r="101" spans="1:11" x14ac:dyDescent="0.2">
      <c r="A101" s="3" t="s">
        <v>147</v>
      </c>
      <c r="B101" s="3" t="str">
        <f>LEFT(Table1[[#This Row],[Code]],4)</f>
        <v>6101</v>
      </c>
      <c r="C101" s="2" t="s">
        <v>40</v>
      </c>
      <c r="D101" s="2" t="s">
        <v>148</v>
      </c>
      <c r="E101" s="2">
        <v>200</v>
      </c>
      <c r="F101" s="18">
        <f>Table1[[#This Row],[WeeklyUsageOrderUnit]]-Table1[[#This Row],[InstockStoreUnit]]</f>
        <v>0</v>
      </c>
      <c r="G101" s="14">
        <f>Table1[[#This Row],[weeklyUsageStoreUnit]]/Table1[[#This Row],[Pack Size]]</f>
        <v>3.4999999999999996E-3</v>
      </c>
      <c r="H101" s="20" t="s">
        <v>42</v>
      </c>
      <c r="I101" s="1">
        <f>140/200</f>
        <v>0.7</v>
      </c>
      <c r="J101" s="11">
        <f>Table1[[#This Row],[weeklyUsageStoreUnit]]/Table1[[#This Row],[Pack Size]]</f>
        <v>3.4999999999999996E-3</v>
      </c>
      <c r="K101" s="1">
        <v>3</v>
      </c>
    </row>
    <row r="102" spans="1:11" x14ac:dyDescent="0.2">
      <c r="A102" s="3">
        <v>6110</v>
      </c>
      <c r="B102" s="3" t="str">
        <f>LEFT(Table1[[#This Row],[Code]],4)</f>
        <v>6110</v>
      </c>
      <c r="C102" s="2" t="s">
        <v>40</v>
      </c>
      <c r="D102" s="2" t="s">
        <v>149</v>
      </c>
      <c r="E102" s="2">
        <v>448</v>
      </c>
      <c r="F102" s="18">
        <f>Table1[[#This Row],[WeeklyUsageOrderUnit]]-Table1[[#This Row],[InstockStoreUnit]]</f>
        <v>0</v>
      </c>
      <c r="G102" s="14">
        <f>Table1[[#This Row],[weeklyUsageStoreUnit]]/Table1[[#This Row],[Pack Size]]</f>
        <v>1.1160714285714285E-3</v>
      </c>
      <c r="H102" s="20" t="s">
        <v>42</v>
      </c>
      <c r="I102" s="1">
        <v>0.5</v>
      </c>
      <c r="J102" s="11">
        <f>Table1[[#This Row],[weeklyUsageStoreUnit]]/Table1[[#This Row],[Pack Size]]</f>
        <v>1.1160714285714285E-3</v>
      </c>
      <c r="K102" s="1">
        <v>3</v>
      </c>
    </row>
    <row r="103" spans="1:11" x14ac:dyDescent="0.2">
      <c r="A103" s="3" t="s">
        <v>150</v>
      </c>
      <c r="B103" s="3" t="str">
        <f>LEFT(Table1[[#This Row],[Code]],4)</f>
        <v>6112</v>
      </c>
      <c r="C103" s="2" t="s">
        <v>40</v>
      </c>
      <c r="D103" s="2" t="s">
        <v>151</v>
      </c>
      <c r="E103" s="2">
        <v>12.5</v>
      </c>
      <c r="F103" s="18">
        <f>Table1[[#This Row],[WeeklyUsageOrderUnit]]-Table1[[#This Row],[InstockStoreUnit]]</f>
        <v>0</v>
      </c>
      <c r="G103" s="14">
        <f>Table1[[#This Row],[weeklyUsageStoreUnit]]/Table1[[#This Row],[Pack Size]]</f>
        <v>0</v>
      </c>
      <c r="I103" s="1"/>
      <c r="J103" s="11">
        <f>Table1[[#This Row],[weeklyUsageStoreUnit]]/Table1[[#This Row],[Pack Size]]</f>
        <v>0</v>
      </c>
      <c r="K103" s="1">
        <v>3</v>
      </c>
    </row>
    <row r="104" spans="1:11" x14ac:dyDescent="0.2">
      <c r="A104" s="3">
        <v>6113</v>
      </c>
      <c r="B104" s="3" t="str">
        <f>LEFT(Table1[[#This Row],[Code]],4)</f>
        <v>6113</v>
      </c>
      <c r="C104" s="2" t="s">
        <v>40</v>
      </c>
      <c r="D104" s="2" t="s">
        <v>152</v>
      </c>
      <c r="E104" s="2">
        <v>10</v>
      </c>
      <c r="F104" s="18">
        <f>Table1[[#This Row],[WeeklyUsageOrderUnit]]-Table1[[#This Row],[InstockStoreUnit]]</f>
        <v>0</v>
      </c>
      <c r="G104" s="14">
        <f>Table1[[#This Row],[weeklyUsageStoreUnit]]/Table1[[#This Row],[Pack Size]]</f>
        <v>0</v>
      </c>
      <c r="H104" s="22"/>
      <c r="I104" s="1"/>
      <c r="J104" s="11">
        <f>Table1[[#This Row],[weeklyUsageStoreUnit]]/Table1[[#This Row],[Pack Size]]</f>
        <v>0</v>
      </c>
      <c r="K104" s="1">
        <v>3</v>
      </c>
    </row>
    <row r="105" spans="1:11" x14ac:dyDescent="0.2">
      <c r="A105" s="3">
        <v>6117</v>
      </c>
      <c r="B105" s="3" t="str">
        <f>LEFT(Table1[[#This Row],[Code]],4)</f>
        <v>6117</v>
      </c>
      <c r="C105" s="2" t="s">
        <v>40</v>
      </c>
      <c r="D105" s="2" t="s">
        <v>180</v>
      </c>
      <c r="E105" s="2">
        <v>5</v>
      </c>
      <c r="F105" s="18">
        <f>Table1[[#This Row],[WeeklyUsageOrderUnit]]-Table1[[#This Row],[InstockStoreUnit]]</f>
        <v>0</v>
      </c>
      <c r="G105" s="14">
        <f>Table1[[#This Row],[weeklyUsageStoreUnit]]/Table1[[#This Row],[Pack Size]]</f>
        <v>0</v>
      </c>
      <c r="H105" s="22"/>
      <c r="I105" s="1"/>
      <c r="J105" s="11">
        <f>Table1[[#This Row],[weeklyUsageStoreUnit]]/Table1[[#This Row],[Pack Size]]</f>
        <v>0</v>
      </c>
      <c r="K105" s="1">
        <v>3</v>
      </c>
    </row>
    <row r="106" spans="1:11" x14ac:dyDescent="0.2">
      <c r="A106" s="3" t="s">
        <v>181</v>
      </c>
      <c r="B106" s="3" t="str">
        <f>LEFT(Table1[[#This Row],[Code]],4)</f>
        <v>6151</v>
      </c>
      <c r="C106" s="2" t="s">
        <v>40</v>
      </c>
      <c r="D106" s="2" t="s">
        <v>182</v>
      </c>
      <c r="E106" s="2">
        <v>1</v>
      </c>
      <c r="F106" s="18">
        <f>Table1[[#This Row],[WeeklyUsageOrderUnit]]-Table1[[#This Row],[InstockStoreUnit]]</f>
        <v>0</v>
      </c>
      <c r="G106" s="14">
        <f>Table1[[#This Row],[weeklyUsageStoreUnit]]/Table1[[#This Row],[Pack Size]]</f>
        <v>0.5</v>
      </c>
      <c r="I106" s="1">
        <v>0.5</v>
      </c>
      <c r="J106" s="11">
        <f>Table1[[#This Row],[weeklyUsageStoreUnit]]/Table1[[#This Row],[Pack Size]]</f>
        <v>0.5</v>
      </c>
      <c r="K106" s="1">
        <v>3</v>
      </c>
    </row>
    <row r="107" spans="1:11" x14ac:dyDescent="0.2">
      <c r="A107" s="3" t="s">
        <v>153</v>
      </c>
      <c r="B107" s="3" t="str">
        <f>LEFT(Table1[[#This Row],[Code]],4)</f>
        <v>6161</v>
      </c>
      <c r="C107" s="2" t="s">
        <v>40</v>
      </c>
      <c r="D107" s="2" t="s">
        <v>154</v>
      </c>
      <c r="E107" s="2">
        <v>0.45</v>
      </c>
      <c r="F107" s="18">
        <f>Table1[[#This Row],[WeeklyUsageOrderUnit]]-Table1[[#This Row],[InstockStoreUnit]]</f>
        <v>0</v>
      </c>
      <c r="G107" s="14">
        <f>Table1[[#This Row],[weeklyUsageStoreUnit]]/Table1[[#This Row],[Pack Size]]</f>
        <v>0</v>
      </c>
      <c r="I107" s="1"/>
      <c r="J107" s="11">
        <f>Table1[[#This Row],[weeklyUsageStoreUnit]]/Table1[[#This Row],[Pack Size]]</f>
        <v>0</v>
      </c>
      <c r="K107" s="1">
        <v>3</v>
      </c>
    </row>
    <row r="108" spans="1:11" x14ac:dyDescent="0.2">
      <c r="A108" s="3">
        <v>6216</v>
      </c>
      <c r="B108" s="3" t="str">
        <f>LEFT(Table1[[#This Row],[Code]],4)</f>
        <v>6216</v>
      </c>
      <c r="C108" s="2" t="s">
        <v>40</v>
      </c>
      <c r="D108" s="2" t="s">
        <v>155</v>
      </c>
      <c r="E108" s="2">
        <v>36</v>
      </c>
      <c r="F108" s="18">
        <f>Table1[[#This Row],[WeeklyUsageOrderUnit]]-Table1[[#This Row],[InstockStoreUnit]]</f>
        <v>0</v>
      </c>
      <c r="G108" s="14">
        <f>Table1[[#This Row],[weeklyUsageStoreUnit]]/Table1[[#This Row],[Pack Size]]</f>
        <v>0.41666666666666669</v>
      </c>
      <c r="H108" s="22"/>
      <c r="I108" s="1">
        <v>15</v>
      </c>
      <c r="J108" s="11">
        <f>Table1[[#This Row],[weeklyUsageStoreUnit]]/Table1[[#This Row],[Pack Size]]</f>
        <v>0.41666666666666669</v>
      </c>
      <c r="K108" s="1">
        <v>3</v>
      </c>
    </row>
    <row r="109" spans="1:11" x14ac:dyDescent="0.2">
      <c r="A109" s="3">
        <v>8002</v>
      </c>
      <c r="B109" s="3" t="str">
        <f>LEFT(Table1[[#This Row],[Code]],4)</f>
        <v>8002</v>
      </c>
      <c r="C109" s="2" t="s">
        <v>216</v>
      </c>
      <c r="D109" s="2" t="s">
        <v>227</v>
      </c>
      <c r="E109" s="2">
        <v>1000</v>
      </c>
      <c r="F109" s="18">
        <f>Table1[[#This Row],[WeeklyUsageOrderUnit]]-Table1[[#This Row],[InstockStoreUnit]]</f>
        <v>0</v>
      </c>
      <c r="G109" s="14">
        <f>Table1[[#This Row],[weeklyUsageStoreUnit]]/Table1[[#This Row],[Pack Size]]</f>
        <v>0</v>
      </c>
      <c r="H109" s="22"/>
      <c r="I109" s="1"/>
      <c r="J109" s="11">
        <f>Table1[[#This Row],[weeklyUsageStoreUnit]]/Table1[[#This Row],[Pack Size]]</f>
        <v>0</v>
      </c>
      <c r="K109" s="1">
        <v>3</v>
      </c>
    </row>
    <row r="110" spans="1:11" x14ac:dyDescent="0.2">
      <c r="A110" s="3">
        <v>8003</v>
      </c>
      <c r="B110" s="3" t="str">
        <f>LEFT(Table1[[#This Row],[Code]],4)</f>
        <v>8003</v>
      </c>
      <c r="C110" s="2" t="s">
        <v>216</v>
      </c>
      <c r="D110" s="2" t="s">
        <v>228</v>
      </c>
      <c r="E110" s="2">
        <v>1000</v>
      </c>
      <c r="F110" s="18">
        <f>Table1[[#This Row],[WeeklyUsageOrderUnit]]-Table1[[#This Row],[InstockStoreUnit]]</f>
        <v>0</v>
      </c>
      <c r="G110" s="14">
        <f>Table1[[#This Row],[weeklyUsageStoreUnit]]/Table1[[#This Row],[Pack Size]]</f>
        <v>0</v>
      </c>
      <c r="H110" s="22"/>
      <c r="I110" s="1"/>
      <c r="J110" s="11">
        <f>Table1[[#This Row],[weeklyUsageStoreUnit]]/Table1[[#This Row],[Pack Size]]</f>
        <v>0</v>
      </c>
      <c r="K110" s="1">
        <v>3</v>
      </c>
    </row>
    <row r="111" spans="1:11" x14ac:dyDescent="0.2">
      <c r="A111" s="3">
        <v>8006</v>
      </c>
      <c r="B111" s="3" t="str">
        <f>LEFT(Table1[[#This Row],[Code]],4)</f>
        <v>8006</v>
      </c>
      <c r="C111" s="2" t="s">
        <v>216</v>
      </c>
      <c r="D111" s="2" t="s">
        <v>229</v>
      </c>
      <c r="E111" s="2">
        <v>1000</v>
      </c>
      <c r="F111" s="18">
        <f>Table1[[#This Row],[WeeklyUsageOrderUnit]]-Table1[[#This Row],[InstockStoreUnit]]</f>
        <v>0</v>
      </c>
      <c r="G111" s="14">
        <f>Table1[[#This Row],[weeklyUsageStoreUnit]]/Table1[[#This Row],[Pack Size]]</f>
        <v>0</v>
      </c>
      <c r="H111" s="22"/>
      <c r="I111" s="1"/>
      <c r="J111" s="11">
        <f>Table1[[#This Row],[weeklyUsageStoreUnit]]/Table1[[#This Row],[Pack Size]]</f>
        <v>0</v>
      </c>
      <c r="K111" s="1">
        <v>3</v>
      </c>
    </row>
    <row r="112" spans="1:11" x14ac:dyDescent="0.2">
      <c r="A112" s="3">
        <v>8007</v>
      </c>
      <c r="B112" s="3" t="str">
        <f>LEFT(Table1[[#This Row],[Code]],4)</f>
        <v>8007</v>
      </c>
      <c r="C112" s="2" t="s">
        <v>216</v>
      </c>
      <c r="D112" s="2" t="s">
        <v>230</v>
      </c>
      <c r="E112" s="2">
        <v>1000</v>
      </c>
      <c r="F112" s="18">
        <f>Table1[[#This Row],[WeeklyUsageOrderUnit]]-Table1[[#This Row],[InstockStoreUnit]]</f>
        <v>0</v>
      </c>
      <c r="G112" s="14">
        <f>Table1[[#This Row],[weeklyUsageStoreUnit]]/Table1[[#This Row],[Pack Size]]</f>
        <v>0</v>
      </c>
      <c r="H112" s="22"/>
      <c r="I112" s="1"/>
      <c r="J112" s="11">
        <f>Table1[[#This Row],[weeklyUsageStoreUnit]]/Table1[[#This Row],[Pack Size]]</f>
        <v>0</v>
      </c>
      <c r="K112" s="1">
        <v>3</v>
      </c>
    </row>
    <row r="113" spans="1:11" x14ac:dyDescent="0.2">
      <c r="A113" s="3">
        <v>8022</v>
      </c>
      <c r="B113" s="3" t="str">
        <f>LEFT(Table1[[#This Row],[Code]],4)</f>
        <v>8022</v>
      </c>
      <c r="C113" s="2" t="s">
        <v>216</v>
      </c>
      <c r="D113" s="2" t="s">
        <v>231</v>
      </c>
      <c r="E113" s="2">
        <v>5000</v>
      </c>
      <c r="F113" s="18">
        <f>Table1[[#This Row],[WeeklyUsageOrderUnit]]-Table1[[#This Row],[InstockStoreUnit]]</f>
        <v>0</v>
      </c>
      <c r="G113" s="14">
        <f>Table1[[#This Row],[weeklyUsageStoreUnit]]/Table1[[#This Row],[Pack Size]]</f>
        <v>0</v>
      </c>
      <c r="H113" s="22"/>
      <c r="I113" s="1"/>
      <c r="J113" s="11">
        <f>Table1[[#This Row],[weeklyUsageStoreUnit]]/Table1[[#This Row],[Pack Size]]</f>
        <v>0</v>
      </c>
      <c r="K113" s="1">
        <v>3</v>
      </c>
    </row>
    <row r="114" spans="1:11" x14ac:dyDescent="0.2">
      <c r="A114" s="3">
        <v>8023</v>
      </c>
      <c r="B114" s="3" t="str">
        <f>LEFT(Table1[[#This Row],[Code]],4)</f>
        <v>8023</v>
      </c>
      <c r="C114" s="2" t="s">
        <v>216</v>
      </c>
      <c r="D114" s="2" t="s">
        <v>232</v>
      </c>
      <c r="E114" s="2">
        <v>5000</v>
      </c>
      <c r="F114" s="18">
        <f>Table1[[#This Row],[WeeklyUsageOrderUnit]]-Table1[[#This Row],[InstockStoreUnit]]</f>
        <v>0</v>
      </c>
      <c r="G114" s="14">
        <f>Table1[[#This Row],[weeklyUsageStoreUnit]]/Table1[[#This Row],[Pack Size]]</f>
        <v>0</v>
      </c>
      <c r="H114" s="22"/>
      <c r="I114" s="1"/>
      <c r="J114" s="11">
        <f>Table1[[#This Row],[weeklyUsageStoreUnit]]/Table1[[#This Row],[Pack Size]]</f>
        <v>0</v>
      </c>
      <c r="K114" s="1">
        <v>3</v>
      </c>
    </row>
    <row r="115" spans="1:11" x14ac:dyDescent="0.2">
      <c r="A115" s="3" t="s">
        <v>233</v>
      </c>
      <c r="B115" s="3" t="str">
        <f>LEFT(Table1[[#This Row],[Code]],4)</f>
        <v>8038</v>
      </c>
      <c r="C115" s="2" t="s">
        <v>216</v>
      </c>
      <c r="D115" s="2" t="s">
        <v>234</v>
      </c>
      <c r="E115" s="2">
        <v>4</v>
      </c>
      <c r="F115" s="18">
        <f>Table1[[#This Row],[WeeklyUsageOrderUnit]]-Table1[[#This Row],[InstockStoreUnit]]</f>
        <v>0</v>
      </c>
      <c r="G115" s="14">
        <f>Table1[[#This Row],[weeklyUsageStoreUnit]]/Table1[[#This Row],[Pack Size]]</f>
        <v>0.25</v>
      </c>
      <c r="I115" s="1">
        <v>1</v>
      </c>
      <c r="J115" s="11">
        <f>Table1[[#This Row],[weeklyUsageStoreUnit]]/Table1[[#This Row],[Pack Size]]</f>
        <v>0.25</v>
      </c>
      <c r="K115" s="1">
        <v>3</v>
      </c>
    </row>
    <row r="116" spans="1:11" x14ac:dyDescent="0.2">
      <c r="A116" s="3">
        <v>8039</v>
      </c>
      <c r="B116" s="3" t="str">
        <f>LEFT(Table1[[#This Row],[Code]],4)</f>
        <v>8039</v>
      </c>
      <c r="C116" s="2" t="s">
        <v>216</v>
      </c>
      <c r="D116" s="2" t="s">
        <v>235</v>
      </c>
      <c r="E116" s="2">
        <v>25</v>
      </c>
      <c r="F116" s="18">
        <f>Table1[[#This Row],[WeeklyUsageOrderUnit]]-Table1[[#This Row],[InstockStoreUnit]]</f>
        <v>0</v>
      </c>
      <c r="G116" s="14">
        <f>Table1[[#This Row],[weeklyUsageStoreUnit]]/Table1[[#This Row],[Pack Size]]</f>
        <v>0.4</v>
      </c>
      <c r="H116" s="22"/>
      <c r="I116" s="1">
        <v>10</v>
      </c>
      <c r="J116" s="11">
        <f>Table1[[#This Row],[weeklyUsageStoreUnit]]/Table1[[#This Row],[Pack Size]]</f>
        <v>0.4</v>
      </c>
      <c r="K116" s="1">
        <v>28</v>
      </c>
    </row>
    <row r="117" spans="1:11" x14ac:dyDescent="0.2">
      <c r="A117" s="3">
        <v>8040</v>
      </c>
      <c r="B117" s="3" t="str">
        <f>LEFT(Table1[[#This Row],[Code]],4)</f>
        <v>8040</v>
      </c>
      <c r="C117" s="2" t="s">
        <v>216</v>
      </c>
      <c r="D117" s="2" t="s">
        <v>236</v>
      </c>
      <c r="E117" s="2">
        <v>25</v>
      </c>
      <c r="F117" s="18">
        <f>Table1[[#This Row],[WeeklyUsageOrderUnit]]-Table1[[#This Row],[InstockStoreUnit]]</f>
        <v>0</v>
      </c>
      <c r="G117" s="14">
        <f>Table1[[#This Row],[weeklyUsageStoreUnit]]/Table1[[#This Row],[Pack Size]]</f>
        <v>0</v>
      </c>
      <c r="H117" s="22"/>
      <c r="I117" s="1"/>
      <c r="J117" s="11">
        <f>Table1[[#This Row],[weeklyUsageStoreUnit]]/Table1[[#This Row],[Pack Size]]</f>
        <v>0</v>
      </c>
      <c r="K117" s="1">
        <v>3</v>
      </c>
    </row>
    <row r="118" spans="1:11" x14ac:dyDescent="0.2">
      <c r="A118" s="3" t="s">
        <v>237</v>
      </c>
      <c r="B118" s="3" t="str">
        <f>LEFT(Table1[[#This Row],[Code]],4)</f>
        <v>8041</v>
      </c>
      <c r="C118" s="2" t="s">
        <v>216</v>
      </c>
      <c r="D118" s="2" t="s">
        <v>238</v>
      </c>
      <c r="E118" s="2">
        <v>100</v>
      </c>
      <c r="F118" s="18">
        <f>Table1[[#This Row],[WeeklyUsageOrderUnit]]-Table1[[#This Row],[InstockStoreUnit]]</f>
        <v>0</v>
      </c>
      <c r="G118" s="14">
        <f>Table1[[#This Row],[weeklyUsageStoreUnit]]/Table1[[#This Row],[Pack Size]]</f>
        <v>0.2</v>
      </c>
      <c r="I118" s="1">
        <v>20</v>
      </c>
      <c r="J118" s="11">
        <f>Table1[[#This Row],[weeklyUsageStoreUnit]]/Table1[[#This Row],[Pack Size]]</f>
        <v>0.2</v>
      </c>
      <c r="K118" s="1">
        <v>28</v>
      </c>
    </row>
    <row r="119" spans="1:11" x14ac:dyDescent="0.2">
      <c r="A119" s="3" t="s">
        <v>239</v>
      </c>
      <c r="B119" s="3" t="str">
        <f>LEFT(Table1[[#This Row],[Code]],4)</f>
        <v>8865</v>
      </c>
      <c r="C119" s="2" t="s">
        <v>216</v>
      </c>
      <c r="D119" s="2" t="s">
        <v>240</v>
      </c>
      <c r="E119" s="2">
        <v>50</v>
      </c>
      <c r="F119" s="18">
        <f>Table1[[#This Row],[WeeklyUsageOrderUnit]]-Table1[[#This Row],[InstockStoreUnit]]</f>
        <v>0</v>
      </c>
      <c r="G119" s="14">
        <f>Table1[[#This Row],[weeklyUsageStoreUnit]]/Table1[[#This Row],[Pack Size]]</f>
        <v>0</v>
      </c>
      <c r="I119" s="1"/>
      <c r="J119" s="11">
        <f>Table1[[#This Row],[weeklyUsageStoreUnit]]/Table1[[#This Row],[Pack Size]]</f>
        <v>0</v>
      </c>
      <c r="K119" s="1">
        <v>3</v>
      </c>
    </row>
    <row r="120" spans="1:11" x14ac:dyDescent="0.2">
      <c r="A120" s="3" t="s">
        <v>241</v>
      </c>
      <c r="B120" s="3" t="str">
        <f>LEFT(Table1[[#This Row],[Code]],4)</f>
        <v>8871</v>
      </c>
      <c r="C120" s="2" t="s">
        <v>216</v>
      </c>
      <c r="D120" s="2" t="s">
        <v>242</v>
      </c>
      <c r="E120" s="2">
        <v>50</v>
      </c>
      <c r="F120" s="18">
        <f>Table1[[#This Row],[WeeklyUsageOrderUnit]]-Table1[[#This Row],[InstockStoreUnit]]</f>
        <v>0</v>
      </c>
      <c r="G120" s="14">
        <f>Table1[[#This Row],[weeklyUsageStoreUnit]]/Table1[[#This Row],[Pack Size]]</f>
        <v>0</v>
      </c>
      <c r="I120" s="1"/>
      <c r="J120" s="11">
        <f>Table1[[#This Row],[weeklyUsageStoreUnit]]/Table1[[#This Row],[Pack Size]]</f>
        <v>0</v>
      </c>
      <c r="K120" s="1">
        <v>3</v>
      </c>
    </row>
    <row r="121" spans="1:11" x14ac:dyDescent="0.2">
      <c r="A121" s="3" t="s">
        <v>243</v>
      </c>
      <c r="B121" s="3" t="str">
        <f>LEFT(Table1[[#This Row],[Code]],4)</f>
        <v>9100</v>
      </c>
      <c r="C121" s="2" t="s">
        <v>216</v>
      </c>
      <c r="D121" s="2" t="s">
        <v>244</v>
      </c>
      <c r="E121" s="2">
        <v>12</v>
      </c>
      <c r="F121" s="18">
        <f>Table1[[#This Row],[WeeklyUsageOrderUnit]]-Table1[[#This Row],[InstockStoreUnit]]</f>
        <v>0</v>
      </c>
      <c r="G121" s="14">
        <f>Table1[[#This Row],[weeklyUsageStoreUnit]]/Table1[[#This Row],[Pack Size]]</f>
        <v>0</v>
      </c>
      <c r="I121" s="1"/>
      <c r="J121" s="11">
        <f>Table1[[#This Row],[weeklyUsageStoreUnit]]/Table1[[#This Row],[Pack Size]]</f>
        <v>0</v>
      </c>
      <c r="K121" s="1">
        <v>3</v>
      </c>
    </row>
    <row r="122" spans="1:11" x14ac:dyDescent="0.2">
      <c r="A122" s="3" t="s">
        <v>245</v>
      </c>
      <c r="B122" s="3" t="str">
        <f>LEFT(Table1[[#This Row],[Code]],4)</f>
        <v>9105</v>
      </c>
      <c r="C122" s="2" t="s">
        <v>216</v>
      </c>
      <c r="D122" s="2" t="s">
        <v>246</v>
      </c>
      <c r="E122" s="2">
        <v>12</v>
      </c>
      <c r="F122" s="18">
        <f>Table1[[#This Row],[WeeklyUsageOrderUnit]]-Table1[[#This Row],[InstockStoreUnit]]</f>
        <v>0</v>
      </c>
      <c r="G122" s="14">
        <f>Table1[[#This Row],[weeklyUsageStoreUnit]]/Table1[[#This Row],[Pack Size]]</f>
        <v>0</v>
      </c>
      <c r="I122" s="1"/>
      <c r="J122" s="11">
        <f>Table1[[#This Row],[weeklyUsageStoreUnit]]/Table1[[#This Row],[Pack Size]]</f>
        <v>0</v>
      </c>
      <c r="K122" s="1">
        <v>3</v>
      </c>
    </row>
    <row r="123" spans="1:11" x14ac:dyDescent="0.2">
      <c r="A123" s="3">
        <v>9110</v>
      </c>
      <c r="B123" s="3" t="str">
        <f>LEFT(Table1[[#This Row],[Code]],4)</f>
        <v>9110</v>
      </c>
      <c r="C123" s="2" t="s">
        <v>216</v>
      </c>
      <c r="D123" s="2" t="s">
        <v>247</v>
      </c>
      <c r="E123" s="2">
        <v>120</v>
      </c>
      <c r="F123" s="18">
        <f>Table1[[#This Row],[WeeklyUsageOrderUnit]]-Table1[[#This Row],[InstockStoreUnit]]</f>
        <v>0</v>
      </c>
      <c r="G123" s="14">
        <f>Table1[[#This Row],[weeklyUsageStoreUnit]]/Table1[[#This Row],[Pack Size]]</f>
        <v>0</v>
      </c>
      <c r="H123" s="22"/>
      <c r="I123" s="1"/>
      <c r="J123" s="11">
        <f>Table1[[#This Row],[weeklyUsageStoreUnit]]/Table1[[#This Row],[Pack Size]]</f>
        <v>0</v>
      </c>
      <c r="K123" s="1">
        <v>3</v>
      </c>
    </row>
    <row r="124" spans="1:11" x14ac:dyDescent="0.2">
      <c r="A124" s="3">
        <v>9115</v>
      </c>
      <c r="B124" s="3" t="str">
        <f>LEFT(Table1[[#This Row],[Code]],4)</f>
        <v>9115</v>
      </c>
      <c r="C124" s="2" t="s">
        <v>216</v>
      </c>
      <c r="D124" s="2" t="s">
        <v>248</v>
      </c>
      <c r="E124" s="2">
        <v>168</v>
      </c>
      <c r="F124" s="18">
        <f>Table1[[#This Row],[WeeklyUsageOrderUnit]]-Table1[[#This Row],[InstockStoreUnit]]</f>
        <v>0</v>
      </c>
      <c r="G124" s="14">
        <f>Table1[[#This Row],[weeklyUsageStoreUnit]]/Table1[[#This Row],[Pack Size]]</f>
        <v>0</v>
      </c>
      <c r="H124" s="22"/>
      <c r="I124" s="1"/>
      <c r="J124" s="11">
        <f>Table1[[#This Row],[weeklyUsageStoreUnit]]/Table1[[#This Row],[Pack Size]]</f>
        <v>0</v>
      </c>
      <c r="K124" s="1">
        <v>3</v>
      </c>
    </row>
    <row r="125" spans="1:11" x14ac:dyDescent="0.2">
      <c r="A125" s="3">
        <v>9120</v>
      </c>
      <c r="B125" s="3" t="str">
        <f>LEFT(Table1[[#This Row],[Code]],4)</f>
        <v>9120</v>
      </c>
      <c r="C125" s="2" t="s">
        <v>216</v>
      </c>
      <c r="D125" s="2" t="s">
        <v>249</v>
      </c>
      <c r="E125" s="2">
        <v>200</v>
      </c>
      <c r="F125" s="18">
        <f>Table1[[#This Row],[WeeklyUsageOrderUnit]]-Table1[[#This Row],[InstockStoreUnit]]</f>
        <v>0</v>
      </c>
      <c r="G125" s="14">
        <f>Table1[[#This Row],[weeklyUsageStoreUnit]]/Table1[[#This Row],[Pack Size]]</f>
        <v>0</v>
      </c>
      <c r="H125" s="22"/>
      <c r="I125" s="1"/>
      <c r="J125" s="11">
        <f>Table1[[#This Row],[weeklyUsageStoreUnit]]/Table1[[#This Row],[Pack Size]]</f>
        <v>0</v>
      </c>
      <c r="K125" s="1">
        <v>3</v>
      </c>
    </row>
    <row r="126" spans="1:11" x14ac:dyDescent="0.2">
      <c r="A126" s="3" t="s">
        <v>250</v>
      </c>
      <c r="B126" s="3" t="str">
        <f>LEFT(Table1[[#This Row],[Code]],4)</f>
        <v>9125</v>
      </c>
      <c r="C126" s="2" t="s">
        <v>216</v>
      </c>
      <c r="D126" s="2" t="s">
        <v>251</v>
      </c>
      <c r="E126" s="2">
        <v>120</v>
      </c>
      <c r="F126" s="18">
        <f>Table1[[#This Row],[WeeklyUsageOrderUnit]]-Table1[[#This Row],[InstockStoreUnit]]</f>
        <v>0</v>
      </c>
      <c r="G126" s="14">
        <f>Table1[[#This Row],[weeklyUsageStoreUnit]]/Table1[[#This Row],[Pack Size]]</f>
        <v>0</v>
      </c>
      <c r="I126" s="1"/>
      <c r="J126" s="11">
        <f>Table1[[#This Row],[weeklyUsageStoreUnit]]/Table1[[#This Row],[Pack Size]]</f>
        <v>0</v>
      </c>
      <c r="K126" s="1">
        <v>3</v>
      </c>
    </row>
    <row r="127" spans="1:11" x14ac:dyDescent="0.2">
      <c r="A127" s="3" t="s">
        <v>252</v>
      </c>
      <c r="B127" s="3" t="str">
        <f>LEFT(Table1[[#This Row],[Code]],4)</f>
        <v>9130</v>
      </c>
      <c r="C127" s="2" t="s">
        <v>216</v>
      </c>
      <c r="D127" s="2" t="s">
        <v>253</v>
      </c>
      <c r="E127" s="2">
        <v>6</v>
      </c>
      <c r="F127" s="18">
        <f>Table1[[#This Row],[WeeklyUsageOrderUnit]]-Table1[[#This Row],[InstockStoreUnit]]</f>
        <v>0</v>
      </c>
      <c r="G127" s="14">
        <f>Table1[[#This Row],[weeklyUsageStoreUnit]]/Table1[[#This Row],[Pack Size]]</f>
        <v>0</v>
      </c>
      <c r="I127" s="1"/>
      <c r="J127" s="11">
        <f>Table1[[#This Row],[weeklyUsageStoreUnit]]/Table1[[#This Row],[Pack Size]]</f>
        <v>0</v>
      </c>
      <c r="K127" s="1">
        <v>3</v>
      </c>
    </row>
    <row r="128" spans="1:11" x14ac:dyDescent="0.2">
      <c r="A128" s="3">
        <v>9135</v>
      </c>
      <c r="B128" s="3" t="str">
        <f>LEFT(Table1[[#This Row],[Code]],4)</f>
        <v>9135</v>
      </c>
      <c r="C128" s="2" t="s">
        <v>216</v>
      </c>
      <c r="D128" s="2" t="s">
        <v>254</v>
      </c>
      <c r="E128" s="2">
        <v>6</v>
      </c>
      <c r="F128" s="18">
        <f>Table1[[#This Row],[WeeklyUsageOrderUnit]]-Table1[[#This Row],[InstockStoreUnit]]</f>
        <v>0</v>
      </c>
      <c r="G128" s="14">
        <f>Table1[[#This Row],[weeklyUsageStoreUnit]]/Table1[[#This Row],[Pack Size]]</f>
        <v>0</v>
      </c>
      <c r="H128" s="22"/>
      <c r="I128" s="1"/>
      <c r="J128" s="11">
        <f>Table1[[#This Row],[weeklyUsageStoreUnit]]/Table1[[#This Row],[Pack Size]]</f>
        <v>0</v>
      </c>
      <c r="K128" s="1">
        <v>3</v>
      </c>
    </row>
    <row r="129" spans="1:11" x14ac:dyDescent="0.2">
      <c r="A129" s="3">
        <v>9140</v>
      </c>
      <c r="B129" s="3" t="str">
        <f>LEFT(Table1[[#This Row],[Code]],4)</f>
        <v>9140</v>
      </c>
      <c r="C129" s="2" t="s">
        <v>216</v>
      </c>
      <c r="D129" s="2" t="s">
        <v>255</v>
      </c>
      <c r="E129" s="2">
        <v>1</v>
      </c>
      <c r="F129" s="18">
        <f>Table1[[#This Row],[WeeklyUsageOrderUnit]]-Table1[[#This Row],[InstockStoreUnit]]</f>
        <v>0</v>
      </c>
      <c r="G129" s="14">
        <f>Table1[[#This Row],[weeklyUsageStoreUnit]]/Table1[[#This Row],[Pack Size]]</f>
        <v>0</v>
      </c>
      <c r="H129" s="22"/>
      <c r="I129" s="1"/>
      <c r="J129" s="11">
        <f>Table1[[#This Row],[weeklyUsageStoreUnit]]/Table1[[#This Row],[Pack Size]]</f>
        <v>0</v>
      </c>
      <c r="K129" s="1">
        <v>3</v>
      </c>
    </row>
    <row r="130" spans="1:11" x14ac:dyDescent="0.2">
      <c r="A130" s="3">
        <v>9150</v>
      </c>
      <c r="B130" s="3" t="str">
        <f>LEFT(Table1[[#This Row],[Code]],4)</f>
        <v>9150</v>
      </c>
      <c r="C130" s="2" t="s">
        <v>216</v>
      </c>
      <c r="D130" s="2" t="s">
        <v>256</v>
      </c>
      <c r="E130" s="2">
        <v>1</v>
      </c>
      <c r="F130" s="18">
        <f>Table1[[#This Row],[WeeklyUsageOrderUnit]]-Table1[[#This Row],[InstockStoreUnit]]</f>
        <v>0</v>
      </c>
      <c r="G130" s="14">
        <f>Table1[[#This Row],[weeklyUsageStoreUnit]]/Table1[[#This Row],[Pack Size]]</f>
        <v>0</v>
      </c>
      <c r="H130" s="22"/>
      <c r="I130" s="1"/>
      <c r="J130" s="11">
        <f>Table1[[#This Row],[weeklyUsageStoreUnit]]/Table1[[#This Row],[Pack Size]]</f>
        <v>0</v>
      </c>
      <c r="K130" s="1">
        <v>3</v>
      </c>
    </row>
    <row r="131" spans="1:11" x14ac:dyDescent="0.2">
      <c r="A131" s="3" t="s">
        <v>257</v>
      </c>
      <c r="B131" s="3" t="str">
        <f>LEFT(Table1[[#This Row],[Code]],4)</f>
        <v>9160</v>
      </c>
      <c r="C131" s="2" t="s">
        <v>216</v>
      </c>
      <c r="D131" s="2" t="s">
        <v>258</v>
      </c>
      <c r="E131" s="2">
        <v>1</v>
      </c>
      <c r="F131" s="18">
        <f>Table1[[#This Row],[WeeklyUsageOrderUnit]]-Table1[[#This Row],[InstockStoreUnit]]</f>
        <v>0</v>
      </c>
      <c r="G131" s="14">
        <f>Table1[[#This Row],[weeklyUsageStoreUnit]]/Table1[[#This Row],[Pack Size]]</f>
        <v>0</v>
      </c>
      <c r="I131" s="1"/>
      <c r="J131" s="11">
        <f>Table1[[#This Row],[weeklyUsageStoreUnit]]/Table1[[#This Row],[Pack Size]]</f>
        <v>0</v>
      </c>
      <c r="K131" s="1">
        <v>3</v>
      </c>
    </row>
    <row r="132" spans="1:11" x14ac:dyDescent="0.2">
      <c r="A132" s="3" t="s">
        <v>259</v>
      </c>
      <c r="B132" s="3" t="str">
        <f>LEFT(Table1[[#This Row],[Code]],4)</f>
        <v>9170</v>
      </c>
      <c r="C132" s="2" t="s">
        <v>216</v>
      </c>
      <c r="D132" s="2" t="s">
        <v>260</v>
      </c>
      <c r="E132" s="2">
        <v>12</v>
      </c>
      <c r="F132" s="18">
        <f>Table1[[#This Row],[WeeklyUsageOrderUnit]]-Table1[[#This Row],[InstockStoreUnit]]</f>
        <v>0</v>
      </c>
      <c r="G132" s="14">
        <f>Table1[[#This Row],[weeklyUsageStoreUnit]]/Table1[[#This Row],[Pack Size]]</f>
        <v>0</v>
      </c>
      <c r="I132" s="1"/>
      <c r="J132" s="11">
        <f>Table1[[#This Row],[weeklyUsageStoreUnit]]/Table1[[#This Row],[Pack Size]]</f>
        <v>0</v>
      </c>
      <c r="K132" s="1">
        <v>3</v>
      </c>
    </row>
    <row r="133" spans="1:11" x14ac:dyDescent="0.2">
      <c r="A133" s="3">
        <v>9175</v>
      </c>
      <c r="B133" s="3" t="str">
        <f>LEFT(Table1[[#This Row],[Code]],4)</f>
        <v>9175</v>
      </c>
      <c r="C133" s="2" t="s">
        <v>216</v>
      </c>
      <c r="D133" s="2" t="s">
        <v>261</v>
      </c>
      <c r="E133" s="2">
        <v>1</v>
      </c>
      <c r="F133" s="18">
        <f>Table1[[#This Row],[WeeklyUsageOrderUnit]]-Table1[[#This Row],[InstockStoreUnit]]</f>
        <v>0</v>
      </c>
      <c r="G133" s="14">
        <f>Table1[[#This Row],[weeklyUsageStoreUnit]]/Table1[[#This Row],[Pack Size]]</f>
        <v>0</v>
      </c>
      <c r="H133" s="22"/>
      <c r="I133" s="1"/>
      <c r="J133" s="11">
        <f>Table1[[#This Row],[weeklyUsageStoreUnit]]/Table1[[#This Row],[Pack Size]]</f>
        <v>0</v>
      </c>
      <c r="K133" s="1">
        <v>3</v>
      </c>
    </row>
    <row r="134" spans="1:11" x14ac:dyDescent="0.2">
      <c r="A134" s="3">
        <v>9180</v>
      </c>
      <c r="B134" s="3" t="str">
        <f>LEFT(Table1[[#This Row],[Code]],4)</f>
        <v>9180</v>
      </c>
      <c r="C134" s="2" t="s">
        <v>216</v>
      </c>
      <c r="D134" s="2" t="s">
        <v>262</v>
      </c>
      <c r="E134" s="2">
        <v>1</v>
      </c>
      <c r="F134" s="18">
        <f>Table1[[#This Row],[WeeklyUsageOrderUnit]]-Table1[[#This Row],[InstockStoreUnit]]</f>
        <v>0</v>
      </c>
      <c r="G134" s="14">
        <f>Table1[[#This Row],[weeklyUsageStoreUnit]]/Table1[[#This Row],[Pack Size]]</f>
        <v>0</v>
      </c>
      <c r="H134" s="22"/>
      <c r="I134" s="1"/>
      <c r="J134" s="11">
        <f>Table1[[#This Row],[weeklyUsageStoreUnit]]/Table1[[#This Row],[Pack Size]]</f>
        <v>0</v>
      </c>
      <c r="K134" s="1">
        <v>3</v>
      </c>
    </row>
    <row r="135" spans="1:11" x14ac:dyDescent="0.2">
      <c r="A135" s="3">
        <v>9185</v>
      </c>
      <c r="B135" s="3" t="str">
        <f>LEFT(Table1[[#This Row],[Code]],4)</f>
        <v>9185</v>
      </c>
      <c r="C135" s="2" t="s">
        <v>216</v>
      </c>
      <c r="D135" s="2" t="s">
        <v>263</v>
      </c>
      <c r="E135" s="2">
        <v>1</v>
      </c>
      <c r="F135" s="18">
        <f>Table1[[#This Row],[WeeklyUsageOrderUnit]]-Table1[[#This Row],[InstockStoreUnit]]</f>
        <v>0</v>
      </c>
      <c r="G135" s="14">
        <f>Table1[[#This Row],[weeklyUsageStoreUnit]]/Table1[[#This Row],[Pack Size]]</f>
        <v>1</v>
      </c>
      <c r="H135" s="22"/>
      <c r="I135" s="1">
        <v>1</v>
      </c>
      <c r="J135" s="11">
        <f>Table1[[#This Row],[weeklyUsageStoreUnit]]/Table1[[#This Row],[Pack Size]]</f>
        <v>1</v>
      </c>
      <c r="K135" s="1">
        <v>3</v>
      </c>
    </row>
    <row r="136" spans="1:11" x14ac:dyDescent="0.2">
      <c r="A136" s="3">
        <v>9190</v>
      </c>
      <c r="B136" s="3" t="str">
        <f>LEFT(Table1[[#This Row],[Code]],4)</f>
        <v>9190</v>
      </c>
      <c r="C136" s="2" t="s">
        <v>216</v>
      </c>
      <c r="D136" s="2" t="s">
        <v>264</v>
      </c>
      <c r="E136" s="2">
        <v>1</v>
      </c>
      <c r="F136" s="18">
        <f>Table1[[#This Row],[WeeklyUsageOrderUnit]]-Table1[[#This Row],[InstockStoreUnit]]</f>
        <v>0</v>
      </c>
      <c r="G136" s="14">
        <f>Table1[[#This Row],[weeklyUsageStoreUnit]]/Table1[[#This Row],[Pack Size]]</f>
        <v>0</v>
      </c>
      <c r="H136" s="22"/>
      <c r="I136" s="1"/>
      <c r="J136" s="11">
        <f>Table1[[#This Row],[weeklyUsageStoreUnit]]/Table1[[#This Row],[Pack Size]]</f>
        <v>0</v>
      </c>
      <c r="K136" s="1">
        <v>3</v>
      </c>
    </row>
    <row r="137" spans="1:11" x14ac:dyDescent="0.2">
      <c r="A137" s="3" t="s">
        <v>265</v>
      </c>
      <c r="B137" s="3" t="str">
        <f>LEFT(Table1[[#This Row],[Code]],4)</f>
        <v>9195</v>
      </c>
      <c r="C137" s="2" t="s">
        <v>216</v>
      </c>
      <c r="D137" s="2" t="s">
        <v>266</v>
      </c>
      <c r="E137" s="2">
        <v>1</v>
      </c>
      <c r="F137" s="18">
        <f>Table1[[#This Row],[WeeklyUsageOrderUnit]]-Table1[[#This Row],[InstockStoreUnit]]</f>
        <v>0</v>
      </c>
      <c r="G137" s="14">
        <f>Table1[[#This Row],[weeklyUsageStoreUnit]]/Table1[[#This Row],[Pack Size]]</f>
        <v>1</v>
      </c>
      <c r="I137" s="1">
        <v>1</v>
      </c>
      <c r="J137" s="11">
        <f>Table1[[#This Row],[weeklyUsageStoreUnit]]/Table1[[#This Row],[Pack Size]]</f>
        <v>1</v>
      </c>
      <c r="K137" s="1">
        <v>3</v>
      </c>
    </row>
    <row r="138" spans="1:11" x14ac:dyDescent="0.2">
      <c r="A138" s="3">
        <v>9197</v>
      </c>
      <c r="B138" s="3" t="str">
        <f>LEFT(Table1[[#This Row],[Code]],4)</f>
        <v>9197</v>
      </c>
      <c r="C138" s="2" t="s">
        <v>216</v>
      </c>
      <c r="D138" s="2" t="s">
        <v>267</v>
      </c>
      <c r="E138" s="2">
        <v>18</v>
      </c>
      <c r="F138" s="18">
        <f>Table1[[#This Row],[WeeklyUsageOrderUnit]]-Table1[[#This Row],[InstockStoreUnit]]</f>
        <v>0</v>
      </c>
      <c r="G138" s="14">
        <f>Table1[[#This Row],[weeklyUsageStoreUnit]]/Table1[[#This Row],[Pack Size]]</f>
        <v>0</v>
      </c>
      <c r="H138" s="22"/>
      <c r="I138" s="1"/>
      <c r="J138" s="11">
        <f>Table1[[#This Row],[weeklyUsageStoreUnit]]/Table1[[#This Row],[Pack Size]]</f>
        <v>0</v>
      </c>
      <c r="K138" s="1">
        <v>3</v>
      </c>
    </row>
    <row r="139" spans="1:11" x14ac:dyDescent="0.2">
      <c r="A139" s="3">
        <v>9215</v>
      </c>
      <c r="B139" s="3" t="str">
        <f>LEFT(Table1[[#This Row],[Code]],4)</f>
        <v>9215</v>
      </c>
      <c r="C139" s="2" t="s">
        <v>216</v>
      </c>
      <c r="D139" s="2" t="s">
        <v>268</v>
      </c>
      <c r="E139" s="2">
        <v>1</v>
      </c>
      <c r="F139" s="18">
        <f>Table1[[#This Row],[WeeklyUsageOrderUnit]]-Table1[[#This Row],[InstockStoreUnit]]</f>
        <v>0</v>
      </c>
      <c r="G139" s="14">
        <f>Table1[[#This Row],[weeklyUsageStoreUnit]]/Table1[[#This Row],[Pack Size]]</f>
        <v>0</v>
      </c>
      <c r="H139" s="22"/>
      <c r="I139" s="1"/>
      <c r="J139" s="11">
        <f>Table1[[#This Row],[weeklyUsageStoreUnit]]/Table1[[#This Row],[Pack Size]]</f>
        <v>0</v>
      </c>
      <c r="K139" s="1">
        <v>3</v>
      </c>
    </row>
    <row r="140" spans="1:11" x14ac:dyDescent="0.2">
      <c r="A140" s="3">
        <v>9221</v>
      </c>
      <c r="B140" s="3" t="str">
        <f>LEFT(Table1[[#This Row],[Code]],4)</f>
        <v>9221</v>
      </c>
      <c r="C140" s="2" t="s">
        <v>216</v>
      </c>
      <c r="D140" s="2" t="s">
        <v>269</v>
      </c>
      <c r="E140" s="2">
        <v>100</v>
      </c>
      <c r="F140" s="18">
        <f>Table1[[#This Row],[WeeklyUsageOrderUnit]]-Table1[[#This Row],[InstockStoreUnit]]</f>
        <v>0</v>
      </c>
      <c r="G140" s="14">
        <f>Table1[[#This Row],[weeklyUsageStoreUnit]]/Table1[[#This Row],[Pack Size]]</f>
        <v>0</v>
      </c>
      <c r="H140" s="22"/>
      <c r="I140" s="1"/>
      <c r="J140" s="11">
        <f>Table1[[#This Row],[weeklyUsageStoreUnit]]/Table1[[#This Row],[Pack Size]]</f>
        <v>0</v>
      </c>
      <c r="K140" s="1">
        <v>3</v>
      </c>
    </row>
    <row r="141" spans="1:11" x14ac:dyDescent="0.2">
      <c r="A141" s="3">
        <v>9230</v>
      </c>
      <c r="B141" s="3" t="str">
        <f>LEFT(Table1[[#This Row],[Code]],4)</f>
        <v>9230</v>
      </c>
      <c r="C141" s="2" t="s">
        <v>216</v>
      </c>
      <c r="D141" s="2" t="s">
        <v>270</v>
      </c>
      <c r="E141" s="2">
        <v>1</v>
      </c>
      <c r="F141" s="18">
        <f>Table1[[#This Row],[WeeklyUsageOrderUnit]]-Table1[[#This Row],[InstockStoreUnit]]</f>
        <v>0</v>
      </c>
      <c r="G141" s="14">
        <f>Table1[[#This Row],[weeklyUsageStoreUnit]]/Table1[[#This Row],[Pack Size]]</f>
        <v>0</v>
      </c>
      <c r="H141" s="22"/>
      <c r="I141" s="1"/>
      <c r="J141" s="11">
        <f>Table1[[#This Row],[weeklyUsageStoreUnit]]/Table1[[#This Row],[Pack Size]]</f>
        <v>0</v>
      </c>
      <c r="K141" s="1">
        <v>3</v>
      </c>
    </row>
    <row r="142" spans="1:11" x14ac:dyDescent="0.2">
      <c r="A142" s="3">
        <v>9231</v>
      </c>
      <c r="B142" s="3" t="str">
        <f>LEFT(Table1[[#This Row],[Code]],4)</f>
        <v>9231</v>
      </c>
      <c r="C142" s="2" t="s">
        <v>216</v>
      </c>
      <c r="D142" s="2" t="s">
        <v>271</v>
      </c>
      <c r="E142" s="2">
        <v>12</v>
      </c>
      <c r="F142" s="18">
        <f>Table1[[#This Row],[WeeklyUsageOrderUnit]]-Table1[[#This Row],[InstockStoreUnit]]</f>
        <v>0</v>
      </c>
      <c r="G142" s="14">
        <f>Table1[[#This Row],[weeklyUsageStoreUnit]]/Table1[[#This Row],[Pack Size]]</f>
        <v>0</v>
      </c>
      <c r="H142" s="22"/>
      <c r="I142" s="1"/>
      <c r="J142" s="11">
        <f>Table1[[#This Row],[weeklyUsageStoreUnit]]/Table1[[#This Row],[Pack Size]]</f>
        <v>0</v>
      </c>
      <c r="K142" s="1">
        <v>3</v>
      </c>
    </row>
    <row r="143" spans="1:11" x14ac:dyDescent="0.2">
      <c r="A143" s="3">
        <v>9232</v>
      </c>
      <c r="B143" s="3" t="str">
        <f>LEFT(Table1[[#This Row],[Code]],4)</f>
        <v>9232</v>
      </c>
      <c r="C143" s="2" t="s">
        <v>216</v>
      </c>
      <c r="D143" s="2" t="s">
        <v>272</v>
      </c>
      <c r="E143" s="2">
        <v>20</v>
      </c>
      <c r="F143" s="18">
        <f>Table1[[#This Row],[WeeklyUsageOrderUnit]]-Table1[[#This Row],[InstockStoreUnit]]</f>
        <v>0</v>
      </c>
      <c r="G143" s="14">
        <f>Table1[[#This Row],[weeklyUsageStoreUnit]]/Table1[[#This Row],[Pack Size]]</f>
        <v>0</v>
      </c>
      <c r="H143" s="22"/>
      <c r="I143" s="1"/>
      <c r="J143" s="11">
        <f>Table1[[#This Row],[weeklyUsageStoreUnit]]/Table1[[#This Row],[Pack Size]]</f>
        <v>0</v>
      </c>
      <c r="K143" s="1">
        <v>3</v>
      </c>
    </row>
    <row r="144" spans="1:11" x14ac:dyDescent="0.2">
      <c r="A144" s="3">
        <v>9246</v>
      </c>
      <c r="B144" s="3" t="str">
        <f>LEFT(Table1[[#This Row],[Code]],4)</f>
        <v>9246</v>
      </c>
      <c r="C144" s="2" t="s">
        <v>216</v>
      </c>
      <c r="D144" s="2" t="s">
        <v>273</v>
      </c>
      <c r="E144" s="2">
        <v>1</v>
      </c>
      <c r="F144" s="18">
        <f>Table1[[#This Row],[WeeklyUsageOrderUnit]]-Table1[[#This Row],[InstockStoreUnit]]</f>
        <v>0</v>
      </c>
      <c r="G144" s="14">
        <f>Table1[[#This Row],[weeklyUsageStoreUnit]]/Table1[[#This Row],[Pack Size]]</f>
        <v>0</v>
      </c>
      <c r="H144" s="22"/>
      <c r="I144" s="1"/>
      <c r="J144" s="11">
        <f>Table1[[#This Row],[weeklyUsageStoreUnit]]/Table1[[#This Row],[Pack Size]]</f>
        <v>0</v>
      </c>
      <c r="K144" s="1">
        <v>3</v>
      </c>
    </row>
    <row r="145" spans="1:11" x14ac:dyDescent="0.2">
      <c r="A145" s="3">
        <v>9248</v>
      </c>
      <c r="B145" s="3" t="str">
        <f>LEFT(Table1[[#This Row],[Code]],4)</f>
        <v>9248</v>
      </c>
      <c r="C145" s="2" t="s">
        <v>216</v>
      </c>
      <c r="D145" s="2" t="s">
        <v>274</v>
      </c>
      <c r="E145" s="2">
        <v>100</v>
      </c>
      <c r="F145" s="18">
        <f>Table1[[#This Row],[WeeklyUsageOrderUnit]]-Table1[[#This Row],[InstockStoreUnit]]</f>
        <v>0</v>
      </c>
      <c r="G145" s="14">
        <f>Table1[[#This Row],[weeklyUsageStoreUnit]]/Table1[[#This Row],[Pack Size]]</f>
        <v>0</v>
      </c>
      <c r="H145" s="22"/>
      <c r="I145" s="1"/>
      <c r="J145" s="11">
        <f>Table1[[#This Row],[weeklyUsageStoreUnit]]/Table1[[#This Row],[Pack Size]]</f>
        <v>0</v>
      </c>
      <c r="K145" s="1">
        <v>3</v>
      </c>
    </row>
    <row r="146" spans="1:11" x14ac:dyDescent="0.2">
      <c r="A146" s="3" t="s">
        <v>275</v>
      </c>
      <c r="B146" s="3" t="str">
        <f>LEFT(Table1[[#This Row],[Code]],4)</f>
        <v>9250</v>
      </c>
      <c r="C146" s="2" t="s">
        <v>216</v>
      </c>
      <c r="D146" s="2" t="s">
        <v>276</v>
      </c>
      <c r="E146" s="2">
        <v>3</v>
      </c>
      <c r="F146" s="18">
        <f>Table1[[#This Row],[WeeklyUsageOrderUnit]]-Table1[[#This Row],[InstockStoreUnit]]</f>
        <v>0</v>
      </c>
      <c r="G146" s="14">
        <f>Table1[[#This Row],[weeklyUsageStoreUnit]]/Table1[[#This Row],[Pack Size]]</f>
        <v>0</v>
      </c>
      <c r="I146" s="1"/>
      <c r="J146" s="11">
        <f>Table1[[#This Row],[weeklyUsageStoreUnit]]/Table1[[#This Row],[Pack Size]]</f>
        <v>0</v>
      </c>
      <c r="K146" s="1">
        <v>3</v>
      </c>
    </row>
    <row r="147" spans="1:11" x14ac:dyDescent="0.2">
      <c r="A147" s="3" t="s">
        <v>277</v>
      </c>
      <c r="B147" s="3" t="str">
        <f>LEFT(Table1[[#This Row],[Code]],4)</f>
        <v>9252</v>
      </c>
      <c r="C147" s="2" t="s">
        <v>216</v>
      </c>
      <c r="D147" s="2" t="s">
        <v>278</v>
      </c>
      <c r="E147" s="2">
        <v>6</v>
      </c>
      <c r="F147" s="18">
        <f>Table1[[#This Row],[WeeklyUsageOrderUnit]]-Table1[[#This Row],[InstockStoreUnit]]</f>
        <v>0</v>
      </c>
      <c r="G147" s="14">
        <f>Table1[[#This Row],[weeklyUsageStoreUnit]]/Table1[[#This Row],[Pack Size]]</f>
        <v>0</v>
      </c>
      <c r="I147" s="1"/>
      <c r="J147" s="11">
        <f>Table1[[#This Row],[weeklyUsageStoreUnit]]/Table1[[#This Row],[Pack Size]]</f>
        <v>0</v>
      </c>
      <c r="K147" s="1">
        <v>3</v>
      </c>
    </row>
    <row r="148" spans="1:11" x14ac:dyDescent="0.2">
      <c r="A148" s="3">
        <v>9255</v>
      </c>
      <c r="B148" s="3" t="str">
        <f>LEFT(Table1[[#This Row],[Code]],4)</f>
        <v>9255</v>
      </c>
      <c r="C148" s="2" t="s">
        <v>216</v>
      </c>
      <c r="D148" s="2" t="s">
        <v>279</v>
      </c>
      <c r="E148" s="2">
        <v>4</v>
      </c>
      <c r="F148" s="18">
        <f>Table1[[#This Row],[WeeklyUsageOrderUnit]]-Table1[[#This Row],[InstockStoreUnit]]</f>
        <v>0</v>
      </c>
      <c r="G148" s="14">
        <f>Table1[[#This Row],[weeklyUsageStoreUnit]]/Table1[[#This Row],[Pack Size]]</f>
        <v>0</v>
      </c>
      <c r="H148" s="22"/>
      <c r="I148" s="1"/>
      <c r="J148" s="11">
        <f>Table1[[#This Row],[weeklyUsageStoreUnit]]/Table1[[#This Row],[Pack Size]]</f>
        <v>0</v>
      </c>
      <c r="K148" s="1">
        <v>3</v>
      </c>
    </row>
    <row r="149" spans="1:11" x14ac:dyDescent="0.2">
      <c r="A149" s="3" t="s">
        <v>30</v>
      </c>
      <c r="B149" s="3" t="str">
        <f>LEFT(Table1[[#This Row],[Code]],4)</f>
        <v>9402</v>
      </c>
      <c r="C149" s="2" t="s">
        <v>10</v>
      </c>
      <c r="D149" s="2" t="s">
        <v>31</v>
      </c>
      <c r="E149" s="2">
        <v>1000</v>
      </c>
      <c r="F149" s="18">
        <f>Table1[[#This Row],[WeeklyUsageOrderUnit]]-Table1[[#This Row],[InstockStoreUnit]]</f>
        <v>0</v>
      </c>
      <c r="G149" s="14">
        <f>Table1[[#This Row],[weeklyUsageStoreUnit]]/Table1[[#This Row],[Pack Size]]</f>
        <v>0.1</v>
      </c>
      <c r="H149" s="20" t="s">
        <v>283</v>
      </c>
      <c r="I149" s="1">
        <v>100</v>
      </c>
      <c r="J149" s="11">
        <f>Table1[[#This Row],[weeklyUsageStoreUnit]]/Table1[[#This Row],[Pack Size]]</f>
        <v>0.1</v>
      </c>
      <c r="K149" s="1">
        <v>28</v>
      </c>
    </row>
    <row r="150" spans="1:11" x14ac:dyDescent="0.2">
      <c r="A150" s="3">
        <v>9403</v>
      </c>
      <c r="B150" s="3" t="str">
        <f>LEFT(Table1[[#This Row],[Code]],4)</f>
        <v>9403</v>
      </c>
      <c r="C150" s="2" t="s">
        <v>10</v>
      </c>
      <c r="D150" s="2" t="s">
        <v>32</v>
      </c>
      <c r="E150" s="2">
        <v>1000</v>
      </c>
      <c r="F150" s="18">
        <f>Table1[[#This Row],[WeeklyUsageOrderUnit]]-Table1[[#This Row],[InstockStoreUnit]]</f>
        <v>0</v>
      </c>
      <c r="G150" s="14">
        <f>Table1[[#This Row],[weeklyUsageStoreUnit]]/Table1[[#This Row],[Pack Size]]</f>
        <v>0.1</v>
      </c>
      <c r="H150" s="20" t="s">
        <v>283</v>
      </c>
      <c r="I150" s="1">
        <v>100</v>
      </c>
      <c r="J150" s="11">
        <f>Table1[[#This Row],[weeklyUsageStoreUnit]]/Table1[[#This Row],[Pack Size]]</f>
        <v>0.1</v>
      </c>
      <c r="K150" s="1">
        <v>28</v>
      </c>
    </row>
    <row r="151" spans="1:11" x14ac:dyDescent="0.2">
      <c r="A151" s="3" t="s">
        <v>33</v>
      </c>
      <c r="B151" s="3" t="str">
        <f>LEFT(Table1[[#This Row],[Code]],4)</f>
        <v>9404</v>
      </c>
      <c r="C151" s="2" t="s">
        <v>10</v>
      </c>
      <c r="D151" s="2" t="s">
        <v>34</v>
      </c>
      <c r="E151" s="2">
        <v>2000</v>
      </c>
      <c r="F151" s="18">
        <f>Table1[[#This Row],[WeeklyUsageOrderUnit]]-Table1[[#This Row],[InstockStoreUnit]]</f>
        <v>0</v>
      </c>
      <c r="G151" s="14">
        <f>Table1[[#This Row],[weeklyUsageStoreUnit]]/Table1[[#This Row],[Pack Size]]</f>
        <v>0.05</v>
      </c>
      <c r="H151" s="20" t="s">
        <v>283</v>
      </c>
      <c r="I151" s="1">
        <v>100</v>
      </c>
      <c r="J151" s="11">
        <f>Table1[[#This Row],[weeklyUsageStoreUnit]]/Table1[[#This Row],[Pack Size]]</f>
        <v>0.05</v>
      </c>
      <c r="K151" s="1">
        <v>28</v>
      </c>
    </row>
    <row r="152" spans="1:11" x14ac:dyDescent="0.2">
      <c r="A152" s="3" t="s">
        <v>35</v>
      </c>
      <c r="B152" s="3" t="str">
        <f>LEFT(Table1[[#This Row],[Code]],4)</f>
        <v>9407</v>
      </c>
      <c r="C152" s="2" t="s">
        <v>10</v>
      </c>
      <c r="D152" s="2" t="s">
        <v>36</v>
      </c>
      <c r="E152" s="2">
        <v>1000</v>
      </c>
      <c r="F152" s="18">
        <f>Table1[[#This Row],[WeeklyUsageOrderUnit]]-Table1[[#This Row],[InstockStoreUnit]]</f>
        <v>0</v>
      </c>
      <c r="G152" s="14">
        <f>Table1[[#This Row],[weeklyUsageStoreUnit]]/Table1[[#This Row],[Pack Size]]</f>
        <v>0</v>
      </c>
      <c r="H152" s="20" t="s">
        <v>283</v>
      </c>
      <c r="I152" s="1">
        <v>0</v>
      </c>
      <c r="J152" s="11">
        <f>Table1[[#This Row],[weeklyUsageStoreUnit]]/Table1[[#This Row],[Pack Size]]</f>
        <v>0</v>
      </c>
      <c r="K152" s="1">
        <v>3</v>
      </c>
    </row>
    <row r="153" spans="1:11" x14ac:dyDescent="0.2">
      <c r="A153" s="3" t="s">
        <v>37</v>
      </c>
      <c r="B153" s="3" t="str">
        <f>LEFT(Table1[[#This Row],[Code]],4)</f>
        <v>9408</v>
      </c>
      <c r="C153" s="2" t="s">
        <v>10</v>
      </c>
      <c r="D153" s="2" t="s">
        <v>38</v>
      </c>
      <c r="E153" s="2">
        <v>2000</v>
      </c>
      <c r="F153" s="18">
        <f>Table1[[#This Row],[WeeklyUsageOrderUnit]]-Table1[[#This Row],[InstockStoreUnit]]</f>
        <v>0</v>
      </c>
      <c r="G153" s="14">
        <f>Table1[[#This Row],[weeklyUsageStoreUnit]]/Table1[[#This Row],[Pack Size]]</f>
        <v>0.01</v>
      </c>
      <c r="H153" s="20" t="s">
        <v>283</v>
      </c>
      <c r="I153" s="1">
        <v>20</v>
      </c>
      <c r="J153" s="11">
        <f>Table1[[#This Row],[weeklyUsageStoreUnit]]/Table1[[#This Row],[Pack Size]]</f>
        <v>0.01</v>
      </c>
      <c r="K153" s="1">
        <v>28</v>
      </c>
    </row>
    <row r="154" spans="1:11" x14ac:dyDescent="0.2">
      <c r="A154" s="3" t="s">
        <v>183</v>
      </c>
      <c r="B154" s="3" t="str">
        <f>LEFT(Table1[[#This Row],[Code]],4)</f>
        <v>9500</v>
      </c>
      <c r="C154" s="2" t="s">
        <v>40</v>
      </c>
      <c r="D154" s="2" t="s">
        <v>184</v>
      </c>
      <c r="E154" s="2">
        <v>1.25</v>
      </c>
      <c r="F154" s="18">
        <f>Table1[[#This Row],[WeeklyUsageOrderUnit]]-Table1[[#This Row],[InstockStoreUnit]]</f>
        <v>0</v>
      </c>
      <c r="G154" s="14">
        <f>Table1[[#This Row],[weeklyUsageStoreUnit]]/Table1[[#This Row],[Pack Size]]</f>
        <v>0</v>
      </c>
      <c r="I154" s="1"/>
      <c r="J154" s="11">
        <f>Table1[[#This Row],[weeklyUsageStoreUnit]]/Table1[[#This Row],[Pack Size]]</f>
        <v>0</v>
      </c>
      <c r="K154" s="1">
        <v>3</v>
      </c>
    </row>
    <row r="155" spans="1:11" x14ac:dyDescent="0.2">
      <c r="A155" s="3" t="s">
        <v>185</v>
      </c>
      <c r="B155" s="3" t="str">
        <f>LEFT(Table1[[#This Row],[Code]],4)</f>
        <v>9501</v>
      </c>
      <c r="C155" s="2" t="s">
        <v>40</v>
      </c>
      <c r="D155" s="2" t="s">
        <v>186</v>
      </c>
      <c r="E155" s="2">
        <v>1.5</v>
      </c>
      <c r="F155" s="18">
        <f>Table1[[#This Row],[WeeklyUsageOrderUnit]]-Table1[[#This Row],[InstockStoreUnit]]</f>
        <v>0</v>
      </c>
      <c r="G155" s="14">
        <f>Table1[[#This Row],[weeklyUsageStoreUnit]]/Table1[[#This Row],[Pack Size]]</f>
        <v>0</v>
      </c>
      <c r="I155" s="1"/>
      <c r="J155" s="11">
        <f>Table1[[#This Row],[weeklyUsageStoreUnit]]/Table1[[#This Row],[Pack Size]]</f>
        <v>0</v>
      </c>
      <c r="K155" s="1">
        <v>3</v>
      </c>
    </row>
    <row r="156" spans="1:11" x14ac:dyDescent="0.2">
      <c r="A156" s="3" t="s">
        <v>187</v>
      </c>
      <c r="B156" s="3" t="str">
        <f>LEFT(Table1[[#This Row],[Code]],4)</f>
        <v>9503</v>
      </c>
      <c r="C156" s="2" t="s">
        <v>40</v>
      </c>
      <c r="D156" s="2" t="s">
        <v>188</v>
      </c>
      <c r="E156" s="2">
        <v>9.5</v>
      </c>
      <c r="F156" s="18">
        <f>Table1[[#This Row],[WeeklyUsageOrderUnit]]-Table1[[#This Row],[InstockStoreUnit]]</f>
        <v>0</v>
      </c>
      <c r="G156" s="14">
        <f>Table1[[#This Row],[weeklyUsageStoreUnit]]/Table1[[#This Row],[Pack Size]]</f>
        <v>0</v>
      </c>
      <c r="I156" s="1"/>
      <c r="J156" s="11">
        <f>Table1[[#This Row],[weeklyUsageStoreUnit]]/Table1[[#This Row],[Pack Size]]</f>
        <v>0</v>
      </c>
      <c r="K156" s="1">
        <v>3</v>
      </c>
    </row>
    <row r="157" spans="1:11" x14ac:dyDescent="0.2">
      <c r="A157" s="3" t="s">
        <v>189</v>
      </c>
      <c r="B157" s="3" t="str">
        <f>LEFT(Table1[[#This Row],[Code]],4)</f>
        <v>9504</v>
      </c>
      <c r="C157" s="2" t="s">
        <v>40</v>
      </c>
      <c r="D157" s="2" t="s">
        <v>190</v>
      </c>
      <c r="E157" s="2">
        <v>6</v>
      </c>
      <c r="F157" s="18">
        <f>Table1[[#This Row],[WeeklyUsageOrderUnit]]-Table1[[#This Row],[InstockStoreUnit]]</f>
        <v>0</v>
      </c>
      <c r="G157" s="14">
        <f>Table1[[#This Row],[weeklyUsageStoreUnit]]/Table1[[#This Row],[Pack Size]]</f>
        <v>0.16666666666666666</v>
      </c>
      <c r="I157" s="1">
        <v>1</v>
      </c>
      <c r="J157" s="11">
        <f>Table1[[#This Row],[weeklyUsageStoreUnit]]/Table1[[#This Row],[Pack Size]]</f>
        <v>0.16666666666666666</v>
      </c>
      <c r="K157" s="1">
        <v>28</v>
      </c>
    </row>
    <row r="158" spans="1:11" x14ac:dyDescent="0.2">
      <c r="A158" s="3">
        <v>9507</v>
      </c>
      <c r="B158" s="3" t="str">
        <f>LEFT(Table1[[#This Row],[Code]],4)</f>
        <v>9507</v>
      </c>
      <c r="C158" s="2" t="s">
        <v>40</v>
      </c>
      <c r="D158" s="2" t="s">
        <v>191</v>
      </c>
      <c r="E158" s="2">
        <v>4.5</v>
      </c>
      <c r="F158" s="18">
        <f>Table1[[#This Row],[WeeklyUsageOrderUnit]]-Table1[[#This Row],[InstockStoreUnit]]</f>
        <v>0</v>
      </c>
      <c r="G158" s="14">
        <f>Table1[[#This Row],[weeklyUsageStoreUnit]]/Table1[[#This Row],[Pack Size]]</f>
        <v>0.22222222222222221</v>
      </c>
      <c r="H158" s="22"/>
      <c r="I158" s="1">
        <v>1</v>
      </c>
      <c r="J158" s="11">
        <f>Table1[[#This Row],[weeklyUsageStoreUnit]]/Table1[[#This Row],[Pack Size]]</f>
        <v>0.22222222222222221</v>
      </c>
      <c r="K158" s="1">
        <v>28</v>
      </c>
    </row>
    <row r="159" spans="1:11" x14ac:dyDescent="0.2">
      <c r="A159" s="3" t="s">
        <v>156</v>
      </c>
      <c r="B159" s="3" t="str">
        <f>LEFT(Table1[[#This Row],[Code]],4)</f>
        <v>9514</v>
      </c>
      <c r="C159" s="2" t="s">
        <v>40</v>
      </c>
      <c r="D159" s="2" t="s">
        <v>157</v>
      </c>
      <c r="E159" s="2">
        <v>6</v>
      </c>
      <c r="F159" s="18">
        <f>Table1[[#This Row],[WeeklyUsageOrderUnit]]-Table1[[#This Row],[InstockStoreUnit]]</f>
        <v>0</v>
      </c>
      <c r="G159" s="14">
        <f>Table1[[#This Row],[weeklyUsageStoreUnit]]/Table1[[#This Row],[Pack Size]]</f>
        <v>1</v>
      </c>
      <c r="I159" s="1">
        <v>6</v>
      </c>
      <c r="J159" s="11">
        <f>Table1[[#This Row],[weeklyUsageStoreUnit]]/Table1[[#This Row],[Pack Size]]</f>
        <v>1</v>
      </c>
      <c r="K159" s="1">
        <v>3</v>
      </c>
    </row>
    <row r="160" spans="1:11" x14ac:dyDescent="0.2">
      <c r="A160" s="3" t="s">
        <v>158</v>
      </c>
      <c r="B160" s="3" t="str">
        <f>LEFT(Table1[[#This Row],[Code]],4)</f>
        <v>9518</v>
      </c>
      <c r="C160" s="2" t="s">
        <v>40</v>
      </c>
      <c r="D160" s="2" t="s">
        <v>159</v>
      </c>
      <c r="E160" s="2">
        <v>12</v>
      </c>
      <c r="F160" s="18">
        <f>Table1[[#This Row],[WeeklyUsageOrderUnit]]-Table1[[#This Row],[InstockStoreUnit]]</f>
        <v>0</v>
      </c>
      <c r="G160" s="14">
        <f>Table1[[#This Row],[weeklyUsageStoreUnit]]/Table1[[#This Row],[Pack Size]]</f>
        <v>4.1666666666666664E-2</v>
      </c>
      <c r="I160" s="1">
        <v>0.5</v>
      </c>
      <c r="J160" s="11">
        <f>Table1[[#This Row],[weeklyUsageStoreUnit]]/Table1[[#This Row],[Pack Size]]</f>
        <v>4.1666666666666664E-2</v>
      </c>
      <c r="K160" s="1">
        <v>3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6720B-8673-C242-9E55-8A7904C715FE}">
  <dimension ref="A1:B3"/>
  <sheetViews>
    <sheetView workbookViewId="0">
      <selection activeCell="B4" sqref="B4"/>
    </sheetView>
  </sheetViews>
  <sheetFormatPr baseColWidth="10" defaultRowHeight="16" x14ac:dyDescent="0.2"/>
  <sheetData>
    <row r="1" spans="1:2" x14ac:dyDescent="0.2">
      <c r="A1" s="7">
        <v>45971</v>
      </c>
      <c r="B1" t="s">
        <v>280</v>
      </c>
    </row>
    <row r="2" spans="1:2" x14ac:dyDescent="0.2">
      <c r="A2" s="7">
        <v>45964</v>
      </c>
      <c r="B2" t="s">
        <v>281</v>
      </c>
    </row>
    <row r="3" spans="1:2" x14ac:dyDescent="0.2">
      <c r="A3" s="7">
        <v>45676</v>
      </c>
      <c r="B3" t="s">
        <v>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Hu</dc:creator>
  <cp:lastModifiedBy>Simona Hu</cp:lastModifiedBy>
  <dcterms:created xsi:type="dcterms:W3CDTF">2025-02-07T03:36:08Z</dcterms:created>
  <dcterms:modified xsi:type="dcterms:W3CDTF">2025-02-09T13:48:50Z</dcterms:modified>
</cp:coreProperties>
</file>