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hu348/Documents/My Documents/inventorySystem/excelData/"/>
    </mc:Choice>
  </mc:AlternateContent>
  <xr:revisionPtr revIDLastSave="0" documentId="13_ncr:1_{3D5131DA-C925-A949-987C-8E771963F493}" xr6:coauthVersionLast="47" xr6:coauthVersionMax="47" xr10:uidLastSave="{00000000-0000-0000-0000-000000000000}"/>
  <bookViews>
    <workbookView xWindow="0" yWindow="500" windowWidth="38400" windowHeight="21100" activeTab="4" xr2:uid="{7877A25D-7BF6-5C41-BC17-71F90176829B}"/>
  </bookViews>
  <sheets>
    <sheet name="Sheet3" sheetId="3" r:id="rId1"/>
    <sheet name="Sheet2" sheetId="2" r:id="rId2"/>
    <sheet name="Sheet1" sheetId="1" r:id="rId3"/>
    <sheet name="Sheet5" sheetId="5" r:id="rId4"/>
    <sheet name="Sheet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K3" i="5" s="1"/>
  <c r="L3" i="5" s="1"/>
  <c r="M3" i="5" s="1"/>
  <c r="J4" i="5"/>
  <c r="K4" i="5" s="1"/>
  <c r="L4" i="5" s="1"/>
  <c r="M4" i="5" s="1"/>
  <c r="J5" i="5"/>
  <c r="K5" i="5" s="1"/>
  <c r="L5" i="5" s="1"/>
  <c r="M5" i="5" s="1"/>
  <c r="J6" i="5"/>
  <c r="K6" i="5" s="1"/>
  <c r="L6" i="5" s="1"/>
  <c r="M6" i="5" s="1"/>
  <c r="J7" i="5"/>
  <c r="K7" i="5" s="1"/>
  <c r="L7" i="5" s="1"/>
  <c r="M7" i="5" s="1"/>
  <c r="J8" i="5"/>
  <c r="K8" i="5" s="1"/>
  <c r="L8" i="5" s="1"/>
  <c r="M8" i="5" s="1"/>
  <c r="J9" i="5"/>
  <c r="K9" i="5" s="1"/>
  <c r="L9" i="5" s="1"/>
  <c r="M9" i="5" s="1"/>
  <c r="J10" i="5"/>
  <c r="K10" i="5" s="1"/>
  <c r="L10" i="5" s="1"/>
  <c r="M10" i="5" s="1"/>
  <c r="J11" i="5"/>
  <c r="K11" i="5" s="1"/>
  <c r="L11" i="5" s="1"/>
  <c r="M11" i="5" s="1"/>
  <c r="J12" i="5"/>
  <c r="K12" i="5" s="1"/>
  <c r="L12" i="5" s="1"/>
  <c r="M12" i="5" s="1"/>
  <c r="J13" i="5"/>
  <c r="K13" i="5" s="1"/>
  <c r="L13" i="5" s="1"/>
  <c r="M13" i="5" s="1"/>
  <c r="J14" i="5"/>
  <c r="K14" i="5" s="1"/>
  <c r="L14" i="5" s="1"/>
  <c r="M14" i="5" s="1"/>
  <c r="J15" i="5"/>
  <c r="K15" i="5" s="1"/>
  <c r="L15" i="5" s="1"/>
  <c r="M15" i="5" s="1"/>
  <c r="J16" i="5"/>
  <c r="K16" i="5" s="1"/>
  <c r="L16" i="5" s="1"/>
  <c r="M16" i="5" s="1"/>
  <c r="J17" i="5"/>
  <c r="K17" i="5" s="1"/>
  <c r="L17" i="5" s="1"/>
  <c r="M17" i="5" s="1"/>
  <c r="J18" i="5"/>
  <c r="K18" i="5" s="1"/>
  <c r="L18" i="5" s="1"/>
  <c r="M18" i="5" s="1"/>
  <c r="J19" i="5"/>
  <c r="K19" i="5" s="1"/>
  <c r="L19" i="5" s="1"/>
  <c r="M19" i="5" s="1"/>
  <c r="J20" i="5"/>
  <c r="K20" i="5" s="1"/>
  <c r="L20" i="5" s="1"/>
  <c r="M20" i="5" s="1"/>
  <c r="J21" i="5"/>
  <c r="K21" i="5" s="1"/>
  <c r="L21" i="5" s="1"/>
  <c r="M21" i="5" s="1"/>
  <c r="J22" i="5"/>
  <c r="K22" i="5" s="1"/>
  <c r="L22" i="5" s="1"/>
  <c r="M22" i="5" s="1"/>
  <c r="J23" i="5"/>
  <c r="K23" i="5" s="1"/>
  <c r="L23" i="5" s="1"/>
  <c r="M23" i="5" s="1"/>
  <c r="J24" i="5"/>
  <c r="K24" i="5" s="1"/>
  <c r="L24" i="5" s="1"/>
  <c r="M24" i="5" s="1"/>
  <c r="J25" i="5"/>
  <c r="K25" i="5" s="1"/>
  <c r="L25" i="5" s="1"/>
  <c r="M25" i="5" s="1"/>
  <c r="J26" i="5"/>
  <c r="K26" i="5" s="1"/>
  <c r="L26" i="5" s="1"/>
  <c r="M26" i="5" s="1"/>
  <c r="J27" i="5"/>
  <c r="K27" i="5" s="1"/>
  <c r="L27" i="5" s="1"/>
  <c r="M27" i="5" s="1"/>
  <c r="J28" i="5"/>
  <c r="K28" i="5" s="1"/>
  <c r="L28" i="5" s="1"/>
  <c r="M28" i="5" s="1"/>
  <c r="J29" i="5"/>
  <c r="K29" i="5" s="1"/>
  <c r="L29" i="5" s="1"/>
  <c r="M29" i="5" s="1"/>
  <c r="J30" i="5"/>
  <c r="K30" i="5" s="1"/>
  <c r="L30" i="5" s="1"/>
  <c r="M30" i="5" s="1"/>
  <c r="J31" i="5"/>
  <c r="K31" i="5" s="1"/>
  <c r="L31" i="5" s="1"/>
  <c r="M31" i="5" s="1"/>
  <c r="J32" i="5"/>
  <c r="K32" i="5" s="1"/>
  <c r="L32" i="5" s="1"/>
  <c r="M32" i="5" s="1"/>
  <c r="J33" i="5"/>
  <c r="K33" i="5" s="1"/>
  <c r="L33" i="5" s="1"/>
  <c r="M33" i="5" s="1"/>
  <c r="J34" i="5"/>
  <c r="K34" i="5" s="1"/>
  <c r="L34" i="5" s="1"/>
  <c r="M34" i="5" s="1"/>
  <c r="J35" i="5"/>
  <c r="K35" i="5" s="1"/>
  <c r="L35" i="5" s="1"/>
  <c r="M35" i="5" s="1"/>
  <c r="J36" i="5"/>
  <c r="K36" i="5" s="1"/>
  <c r="L36" i="5" s="1"/>
  <c r="M36" i="5" s="1"/>
  <c r="J37" i="5"/>
  <c r="K37" i="5" s="1"/>
  <c r="L37" i="5" s="1"/>
  <c r="M37" i="5" s="1"/>
  <c r="J38" i="5"/>
  <c r="K38" i="5" s="1"/>
  <c r="L38" i="5" s="1"/>
  <c r="M38" i="5" s="1"/>
  <c r="J39" i="5"/>
  <c r="K39" i="5" s="1"/>
  <c r="L39" i="5" s="1"/>
  <c r="M39" i="5" s="1"/>
  <c r="J40" i="5"/>
  <c r="K40" i="5" s="1"/>
  <c r="L40" i="5" s="1"/>
  <c r="M40" i="5" s="1"/>
  <c r="J41" i="5"/>
  <c r="K41" i="5" s="1"/>
  <c r="L41" i="5" s="1"/>
  <c r="M41" i="5" s="1"/>
  <c r="J42" i="5"/>
  <c r="K42" i="5" s="1"/>
  <c r="L42" i="5" s="1"/>
  <c r="M42" i="5" s="1"/>
  <c r="J43" i="5"/>
  <c r="K43" i="5" s="1"/>
  <c r="L43" i="5" s="1"/>
  <c r="M43" i="5" s="1"/>
  <c r="J44" i="5"/>
  <c r="K44" i="5" s="1"/>
  <c r="L44" i="5" s="1"/>
  <c r="M44" i="5" s="1"/>
  <c r="J45" i="5"/>
  <c r="K45" i="5" s="1"/>
  <c r="L45" i="5" s="1"/>
  <c r="M45" i="5" s="1"/>
  <c r="J46" i="5"/>
  <c r="K46" i="5" s="1"/>
  <c r="L46" i="5" s="1"/>
  <c r="M46" i="5" s="1"/>
  <c r="J47" i="5"/>
  <c r="K47" i="5" s="1"/>
  <c r="L47" i="5" s="1"/>
  <c r="M47" i="5" s="1"/>
  <c r="J48" i="5"/>
  <c r="K48" i="5" s="1"/>
  <c r="L48" i="5" s="1"/>
  <c r="M48" i="5" s="1"/>
  <c r="J49" i="5"/>
  <c r="K49" i="5" s="1"/>
  <c r="L49" i="5" s="1"/>
  <c r="M49" i="5" s="1"/>
  <c r="J50" i="5"/>
  <c r="K50" i="5" s="1"/>
  <c r="L50" i="5" s="1"/>
  <c r="M50" i="5" s="1"/>
  <c r="J51" i="5"/>
  <c r="K51" i="5" s="1"/>
  <c r="L51" i="5" s="1"/>
  <c r="M51" i="5" s="1"/>
  <c r="J52" i="5"/>
  <c r="K52" i="5" s="1"/>
  <c r="L52" i="5" s="1"/>
  <c r="M52" i="5" s="1"/>
  <c r="J53" i="5"/>
  <c r="K53" i="5" s="1"/>
  <c r="L53" i="5" s="1"/>
  <c r="M53" i="5" s="1"/>
  <c r="J54" i="5"/>
  <c r="K54" i="5" s="1"/>
  <c r="L54" i="5" s="1"/>
  <c r="M54" i="5" s="1"/>
  <c r="J55" i="5"/>
  <c r="K55" i="5" s="1"/>
  <c r="L55" i="5" s="1"/>
  <c r="M55" i="5" s="1"/>
  <c r="J56" i="5"/>
  <c r="K56" i="5" s="1"/>
  <c r="L56" i="5" s="1"/>
  <c r="M56" i="5" s="1"/>
  <c r="J57" i="5"/>
  <c r="K57" i="5" s="1"/>
  <c r="L57" i="5" s="1"/>
  <c r="M57" i="5" s="1"/>
  <c r="J58" i="5"/>
  <c r="K58" i="5" s="1"/>
  <c r="L58" i="5" s="1"/>
  <c r="M58" i="5" s="1"/>
  <c r="J59" i="5"/>
  <c r="K59" i="5" s="1"/>
  <c r="L59" i="5" s="1"/>
  <c r="M59" i="5" s="1"/>
  <c r="J60" i="5"/>
  <c r="K60" i="5" s="1"/>
  <c r="L60" i="5" s="1"/>
  <c r="M60" i="5" s="1"/>
  <c r="J61" i="5"/>
  <c r="K61" i="5" s="1"/>
  <c r="L61" i="5" s="1"/>
  <c r="M61" i="5" s="1"/>
  <c r="J62" i="5"/>
  <c r="K62" i="5" s="1"/>
  <c r="L62" i="5" s="1"/>
  <c r="M62" i="5" s="1"/>
  <c r="J63" i="5"/>
  <c r="K63" i="5" s="1"/>
  <c r="L63" i="5" s="1"/>
  <c r="M63" i="5" s="1"/>
  <c r="J64" i="5"/>
  <c r="K64" i="5" s="1"/>
  <c r="L64" i="5" s="1"/>
  <c r="M64" i="5" s="1"/>
  <c r="J65" i="5"/>
  <c r="K65" i="5" s="1"/>
  <c r="L65" i="5" s="1"/>
  <c r="M65" i="5" s="1"/>
  <c r="J66" i="5"/>
  <c r="K66" i="5" s="1"/>
  <c r="L66" i="5" s="1"/>
  <c r="M66" i="5" s="1"/>
  <c r="J67" i="5"/>
  <c r="K67" i="5" s="1"/>
  <c r="L67" i="5" s="1"/>
  <c r="M67" i="5" s="1"/>
  <c r="J68" i="5"/>
  <c r="K68" i="5" s="1"/>
  <c r="L68" i="5" s="1"/>
  <c r="M68" i="5" s="1"/>
  <c r="J69" i="5"/>
  <c r="K69" i="5" s="1"/>
  <c r="L69" i="5" s="1"/>
  <c r="M69" i="5" s="1"/>
  <c r="J70" i="5"/>
  <c r="K70" i="5" s="1"/>
  <c r="L70" i="5" s="1"/>
  <c r="M70" i="5" s="1"/>
  <c r="J71" i="5"/>
  <c r="K71" i="5" s="1"/>
  <c r="L71" i="5" s="1"/>
  <c r="M71" i="5" s="1"/>
  <c r="J72" i="5"/>
  <c r="K72" i="5" s="1"/>
  <c r="L72" i="5" s="1"/>
  <c r="M72" i="5" s="1"/>
  <c r="J73" i="5"/>
  <c r="K73" i="5" s="1"/>
  <c r="L73" i="5" s="1"/>
  <c r="M73" i="5" s="1"/>
  <c r="J74" i="5"/>
  <c r="K74" i="5" s="1"/>
  <c r="L74" i="5" s="1"/>
  <c r="M74" i="5" s="1"/>
  <c r="J75" i="5"/>
  <c r="K75" i="5" s="1"/>
  <c r="L75" i="5" s="1"/>
  <c r="M75" i="5" s="1"/>
  <c r="J76" i="5"/>
  <c r="K76" i="5" s="1"/>
  <c r="L76" i="5" s="1"/>
  <c r="M76" i="5" s="1"/>
  <c r="J77" i="5"/>
  <c r="K77" i="5" s="1"/>
  <c r="L77" i="5" s="1"/>
  <c r="M77" i="5" s="1"/>
  <c r="J78" i="5"/>
  <c r="K78" i="5" s="1"/>
  <c r="L78" i="5" s="1"/>
  <c r="M78" i="5" s="1"/>
  <c r="J79" i="5"/>
  <c r="K79" i="5" s="1"/>
  <c r="L79" i="5" s="1"/>
  <c r="M79" i="5" s="1"/>
  <c r="J80" i="5"/>
  <c r="K80" i="5" s="1"/>
  <c r="L80" i="5" s="1"/>
  <c r="M80" i="5" s="1"/>
  <c r="J81" i="5"/>
  <c r="K81" i="5" s="1"/>
  <c r="L81" i="5" s="1"/>
  <c r="M81" i="5" s="1"/>
  <c r="J82" i="5"/>
  <c r="K82" i="5" s="1"/>
  <c r="L82" i="5" s="1"/>
  <c r="M82" i="5" s="1"/>
  <c r="J83" i="5"/>
  <c r="K83" i="5" s="1"/>
  <c r="L83" i="5" s="1"/>
  <c r="M83" i="5" s="1"/>
  <c r="J84" i="5"/>
  <c r="K84" i="5" s="1"/>
  <c r="L84" i="5" s="1"/>
  <c r="M84" i="5" s="1"/>
  <c r="J85" i="5"/>
  <c r="K85" i="5" s="1"/>
  <c r="L85" i="5" s="1"/>
  <c r="M85" i="5" s="1"/>
  <c r="J86" i="5"/>
  <c r="K86" i="5" s="1"/>
  <c r="L86" i="5" s="1"/>
  <c r="M86" i="5" s="1"/>
  <c r="J87" i="5"/>
  <c r="K87" i="5" s="1"/>
  <c r="L87" i="5" s="1"/>
  <c r="M87" i="5" s="1"/>
  <c r="J88" i="5"/>
  <c r="K88" i="5" s="1"/>
  <c r="L88" i="5" s="1"/>
  <c r="M88" i="5" s="1"/>
  <c r="J89" i="5"/>
  <c r="K89" i="5" s="1"/>
  <c r="L89" i="5" s="1"/>
  <c r="M89" i="5" s="1"/>
  <c r="J90" i="5"/>
  <c r="K90" i="5" s="1"/>
  <c r="L90" i="5" s="1"/>
  <c r="M90" i="5" s="1"/>
  <c r="J91" i="5"/>
  <c r="K91" i="5" s="1"/>
  <c r="L91" i="5" s="1"/>
  <c r="M91" i="5" s="1"/>
  <c r="J92" i="5"/>
  <c r="K92" i="5" s="1"/>
  <c r="L92" i="5" s="1"/>
  <c r="M92" i="5" s="1"/>
  <c r="J93" i="5"/>
  <c r="K93" i="5" s="1"/>
  <c r="L93" i="5" s="1"/>
  <c r="M93" i="5" s="1"/>
  <c r="J94" i="5"/>
  <c r="K94" i="5" s="1"/>
  <c r="L94" i="5" s="1"/>
  <c r="M94" i="5" s="1"/>
  <c r="J95" i="5"/>
  <c r="K95" i="5" s="1"/>
  <c r="L95" i="5" s="1"/>
  <c r="M95" i="5" s="1"/>
  <c r="J96" i="5"/>
  <c r="K96" i="5" s="1"/>
  <c r="L96" i="5" s="1"/>
  <c r="M96" i="5" s="1"/>
  <c r="J97" i="5"/>
  <c r="K97" i="5" s="1"/>
  <c r="L97" i="5" s="1"/>
  <c r="M97" i="5" s="1"/>
  <c r="J98" i="5"/>
  <c r="K98" i="5" s="1"/>
  <c r="L98" i="5" s="1"/>
  <c r="M98" i="5" s="1"/>
  <c r="J99" i="5"/>
  <c r="K99" i="5" s="1"/>
  <c r="L99" i="5" s="1"/>
  <c r="M99" i="5" s="1"/>
  <c r="J100" i="5"/>
  <c r="K100" i="5" s="1"/>
  <c r="L100" i="5" s="1"/>
  <c r="M100" i="5" s="1"/>
  <c r="J101" i="5"/>
  <c r="K101" i="5" s="1"/>
  <c r="L101" i="5" s="1"/>
  <c r="M101" i="5" s="1"/>
  <c r="J102" i="5"/>
  <c r="K102" i="5" s="1"/>
  <c r="L102" i="5" s="1"/>
  <c r="M102" i="5" s="1"/>
  <c r="J103" i="5"/>
  <c r="K103" i="5" s="1"/>
  <c r="L103" i="5" s="1"/>
  <c r="M103" i="5" s="1"/>
  <c r="J104" i="5"/>
  <c r="K104" i="5" s="1"/>
  <c r="L104" i="5" s="1"/>
  <c r="M104" i="5" s="1"/>
  <c r="J105" i="5"/>
  <c r="K105" i="5" s="1"/>
  <c r="L105" i="5" s="1"/>
  <c r="M105" i="5" s="1"/>
  <c r="J106" i="5"/>
  <c r="K106" i="5" s="1"/>
  <c r="L106" i="5" s="1"/>
  <c r="M106" i="5" s="1"/>
  <c r="J107" i="5"/>
  <c r="K107" i="5" s="1"/>
  <c r="L107" i="5" s="1"/>
  <c r="M107" i="5" s="1"/>
  <c r="J108" i="5"/>
  <c r="K108" i="5" s="1"/>
  <c r="L108" i="5" s="1"/>
  <c r="M108" i="5" s="1"/>
  <c r="J109" i="5"/>
  <c r="K109" i="5" s="1"/>
  <c r="L109" i="5" s="1"/>
  <c r="M109" i="5" s="1"/>
  <c r="J110" i="5"/>
  <c r="K110" i="5" s="1"/>
  <c r="L110" i="5" s="1"/>
  <c r="M110" i="5" s="1"/>
  <c r="J111" i="5"/>
  <c r="K111" i="5" s="1"/>
  <c r="L111" i="5" s="1"/>
  <c r="M111" i="5" s="1"/>
  <c r="J112" i="5"/>
  <c r="K112" i="5" s="1"/>
  <c r="L112" i="5" s="1"/>
  <c r="M112" i="5" s="1"/>
  <c r="J113" i="5"/>
  <c r="K113" i="5" s="1"/>
  <c r="L113" i="5" s="1"/>
  <c r="M113" i="5" s="1"/>
  <c r="J114" i="5"/>
  <c r="K114" i="5" s="1"/>
  <c r="L114" i="5" s="1"/>
  <c r="M114" i="5" s="1"/>
  <c r="J115" i="5"/>
  <c r="K115" i="5" s="1"/>
  <c r="L115" i="5" s="1"/>
  <c r="M115" i="5" s="1"/>
  <c r="J116" i="5"/>
  <c r="K116" i="5" s="1"/>
  <c r="L116" i="5" s="1"/>
  <c r="M116" i="5" s="1"/>
  <c r="J117" i="5"/>
  <c r="K117" i="5" s="1"/>
  <c r="L117" i="5" s="1"/>
  <c r="M117" i="5" s="1"/>
  <c r="J118" i="5"/>
  <c r="K118" i="5" s="1"/>
  <c r="L118" i="5" s="1"/>
  <c r="M118" i="5" s="1"/>
  <c r="J119" i="5"/>
  <c r="K119" i="5" s="1"/>
  <c r="L119" i="5" s="1"/>
  <c r="M119" i="5" s="1"/>
  <c r="J120" i="5"/>
  <c r="K120" i="5" s="1"/>
  <c r="L120" i="5" s="1"/>
  <c r="M120" i="5" s="1"/>
  <c r="J121" i="5"/>
  <c r="K121" i="5" s="1"/>
  <c r="L121" i="5" s="1"/>
  <c r="M121" i="5" s="1"/>
  <c r="J122" i="5"/>
  <c r="K122" i="5" s="1"/>
  <c r="L122" i="5" s="1"/>
  <c r="M122" i="5" s="1"/>
  <c r="J123" i="5"/>
  <c r="K123" i="5" s="1"/>
  <c r="L123" i="5" s="1"/>
  <c r="M123" i="5" s="1"/>
  <c r="J124" i="5"/>
  <c r="K124" i="5" s="1"/>
  <c r="L124" i="5" s="1"/>
  <c r="M124" i="5" s="1"/>
  <c r="J125" i="5"/>
  <c r="K125" i="5" s="1"/>
  <c r="L125" i="5" s="1"/>
  <c r="M125" i="5" s="1"/>
  <c r="J126" i="5"/>
  <c r="K126" i="5" s="1"/>
  <c r="L126" i="5" s="1"/>
  <c r="M126" i="5" s="1"/>
  <c r="J127" i="5"/>
  <c r="K127" i="5" s="1"/>
  <c r="L127" i="5" s="1"/>
  <c r="M127" i="5" s="1"/>
  <c r="J128" i="5"/>
  <c r="K128" i="5" s="1"/>
  <c r="L128" i="5" s="1"/>
  <c r="M128" i="5" s="1"/>
  <c r="J129" i="5"/>
  <c r="K129" i="5" s="1"/>
  <c r="L129" i="5" s="1"/>
  <c r="M129" i="5" s="1"/>
  <c r="J130" i="5"/>
  <c r="K130" i="5" s="1"/>
  <c r="L130" i="5" s="1"/>
  <c r="M130" i="5" s="1"/>
  <c r="J131" i="5"/>
  <c r="K131" i="5" s="1"/>
  <c r="L131" i="5" s="1"/>
  <c r="M131" i="5" s="1"/>
  <c r="J132" i="5"/>
  <c r="K132" i="5" s="1"/>
  <c r="L132" i="5" s="1"/>
  <c r="M132" i="5" s="1"/>
  <c r="J133" i="5"/>
  <c r="K133" i="5" s="1"/>
  <c r="L133" i="5" s="1"/>
  <c r="M133" i="5" s="1"/>
  <c r="J134" i="5"/>
  <c r="K134" i="5" s="1"/>
  <c r="L134" i="5" s="1"/>
  <c r="M134" i="5" s="1"/>
  <c r="J135" i="5"/>
  <c r="K135" i="5" s="1"/>
  <c r="L135" i="5" s="1"/>
  <c r="M135" i="5" s="1"/>
  <c r="J136" i="5"/>
  <c r="K136" i="5" s="1"/>
  <c r="L136" i="5" s="1"/>
  <c r="M136" i="5" s="1"/>
  <c r="J137" i="5"/>
  <c r="K137" i="5" s="1"/>
  <c r="L137" i="5" s="1"/>
  <c r="M137" i="5" s="1"/>
  <c r="J138" i="5"/>
  <c r="K138" i="5" s="1"/>
  <c r="L138" i="5" s="1"/>
  <c r="M138" i="5" s="1"/>
  <c r="J139" i="5"/>
  <c r="K139" i="5" s="1"/>
  <c r="L139" i="5" s="1"/>
  <c r="M139" i="5" s="1"/>
  <c r="J140" i="5"/>
  <c r="K140" i="5" s="1"/>
  <c r="L140" i="5" s="1"/>
  <c r="M140" i="5" s="1"/>
  <c r="J141" i="5"/>
  <c r="K141" i="5" s="1"/>
  <c r="L141" i="5" s="1"/>
  <c r="M141" i="5" s="1"/>
  <c r="J142" i="5"/>
  <c r="K142" i="5" s="1"/>
  <c r="L142" i="5" s="1"/>
  <c r="M142" i="5" s="1"/>
  <c r="J143" i="5"/>
  <c r="K143" i="5" s="1"/>
  <c r="L143" i="5" s="1"/>
  <c r="M143" i="5" s="1"/>
  <c r="J144" i="5"/>
  <c r="K144" i="5" s="1"/>
  <c r="L144" i="5" s="1"/>
  <c r="M144" i="5" s="1"/>
  <c r="J145" i="5"/>
  <c r="K145" i="5" s="1"/>
  <c r="L145" i="5" s="1"/>
  <c r="M145" i="5" s="1"/>
  <c r="J146" i="5"/>
  <c r="K146" i="5" s="1"/>
  <c r="L146" i="5" s="1"/>
  <c r="M146" i="5" s="1"/>
  <c r="J147" i="5"/>
  <c r="K147" i="5" s="1"/>
  <c r="L147" i="5" s="1"/>
  <c r="M147" i="5" s="1"/>
  <c r="J148" i="5"/>
  <c r="K148" i="5" s="1"/>
  <c r="L148" i="5" s="1"/>
  <c r="M148" i="5" s="1"/>
  <c r="J149" i="5"/>
  <c r="K149" i="5" s="1"/>
  <c r="L149" i="5" s="1"/>
  <c r="M149" i="5" s="1"/>
  <c r="J150" i="5"/>
  <c r="K150" i="5" s="1"/>
  <c r="L150" i="5" s="1"/>
  <c r="M150" i="5" s="1"/>
  <c r="J151" i="5"/>
  <c r="K151" i="5" s="1"/>
  <c r="L151" i="5" s="1"/>
  <c r="M151" i="5" s="1"/>
  <c r="J152" i="5"/>
  <c r="K152" i="5" s="1"/>
  <c r="L152" i="5" s="1"/>
  <c r="M152" i="5" s="1"/>
  <c r="J153" i="5"/>
  <c r="K153" i="5" s="1"/>
  <c r="L153" i="5" s="1"/>
  <c r="M153" i="5" s="1"/>
  <c r="J154" i="5"/>
  <c r="K154" i="5" s="1"/>
  <c r="L154" i="5" s="1"/>
  <c r="M154" i="5" s="1"/>
  <c r="J155" i="5"/>
  <c r="K155" i="5" s="1"/>
  <c r="L155" i="5" s="1"/>
  <c r="M155" i="5" s="1"/>
  <c r="J156" i="5"/>
  <c r="K156" i="5" s="1"/>
  <c r="L156" i="5" s="1"/>
  <c r="M156" i="5" s="1"/>
  <c r="J157" i="5"/>
  <c r="K157" i="5" s="1"/>
  <c r="L157" i="5" s="1"/>
  <c r="M157" i="5" s="1"/>
  <c r="J158" i="5"/>
  <c r="K158" i="5" s="1"/>
  <c r="L158" i="5" s="1"/>
  <c r="M158" i="5" s="1"/>
  <c r="J159" i="5"/>
  <c r="K159" i="5" s="1"/>
  <c r="L159" i="5" s="1"/>
  <c r="M159" i="5" s="1"/>
  <c r="J160" i="5"/>
  <c r="K160" i="5" s="1"/>
  <c r="L160" i="5" s="1"/>
  <c r="M160" i="5" s="1"/>
  <c r="J2" i="5"/>
  <c r="K2" i="5" s="1"/>
  <c r="L2" i="5" s="1"/>
  <c r="M2" i="5" s="1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5" i="1"/>
  <c r="Q27" i="1"/>
  <c r="Q29" i="1"/>
  <c r="Q30" i="1"/>
  <c r="Q31" i="1"/>
  <c r="Q32" i="1"/>
  <c r="Q33" i="1"/>
  <c r="Q34" i="1"/>
  <c r="Q35" i="1"/>
  <c r="Q37" i="1"/>
  <c r="Q38" i="1"/>
  <c r="Q39" i="1"/>
  <c r="Q40" i="1"/>
  <c r="Q41" i="1"/>
  <c r="Q42" i="1"/>
  <c r="Q43" i="1"/>
  <c r="Q45" i="1"/>
  <c r="Q46" i="1"/>
  <c r="Q47" i="1"/>
  <c r="Q48" i="1"/>
  <c r="Q49" i="1"/>
  <c r="Q50" i="1"/>
  <c r="Q51" i="1"/>
  <c r="Q53" i="1"/>
  <c r="Q56" i="1"/>
  <c r="Q57" i="1"/>
  <c r="Q58" i="1"/>
  <c r="Q59" i="1"/>
  <c r="Q60" i="1"/>
  <c r="Q63" i="1"/>
  <c r="Q64" i="1"/>
  <c r="Q65" i="1"/>
  <c r="Q66" i="1"/>
  <c r="Q67" i="1"/>
  <c r="Q69" i="1"/>
  <c r="Q70" i="1"/>
  <c r="Q71" i="1"/>
  <c r="Q72" i="1"/>
  <c r="Q73" i="1"/>
  <c r="Q74" i="1"/>
  <c r="Q75" i="1"/>
  <c r="Q76" i="1"/>
  <c r="Q77" i="1"/>
  <c r="Q78" i="1"/>
  <c r="Q79" i="1"/>
  <c r="Q80" i="1"/>
  <c r="Q83" i="1"/>
  <c r="Q84" i="1"/>
  <c r="Q85" i="1"/>
  <c r="Q86" i="1"/>
  <c r="Q87" i="1"/>
  <c r="Q89" i="1"/>
  <c r="Q90" i="1"/>
  <c r="Q91" i="1"/>
  <c r="Q92" i="1"/>
  <c r="Q93" i="1"/>
  <c r="Q94" i="1"/>
  <c r="Q95" i="1"/>
  <c r="Q100" i="1"/>
  <c r="Q101" i="1"/>
  <c r="Q102" i="1"/>
  <c r="P102" i="1" s="1"/>
  <c r="Q104" i="1"/>
  <c r="Q106" i="1"/>
  <c r="Q107" i="1"/>
  <c r="Q108" i="1"/>
  <c r="Q111" i="1"/>
  <c r="Q115" i="1"/>
  <c r="Q116" i="1"/>
  <c r="Q118" i="1"/>
  <c r="P118" i="1" s="1"/>
  <c r="Q120" i="1"/>
  <c r="Q147" i="1"/>
  <c r="Q154" i="1"/>
  <c r="Q155" i="1"/>
  <c r="Q156" i="1"/>
  <c r="Q157" i="1"/>
  <c r="Q158" i="1"/>
  <c r="Q2" i="1"/>
  <c r="M100" i="1"/>
  <c r="F100" i="1" s="1"/>
  <c r="G100" i="1" s="1"/>
  <c r="M101" i="1"/>
  <c r="P101" i="1" s="1"/>
  <c r="M102" i="1"/>
  <c r="F102" i="1" s="1"/>
  <c r="G102" i="1" s="1"/>
  <c r="M103" i="1"/>
  <c r="M104" i="1"/>
  <c r="M105" i="1"/>
  <c r="M106" i="1"/>
  <c r="F106" i="1" s="1"/>
  <c r="G106" i="1" s="1"/>
  <c r="M107" i="1"/>
  <c r="F107" i="1" s="1"/>
  <c r="G107" i="1" s="1"/>
  <c r="M108" i="1"/>
  <c r="F108" i="1" s="1"/>
  <c r="G108" i="1" s="1"/>
  <c r="M109" i="1"/>
  <c r="M110" i="1"/>
  <c r="M111" i="1"/>
  <c r="P111" i="1" s="1"/>
  <c r="M112" i="1"/>
  <c r="M113" i="1"/>
  <c r="M114" i="1"/>
  <c r="M115" i="1"/>
  <c r="F115" i="1" s="1"/>
  <c r="G115" i="1" s="1"/>
  <c r="M116" i="1"/>
  <c r="F116" i="1" s="1"/>
  <c r="G116" i="1" s="1"/>
  <c r="M117" i="1"/>
  <c r="M118" i="1"/>
  <c r="F118" i="1" s="1"/>
  <c r="G118" i="1" s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P149" i="1" s="1"/>
  <c r="M150" i="1"/>
  <c r="M151" i="1"/>
  <c r="M152" i="1"/>
  <c r="M153" i="1"/>
  <c r="M154" i="1"/>
  <c r="F154" i="1" s="1"/>
  <c r="G154" i="1" s="1"/>
  <c r="M155" i="1"/>
  <c r="F155" i="1" s="1"/>
  <c r="G155" i="1" s="1"/>
  <c r="M156" i="1"/>
  <c r="F156" i="1" s="1"/>
  <c r="G156" i="1" s="1"/>
  <c r="M157" i="1"/>
  <c r="F157" i="1" s="1"/>
  <c r="G157" i="1" s="1"/>
  <c r="M158" i="1"/>
  <c r="F158" i="1" s="1"/>
  <c r="G158" i="1" s="1"/>
  <c r="M159" i="1"/>
  <c r="M160" i="1"/>
  <c r="M3" i="1"/>
  <c r="F3" i="1" s="1"/>
  <c r="G3" i="1" s="1"/>
  <c r="M4" i="1"/>
  <c r="F4" i="1" s="1"/>
  <c r="G4" i="1" s="1"/>
  <c r="M5" i="1"/>
  <c r="F5" i="1" s="1"/>
  <c r="G5" i="1" s="1"/>
  <c r="M6" i="1"/>
  <c r="F6" i="1" s="1"/>
  <c r="G6" i="1" s="1"/>
  <c r="M7" i="1"/>
  <c r="F7" i="1" s="1"/>
  <c r="G7" i="1" s="1"/>
  <c r="M8" i="1"/>
  <c r="F8" i="1" s="1"/>
  <c r="G8" i="1" s="1"/>
  <c r="M9" i="1"/>
  <c r="F9" i="1" s="1"/>
  <c r="G9" i="1" s="1"/>
  <c r="M10" i="1"/>
  <c r="F10" i="1" s="1"/>
  <c r="G10" i="1" s="1"/>
  <c r="M11" i="1"/>
  <c r="F11" i="1" s="1"/>
  <c r="G11" i="1" s="1"/>
  <c r="M12" i="1"/>
  <c r="F12" i="1" s="1"/>
  <c r="G12" i="1" s="1"/>
  <c r="M13" i="1"/>
  <c r="F13" i="1" s="1"/>
  <c r="G13" i="1" s="1"/>
  <c r="M14" i="1"/>
  <c r="F14" i="1" s="1"/>
  <c r="G14" i="1" s="1"/>
  <c r="M15" i="1"/>
  <c r="F15" i="1" s="1"/>
  <c r="G15" i="1" s="1"/>
  <c r="M16" i="1"/>
  <c r="F16" i="1" s="1"/>
  <c r="G16" i="1" s="1"/>
  <c r="M17" i="1"/>
  <c r="F17" i="1" s="1"/>
  <c r="G17" i="1" s="1"/>
  <c r="M18" i="1"/>
  <c r="F18" i="1" s="1"/>
  <c r="G18" i="1" s="1"/>
  <c r="M19" i="1"/>
  <c r="F19" i="1" s="1"/>
  <c r="G19" i="1" s="1"/>
  <c r="M20" i="1"/>
  <c r="F20" i="1" s="1"/>
  <c r="G20" i="1" s="1"/>
  <c r="M21" i="1"/>
  <c r="F21" i="1" s="1"/>
  <c r="G21" i="1" s="1"/>
  <c r="M22" i="1"/>
  <c r="F22" i="1" s="1"/>
  <c r="G22" i="1" s="1"/>
  <c r="M23" i="1"/>
  <c r="F23" i="1" s="1"/>
  <c r="G23" i="1" s="1"/>
  <c r="M24" i="1"/>
  <c r="M25" i="1"/>
  <c r="F25" i="1" s="1"/>
  <c r="G25" i="1" s="1"/>
  <c r="M26" i="1"/>
  <c r="M27" i="1"/>
  <c r="F27" i="1" s="1"/>
  <c r="G27" i="1" s="1"/>
  <c r="M28" i="1"/>
  <c r="M29" i="1"/>
  <c r="F29" i="1" s="1"/>
  <c r="G29" i="1" s="1"/>
  <c r="M30" i="1"/>
  <c r="F30" i="1" s="1"/>
  <c r="G30" i="1" s="1"/>
  <c r="M31" i="1"/>
  <c r="F31" i="1" s="1"/>
  <c r="G31" i="1" s="1"/>
  <c r="M32" i="1"/>
  <c r="F32" i="1" s="1"/>
  <c r="G32" i="1" s="1"/>
  <c r="M33" i="1"/>
  <c r="F33" i="1" s="1"/>
  <c r="G33" i="1" s="1"/>
  <c r="M34" i="1"/>
  <c r="F34" i="1" s="1"/>
  <c r="G34" i="1" s="1"/>
  <c r="M35" i="1"/>
  <c r="F35" i="1" s="1"/>
  <c r="G35" i="1" s="1"/>
  <c r="M36" i="1"/>
  <c r="M37" i="1"/>
  <c r="F37" i="1" s="1"/>
  <c r="G37" i="1" s="1"/>
  <c r="M38" i="1"/>
  <c r="F38" i="1" s="1"/>
  <c r="G38" i="1" s="1"/>
  <c r="M39" i="1"/>
  <c r="F39" i="1" s="1"/>
  <c r="G39" i="1" s="1"/>
  <c r="M40" i="1"/>
  <c r="F40" i="1" s="1"/>
  <c r="G40" i="1" s="1"/>
  <c r="M41" i="1"/>
  <c r="F41" i="1" s="1"/>
  <c r="G41" i="1" s="1"/>
  <c r="M42" i="1"/>
  <c r="F42" i="1" s="1"/>
  <c r="G42" i="1" s="1"/>
  <c r="M43" i="1"/>
  <c r="F43" i="1" s="1"/>
  <c r="G43" i="1" s="1"/>
  <c r="M44" i="1"/>
  <c r="M45" i="1"/>
  <c r="F45" i="1" s="1"/>
  <c r="G45" i="1" s="1"/>
  <c r="M46" i="1"/>
  <c r="F46" i="1" s="1"/>
  <c r="G46" i="1" s="1"/>
  <c r="M47" i="1"/>
  <c r="F47" i="1" s="1"/>
  <c r="G47" i="1" s="1"/>
  <c r="M48" i="1"/>
  <c r="F48" i="1" s="1"/>
  <c r="G48" i="1" s="1"/>
  <c r="M49" i="1"/>
  <c r="F49" i="1" s="1"/>
  <c r="G49" i="1" s="1"/>
  <c r="M50" i="1"/>
  <c r="F50" i="1" s="1"/>
  <c r="G50" i="1" s="1"/>
  <c r="M51" i="1"/>
  <c r="F51" i="1" s="1"/>
  <c r="G51" i="1" s="1"/>
  <c r="M52" i="1"/>
  <c r="M53" i="1"/>
  <c r="F53" i="1" s="1"/>
  <c r="G53" i="1" s="1"/>
  <c r="M54" i="1"/>
  <c r="M55" i="1"/>
  <c r="M57" i="1"/>
  <c r="F57" i="1" s="1"/>
  <c r="G57" i="1" s="1"/>
  <c r="M58" i="1"/>
  <c r="F58" i="1" s="1"/>
  <c r="G58" i="1" s="1"/>
  <c r="M59" i="1"/>
  <c r="P59" i="1" s="1"/>
  <c r="M60" i="1"/>
  <c r="F60" i="1" s="1"/>
  <c r="G60" i="1" s="1"/>
  <c r="M61" i="1"/>
  <c r="M62" i="1"/>
  <c r="M63" i="1"/>
  <c r="F63" i="1" s="1"/>
  <c r="G63" i="1" s="1"/>
  <c r="M64" i="1"/>
  <c r="P64" i="1" s="1"/>
  <c r="M65" i="1"/>
  <c r="M66" i="1"/>
  <c r="P66" i="1" s="1"/>
  <c r="M67" i="1"/>
  <c r="F67" i="1" s="1"/>
  <c r="G67" i="1" s="1"/>
  <c r="M68" i="1"/>
  <c r="M69" i="1"/>
  <c r="M70" i="1"/>
  <c r="M71" i="1"/>
  <c r="F71" i="1" s="1"/>
  <c r="G71" i="1" s="1"/>
  <c r="M72" i="1"/>
  <c r="P72" i="1" s="1"/>
  <c r="M73" i="1"/>
  <c r="M74" i="1"/>
  <c r="M75" i="1"/>
  <c r="P75" i="1" s="1"/>
  <c r="M76" i="1"/>
  <c r="P76" i="1" s="1"/>
  <c r="M77" i="1"/>
  <c r="M78" i="1"/>
  <c r="M79" i="1"/>
  <c r="F79" i="1" s="1"/>
  <c r="G79" i="1" s="1"/>
  <c r="M80" i="1"/>
  <c r="P80" i="1" s="1"/>
  <c r="M81" i="1"/>
  <c r="M82" i="1"/>
  <c r="M83" i="1"/>
  <c r="F83" i="1" s="1"/>
  <c r="G83" i="1" s="1"/>
  <c r="M84" i="1"/>
  <c r="F84" i="1" s="1"/>
  <c r="G84" i="1" s="1"/>
  <c r="M85" i="1"/>
  <c r="M87" i="1"/>
  <c r="F87" i="1" s="1"/>
  <c r="G87" i="1" s="1"/>
  <c r="M88" i="1"/>
  <c r="P88" i="1" s="1"/>
  <c r="M89" i="1"/>
  <c r="F89" i="1" s="1"/>
  <c r="G89" i="1" s="1"/>
  <c r="M90" i="1"/>
  <c r="F90" i="1" s="1"/>
  <c r="G90" i="1" s="1"/>
  <c r="M91" i="1"/>
  <c r="M92" i="1"/>
  <c r="F92" i="1" s="1"/>
  <c r="G92" i="1" s="1"/>
  <c r="M93" i="1"/>
  <c r="F93" i="1" s="1"/>
  <c r="G93" i="1" s="1"/>
  <c r="M94" i="1"/>
  <c r="F94" i="1" s="1"/>
  <c r="G94" i="1" s="1"/>
  <c r="M95" i="1"/>
  <c r="F95" i="1" s="1"/>
  <c r="G95" i="1" s="1"/>
  <c r="M96" i="1"/>
  <c r="P96" i="1" s="1"/>
  <c r="M97" i="1"/>
  <c r="P97" i="1" s="1"/>
  <c r="M98" i="1"/>
  <c r="M99" i="1"/>
  <c r="M2" i="1"/>
  <c r="F2" i="1" s="1"/>
  <c r="G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2" i="1"/>
  <c r="B12" i="1"/>
  <c r="B13" i="1"/>
  <c r="B18" i="1"/>
  <c r="B21" i="1"/>
  <c r="B25" i="1"/>
  <c r="B27" i="1"/>
  <c r="B28" i="1"/>
  <c r="B37" i="1"/>
  <c r="B40" i="1"/>
  <c r="B60" i="1"/>
  <c r="B61" i="1"/>
  <c r="B62" i="1"/>
  <c r="B67" i="1"/>
  <c r="B68" i="1"/>
  <c r="B69" i="1"/>
  <c r="B70" i="1"/>
  <c r="B71" i="1"/>
  <c r="B73" i="1"/>
  <c r="B74" i="1"/>
  <c r="B75" i="1"/>
  <c r="B82" i="1"/>
  <c r="B83" i="1"/>
  <c r="B93" i="1"/>
  <c r="B102" i="1"/>
  <c r="B104" i="1"/>
  <c r="B105" i="1"/>
  <c r="B108" i="1"/>
  <c r="B109" i="1"/>
  <c r="B110" i="1"/>
  <c r="B111" i="1"/>
  <c r="B112" i="1"/>
  <c r="B113" i="1"/>
  <c r="B114" i="1"/>
  <c r="B116" i="1"/>
  <c r="B117" i="1"/>
  <c r="B123" i="1"/>
  <c r="B124" i="1"/>
  <c r="B125" i="1"/>
  <c r="B128" i="1"/>
  <c r="B129" i="1"/>
  <c r="B130" i="1"/>
  <c r="B133" i="1"/>
  <c r="B134" i="1"/>
  <c r="B135" i="1"/>
  <c r="B136" i="1"/>
  <c r="B138" i="1"/>
  <c r="B139" i="1"/>
  <c r="B140" i="1"/>
  <c r="B141" i="1"/>
  <c r="B142" i="1"/>
  <c r="B143" i="1"/>
  <c r="B144" i="1"/>
  <c r="B145" i="1"/>
  <c r="B148" i="1"/>
  <c r="B150" i="1"/>
  <c r="B158" i="1"/>
  <c r="B2" i="1"/>
  <c r="B3" i="1"/>
  <c r="B5" i="1"/>
  <c r="B6" i="1"/>
  <c r="B7" i="1"/>
  <c r="B8" i="1"/>
  <c r="B9" i="1"/>
  <c r="B10" i="1"/>
  <c r="B11" i="1"/>
  <c r="B14" i="1"/>
  <c r="B15" i="1"/>
  <c r="B16" i="1"/>
  <c r="B17" i="1"/>
  <c r="B19" i="1"/>
  <c r="B20" i="1"/>
  <c r="B22" i="1"/>
  <c r="B23" i="1"/>
  <c r="B24" i="1"/>
  <c r="B26" i="1"/>
  <c r="B29" i="1"/>
  <c r="B30" i="1"/>
  <c r="B31" i="1"/>
  <c r="B32" i="1"/>
  <c r="B33" i="1"/>
  <c r="B34" i="1"/>
  <c r="B35" i="1"/>
  <c r="B36" i="1"/>
  <c r="B38" i="1"/>
  <c r="B39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3" i="1"/>
  <c r="B64" i="1"/>
  <c r="B65" i="1"/>
  <c r="B66" i="1"/>
  <c r="B72" i="1"/>
  <c r="B76" i="1"/>
  <c r="B77" i="1"/>
  <c r="B78" i="1"/>
  <c r="B79" i="1"/>
  <c r="B80" i="1"/>
  <c r="B81" i="1"/>
  <c r="B84" i="1"/>
  <c r="B85" i="1"/>
  <c r="B86" i="1"/>
  <c r="B87" i="1"/>
  <c r="B88" i="1"/>
  <c r="B89" i="1"/>
  <c r="B90" i="1"/>
  <c r="B91" i="1"/>
  <c r="B92" i="1"/>
  <c r="B94" i="1"/>
  <c r="B95" i="1"/>
  <c r="B96" i="1"/>
  <c r="B97" i="1"/>
  <c r="B98" i="1"/>
  <c r="B99" i="1"/>
  <c r="B100" i="1"/>
  <c r="B101" i="1"/>
  <c r="B103" i="1"/>
  <c r="B106" i="1"/>
  <c r="B107" i="1"/>
  <c r="B115" i="1"/>
  <c r="B118" i="1"/>
  <c r="B119" i="1"/>
  <c r="B120" i="1"/>
  <c r="B121" i="1"/>
  <c r="B122" i="1"/>
  <c r="B126" i="1"/>
  <c r="B127" i="1"/>
  <c r="B131" i="1"/>
  <c r="B132" i="1"/>
  <c r="B137" i="1"/>
  <c r="B146" i="1"/>
  <c r="B147" i="1"/>
  <c r="B149" i="1"/>
  <c r="B151" i="1"/>
  <c r="B152" i="1"/>
  <c r="B153" i="1"/>
  <c r="B154" i="1"/>
  <c r="B155" i="1"/>
  <c r="B156" i="1"/>
  <c r="B157" i="1"/>
  <c r="B159" i="1"/>
  <c r="B160" i="1"/>
  <c r="B4" i="1"/>
  <c r="K56" i="1"/>
  <c r="M56" i="1" s="1"/>
  <c r="F56" i="1" s="1"/>
  <c r="G56" i="1" s="1"/>
  <c r="I88" i="1"/>
  <c r="Q88" i="1" s="1"/>
  <c r="I149" i="1"/>
  <c r="Q149" i="1" s="1"/>
  <c r="I150" i="1"/>
  <c r="Q150" i="1" s="1"/>
  <c r="P150" i="1" s="1"/>
  <c r="I151" i="1"/>
  <c r="Q151" i="1" s="1"/>
  <c r="I152" i="1"/>
  <c r="I153" i="1"/>
  <c r="F153" i="1" s="1"/>
  <c r="G153" i="1" s="1"/>
  <c r="I24" i="1"/>
  <c r="Q24" i="1" s="1"/>
  <c r="I26" i="1"/>
  <c r="Q26" i="1" s="1"/>
  <c r="I52" i="1"/>
  <c r="Q52" i="1" s="1"/>
  <c r="I54" i="1"/>
  <c r="Q54" i="1" s="1"/>
  <c r="I55" i="1"/>
  <c r="I61" i="1"/>
  <c r="Q61" i="1" s="1"/>
  <c r="P61" i="1" s="1"/>
  <c r="F66" i="1"/>
  <c r="G66" i="1" s="1"/>
  <c r="I82" i="1"/>
  <c r="Q82" i="1" s="1"/>
  <c r="I103" i="1"/>
  <c r="Q103" i="1" s="1"/>
  <c r="F104" i="1"/>
  <c r="G104" i="1" s="1"/>
  <c r="I159" i="1"/>
  <c r="I160" i="1"/>
  <c r="F160" i="1" s="1"/>
  <c r="G160" i="1" s="1"/>
  <c r="I28" i="1"/>
  <c r="Q28" i="1" s="1"/>
  <c r="P28" i="1" s="1"/>
  <c r="I36" i="1"/>
  <c r="Q36" i="1" s="1"/>
  <c r="P36" i="1" s="1"/>
  <c r="I44" i="1"/>
  <c r="Q44" i="1" s="1"/>
  <c r="P44" i="1" s="1"/>
  <c r="I62" i="1"/>
  <c r="Q62" i="1" s="1"/>
  <c r="P62" i="1" s="1"/>
  <c r="I105" i="1"/>
  <c r="F105" i="1" s="1"/>
  <c r="G105" i="1" s="1"/>
  <c r="I68" i="1"/>
  <c r="Q68" i="1" s="1"/>
  <c r="I81" i="1"/>
  <c r="Q81" i="1" s="1"/>
  <c r="I96" i="1"/>
  <c r="Q96" i="1" s="1"/>
  <c r="I97" i="1"/>
  <c r="Q97" i="1" s="1"/>
  <c r="I98" i="1"/>
  <c r="F98" i="1" s="1"/>
  <c r="G98" i="1" s="1"/>
  <c r="I99" i="1"/>
  <c r="Q99" i="1" s="1"/>
  <c r="I109" i="1"/>
  <c r="Q109" i="1" s="1"/>
  <c r="I110" i="1"/>
  <c r="Q110" i="1" s="1"/>
  <c r="P110" i="1" s="1"/>
  <c r="I112" i="1"/>
  <c r="I113" i="1"/>
  <c r="F113" i="1" s="1"/>
  <c r="G113" i="1" s="1"/>
  <c r="I114" i="1"/>
  <c r="Q114" i="1" s="1"/>
  <c r="I117" i="1"/>
  <c r="Q117" i="1" s="1"/>
  <c r="I119" i="1"/>
  <c r="F119" i="1" s="1"/>
  <c r="G119" i="1" s="1"/>
  <c r="F120" i="1"/>
  <c r="G120" i="1" s="1"/>
  <c r="I121" i="1"/>
  <c r="F121" i="1" s="1"/>
  <c r="G121" i="1" s="1"/>
  <c r="I122" i="1"/>
  <c r="Q122" i="1" s="1"/>
  <c r="I123" i="1"/>
  <c r="Q123" i="1" s="1"/>
  <c r="I124" i="1"/>
  <c r="Q124" i="1" s="1"/>
  <c r="I125" i="1"/>
  <c r="Q125" i="1" s="1"/>
  <c r="I126" i="1"/>
  <c r="Q126" i="1" s="1"/>
  <c r="P126" i="1" s="1"/>
  <c r="I127" i="1"/>
  <c r="F127" i="1" s="1"/>
  <c r="G127" i="1" s="1"/>
  <c r="I128" i="1"/>
  <c r="F128" i="1" s="1"/>
  <c r="G128" i="1" s="1"/>
  <c r="I129" i="1"/>
  <c r="F129" i="1" s="1"/>
  <c r="G129" i="1" s="1"/>
  <c r="I130" i="1"/>
  <c r="Q130" i="1" s="1"/>
  <c r="I131" i="1"/>
  <c r="Q131" i="1" s="1"/>
  <c r="I132" i="1"/>
  <c r="Q132" i="1" s="1"/>
  <c r="I133" i="1"/>
  <c r="Q133" i="1" s="1"/>
  <c r="I134" i="1"/>
  <c r="Q134" i="1" s="1"/>
  <c r="P134" i="1" s="1"/>
  <c r="I135" i="1"/>
  <c r="F135" i="1" s="1"/>
  <c r="G135" i="1" s="1"/>
  <c r="I136" i="1"/>
  <c r="F136" i="1" s="1"/>
  <c r="G136" i="1" s="1"/>
  <c r="I137" i="1"/>
  <c r="F137" i="1" s="1"/>
  <c r="G137" i="1" s="1"/>
  <c r="I138" i="1"/>
  <c r="Q138" i="1" s="1"/>
  <c r="I139" i="1"/>
  <c r="Q139" i="1" s="1"/>
  <c r="I140" i="1"/>
  <c r="Q140" i="1" s="1"/>
  <c r="I141" i="1"/>
  <c r="Q141" i="1" s="1"/>
  <c r="I142" i="1"/>
  <c r="Q142" i="1" s="1"/>
  <c r="P142" i="1" s="1"/>
  <c r="I143" i="1"/>
  <c r="F143" i="1" s="1"/>
  <c r="G143" i="1" s="1"/>
  <c r="I144" i="1"/>
  <c r="F144" i="1" s="1"/>
  <c r="G144" i="1" s="1"/>
  <c r="I145" i="1"/>
  <c r="F145" i="1" s="1"/>
  <c r="G145" i="1" s="1"/>
  <c r="I146" i="1"/>
  <c r="Q146" i="1" s="1"/>
  <c r="I147" i="1"/>
  <c r="I148" i="1"/>
  <c r="Q148" i="1" s="1"/>
  <c r="P146" i="1" l="1"/>
  <c r="P138" i="1"/>
  <c r="P130" i="1"/>
  <c r="P122" i="1"/>
  <c r="P73" i="1"/>
  <c r="P117" i="1"/>
  <c r="P109" i="1"/>
  <c r="P53" i="1"/>
  <c r="P114" i="1"/>
  <c r="P52" i="1"/>
  <c r="P154" i="1"/>
  <c r="P74" i="1"/>
  <c r="P106" i="1"/>
  <c r="P91" i="1"/>
  <c r="P151" i="1"/>
  <c r="P46" i="1"/>
  <c r="P37" i="1"/>
  <c r="P65" i="1"/>
  <c r="P45" i="1"/>
  <c r="P116" i="1"/>
  <c r="P125" i="1"/>
  <c r="P108" i="1"/>
  <c r="P14" i="1"/>
  <c r="P131" i="1"/>
  <c r="P123" i="1"/>
  <c r="P70" i="1"/>
  <c r="P13" i="1"/>
  <c r="P100" i="1"/>
  <c r="P140" i="1"/>
  <c r="P132" i="1"/>
  <c r="P124" i="1"/>
  <c r="F55" i="1"/>
  <c r="G55" i="1" s="1"/>
  <c r="P158" i="1"/>
  <c r="P77" i="1"/>
  <c r="P69" i="1"/>
  <c r="P90" i="1"/>
  <c r="P133" i="1"/>
  <c r="P22" i="1"/>
  <c r="P139" i="1"/>
  <c r="P78" i="1"/>
  <c r="P21" i="1"/>
  <c r="P148" i="1"/>
  <c r="F74" i="1"/>
  <c r="G74" i="1" s="1"/>
  <c r="P54" i="1"/>
  <c r="P68" i="1"/>
  <c r="P30" i="1"/>
  <c r="P20" i="1"/>
  <c r="P141" i="1"/>
  <c r="P147" i="1"/>
  <c r="F72" i="1"/>
  <c r="G72" i="1" s="1"/>
  <c r="F159" i="1"/>
  <c r="G159" i="1" s="1"/>
  <c r="P26" i="1"/>
  <c r="P120" i="1"/>
  <c r="P104" i="1"/>
  <c r="P94" i="1"/>
  <c r="P85" i="1"/>
  <c r="P38" i="1"/>
  <c r="P29" i="1"/>
  <c r="P156" i="1"/>
  <c r="P12" i="1"/>
  <c r="P81" i="1"/>
  <c r="P24" i="1"/>
  <c r="P121" i="1"/>
  <c r="P99" i="1"/>
  <c r="P82" i="1"/>
  <c r="P103" i="1"/>
  <c r="P42" i="1"/>
  <c r="P10" i="1"/>
  <c r="F112" i="1"/>
  <c r="G112" i="1" s="1"/>
  <c r="Q98" i="1"/>
  <c r="P98" i="1" s="1"/>
  <c r="P2" i="1"/>
  <c r="P89" i="1"/>
  <c r="P57" i="1"/>
  <c r="P49" i="1"/>
  <c r="P41" i="1"/>
  <c r="P33" i="1"/>
  <c r="P25" i="1"/>
  <c r="P17" i="1"/>
  <c r="P9" i="1"/>
  <c r="P58" i="1"/>
  <c r="P50" i="1"/>
  <c r="P34" i="1"/>
  <c r="P18" i="1"/>
  <c r="F152" i="1"/>
  <c r="G152" i="1" s="1"/>
  <c r="F111" i="1"/>
  <c r="G111" i="1" s="1"/>
  <c r="F80" i="1"/>
  <c r="G80" i="1" s="1"/>
  <c r="F151" i="1"/>
  <c r="G151" i="1" s="1"/>
  <c r="Q153" i="1"/>
  <c r="P153" i="1" s="1"/>
  <c r="Q145" i="1"/>
  <c r="P145" i="1" s="1"/>
  <c r="Q137" i="1"/>
  <c r="P137" i="1" s="1"/>
  <c r="Q129" i="1"/>
  <c r="P129" i="1" s="1"/>
  <c r="Q121" i="1"/>
  <c r="Q113" i="1"/>
  <c r="P113" i="1" s="1"/>
  <c r="Q105" i="1"/>
  <c r="P105" i="1" s="1"/>
  <c r="P56" i="1"/>
  <c r="P48" i="1"/>
  <c r="P40" i="1"/>
  <c r="P32" i="1"/>
  <c r="P16" i="1"/>
  <c r="P8" i="1"/>
  <c r="Q160" i="1"/>
  <c r="P160" i="1" s="1"/>
  <c r="Q152" i="1"/>
  <c r="P152" i="1" s="1"/>
  <c r="Q144" i="1"/>
  <c r="P144" i="1" s="1"/>
  <c r="Q136" i="1"/>
  <c r="P136" i="1" s="1"/>
  <c r="Q128" i="1"/>
  <c r="P128" i="1" s="1"/>
  <c r="Q112" i="1"/>
  <c r="P112" i="1" s="1"/>
  <c r="P95" i="1"/>
  <c r="P87" i="1"/>
  <c r="P79" i="1"/>
  <c r="P71" i="1"/>
  <c r="P63" i="1"/>
  <c r="P47" i="1"/>
  <c r="P39" i="1"/>
  <c r="P31" i="1"/>
  <c r="P23" i="1"/>
  <c r="P15" i="1"/>
  <c r="P7" i="1"/>
  <c r="Q159" i="1"/>
  <c r="P159" i="1" s="1"/>
  <c r="Q143" i="1"/>
  <c r="P143" i="1" s="1"/>
  <c r="Q135" i="1"/>
  <c r="P135" i="1" s="1"/>
  <c r="Q127" i="1"/>
  <c r="P127" i="1" s="1"/>
  <c r="Q119" i="1"/>
  <c r="P119" i="1" s="1"/>
  <c r="Q55" i="1"/>
  <c r="P55" i="1" s="1"/>
  <c r="P6" i="1"/>
  <c r="P157" i="1"/>
  <c r="P93" i="1"/>
  <c r="P5" i="1"/>
  <c r="P92" i="1"/>
  <c r="P84" i="1"/>
  <c r="P60" i="1"/>
  <c r="P4" i="1"/>
  <c r="F97" i="1"/>
  <c r="G97" i="1" s="1"/>
  <c r="F82" i="1"/>
  <c r="G82" i="1" s="1"/>
  <c r="P155" i="1"/>
  <c r="P115" i="1"/>
  <c r="P107" i="1"/>
  <c r="P83" i="1"/>
  <c r="P67" i="1"/>
  <c r="P51" i="1"/>
  <c r="P43" i="1"/>
  <c r="P35" i="1"/>
  <c r="P27" i="1"/>
  <c r="P19" i="1"/>
  <c r="P11" i="1"/>
  <c r="P3" i="1"/>
  <c r="F61" i="1"/>
  <c r="G61" i="1" s="1"/>
  <c r="F44" i="1"/>
  <c r="G44" i="1" s="1"/>
  <c r="F146" i="1"/>
  <c r="G146" i="1" s="1"/>
  <c r="F138" i="1"/>
  <c r="G138" i="1" s="1"/>
  <c r="F130" i="1"/>
  <c r="G130" i="1" s="1"/>
  <c r="F122" i="1"/>
  <c r="G122" i="1" s="1"/>
  <c r="F114" i="1"/>
  <c r="G114" i="1" s="1"/>
  <c r="F150" i="1"/>
  <c r="G150" i="1" s="1"/>
  <c r="F142" i="1"/>
  <c r="G142" i="1" s="1"/>
  <c r="F134" i="1"/>
  <c r="G134" i="1" s="1"/>
  <c r="F126" i="1"/>
  <c r="G126" i="1" s="1"/>
  <c r="F110" i="1"/>
  <c r="G110" i="1" s="1"/>
  <c r="F96" i="1"/>
  <c r="G96" i="1" s="1"/>
  <c r="F88" i="1"/>
  <c r="G88" i="1" s="1"/>
  <c r="F148" i="1"/>
  <c r="G148" i="1" s="1"/>
  <c r="F140" i="1"/>
  <c r="G140" i="1" s="1"/>
  <c r="F132" i="1"/>
  <c r="G132" i="1" s="1"/>
  <c r="F124" i="1"/>
  <c r="G124" i="1" s="1"/>
  <c r="F62" i="1"/>
  <c r="G62" i="1" s="1"/>
  <c r="F147" i="1"/>
  <c r="G147" i="1" s="1"/>
  <c r="F139" i="1"/>
  <c r="G139" i="1" s="1"/>
  <c r="F131" i="1"/>
  <c r="G131" i="1" s="1"/>
  <c r="F123" i="1"/>
  <c r="G123" i="1" s="1"/>
  <c r="F103" i="1"/>
  <c r="G103" i="1" s="1"/>
  <c r="F64" i="1"/>
  <c r="G64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54" i="1"/>
  <c r="G54" i="1" s="1"/>
  <c r="F70" i="1"/>
  <c r="G70" i="1" s="1"/>
  <c r="F69" i="1"/>
  <c r="G69" i="1" s="1"/>
  <c r="F65" i="1"/>
  <c r="G65" i="1" s="1"/>
  <c r="F24" i="1"/>
  <c r="G24" i="1" s="1"/>
  <c r="F76" i="1"/>
  <c r="G76" i="1" s="1"/>
  <c r="F68" i="1"/>
  <c r="G68" i="1" s="1"/>
  <c r="F77" i="1"/>
  <c r="G77" i="1" s="1"/>
  <c r="F52" i="1"/>
  <c r="G52" i="1" s="1"/>
  <c r="F28" i="1"/>
  <c r="G28" i="1" s="1"/>
  <c r="F75" i="1"/>
  <c r="G75" i="1" s="1"/>
  <c r="F59" i="1"/>
  <c r="G59" i="1" s="1"/>
  <c r="F26" i="1"/>
  <c r="G26" i="1" s="1"/>
  <c r="F78" i="1"/>
  <c r="G78" i="1" s="1"/>
  <c r="F85" i="1"/>
  <c r="G85" i="1" s="1"/>
  <c r="F36" i="1"/>
  <c r="G36" i="1" s="1"/>
  <c r="F81" i="1"/>
  <c r="G81" i="1" s="1"/>
  <c r="F73" i="1"/>
  <c r="G73" i="1" s="1"/>
  <c r="F99" i="1"/>
  <c r="G99" i="1" s="1"/>
  <c r="F91" i="1"/>
  <c r="G91" i="1" s="1"/>
  <c r="M86" i="1"/>
  <c r="F101" i="1"/>
  <c r="G101" i="1" s="1"/>
  <c r="F86" i="1" l="1"/>
  <c r="G86" i="1" s="1"/>
  <c r="P86" i="1"/>
</calcChain>
</file>

<file path=xl/sharedStrings.xml><?xml version="1.0" encoding="utf-8"?>
<sst xmlns="http://schemas.openxmlformats.org/spreadsheetml/2006/main" count="2481" uniqueCount="473">
  <si>
    <t>Code</t>
  </si>
  <si>
    <t>Category</t>
  </si>
  <si>
    <t>Description</t>
  </si>
  <si>
    <t>Pack Size</t>
  </si>
  <si>
    <t>Final Order</t>
  </si>
  <si>
    <t>WeeklyUsageOrderUnit</t>
  </si>
  <si>
    <t>alertFreqDays</t>
  </si>
  <si>
    <t>Packaging</t>
  </si>
  <si>
    <t>Box My Dominos</t>
  </si>
  <si>
    <t>4004B</t>
  </si>
  <si>
    <t>Box Meltz</t>
  </si>
  <si>
    <t>4014D</t>
  </si>
  <si>
    <t>Box Pizza Pasta</t>
  </si>
  <si>
    <t>4019I</t>
  </si>
  <si>
    <t>Box Sides</t>
  </si>
  <si>
    <t>4035G</t>
  </si>
  <si>
    <t>Bag Garlic Bread</t>
  </si>
  <si>
    <t>4071D</t>
  </si>
  <si>
    <t>Box Cheesy Garlic Bread</t>
  </si>
  <si>
    <t>4305H</t>
  </si>
  <si>
    <t>Box Pizza 10" (Rocket Science)</t>
  </si>
  <si>
    <t>4325D</t>
  </si>
  <si>
    <t>Box Pizza XLarge</t>
  </si>
  <si>
    <t>4023A</t>
  </si>
  <si>
    <t>Paper Dessert</t>
  </si>
  <si>
    <t>4039J</t>
  </si>
  <si>
    <t>Bag Paper Carry</t>
  </si>
  <si>
    <t>9402B</t>
  </si>
  <si>
    <t>Cup Plastic Thickshake 16oz (Printed)</t>
  </si>
  <si>
    <t>Lid Plastic 16oz</t>
  </si>
  <si>
    <t>9404F</t>
  </si>
  <si>
    <t>Straw Wrappped Thickshake (Paper)</t>
  </si>
  <si>
    <t>9407C</t>
  </si>
  <si>
    <t>Lid Plastic Ice Cream 200ml</t>
  </si>
  <si>
    <t>9408A</t>
  </si>
  <si>
    <t>Spoon Ice Cream (Wood)</t>
  </si>
  <si>
    <t>1006E</t>
  </si>
  <si>
    <t>General Foods</t>
  </si>
  <si>
    <t>Base Gluten Free</t>
  </si>
  <si>
    <t>box</t>
  </si>
  <si>
    <t>1008C</t>
  </si>
  <si>
    <t>Base Thin and Crispy</t>
  </si>
  <si>
    <t>Base 12.5" Thin and Crispy</t>
  </si>
  <si>
    <t>1029C</t>
  </si>
  <si>
    <t>10" Tortillas</t>
  </si>
  <si>
    <t>1032C</t>
  </si>
  <si>
    <t>Yeast</t>
  </si>
  <si>
    <t>bag</t>
  </si>
  <si>
    <t>1048H</t>
  </si>
  <si>
    <t>Premix Classic</t>
  </si>
  <si>
    <t>1050A</t>
  </si>
  <si>
    <t>Doughnut Mix 12.5kg</t>
  </si>
  <si>
    <t>1051A</t>
  </si>
  <si>
    <t>Lava Powder</t>
  </si>
  <si>
    <t>1304A</t>
  </si>
  <si>
    <t>Sauce Aioli PCU (Garlic Parmesan)</t>
  </si>
  <si>
    <t>Chicken Seasoned</t>
  </si>
  <si>
    <t>kg</t>
  </si>
  <si>
    <t>Chicken Nuggets</t>
  </si>
  <si>
    <t>1320H</t>
  </si>
  <si>
    <t>Sauce Pizza</t>
  </si>
  <si>
    <t>1322B</t>
  </si>
  <si>
    <t>Sauce Hollandaise</t>
  </si>
  <si>
    <t>1326B</t>
  </si>
  <si>
    <t>Sauce Garlic</t>
  </si>
  <si>
    <t>1329B</t>
  </si>
  <si>
    <t>Sauce BBQ Hickory</t>
  </si>
  <si>
    <t>Sauce Peri Peri</t>
  </si>
  <si>
    <t>1335E</t>
  </si>
  <si>
    <t>Sauce Mayonnaise</t>
  </si>
  <si>
    <t>1338D</t>
  </si>
  <si>
    <t>Sauce Butter Chicken</t>
  </si>
  <si>
    <t>1345D</t>
  </si>
  <si>
    <t>Sauce Creme Fraiche</t>
  </si>
  <si>
    <t>1359D</t>
  </si>
  <si>
    <t>Sauce Tomato Capsicum</t>
  </si>
  <si>
    <t>1370E</t>
  </si>
  <si>
    <t>Chicken Wings</t>
  </si>
  <si>
    <t>1394C</t>
  </si>
  <si>
    <t>Chicken Bites Spicy</t>
  </si>
  <si>
    <t>1401B</t>
  </si>
  <si>
    <t>Chicken Tenders</t>
  </si>
  <si>
    <t>1600J</t>
  </si>
  <si>
    <t>Cheese Mozzarella</t>
  </si>
  <si>
    <t>1605B</t>
  </si>
  <si>
    <t>Cheese American Burger</t>
  </si>
  <si>
    <t>1620A</t>
  </si>
  <si>
    <t>Sauce Cheese</t>
  </si>
  <si>
    <t>1625C</t>
  </si>
  <si>
    <t>Cheese String</t>
  </si>
  <si>
    <t>1626B</t>
  </si>
  <si>
    <t>Cheese Vegan</t>
  </si>
  <si>
    <t>Cheese Mexi Shred Three Blend</t>
  </si>
  <si>
    <t>1655E</t>
  </si>
  <si>
    <t>Cheese Camembert</t>
  </si>
  <si>
    <t>1690B</t>
  </si>
  <si>
    <t>Crumbled Feta</t>
  </si>
  <si>
    <t>Cheese Paneer</t>
  </si>
  <si>
    <t>1903A</t>
  </si>
  <si>
    <t>Sausage Italian</t>
  </si>
  <si>
    <t>1905A</t>
  </si>
  <si>
    <t>Pineapple</t>
  </si>
  <si>
    <t>tin</t>
  </si>
  <si>
    <t>1925E</t>
  </si>
  <si>
    <t>Beef Ground</t>
  </si>
  <si>
    <t>1930F</t>
  </si>
  <si>
    <t>Ham</t>
  </si>
  <si>
    <t>1935C</t>
  </si>
  <si>
    <t>Pepperoni</t>
  </si>
  <si>
    <t>1949F</t>
  </si>
  <si>
    <t>Bacon Rasher</t>
  </si>
  <si>
    <t>1950B</t>
  </si>
  <si>
    <t>Olives</t>
  </si>
  <si>
    <t>1962A</t>
  </si>
  <si>
    <t>SF CKD PEELED PRAWN 45/55</t>
  </si>
  <si>
    <t>1964B</t>
  </si>
  <si>
    <t>Three Cheese Bite</t>
  </si>
  <si>
    <t>1965G</t>
  </si>
  <si>
    <t>Lava Cakes PCU</t>
  </si>
  <si>
    <t>1967D</t>
  </si>
  <si>
    <t>Sauce BBQ</t>
  </si>
  <si>
    <t>1973E</t>
  </si>
  <si>
    <t>Green Jalapenos</t>
  </si>
  <si>
    <t>1975B</t>
  </si>
  <si>
    <t>Pickles</t>
  </si>
  <si>
    <t>1977D</t>
  </si>
  <si>
    <t>Chips</t>
  </si>
  <si>
    <t>1985B</t>
  </si>
  <si>
    <t>Sauce Garlic Butter Swirl</t>
  </si>
  <si>
    <t>Onion Rings</t>
  </si>
  <si>
    <t>2500A</t>
  </si>
  <si>
    <t>Bread Garlic</t>
  </si>
  <si>
    <t>2506A</t>
  </si>
  <si>
    <t>Bread Cheesy Garlic</t>
  </si>
  <si>
    <t>2512A</t>
  </si>
  <si>
    <t>Dominos Napoli Penne</t>
  </si>
  <si>
    <t>2513A</t>
  </si>
  <si>
    <t>Pasta Mac and Cheese</t>
  </si>
  <si>
    <t>Oil Vegetable</t>
  </si>
  <si>
    <t>4007A</t>
  </si>
  <si>
    <t>Sauce Chocolate PCU</t>
  </si>
  <si>
    <t>6100B</t>
  </si>
  <si>
    <t>Brownie Chocolate</t>
  </si>
  <si>
    <t>6101B</t>
  </si>
  <si>
    <t>Churros</t>
  </si>
  <si>
    <t>Pancakes Mini</t>
  </si>
  <si>
    <t>6112B</t>
  </si>
  <si>
    <t>Triple Choc Cookie Puck</t>
  </si>
  <si>
    <t>Cream Cheese Glaze</t>
  </si>
  <si>
    <t>6161C</t>
  </si>
  <si>
    <t>Cookie Crumb</t>
  </si>
  <si>
    <t>Mousse Chocolate and Salted Caramel</t>
  </si>
  <si>
    <t>9514A</t>
  </si>
  <si>
    <t>Sauce Ranch</t>
  </si>
  <si>
    <t>9518A</t>
  </si>
  <si>
    <t>Pizza Dog</t>
  </si>
  <si>
    <t>1021D</t>
  </si>
  <si>
    <t>Semolina</t>
  </si>
  <si>
    <t>Sauce Tomato Ketchup</t>
  </si>
  <si>
    <t>1348C</t>
  </si>
  <si>
    <t>Salt Pizza</t>
  </si>
  <si>
    <t>Sauce Franks Hot</t>
  </si>
  <si>
    <t>Sauce Sweet and Sour PCU</t>
  </si>
  <si>
    <t>Sauce Sriracha Mayo PCU</t>
  </si>
  <si>
    <t>1627A</t>
  </si>
  <si>
    <t>Cheese Sprinkle</t>
  </si>
  <si>
    <t>1900B</t>
  </si>
  <si>
    <t>Anchovies</t>
  </si>
  <si>
    <t>1906C</t>
  </si>
  <si>
    <t>Icing Sugar</t>
  </si>
  <si>
    <t>1984B</t>
  </si>
  <si>
    <t>Oregano</t>
  </si>
  <si>
    <t>1987C</t>
  </si>
  <si>
    <t>Dessert Butter</t>
  </si>
  <si>
    <t>Chilli Flakes</t>
  </si>
  <si>
    <t>Sauce Spicy Halloween</t>
  </si>
  <si>
    <t>Tinmax</t>
  </si>
  <si>
    <t>6151B</t>
  </si>
  <si>
    <t>Cinnamon Sugar</t>
  </si>
  <si>
    <t>9500B</t>
  </si>
  <si>
    <t>Milo (inner)</t>
  </si>
  <si>
    <t>9501C</t>
  </si>
  <si>
    <t>Vanilla Malt Powder</t>
  </si>
  <si>
    <t>9503A</t>
  </si>
  <si>
    <t>Dairy Soft Vanilla</t>
  </si>
  <si>
    <t>9504B</t>
  </si>
  <si>
    <t>Cream Whipped</t>
  </si>
  <si>
    <t>Sauce Salted Caramel</t>
  </si>
  <si>
    <t>Drinks</t>
  </si>
  <si>
    <t>Red Bull 250ml Can</t>
  </si>
  <si>
    <t>Red Bull 4pk</t>
  </si>
  <si>
    <t>7UP 600ml Bottle</t>
  </si>
  <si>
    <t>Mountain Dew 600ml Bottle</t>
  </si>
  <si>
    <t>Pepsi 600ml Bottle</t>
  </si>
  <si>
    <t>3310A</t>
  </si>
  <si>
    <t>Water Cool Ridge 600ml</t>
  </si>
  <si>
    <t>Pepsi Max 600ml Bottle</t>
  </si>
  <si>
    <t>Solo 600ml Bottle</t>
  </si>
  <si>
    <t>Sunkist 600ml Bottle</t>
  </si>
  <si>
    <t>3345A</t>
  </si>
  <si>
    <t>Pepsi 1.25l Bottle</t>
  </si>
  <si>
    <t>3350A</t>
  </si>
  <si>
    <t>Pepsi Max 1.25l Bottle</t>
  </si>
  <si>
    <t>3355A</t>
  </si>
  <si>
    <t>Mountain Dew 1.25l Bottle</t>
  </si>
  <si>
    <t>3360A</t>
  </si>
  <si>
    <t>7UP 1.25l Bottle</t>
  </si>
  <si>
    <t>3365A</t>
  </si>
  <si>
    <t>Solo 1.25l Bottle</t>
  </si>
  <si>
    <t>3370A</t>
  </si>
  <si>
    <t>Sunkist 1.25l Bottle</t>
  </si>
  <si>
    <t>4033B</t>
  </si>
  <si>
    <t>Consumables</t>
  </si>
  <si>
    <t>Foil Sheet</t>
  </si>
  <si>
    <t>Fork (Wooden)</t>
  </si>
  <si>
    <t>4454D</t>
  </si>
  <si>
    <t>Paper Towel</t>
  </si>
  <si>
    <t>4460E</t>
  </si>
  <si>
    <t>Paper Napkin</t>
  </si>
  <si>
    <t>4461A</t>
  </si>
  <si>
    <t>Paper Napkin Dispenser</t>
  </si>
  <si>
    <t>5546B</t>
  </si>
  <si>
    <t>Paper Parchment</t>
  </si>
  <si>
    <t>Gloves Small</t>
  </si>
  <si>
    <t>Gloves XLarge</t>
  </si>
  <si>
    <t>Gloves Medium</t>
  </si>
  <si>
    <t>Gloves Large</t>
  </si>
  <si>
    <t>Gloves LDPE Small</t>
  </si>
  <si>
    <t>Gloves LDPE Medium</t>
  </si>
  <si>
    <t>8038E</t>
  </si>
  <si>
    <t>Merriwipe Roll</t>
  </si>
  <si>
    <t>Bag Rubbish 73 Litre</t>
  </si>
  <si>
    <t>Bag Rubbish 120 Litre</t>
  </si>
  <si>
    <t>8041A</t>
  </si>
  <si>
    <t>Bag Rubbish 240 Litre</t>
  </si>
  <si>
    <t>8865A</t>
  </si>
  <si>
    <t>Paper Printer Rolls</t>
  </si>
  <si>
    <t>8871A</t>
  </si>
  <si>
    <t>Paper Thermal Printer Rolls</t>
  </si>
  <si>
    <t>9100A</t>
  </si>
  <si>
    <t>Chemical Multi-Surface and Glass Cleaner</t>
  </si>
  <si>
    <t>9105A</t>
  </si>
  <si>
    <t>Chemical Heavy Duty Degreaser</t>
  </si>
  <si>
    <t>Chemical Floor Cleaner</t>
  </si>
  <si>
    <t>Chemical Sink Multi-Purpose Detergent</t>
  </si>
  <si>
    <t>Chemical Sink Sanitiser</t>
  </si>
  <si>
    <t>9125A</t>
  </si>
  <si>
    <t>Chemical Powersink Detergent</t>
  </si>
  <si>
    <t>9130B</t>
  </si>
  <si>
    <t>Chemical Hand Soap</t>
  </si>
  <si>
    <t>Chemical Hand Sanitiser 800ml</t>
  </si>
  <si>
    <t>Chemical Stainless Cleaner and Polish</t>
  </si>
  <si>
    <t>Chemical Liquid Cleanser</t>
  </si>
  <si>
    <t>9160A</t>
  </si>
  <si>
    <t>Chemical Dishwasher Detergent (Guardian Safe)</t>
  </si>
  <si>
    <t>9170A</t>
  </si>
  <si>
    <t>Chemical Surface Sanitiser</t>
  </si>
  <si>
    <t>Chemical Dispenser Hand Sanitizer</t>
  </si>
  <si>
    <t>Chemical Dispenser Handsoap</t>
  </si>
  <si>
    <t>Chemical Spray Bottle Multi-surface</t>
  </si>
  <si>
    <t>Chemical Plastic Trigger</t>
  </si>
  <si>
    <t>9195A</t>
  </si>
  <si>
    <t>Chemical Spray Bottle Degreaser</t>
  </si>
  <si>
    <t>Chemical Scourer</t>
  </si>
  <si>
    <t>Chemical Rinse Aid (Jet Dry)</t>
  </si>
  <si>
    <t>Chemical Delimer</t>
  </si>
  <si>
    <t>Chemical Premium Seating Cleaner and Conditioner</t>
  </si>
  <si>
    <t>Chemical Power Pads</t>
  </si>
  <si>
    <t>Chemical Microfiber Cloth</t>
  </si>
  <si>
    <t>Chemical Brush Hi-Lo</t>
  </si>
  <si>
    <t>Chemical Chlorine Test Strips</t>
  </si>
  <si>
    <t>9250B</t>
  </si>
  <si>
    <t>Chemical Spray Bottle Sanitiser</t>
  </si>
  <si>
    <t>9252A</t>
  </si>
  <si>
    <t>Chemical Super Contact Cleaner</t>
  </si>
  <si>
    <t>Chemical Turbo Fan Oven Cleaner</t>
  </si>
  <si>
    <t>49k</t>
  </si>
  <si>
    <t>40k</t>
  </si>
  <si>
    <t>29k</t>
  </si>
  <si>
    <t>each</t>
  </si>
  <si>
    <t>bottle</t>
  </si>
  <si>
    <t>can</t>
  </si>
  <si>
    <t>pack</t>
  </si>
  <si>
    <t>InstockWalkUnit</t>
  </si>
  <si>
    <t>WalkUnit</t>
  </si>
  <si>
    <t>OrderUnit2</t>
  </si>
  <si>
    <t>packc</t>
  </si>
  <si>
    <t>triple</t>
  </si>
  <si>
    <t>tub</t>
  </si>
  <si>
    <t>blue soup name</t>
  </si>
  <si>
    <t>snaitiser name</t>
  </si>
  <si>
    <t>stack</t>
  </si>
  <si>
    <t>icecream</t>
  </si>
  <si>
    <t>OrderUnit</t>
  </si>
  <si>
    <t>ReportUnit</t>
  </si>
  <si>
    <t>Place Order</t>
  </si>
  <si>
    <t>flatbox</t>
  </si>
  <si>
    <t>weeklyUsageReportUnit</t>
  </si>
  <si>
    <t>insotckWalktoOrder</t>
  </si>
  <si>
    <t>finalorder2</t>
  </si>
  <si>
    <t>codeNumber</t>
  </si>
  <si>
    <t>walktoOrderConvert</t>
  </si>
  <si>
    <t>code</t>
  </si>
  <si>
    <t>codeInt</t>
  </si>
  <si>
    <t>category</t>
  </si>
  <si>
    <t>description</t>
  </si>
  <si>
    <t>walkinUnit</t>
  </si>
  <si>
    <t>orderUnit</t>
  </si>
  <si>
    <t>packSize</t>
  </si>
  <si>
    <t>walkinOrderUnit</t>
  </si>
  <si>
    <t>Order</t>
  </si>
  <si>
    <t>OrderPlaced</t>
  </si>
  <si>
    <t>1006</t>
  </si>
  <si>
    <t>1008</t>
  </si>
  <si>
    <t>1009</t>
  </si>
  <si>
    <t>1021</t>
  </si>
  <si>
    <t>1029</t>
  </si>
  <si>
    <t>1032</t>
  </si>
  <si>
    <t>1048</t>
  </si>
  <si>
    <t>1050</t>
  </si>
  <si>
    <t>1051</t>
  </si>
  <si>
    <t>1304</t>
  </si>
  <si>
    <t>1312</t>
  </si>
  <si>
    <t>1319</t>
  </si>
  <si>
    <t>1320</t>
  </si>
  <si>
    <t>1322</t>
  </si>
  <si>
    <t>1326</t>
  </si>
  <si>
    <t>1329</t>
  </si>
  <si>
    <t>1331</t>
  </si>
  <si>
    <t>1335</t>
  </si>
  <si>
    <t>1338</t>
  </si>
  <si>
    <t>1339</t>
  </si>
  <si>
    <t>1345</t>
  </si>
  <si>
    <t>1348</t>
  </si>
  <si>
    <t>1359</t>
  </si>
  <si>
    <t>1369</t>
  </si>
  <si>
    <t>1370</t>
  </si>
  <si>
    <t>1382</t>
  </si>
  <si>
    <t>1385</t>
  </si>
  <si>
    <t>1394</t>
  </si>
  <si>
    <t>1401</t>
  </si>
  <si>
    <t>1600</t>
  </si>
  <si>
    <t>1605</t>
  </si>
  <si>
    <t>1620</t>
  </si>
  <si>
    <t>1625</t>
  </si>
  <si>
    <t>1626</t>
  </si>
  <si>
    <t>1627</t>
  </si>
  <si>
    <t>1628</t>
  </si>
  <si>
    <t>1655</t>
  </si>
  <si>
    <t>1690</t>
  </si>
  <si>
    <t>1691</t>
  </si>
  <si>
    <t>1900</t>
  </si>
  <si>
    <t>1903</t>
  </si>
  <si>
    <t>1905</t>
  </si>
  <si>
    <t>1906</t>
  </si>
  <si>
    <t>1925</t>
  </si>
  <si>
    <t>1930</t>
  </si>
  <si>
    <t>1935</t>
  </si>
  <si>
    <t>1949</t>
  </si>
  <si>
    <t>1950</t>
  </si>
  <si>
    <t>1962</t>
  </si>
  <si>
    <t>1964</t>
  </si>
  <si>
    <t>1965</t>
  </si>
  <si>
    <t>1967</t>
  </si>
  <si>
    <t>1973</t>
  </si>
  <si>
    <t>1975</t>
  </si>
  <si>
    <t>1977</t>
  </si>
  <si>
    <t>1984</t>
  </si>
  <si>
    <t>1985</t>
  </si>
  <si>
    <t>1987</t>
  </si>
  <si>
    <t>1998</t>
  </si>
  <si>
    <t>2005</t>
  </si>
  <si>
    <t>2006</t>
  </si>
  <si>
    <t>2500</t>
  </si>
  <si>
    <t>2506</t>
  </si>
  <si>
    <t>2512</t>
  </si>
  <si>
    <t>2513</t>
  </si>
  <si>
    <t>3301</t>
  </si>
  <si>
    <t>3303</t>
  </si>
  <si>
    <t>3307</t>
  </si>
  <si>
    <t>3308</t>
  </si>
  <si>
    <t>3309</t>
  </si>
  <si>
    <t>3310</t>
  </si>
  <si>
    <t>3311</t>
  </si>
  <si>
    <t>3312</t>
  </si>
  <si>
    <t>3313</t>
  </si>
  <si>
    <t>3345</t>
  </si>
  <si>
    <t>3350</t>
  </si>
  <si>
    <t>3355</t>
  </si>
  <si>
    <t>3360</t>
  </si>
  <si>
    <t>3365</t>
  </si>
  <si>
    <t>3370</t>
  </si>
  <si>
    <t>3400</t>
  </si>
  <si>
    <t>4002</t>
  </si>
  <si>
    <t>4004</t>
  </si>
  <si>
    <t>4007</t>
  </si>
  <si>
    <t>4014</t>
  </si>
  <si>
    <t>4019</t>
  </si>
  <si>
    <t>4023</t>
  </si>
  <si>
    <t>4033</t>
  </si>
  <si>
    <t>4035</t>
  </si>
  <si>
    <t>4039</t>
  </si>
  <si>
    <t>4071</t>
  </si>
  <si>
    <t>4090</t>
  </si>
  <si>
    <t>4305</t>
  </si>
  <si>
    <t>4325</t>
  </si>
  <si>
    <t>4454</t>
  </si>
  <si>
    <t>4460</t>
  </si>
  <si>
    <t>4461</t>
  </si>
  <si>
    <t>5546</t>
  </si>
  <si>
    <t>6100</t>
  </si>
  <si>
    <t>6101</t>
  </si>
  <si>
    <t>6110</t>
  </si>
  <si>
    <t>6112</t>
  </si>
  <si>
    <t>6113</t>
  </si>
  <si>
    <t>6117</t>
  </si>
  <si>
    <t>6151</t>
  </si>
  <si>
    <t>6161</t>
  </si>
  <si>
    <t>6216</t>
  </si>
  <si>
    <t>8002</t>
  </si>
  <si>
    <t>8003</t>
  </si>
  <si>
    <t>8006</t>
  </si>
  <si>
    <t>8007</t>
  </si>
  <si>
    <t>8022</t>
  </si>
  <si>
    <t>8023</t>
  </si>
  <si>
    <t>8038</t>
  </si>
  <si>
    <t>8039</t>
  </si>
  <si>
    <t>8040</t>
  </si>
  <si>
    <t>8041</t>
  </si>
  <si>
    <t>8865</t>
  </si>
  <si>
    <t>8871</t>
  </si>
  <si>
    <t>9100</t>
  </si>
  <si>
    <t>9105</t>
  </si>
  <si>
    <t>9110</t>
  </si>
  <si>
    <t>9115</t>
  </si>
  <si>
    <t>9120</t>
  </si>
  <si>
    <t>9125</t>
  </si>
  <si>
    <t>9130</t>
  </si>
  <si>
    <t>9135</t>
  </si>
  <si>
    <t>9140</t>
  </si>
  <si>
    <t>9150</t>
  </si>
  <si>
    <t>9160</t>
  </si>
  <si>
    <t>9170</t>
  </si>
  <si>
    <t>9175</t>
  </si>
  <si>
    <t>9180</t>
  </si>
  <si>
    <t>9185</t>
  </si>
  <si>
    <t>9190</t>
  </si>
  <si>
    <t>9195</t>
  </si>
  <si>
    <t>9197</t>
  </si>
  <si>
    <t>9215</t>
  </si>
  <si>
    <t>9221</t>
  </si>
  <si>
    <t>9230</t>
  </si>
  <si>
    <t>9231</t>
  </si>
  <si>
    <t>9232</t>
  </si>
  <si>
    <t>9246</t>
  </si>
  <si>
    <t>9248</t>
  </si>
  <si>
    <t>9250</t>
  </si>
  <si>
    <t>9252</t>
  </si>
  <si>
    <t>9255</t>
  </si>
  <si>
    <t>9402</t>
  </si>
  <si>
    <t>9403</t>
  </si>
  <si>
    <t>9404</t>
  </si>
  <si>
    <t>9407</t>
  </si>
  <si>
    <t>9408</t>
  </si>
  <si>
    <t>9500</t>
  </si>
  <si>
    <t>9501</t>
  </si>
  <si>
    <t>9503</t>
  </si>
  <si>
    <t>9504</t>
  </si>
  <si>
    <t>9507</t>
  </si>
  <si>
    <t>9514</t>
  </si>
  <si>
    <t>9518</t>
  </si>
  <si>
    <t>walkUnit</t>
  </si>
  <si>
    <t>weeklyUsage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</si>
</sst>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4" x14ac:knownFonts="1">
    <font>
      <sz val="12"/>
      <color theme="1"/>
      <name val="Aptos Narrow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u/>
      <sz val="12"/>
      <color theme="1"/>
      <name val="Helvetica"/>
      <family val="2"/>
    </font>
    <font>
      <sz val="12"/>
      <color rgb="FF3F3F7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rgb="FF000000"/>
      <name val="Helvetica"/>
      <family val="2"/>
    </font>
    <font>
      <b/>
      <sz val="12"/>
      <color theme="1"/>
      <name val="Helvetica"/>
      <family val="2"/>
    </font>
    <font>
      <sz val="8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0"/>
      <name val="Helvetica"/>
      <family val="2"/>
    </font>
    <font>
      <b/>
      <sz val="12"/>
      <color rgb="FF3F3F76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4" fillId="2" borderId="1" applyNumberFormat="0" applyAlignment="0" applyProtection="0"/>
    <xf numFmtId="0" fontId="5" fillId="3" borderId="1" applyNumberFormat="0" applyAlignment="0" applyProtection="0"/>
    <xf numFmtId="0" fontId="9" fillId="3" borderId="2" applyNumberFormat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applyNumberFormat="1"/>
    <xf numFmtId="2" fontId="4" fillId="2" borderId="1" xfId="1" applyNumberFormat="1"/>
    <xf numFmtId="0" fontId="5" fillId="3" borderId="1" xfId="2"/>
    <xf numFmtId="2" fontId="5" fillId="3" borderId="1" xfId="2" applyNumberFormat="1"/>
    <xf numFmtId="2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1" fillId="4" borderId="0" xfId="0" applyFont="1" applyFill="1" applyAlignment="1">
      <alignment horizontal="left"/>
    </xf>
    <xf numFmtId="2" fontId="1" fillId="4" borderId="0" xfId="0" applyNumberFormat="1" applyFont="1" applyFill="1" applyAlignment="1">
      <alignment horizontal="left"/>
    </xf>
    <xf numFmtId="0" fontId="1" fillId="4" borderId="0" xfId="0" applyFont="1" applyFill="1"/>
    <xf numFmtId="0" fontId="0" fillId="4" borderId="0" xfId="0" applyFill="1"/>
    <xf numFmtId="1" fontId="9" fillId="3" borderId="2" xfId="3" applyNumberFormat="1"/>
    <xf numFmtId="0" fontId="9" fillId="3" borderId="2" xfId="3"/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10" fillId="3" borderId="1" xfId="2" applyFont="1" applyAlignment="1">
      <alignment vertical="top" wrapText="1"/>
    </xf>
    <xf numFmtId="0" fontId="10" fillId="3" borderId="2" xfId="3" applyFont="1" applyAlignment="1">
      <alignment vertical="top" wrapText="1"/>
    </xf>
    <xf numFmtId="2" fontId="0" fillId="2" borderId="1" xfId="1" applyNumberFormat="1" applyFont="1" applyAlignment="1">
      <alignment vertical="top" wrapText="1"/>
    </xf>
    <xf numFmtId="2" fontId="7" fillId="0" borderId="0" xfId="0" applyNumberFormat="1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 wrapText="1"/>
    </xf>
    <xf numFmtId="2" fontId="1" fillId="0" borderId="0" xfId="0" applyNumberFormat="1" applyFont="1"/>
    <xf numFmtId="0" fontId="12" fillId="5" borderId="3" xfId="0" applyFont="1" applyFill="1" applyBorder="1" applyAlignment="1">
      <alignment horizontal="left" vertical="top" wrapText="1"/>
    </xf>
    <xf numFmtId="0" fontId="12" fillId="5" borderId="3" xfId="0" applyFont="1" applyFill="1" applyBorder="1" applyAlignment="1">
      <alignment vertical="top" wrapText="1"/>
    </xf>
    <xf numFmtId="0" fontId="13" fillId="2" borderId="4" xfId="1" applyFont="1" applyBorder="1" applyAlignment="1">
      <alignment vertical="top" wrapText="1"/>
    </xf>
    <xf numFmtId="0" fontId="11" fillId="5" borderId="5" xfId="0" applyFont="1" applyFill="1" applyBorder="1" applyAlignment="1">
      <alignment horizontal="right" vertical="top" wrapText="1"/>
    </xf>
    <xf numFmtId="0" fontId="11" fillId="5" borderId="3" xfId="0" applyFont="1" applyFill="1" applyBorder="1" applyAlignment="1">
      <alignment vertical="top" wrapText="1"/>
    </xf>
    <xf numFmtId="2" fontId="12" fillId="5" borderId="3" xfId="0" applyNumberFormat="1" applyFont="1" applyFill="1" applyBorder="1" applyAlignment="1">
      <alignment horizontal="left" vertical="top" wrapText="1"/>
    </xf>
    <xf numFmtId="0" fontId="10" fillId="3" borderId="4" xfId="2" applyFont="1" applyBorder="1" applyAlignment="1">
      <alignment vertical="top" wrapText="1"/>
    </xf>
    <xf numFmtId="0" fontId="11" fillId="5" borderId="5" xfId="0" applyFont="1" applyFill="1" applyBorder="1" applyAlignment="1">
      <alignment vertical="top" wrapText="1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/>
    <xf numFmtId="0" fontId="4" fillId="2" borderId="4" xfId="1" applyBorder="1"/>
    <xf numFmtId="0" fontId="0" fillId="6" borderId="5" xfId="0" applyFill="1" applyBorder="1" applyAlignment="1">
      <alignment horizontal="right"/>
    </xf>
    <xf numFmtId="0" fontId="0" fillId="6" borderId="3" xfId="0" applyFill="1" applyBorder="1"/>
    <xf numFmtId="2" fontId="1" fillId="6" borderId="3" xfId="0" applyNumberFormat="1" applyFont="1" applyFill="1" applyBorder="1" applyAlignment="1">
      <alignment horizontal="left"/>
    </xf>
    <xf numFmtId="2" fontId="1" fillId="6" borderId="3" xfId="0" applyNumberFormat="1" applyFont="1" applyFill="1" applyBorder="1"/>
    <xf numFmtId="2" fontId="5" fillId="3" borderId="4" xfId="2" applyNumberFormat="1" applyBorder="1"/>
    <xf numFmtId="2" fontId="0" fillId="6" borderId="5" xfId="0" applyNumberFormat="1" applyFill="1" applyBorder="1"/>
    <xf numFmtId="0" fontId="2" fillId="0" borderId="3" xfId="0" applyFont="1" applyBorder="1" applyAlignment="1">
      <alignment horizontal="left"/>
    </xf>
    <xf numFmtId="0" fontId="2" fillId="0" borderId="3" xfId="0" applyFont="1" applyBorder="1"/>
    <xf numFmtId="0" fontId="0" fillId="0" borderId="5" xfId="0" applyBorder="1" applyAlignment="1">
      <alignment horizontal="right"/>
    </xf>
    <xf numFmtId="0" fontId="0" fillId="0" borderId="3" xfId="0" applyBorder="1"/>
    <xf numFmtId="2" fontId="1" fillId="0" borderId="3" xfId="0" applyNumberFormat="1" applyFont="1" applyBorder="1" applyAlignment="1">
      <alignment horizontal="left"/>
    </xf>
    <xf numFmtId="2" fontId="1" fillId="0" borderId="3" xfId="0" applyNumberFormat="1" applyFont="1" applyBorder="1"/>
    <xf numFmtId="2" fontId="0" fillId="0" borderId="5" xfId="0" applyNumberFormat="1" applyBorder="1"/>
    <xf numFmtId="0" fontId="6" fillId="0" borderId="3" xfId="0" applyFont="1" applyBorder="1"/>
    <xf numFmtId="2" fontId="7" fillId="0" borderId="3" xfId="0" applyNumberFormat="1" applyFont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3" xfId="0" applyFont="1" applyFill="1" applyBorder="1"/>
    <xf numFmtId="2" fontId="1" fillId="4" borderId="3" xfId="0" applyNumberFormat="1" applyFont="1" applyFill="1" applyBorder="1" applyAlignment="1">
      <alignment horizontal="left"/>
    </xf>
    <xf numFmtId="0" fontId="6" fillId="6" borderId="3" xfId="0" applyFont="1" applyFill="1" applyBorder="1" applyAlignment="1">
      <alignment horizontal="left"/>
    </xf>
    <xf numFmtId="0" fontId="6" fillId="0" borderId="3" xfId="0" applyFont="1" applyBorder="1" applyAlignment="1">
      <alignment horizontal="left"/>
    </xf>
    <xf numFmtId="167" fontId="0" fillId="0" borderId="0" xfId="0" applyNumberFormat="1"/>
  </cellXfs>
  <cellStyles count="4">
    <cellStyle name="Calculation" xfId="2" builtinId="22"/>
    <cellStyle name="Input" xfId="1" builtinId="20"/>
    <cellStyle name="Normal" xfId="0" builtinId="0"/>
    <cellStyle name="Output" xfId="3" builtinId="2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rgb="FF7F7F7F"/>
        </left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A7D00"/>
        <name val="Aptos Narrow"/>
        <family val="2"/>
        <scheme val="minor"/>
      </font>
      <numFmt numFmtId="2" formatCode="0.00"/>
      <fill>
        <patternFill patternType="solid">
          <fgColor indexed="64"/>
          <bgColor rgb="FFF2F2F2"/>
        </patternFill>
      </fill>
      <border diagonalUp="0" diagonalDown="0">
        <left style="thin">
          <color rgb="FF7F7F7F"/>
        </left>
        <right/>
        <top style="thin">
          <color rgb="FF7F7F7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7F7F7F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Aptos Narrow"/>
        <family val="2"/>
        <scheme val="minor"/>
      </font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/>
        <top style="thin">
          <color rgb="FF7F7F7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2" formatCode="0.00"/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2" formatCode="0.00"/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left" textRotation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</font>
      <alignment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C08B23-A1C2-8142-9CBF-76FC347AA461}" name="Table1" displayName="Table1" ref="A1:R160" totalsRowShown="0" headerRowDxfId="30" dataDxfId="29">
  <autoFilter ref="A1:R160" xr:uid="{A7C08B23-A1C2-8142-9CBF-76FC347AA461}"/>
  <sortState xmlns:xlrd2="http://schemas.microsoft.com/office/spreadsheetml/2017/richdata2" ref="A2:O160">
    <sortCondition ref="B1:B160"/>
  </sortState>
  <tableColumns count="18">
    <tableColumn id="1" xr3:uid="{ABD4F64A-B0E1-1A4F-B50D-6F18A2591D1D}" name="Code" dataDxfId="28"/>
    <tableColumn id="15" xr3:uid="{792154FD-3297-964F-83ED-25420C277353}" name="codeNumber" dataDxfId="27">
      <calculatedColumnFormula>LEFT(Table1[[#This Row],[Code]],4)</calculatedColumnFormula>
    </tableColumn>
    <tableColumn id="2" xr3:uid="{BB54092F-6082-AF4F-AC4A-69B40AC8B0D6}" name="Category" dataDxfId="26"/>
    <tableColumn id="3" xr3:uid="{73CB7FDF-E0BB-F84C-95AB-4C2772C611B4}" name="Description" dataDxfId="25"/>
    <tableColumn id="4" xr3:uid="{FBA48AC9-7B2D-7A4A-ABDD-311F589F3F55}" name="Pack Size" dataDxfId="24"/>
    <tableColumn id="6" xr3:uid="{871DBC11-D7B9-FA43-8F0A-8E2F21076C56}" name="Final Order" dataCellStyle="Calculation">
      <calculatedColumnFormula>IF(Table1[[#This Row],[WalkUnit]]=Table1[[#This Row],[OrderUnit]],Table1[[#This Row],[WeeklyUsageOrderUnit]]-Table1[[#This Row],[InstockWalkUnit]],Table1[[#This Row],[WeeklyUsageOrderUnit]]-Table1[[#This Row],[InstockWalkUnit]]/Table1[[#This Row],[Pack Size]])</calculatedColumnFormula>
    </tableColumn>
    <tableColumn id="5" xr3:uid="{EC4E6654-8DA7-EC4A-BC6E-C0FB081B2B6B}" name="Place Order" dataDxfId="23" dataCellStyle="Output">
      <calculatedColumnFormula>IF(Table1[[#This Row],[Final Order]]&gt;0,ROUNDUP(Table1[[#This Row],[Final Order]],0),"")</calculatedColumnFormula>
    </tableColumn>
    <tableColumn id="18" xr3:uid="{FF0A4227-5E7F-3449-A9B0-9A8EF1B7D641}" name="OrderUnit2" dataCellStyle="Normal">
      <calculatedColumnFormula>Table1[[#This Row],[OrderUnit]]</calculatedColumnFormula>
    </tableColumn>
    <tableColumn id="7" xr3:uid="{34723DCB-B472-7E46-9D12-E4AF152F86A6}" name="InstockWalkUnit" dataDxfId="22" dataCellStyle="Input">
      <calculatedColumnFormula>Table1[[#This Row],[weeklyUsageReportUnit]]/Table1[[#This Row],[Pack Size]]</calculatedColumnFormula>
    </tableColumn>
    <tableColumn id="14" xr3:uid="{E6B0513B-AB3A-6E48-86CE-6F640043586F}" name="WalkUnit" dataDxfId="21" dataCellStyle="Normal"/>
    <tableColumn id="9" xr3:uid="{31CE52DE-FD8D-1D4C-BC60-F7BA3C2B4588}" name="weeklyUsageReportUnit" dataCellStyle="Normal"/>
    <tableColumn id="16" xr3:uid="{630E7C2B-7CAF-B14F-A700-DA2EFAF6CE32}" name="ReportUnit" dataDxfId="20"/>
    <tableColumn id="10" xr3:uid="{1B1AAC34-DA14-0041-869F-995E352260AD}" name="WeeklyUsageOrderUnit" dataDxfId="19">
      <calculatedColumnFormula>IF(Table1[[#This Row],[ReportUnit]]=Table1[[#This Row],[OrderUnit]],Table1[[#This Row],[weeklyUsageReportUnit]],Table1[[#This Row],[weeklyUsageReportUnit]]/Table1[[#This Row],[Pack Size]])</calculatedColumnFormula>
    </tableColumn>
    <tableColumn id="17" xr3:uid="{82E27ED4-23C7-2B43-9BE3-C385C5529BCB}" name="OrderUnit" dataDxfId="18"/>
    <tableColumn id="11" xr3:uid="{2512609B-3944-5A44-A57F-3E4A354122C2}" name="alertFreqDays" dataDxfId="17"/>
    <tableColumn id="8" xr3:uid="{45F5633C-4BE9-AD46-ACB1-A421A70253FD}" name="finalorder2" dataDxfId="16">
      <calculatedColumnFormula>Table1[[#This Row],[WeeklyUsageOrderUnit]]-Table1[[#This Row],[insotckWalktoOrder]]</calculatedColumnFormula>
    </tableColumn>
    <tableColumn id="12" xr3:uid="{4E9B3540-D4D3-6D41-B281-DDADE8CAD80D}" name="insotckWalktoOrder" dataDxfId="15">
      <calculatedColumnFormula>IF(Table1[[#This Row],[WalkUnit]]=Table1[[#This Row],[OrderUnit]],Table1[[#This Row],[InstockWalkUnit]],Table1[[#This Row],[InstockWalkUnit]]/Table1[[#This Row],[Pack Size]])</calculatedColumnFormula>
    </tableColumn>
    <tableColumn id="19" xr3:uid="{F59D18DA-5551-EA41-BAA8-7AD0CB19EB90}" name="walktoOrderConvert" dataDxfId="14">
      <calculatedColumnFormula>IF(Table1[[#This Row],[WalkUnit]]=Table1[[#This Row],[OrderUnit]],1,1/Table1[[#This Row],[Pack Size]])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245BB4-5C40-5F47-826E-AB7E48E5AE32}" name="Table3" displayName="Table3" ref="A1:M160" totalsRowShown="0" tableBorderDxfId="13">
  <autoFilter ref="A1:M160" xr:uid="{00245BB4-5C40-5F47-826E-AB7E48E5AE32}"/>
  <tableColumns count="13">
    <tableColumn id="1" xr3:uid="{0D3423F4-8390-EB44-B06C-EA3A286E29C1}" name="code" dataDxfId="12"/>
    <tableColumn id="2" xr3:uid="{14B166AB-2AD7-3B46-A7DA-10856D78FB99}" name="codeInt" dataDxfId="11">
      <calculatedColumnFormula>LEFT(Table1[[#This Row],[Code]],4)</calculatedColumnFormula>
    </tableColumn>
    <tableColumn id="3" xr3:uid="{1A1D6181-564F-994B-902D-F510467D02E1}" name="category" dataDxfId="10"/>
    <tableColumn id="4" xr3:uid="{0DBBA53A-33C3-1F46-B726-A08BD5F2FA9B}" name="description" dataDxfId="9"/>
    <tableColumn id="5" xr3:uid="{913ECA48-98B3-8640-B473-6582BA2989ED}" name="InstockWalkUnit" dataDxfId="8" dataCellStyle="Input"/>
    <tableColumn id="6" xr3:uid="{F86CA9A1-945F-5341-BFCE-FE32F1D903D1}" name="walkinUnit" dataDxfId="7"/>
    <tableColumn id="7" xr3:uid="{6BDBB025-1B84-DA4E-9419-8F3B4AACE0F0}" name="WeeklyUsageOrderUnit" dataDxfId="6"/>
    <tableColumn id="8" xr3:uid="{8F2B5C49-8D03-6D43-A38A-C806A929D3E3}" name="orderUnit" dataDxfId="5"/>
    <tableColumn id="9" xr3:uid="{D410783B-3E28-A24A-9B25-063758CB3890}" name="packSize" dataDxfId="4"/>
    <tableColumn id="10" xr3:uid="{6038C269-5E14-0F4C-96B4-D778E0DDDB4A}" name="walktoOrderConvert" dataDxfId="3">
      <calculatedColumnFormula>IF(Sheet5!$F2=Sheet5!$H2,1,1/Sheet5!$I2)</calculatedColumnFormula>
    </tableColumn>
    <tableColumn id="11" xr3:uid="{2ED26748-06B0-154F-977E-08C829A3E3DA}" name="walkinOrderUnit" dataDxfId="2" dataCellStyle="Calculation">
      <calculatedColumnFormula>Sheet5!$E2*Sheet5!$J2</calculatedColumnFormula>
    </tableColumn>
    <tableColumn id="12" xr3:uid="{C59412FA-D642-E447-BE83-CD4D808D219B}" name="Order" dataDxfId="1">
      <calculatedColumnFormula>Sheet5!$G2-Sheet5!$K2</calculatedColumnFormula>
    </tableColumn>
    <tableColumn id="13" xr3:uid="{4C3490E1-602B-1641-95F5-D1A2D9D7CFF4}" name="OrderPlaced" dataDxfId="0">
      <calculatedColumnFormula>IF(Table3[[#This Row],[Order]]&gt;0,ROUNDUP(Table3[[#This Row],[Order]],0),"")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8750-799F-0246-943D-494C3F2B3706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289</v>
      </c>
    </row>
    <row r="2" spans="1:1" x14ac:dyDescent="0.2">
      <c r="A2" t="s">
        <v>290</v>
      </c>
    </row>
    <row r="3" spans="1:1" x14ac:dyDescent="0.2">
      <c r="A3" t="s">
        <v>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720B-8673-C242-9E55-8A7904C715FE}">
  <dimension ref="A1:B3"/>
  <sheetViews>
    <sheetView workbookViewId="0">
      <selection activeCell="C6" sqref="C6"/>
    </sheetView>
  </sheetViews>
  <sheetFormatPr baseColWidth="10" defaultRowHeight="16" x14ac:dyDescent="0.2"/>
  <sheetData>
    <row r="1" spans="1:2" x14ac:dyDescent="0.2">
      <c r="A1" s="6">
        <v>45971</v>
      </c>
      <c r="B1" t="s">
        <v>276</v>
      </c>
    </row>
    <row r="2" spans="1:2" x14ac:dyDescent="0.2">
      <c r="A2" s="6">
        <v>45964</v>
      </c>
      <c r="B2" t="s">
        <v>277</v>
      </c>
    </row>
    <row r="3" spans="1:2" x14ac:dyDescent="0.2">
      <c r="A3" s="6">
        <v>45676</v>
      </c>
      <c r="B3" t="s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0C46-C97A-6742-8D4B-F2A393300688}">
  <dimension ref="A1:R160"/>
  <sheetViews>
    <sheetView zoomScale="140" zoomScaleNormal="15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2" sqref="G2"/>
    </sheetView>
  </sheetViews>
  <sheetFormatPr baseColWidth="10" defaultRowHeight="16" x14ac:dyDescent="0.2"/>
  <cols>
    <col min="1" max="2" width="10.83203125" style="5"/>
    <col min="3" max="3" width="15.1640625" customWidth="1"/>
    <col min="4" max="4" width="23.5" customWidth="1"/>
    <col min="5" max="5" width="12.83203125" customWidth="1"/>
    <col min="6" max="6" width="9.6640625" style="8" customWidth="1"/>
    <col min="7" max="7" width="8.83203125" style="24" customWidth="1"/>
    <col min="8" max="8" width="8.83203125" customWidth="1"/>
    <col min="9" max="9" width="10.1640625" style="7" customWidth="1"/>
    <col min="10" max="10" width="10.1640625" style="32" customWidth="1"/>
    <col min="11" max="11" width="10" customWidth="1"/>
    <col min="12" max="12" width="8.6640625" style="5" customWidth="1"/>
    <col min="13" max="13" width="10.83203125" style="12" customWidth="1"/>
    <col min="14" max="14" width="6.83203125" style="12" customWidth="1"/>
    <col min="15" max="15" width="9.5" customWidth="1"/>
    <col min="16" max="16" width="10.33203125" customWidth="1"/>
  </cols>
  <sheetData>
    <row r="1" spans="1:18" s="31" customFormat="1" ht="59" customHeight="1" x14ac:dyDescent="0.2">
      <c r="A1" s="25" t="s">
        <v>0</v>
      </c>
      <c r="B1" s="25" t="s">
        <v>300</v>
      </c>
      <c r="C1" s="26" t="s">
        <v>1</v>
      </c>
      <c r="D1" s="26" t="s">
        <v>2</v>
      </c>
      <c r="E1" s="26" t="s">
        <v>3</v>
      </c>
      <c r="F1" s="27" t="s">
        <v>4</v>
      </c>
      <c r="G1" s="28" t="s">
        <v>295</v>
      </c>
      <c r="H1" s="31" t="s">
        <v>285</v>
      </c>
      <c r="I1" s="29" t="s">
        <v>283</v>
      </c>
      <c r="J1" s="33" t="s">
        <v>284</v>
      </c>
      <c r="K1" s="31" t="s">
        <v>297</v>
      </c>
      <c r="L1" s="25" t="s">
        <v>294</v>
      </c>
      <c r="M1" s="30" t="s">
        <v>5</v>
      </c>
      <c r="N1" s="30" t="s">
        <v>293</v>
      </c>
      <c r="O1" s="26" t="s">
        <v>6</v>
      </c>
      <c r="P1" s="26" t="s">
        <v>299</v>
      </c>
      <c r="Q1" s="31" t="s">
        <v>298</v>
      </c>
      <c r="R1" s="31" t="s">
        <v>301</v>
      </c>
    </row>
    <row r="2" spans="1:18" x14ac:dyDescent="0.2">
      <c r="A2" s="3" t="s">
        <v>36</v>
      </c>
      <c r="B2" s="3" t="str">
        <f>LEFT(Table1[[#This Row],[Code]],4)</f>
        <v>1006</v>
      </c>
      <c r="C2" s="2" t="s">
        <v>37</v>
      </c>
      <c r="D2" s="2" t="s">
        <v>38</v>
      </c>
      <c r="E2" s="2">
        <v>21</v>
      </c>
      <c r="F2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1.8571428571428572</v>
      </c>
      <c r="G2" s="23">
        <f>IF(Table1[[#This Row],[Final Order]]&gt;0,ROUNDUP(Table1[[#This Row],[Final Order]],0),"")</f>
        <v>2</v>
      </c>
      <c r="H2" t="str">
        <f>Table1[[#This Row],[OrderUnit]]</f>
        <v>box</v>
      </c>
      <c r="I2" s="7">
        <v>1</v>
      </c>
      <c r="J2" s="32" t="s">
        <v>39</v>
      </c>
      <c r="K2">
        <v>60</v>
      </c>
      <c r="L2" s="4" t="s">
        <v>279</v>
      </c>
      <c r="M2" s="10">
        <f>IF(Table1[[#This Row],[ReportUnit]]=Table1[[#This Row],[OrderUnit]],Table1[[#This Row],[weeklyUsageReportUnit]],Table1[[#This Row],[weeklyUsageReportUnit]]/Table1[[#This Row],[Pack Size]])</f>
        <v>2.8571428571428572</v>
      </c>
      <c r="N2" s="10" t="s">
        <v>39</v>
      </c>
      <c r="O2" s="1">
        <v>3</v>
      </c>
      <c r="P2" s="34">
        <f>Table1[[#This Row],[WeeklyUsageOrderUnit]]-Table1[[#This Row],[insotckWalktoOrder]]</f>
        <v>1.8571428571428572</v>
      </c>
      <c r="Q2" s="34">
        <f>IF(Table1[[#This Row],[WalkUnit]]=Table1[[#This Row],[OrderUnit]],Table1[[#This Row],[InstockWalkUnit]],Table1[[#This Row],[InstockWalkUnit]]/Table1[[#This Row],[Pack Size]])</f>
        <v>1</v>
      </c>
      <c r="R2" s="34">
        <f>IF(Table1[[#This Row],[WalkUnit]]=Table1[[#This Row],[OrderUnit]],1,1/Table1[[#This Row],[Pack Size]])</f>
        <v>1</v>
      </c>
    </row>
    <row r="3" spans="1:18" x14ac:dyDescent="0.2">
      <c r="A3" s="3" t="s">
        <v>40</v>
      </c>
      <c r="B3" s="3" t="str">
        <f>LEFT(Table1[[#This Row],[Code]],4)</f>
        <v>1008</v>
      </c>
      <c r="C3" s="2" t="s">
        <v>37</v>
      </c>
      <c r="D3" s="2" t="s">
        <v>41</v>
      </c>
      <c r="E3" s="2">
        <v>60</v>
      </c>
      <c r="F3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2</v>
      </c>
      <c r="G3" s="23">
        <f>IF(Table1[[#This Row],[Final Order]]&gt;0,ROUNDUP(Table1[[#This Row],[Final Order]],0),"")</f>
        <v>2</v>
      </c>
      <c r="H3" t="str">
        <f>Table1[[#This Row],[OrderUnit]]</f>
        <v>box</v>
      </c>
      <c r="I3" s="7">
        <v>2</v>
      </c>
      <c r="J3" s="32" t="s">
        <v>39</v>
      </c>
      <c r="K3">
        <v>240</v>
      </c>
      <c r="L3" s="4" t="s">
        <v>279</v>
      </c>
      <c r="M3" s="10">
        <f>IF(Table1[[#This Row],[ReportUnit]]=Table1[[#This Row],[OrderUnit]],Table1[[#This Row],[weeklyUsageReportUnit]],Table1[[#This Row],[weeklyUsageReportUnit]]/Table1[[#This Row],[Pack Size]])</f>
        <v>4</v>
      </c>
      <c r="N3" s="10" t="s">
        <v>39</v>
      </c>
      <c r="O3" s="1">
        <v>3</v>
      </c>
      <c r="P3" s="34">
        <f>Table1[[#This Row],[WeeklyUsageOrderUnit]]-Table1[[#This Row],[insotckWalktoOrder]]</f>
        <v>2</v>
      </c>
      <c r="Q3" s="34">
        <f>IF(Table1[[#This Row],[WalkUnit]]=Table1[[#This Row],[OrderUnit]],Table1[[#This Row],[InstockWalkUnit]],Table1[[#This Row],[InstockWalkUnit]]/Table1[[#This Row],[Pack Size]])</f>
        <v>2</v>
      </c>
      <c r="R3" s="34">
        <f>IF(Table1[[#This Row],[WalkUnit]]=Table1[[#This Row],[OrderUnit]],1,1/Table1[[#This Row],[Pack Size]])</f>
        <v>1</v>
      </c>
    </row>
    <row r="4" spans="1:18" x14ac:dyDescent="0.2">
      <c r="A4" s="3">
        <v>1009</v>
      </c>
      <c r="B4" s="3" t="str">
        <f>LEFT(Table1[[#This Row],[Code]],4)</f>
        <v>1009</v>
      </c>
      <c r="C4" s="2" t="s">
        <v>37</v>
      </c>
      <c r="D4" s="2" t="s">
        <v>42</v>
      </c>
      <c r="E4" s="2">
        <v>60</v>
      </c>
      <c r="F4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-1.5</v>
      </c>
      <c r="G4" s="23" t="str">
        <f>IF(Table1[[#This Row],[Final Order]]&gt;0,ROUNDUP(Table1[[#This Row],[Final Order]],0),"")</f>
        <v/>
      </c>
      <c r="H4" t="str">
        <f>Table1[[#This Row],[OrderUnit]]</f>
        <v>box</v>
      </c>
      <c r="I4" s="7">
        <v>2</v>
      </c>
      <c r="J4" s="32" t="s">
        <v>39</v>
      </c>
      <c r="K4">
        <v>30</v>
      </c>
      <c r="L4" s="4" t="s">
        <v>279</v>
      </c>
      <c r="M4" s="10">
        <f>IF(Table1[[#This Row],[ReportUnit]]=Table1[[#This Row],[OrderUnit]],Table1[[#This Row],[weeklyUsageReportUnit]],Table1[[#This Row],[weeklyUsageReportUnit]]/Table1[[#This Row],[Pack Size]])</f>
        <v>0.5</v>
      </c>
      <c r="N4" s="10" t="s">
        <v>39</v>
      </c>
      <c r="O4" s="1">
        <v>3</v>
      </c>
      <c r="P4" s="34">
        <f>Table1[[#This Row],[WeeklyUsageOrderUnit]]-Table1[[#This Row],[insotckWalktoOrder]]</f>
        <v>-1.5</v>
      </c>
      <c r="Q4" s="34">
        <f>IF(Table1[[#This Row],[WalkUnit]]=Table1[[#This Row],[OrderUnit]],Table1[[#This Row],[InstockWalkUnit]],Table1[[#This Row],[InstockWalkUnit]]/Table1[[#This Row],[Pack Size]])</f>
        <v>2</v>
      </c>
      <c r="R4" s="34">
        <f>IF(Table1[[#This Row],[WalkUnit]]=Table1[[#This Row],[OrderUnit]],1,1/Table1[[#This Row],[Pack Size]])</f>
        <v>1</v>
      </c>
    </row>
    <row r="5" spans="1:18" x14ac:dyDescent="0.2">
      <c r="A5" s="3" t="s">
        <v>156</v>
      </c>
      <c r="B5" s="3" t="str">
        <f>LEFT(Table1[[#This Row],[Code]],4)</f>
        <v>1021</v>
      </c>
      <c r="C5" s="2" t="s">
        <v>37</v>
      </c>
      <c r="D5" s="2" t="s">
        <v>157</v>
      </c>
      <c r="E5" s="2">
        <v>12.5</v>
      </c>
      <c r="F5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-0.96</v>
      </c>
      <c r="G5" s="23" t="str">
        <f>IF(Table1[[#This Row],[Final Order]]&gt;0,ROUNDUP(Table1[[#This Row],[Final Order]],0),"")</f>
        <v/>
      </c>
      <c r="H5" t="str">
        <f>Table1[[#This Row],[OrderUnit]]</f>
        <v>bag</v>
      </c>
      <c r="I5" s="7">
        <v>1</v>
      </c>
      <c r="J5" s="32" t="s">
        <v>47</v>
      </c>
      <c r="K5">
        <v>0.5</v>
      </c>
      <c r="L5" s="4" t="s">
        <v>57</v>
      </c>
      <c r="M5" s="10">
        <f>IF(Table1[[#This Row],[ReportUnit]]=Table1[[#This Row],[OrderUnit]],Table1[[#This Row],[weeklyUsageReportUnit]],Table1[[#This Row],[weeklyUsageReportUnit]]/Table1[[#This Row],[Pack Size]])</f>
        <v>0.04</v>
      </c>
      <c r="N5" s="10" t="s">
        <v>47</v>
      </c>
      <c r="O5" s="1">
        <v>14</v>
      </c>
      <c r="P5" s="34">
        <f>Table1[[#This Row],[WeeklyUsageOrderUnit]]-Table1[[#This Row],[insotckWalktoOrder]]</f>
        <v>-0.96</v>
      </c>
      <c r="Q5" s="34">
        <f>IF(Table1[[#This Row],[WalkUnit]]=Table1[[#This Row],[OrderUnit]],Table1[[#This Row],[InstockWalkUnit]],Table1[[#This Row],[InstockWalkUnit]]/Table1[[#This Row],[Pack Size]])</f>
        <v>1</v>
      </c>
      <c r="R5" s="34">
        <f>IF(Table1[[#This Row],[WalkUnit]]=Table1[[#This Row],[OrderUnit]],1,1/Table1[[#This Row],[Pack Size]])</f>
        <v>1</v>
      </c>
    </row>
    <row r="6" spans="1:18" x14ac:dyDescent="0.2">
      <c r="A6" s="3" t="s">
        <v>43</v>
      </c>
      <c r="B6" s="3" t="str">
        <f>LEFT(Table1[[#This Row],[Code]],4)</f>
        <v>1029</v>
      </c>
      <c r="C6" s="2" t="s">
        <v>37</v>
      </c>
      <c r="D6" s="2" t="s">
        <v>44</v>
      </c>
      <c r="E6" s="2">
        <v>72</v>
      </c>
      <c r="F6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-0.79166666666666663</v>
      </c>
      <c r="G6" s="23" t="str">
        <f>IF(Table1[[#This Row],[Final Order]]&gt;0,ROUNDUP(Table1[[#This Row],[Final Order]],0),"")</f>
        <v/>
      </c>
      <c r="H6" t="str">
        <f>Table1[[#This Row],[OrderUnit]]</f>
        <v>box</v>
      </c>
      <c r="I6" s="7">
        <v>1</v>
      </c>
      <c r="J6" s="32" t="s">
        <v>39</v>
      </c>
      <c r="K6">
        <v>15</v>
      </c>
      <c r="L6" s="4" t="s">
        <v>279</v>
      </c>
      <c r="M6" s="10">
        <f>IF(Table1[[#This Row],[ReportUnit]]=Table1[[#This Row],[OrderUnit]],Table1[[#This Row],[weeklyUsageReportUnit]],Table1[[#This Row],[weeklyUsageReportUnit]]/Table1[[#This Row],[Pack Size]])</f>
        <v>0.20833333333333334</v>
      </c>
      <c r="N6" s="10" t="s">
        <v>39</v>
      </c>
      <c r="O6" s="2">
        <v>14</v>
      </c>
      <c r="P6" s="34">
        <f>Table1[[#This Row],[WeeklyUsageOrderUnit]]-Table1[[#This Row],[insotckWalktoOrder]]</f>
        <v>-0.79166666666666663</v>
      </c>
      <c r="Q6" s="34">
        <f>IF(Table1[[#This Row],[WalkUnit]]=Table1[[#This Row],[OrderUnit]],Table1[[#This Row],[InstockWalkUnit]],Table1[[#This Row],[InstockWalkUnit]]/Table1[[#This Row],[Pack Size]])</f>
        <v>1</v>
      </c>
      <c r="R6" s="34">
        <f>IF(Table1[[#This Row],[WalkUnit]]=Table1[[#This Row],[OrderUnit]],1,1/Table1[[#This Row],[Pack Size]])</f>
        <v>1</v>
      </c>
    </row>
    <row r="7" spans="1:18" x14ac:dyDescent="0.2">
      <c r="A7" s="3" t="s">
        <v>45</v>
      </c>
      <c r="B7" s="3" t="str">
        <f>LEFT(Table1[[#This Row],[Code]],4)</f>
        <v>1032</v>
      </c>
      <c r="C7" s="2" t="s">
        <v>37</v>
      </c>
      <c r="D7" s="2" t="s">
        <v>46</v>
      </c>
      <c r="E7" s="2">
        <v>10</v>
      </c>
      <c r="F7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-0.98</v>
      </c>
      <c r="G7" s="23" t="str">
        <f>IF(Table1[[#This Row],[Final Order]]&gt;0,ROUNDUP(Table1[[#This Row],[Final Order]],0),"")</f>
        <v/>
      </c>
      <c r="H7" t="str">
        <f>Table1[[#This Row],[OrderUnit]]</f>
        <v>box</v>
      </c>
      <c r="I7" s="7">
        <v>1.5</v>
      </c>
      <c r="J7" s="32" t="s">
        <v>39</v>
      </c>
      <c r="K7">
        <v>5.2</v>
      </c>
      <c r="L7" s="4" t="s">
        <v>57</v>
      </c>
      <c r="M7" s="10">
        <f>IF(Table1[[#This Row],[ReportUnit]]=Table1[[#This Row],[OrderUnit]],Table1[[#This Row],[weeklyUsageReportUnit]],Table1[[#This Row],[weeklyUsageReportUnit]]/Table1[[#This Row],[Pack Size]])</f>
        <v>0.52</v>
      </c>
      <c r="N7" s="10" t="s">
        <v>39</v>
      </c>
      <c r="O7" s="2">
        <v>14</v>
      </c>
      <c r="P7" s="34">
        <f>Table1[[#This Row],[WeeklyUsageOrderUnit]]-Table1[[#This Row],[insotckWalktoOrder]]</f>
        <v>-0.98</v>
      </c>
      <c r="Q7" s="34">
        <f>IF(Table1[[#This Row],[WalkUnit]]=Table1[[#This Row],[OrderUnit]],Table1[[#This Row],[InstockWalkUnit]],Table1[[#This Row],[InstockWalkUnit]]/Table1[[#This Row],[Pack Size]])</f>
        <v>1.5</v>
      </c>
      <c r="R7" s="34">
        <f>IF(Table1[[#This Row],[WalkUnit]]=Table1[[#This Row],[OrderUnit]],1,1/Table1[[#This Row],[Pack Size]])</f>
        <v>1</v>
      </c>
    </row>
    <row r="8" spans="1:18" x14ac:dyDescent="0.2">
      <c r="A8" s="14" t="s">
        <v>48</v>
      </c>
      <c r="B8" s="3" t="str">
        <f>LEFT(Table1[[#This Row],[Code]],4)</f>
        <v>1048</v>
      </c>
      <c r="C8" s="2" t="s">
        <v>37</v>
      </c>
      <c r="D8" s="2" t="s">
        <v>49</v>
      </c>
      <c r="E8" s="2">
        <v>12.5</v>
      </c>
      <c r="F8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-3</v>
      </c>
      <c r="G8" s="23" t="str">
        <f>IF(Table1[[#This Row],[Final Order]]&gt;0,ROUNDUP(Table1[[#This Row],[Final Order]],0),"")</f>
        <v/>
      </c>
      <c r="H8" t="str">
        <f>Table1[[#This Row],[OrderUnit]]</f>
        <v>bag</v>
      </c>
      <c r="I8" s="7">
        <v>38</v>
      </c>
      <c r="J8" s="32" t="s">
        <v>47</v>
      </c>
      <c r="K8">
        <v>35</v>
      </c>
      <c r="L8" s="4" t="s">
        <v>47</v>
      </c>
      <c r="M8" s="10">
        <f>IF(Table1[[#This Row],[ReportUnit]]=Table1[[#This Row],[OrderUnit]],Table1[[#This Row],[weeklyUsageReportUnit]],Table1[[#This Row],[weeklyUsageReportUnit]]/Table1[[#This Row],[Pack Size]])</f>
        <v>35</v>
      </c>
      <c r="N8" s="10" t="s">
        <v>47</v>
      </c>
      <c r="O8" s="1">
        <v>3</v>
      </c>
      <c r="P8" s="34">
        <f>Table1[[#This Row],[WeeklyUsageOrderUnit]]-Table1[[#This Row],[insotckWalktoOrder]]</f>
        <v>-3</v>
      </c>
      <c r="Q8" s="34">
        <f>IF(Table1[[#This Row],[WalkUnit]]=Table1[[#This Row],[OrderUnit]],Table1[[#This Row],[InstockWalkUnit]],Table1[[#This Row],[InstockWalkUnit]]/Table1[[#This Row],[Pack Size]])</f>
        <v>38</v>
      </c>
      <c r="R8" s="34">
        <f>IF(Table1[[#This Row],[WalkUnit]]=Table1[[#This Row],[OrderUnit]],1,1/Table1[[#This Row],[Pack Size]])</f>
        <v>1</v>
      </c>
    </row>
    <row r="9" spans="1:18" x14ac:dyDescent="0.2">
      <c r="A9" s="14" t="s">
        <v>50</v>
      </c>
      <c r="B9" s="3" t="str">
        <f>LEFT(Table1[[#This Row],[Code]],4)</f>
        <v>1050</v>
      </c>
      <c r="C9" s="2" t="s">
        <v>37</v>
      </c>
      <c r="D9" s="2" t="s">
        <v>51</v>
      </c>
      <c r="E9" s="2">
        <v>12.5</v>
      </c>
      <c r="F9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0.5</v>
      </c>
      <c r="G9" s="23">
        <f>IF(Table1[[#This Row],[Final Order]]&gt;0,ROUNDUP(Table1[[#This Row],[Final Order]],0),"")</f>
        <v>1</v>
      </c>
      <c r="H9" t="str">
        <f>Table1[[#This Row],[OrderUnit]]</f>
        <v>bag</v>
      </c>
      <c r="I9" s="7">
        <v>0.5</v>
      </c>
      <c r="J9" s="32" t="s">
        <v>47</v>
      </c>
      <c r="K9">
        <v>1</v>
      </c>
      <c r="L9" s="4" t="s">
        <v>47</v>
      </c>
      <c r="M9" s="10">
        <f>IF(Table1[[#This Row],[ReportUnit]]=Table1[[#This Row],[OrderUnit]],Table1[[#This Row],[weeklyUsageReportUnit]],Table1[[#This Row],[weeklyUsageReportUnit]]/Table1[[#This Row],[Pack Size]])</f>
        <v>1</v>
      </c>
      <c r="N9" s="10" t="s">
        <v>47</v>
      </c>
      <c r="O9" s="2">
        <v>14</v>
      </c>
      <c r="P9" s="34">
        <f>Table1[[#This Row],[WeeklyUsageOrderUnit]]-Table1[[#This Row],[insotckWalktoOrder]]</f>
        <v>0.5</v>
      </c>
      <c r="Q9" s="34">
        <f>IF(Table1[[#This Row],[WalkUnit]]=Table1[[#This Row],[OrderUnit]],Table1[[#This Row],[InstockWalkUnit]],Table1[[#This Row],[InstockWalkUnit]]/Table1[[#This Row],[Pack Size]])</f>
        <v>0.5</v>
      </c>
      <c r="R9" s="34">
        <f>IF(Table1[[#This Row],[WalkUnit]]=Table1[[#This Row],[OrderUnit]],1,1/Table1[[#This Row],[Pack Size]])</f>
        <v>1</v>
      </c>
    </row>
    <row r="10" spans="1:18" x14ac:dyDescent="0.2">
      <c r="A10" s="3" t="s">
        <v>52</v>
      </c>
      <c r="B10" s="3" t="str">
        <f>LEFT(Table1[[#This Row],[Code]],4)</f>
        <v>1051</v>
      </c>
      <c r="C10" s="2" t="s">
        <v>37</v>
      </c>
      <c r="D10" s="2" t="s">
        <v>53</v>
      </c>
      <c r="E10" s="2">
        <v>3</v>
      </c>
      <c r="F10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0" s="23" t="str">
        <f>IF(Table1[[#This Row],[Final Order]]&gt;0,ROUNDUP(Table1[[#This Row],[Final Order]],0),"")</f>
        <v/>
      </c>
      <c r="H10" t="str">
        <f>Table1[[#This Row],[OrderUnit]]</f>
        <v>box</v>
      </c>
      <c r="I10" s="7">
        <v>0</v>
      </c>
      <c r="J10" s="32" t="s">
        <v>47</v>
      </c>
      <c r="K10">
        <v>0</v>
      </c>
      <c r="L10" s="4" t="s">
        <v>47</v>
      </c>
      <c r="M10" s="10">
        <f>IF(Table1[[#This Row],[ReportUnit]]=Table1[[#This Row],[OrderUnit]],Table1[[#This Row],[weeklyUsageReportUnit]],Table1[[#This Row],[weeklyUsageReportUnit]]/Table1[[#This Row],[Pack Size]])</f>
        <v>0</v>
      </c>
      <c r="N10" s="10" t="s">
        <v>39</v>
      </c>
      <c r="O10" s="2">
        <v>14</v>
      </c>
      <c r="P10" s="34">
        <f>Table1[[#This Row],[WeeklyUsageOrderUnit]]-Table1[[#This Row],[insotckWalktoOrder]]</f>
        <v>0</v>
      </c>
      <c r="Q10" s="34">
        <f>IF(Table1[[#This Row],[WalkUnit]]=Table1[[#This Row],[OrderUnit]],Table1[[#This Row],[InstockWalkUnit]],Table1[[#This Row],[InstockWalkUnit]]/Table1[[#This Row],[Pack Size]])</f>
        <v>0</v>
      </c>
      <c r="R10" s="34">
        <f>IF(Table1[[#This Row],[WalkUnit]]=Table1[[#This Row],[OrderUnit]],1,1/Table1[[#This Row],[Pack Size]])</f>
        <v>0.33333333333333331</v>
      </c>
    </row>
    <row r="11" spans="1:18" x14ac:dyDescent="0.2">
      <c r="A11" s="3" t="s">
        <v>54</v>
      </c>
      <c r="B11" s="3" t="str">
        <f>LEFT(Table1[[#This Row],[Code]],4)</f>
        <v>1304</v>
      </c>
      <c r="C11" s="2" t="s">
        <v>37</v>
      </c>
      <c r="D11" s="2" t="s">
        <v>55</v>
      </c>
      <c r="E11" s="2">
        <v>192</v>
      </c>
      <c r="F11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-0.6875</v>
      </c>
      <c r="G11" s="23" t="str">
        <f>IF(Table1[[#This Row],[Final Order]]&gt;0,ROUNDUP(Table1[[#This Row],[Final Order]],0),"")</f>
        <v/>
      </c>
      <c r="H11" t="str">
        <f>Table1[[#This Row],[OrderUnit]]</f>
        <v>box</v>
      </c>
      <c r="I11" s="7">
        <v>1</v>
      </c>
      <c r="J11" s="32" t="s">
        <v>39</v>
      </c>
      <c r="K11">
        <v>60</v>
      </c>
      <c r="L11" s="4" t="s">
        <v>279</v>
      </c>
      <c r="M11" s="10">
        <f>IF(Table1[[#This Row],[ReportUnit]]=Table1[[#This Row],[OrderUnit]],Table1[[#This Row],[weeklyUsageReportUnit]],Table1[[#This Row],[weeklyUsageReportUnit]]/Table1[[#This Row],[Pack Size]])</f>
        <v>0.3125</v>
      </c>
      <c r="N11" s="10" t="s">
        <v>39</v>
      </c>
      <c r="O11" s="1">
        <v>3</v>
      </c>
      <c r="P11" s="34">
        <f>Table1[[#This Row],[WeeklyUsageOrderUnit]]-Table1[[#This Row],[insotckWalktoOrder]]</f>
        <v>-0.6875</v>
      </c>
      <c r="Q11" s="34">
        <f>IF(Table1[[#This Row],[WalkUnit]]=Table1[[#This Row],[OrderUnit]],Table1[[#This Row],[InstockWalkUnit]],Table1[[#This Row],[InstockWalkUnit]]/Table1[[#This Row],[Pack Size]])</f>
        <v>1</v>
      </c>
      <c r="R11" s="34">
        <f>IF(Table1[[#This Row],[WalkUnit]]=Table1[[#This Row],[OrderUnit]],1,1/Table1[[#This Row],[Pack Size]])</f>
        <v>1</v>
      </c>
    </row>
    <row r="12" spans="1:18" x14ac:dyDescent="0.2">
      <c r="A12" s="3">
        <v>1312</v>
      </c>
      <c r="B12" s="3" t="str">
        <f>LEFT(Table1[[#This Row],[Code]],4)</f>
        <v>1312</v>
      </c>
      <c r="C12" s="2" t="s">
        <v>37</v>
      </c>
      <c r="D12" s="2" t="s">
        <v>56</v>
      </c>
      <c r="E12" s="2">
        <v>12</v>
      </c>
      <c r="F12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0.5</v>
      </c>
      <c r="G12" s="23">
        <f>IF(Table1[[#This Row],[Final Order]]&gt;0,ROUNDUP(Table1[[#This Row],[Final Order]],0),"")</f>
        <v>1</v>
      </c>
      <c r="H12" t="str">
        <f>Table1[[#This Row],[OrderUnit]]</f>
        <v>box</v>
      </c>
      <c r="I12" s="7">
        <v>2</v>
      </c>
      <c r="J12" s="32" t="s">
        <v>39</v>
      </c>
      <c r="K12">
        <v>30</v>
      </c>
      <c r="L12" s="4" t="s">
        <v>57</v>
      </c>
      <c r="M12" s="10">
        <f>IF(Table1[[#This Row],[ReportUnit]]=Table1[[#This Row],[OrderUnit]],Table1[[#This Row],[weeklyUsageReportUnit]],Table1[[#This Row],[weeklyUsageReportUnit]]/Table1[[#This Row],[Pack Size]])</f>
        <v>2.5</v>
      </c>
      <c r="N12" s="10" t="s">
        <v>39</v>
      </c>
      <c r="O12" s="1">
        <v>3</v>
      </c>
      <c r="P12" s="34">
        <f>Table1[[#This Row],[WeeklyUsageOrderUnit]]-Table1[[#This Row],[insotckWalktoOrder]]</f>
        <v>0.5</v>
      </c>
      <c r="Q12" s="34">
        <f>IF(Table1[[#This Row],[WalkUnit]]=Table1[[#This Row],[OrderUnit]],Table1[[#This Row],[InstockWalkUnit]],Table1[[#This Row],[InstockWalkUnit]]/Table1[[#This Row],[Pack Size]])</f>
        <v>2</v>
      </c>
      <c r="R12" s="34">
        <f>IF(Table1[[#This Row],[WalkUnit]]=Table1[[#This Row],[OrderUnit]],1,1/Table1[[#This Row],[Pack Size]])</f>
        <v>1</v>
      </c>
    </row>
    <row r="13" spans="1:18" x14ac:dyDescent="0.2">
      <c r="A13" s="3">
        <v>1319</v>
      </c>
      <c r="B13" s="3" t="str">
        <f>LEFT(Table1[[#This Row],[Code]],4)</f>
        <v>1319</v>
      </c>
      <c r="C13" s="2" t="s">
        <v>37</v>
      </c>
      <c r="D13" s="2" t="s">
        <v>58</v>
      </c>
      <c r="E13" s="2">
        <v>5</v>
      </c>
      <c r="F13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-0.20000000000000007</v>
      </c>
      <c r="G13" s="23" t="str">
        <f>IF(Table1[[#This Row],[Final Order]]&gt;0,ROUNDUP(Table1[[#This Row],[Final Order]],0),"")</f>
        <v/>
      </c>
      <c r="H13" t="str">
        <f>Table1[[#This Row],[OrderUnit]]</f>
        <v>box</v>
      </c>
      <c r="I13" s="7">
        <v>4</v>
      </c>
      <c r="J13" s="32" t="s">
        <v>57</v>
      </c>
      <c r="K13">
        <v>3</v>
      </c>
      <c r="L13" s="4" t="s">
        <v>57</v>
      </c>
      <c r="M13" s="10">
        <f>IF(Table1[[#This Row],[ReportUnit]]=Table1[[#This Row],[OrderUnit]],Table1[[#This Row],[weeklyUsageReportUnit]],Table1[[#This Row],[weeklyUsageReportUnit]]/Table1[[#This Row],[Pack Size]])</f>
        <v>0.6</v>
      </c>
      <c r="N13" s="10" t="s">
        <v>39</v>
      </c>
      <c r="O13" s="1">
        <v>3</v>
      </c>
      <c r="P13" s="34">
        <f>Table1[[#This Row],[WeeklyUsageOrderUnit]]-Table1[[#This Row],[insotckWalktoOrder]]</f>
        <v>-0.20000000000000007</v>
      </c>
      <c r="Q13" s="34">
        <f>IF(Table1[[#This Row],[WalkUnit]]=Table1[[#This Row],[OrderUnit]],Table1[[#This Row],[InstockWalkUnit]],Table1[[#This Row],[InstockWalkUnit]]/Table1[[#This Row],[Pack Size]])</f>
        <v>0.8</v>
      </c>
      <c r="R13" s="34">
        <f>IF(Table1[[#This Row],[WalkUnit]]=Table1[[#This Row],[OrderUnit]],1,1/Table1[[#This Row],[Pack Size]])</f>
        <v>0.2</v>
      </c>
    </row>
    <row r="14" spans="1:18" x14ac:dyDescent="0.2">
      <c r="A14" s="3" t="s">
        <v>59</v>
      </c>
      <c r="B14" s="3" t="str">
        <f>LEFT(Table1[[#This Row],[Code]],4)</f>
        <v>1320</v>
      </c>
      <c r="C14" s="2" t="s">
        <v>37</v>
      </c>
      <c r="D14" s="2" t="s">
        <v>60</v>
      </c>
      <c r="E14" s="2">
        <v>18</v>
      </c>
      <c r="F14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4.3333333333333339</v>
      </c>
      <c r="G14" s="23">
        <f>IF(Table1[[#This Row],[Final Order]]&gt;0,ROUNDUP(Table1[[#This Row],[Final Order]],0),"")</f>
        <v>5</v>
      </c>
      <c r="H14" t="str">
        <f>Table1[[#This Row],[OrderUnit]]</f>
        <v>box</v>
      </c>
      <c r="I14" s="7">
        <v>4</v>
      </c>
      <c r="J14" s="32" t="s">
        <v>39</v>
      </c>
      <c r="K14">
        <v>150</v>
      </c>
      <c r="L14" s="4" t="s">
        <v>57</v>
      </c>
      <c r="M14" s="10">
        <f>IF(Table1[[#This Row],[ReportUnit]]=Table1[[#This Row],[OrderUnit]],Table1[[#This Row],[weeklyUsageReportUnit]],Table1[[#This Row],[weeklyUsageReportUnit]]/Table1[[#This Row],[Pack Size]])</f>
        <v>8.3333333333333339</v>
      </c>
      <c r="N14" s="10" t="s">
        <v>39</v>
      </c>
      <c r="O14" s="1">
        <v>3</v>
      </c>
      <c r="P14" s="34">
        <f>Table1[[#This Row],[WeeklyUsageOrderUnit]]-Table1[[#This Row],[insotckWalktoOrder]]</f>
        <v>4.3333333333333339</v>
      </c>
      <c r="Q14" s="34">
        <f>IF(Table1[[#This Row],[WalkUnit]]=Table1[[#This Row],[OrderUnit]],Table1[[#This Row],[InstockWalkUnit]],Table1[[#This Row],[InstockWalkUnit]]/Table1[[#This Row],[Pack Size]])</f>
        <v>4</v>
      </c>
      <c r="R14" s="34">
        <f>IF(Table1[[#This Row],[WalkUnit]]=Table1[[#This Row],[OrderUnit]],1,1/Table1[[#This Row],[Pack Size]])</f>
        <v>1</v>
      </c>
    </row>
    <row r="15" spans="1:18" x14ac:dyDescent="0.2">
      <c r="A15" s="3" t="s">
        <v>61</v>
      </c>
      <c r="B15" s="3" t="str">
        <f>LEFT(Table1[[#This Row],[Code]],4)</f>
        <v>1322</v>
      </c>
      <c r="C15" s="2" t="s">
        <v>37</v>
      </c>
      <c r="D15" s="2" t="s">
        <v>62</v>
      </c>
      <c r="E15" s="2">
        <v>3</v>
      </c>
      <c r="F15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-8.333333333333337E-2</v>
      </c>
      <c r="G15" s="23" t="str">
        <f>IF(Table1[[#This Row],[Final Order]]&gt;0,ROUNDUP(Table1[[#This Row],[Final Order]],0),"")</f>
        <v/>
      </c>
      <c r="H15" t="str">
        <f>Table1[[#This Row],[OrderUnit]]</f>
        <v>box</v>
      </c>
      <c r="I15" s="7">
        <v>0.75</v>
      </c>
      <c r="J15" s="32" t="s">
        <v>39</v>
      </c>
      <c r="K15">
        <v>2</v>
      </c>
      <c r="L15" s="4" t="s">
        <v>57</v>
      </c>
      <c r="M15" s="10">
        <f>IF(Table1[[#This Row],[ReportUnit]]=Table1[[#This Row],[OrderUnit]],Table1[[#This Row],[weeklyUsageReportUnit]],Table1[[#This Row],[weeklyUsageReportUnit]]/Table1[[#This Row],[Pack Size]])</f>
        <v>0.66666666666666663</v>
      </c>
      <c r="N15" s="10" t="s">
        <v>39</v>
      </c>
      <c r="O15" s="1">
        <v>3</v>
      </c>
      <c r="P15" s="34">
        <f>Table1[[#This Row],[WeeklyUsageOrderUnit]]-Table1[[#This Row],[insotckWalktoOrder]]</f>
        <v>-8.333333333333337E-2</v>
      </c>
      <c r="Q15" s="34">
        <f>IF(Table1[[#This Row],[WalkUnit]]=Table1[[#This Row],[OrderUnit]],Table1[[#This Row],[InstockWalkUnit]],Table1[[#This Row],[InstockWalkUnit]]/Table1[[#This Row],[Pack Size]])</f>
        <v>0.75</v>
      </c>
      <c r="R15" s="34">
        <f>IF(Table1[[#This Row],[WalkUnit]]=Table1[[#This Row],[OrderUnit]],1,1/Table1[[#This Row],[Pack Size]])</f>
        <v>1</v>
      </c>
    </row>
    <row r="16" spans="1:18" x14ac:dyDescent="0.2">
      <c r="A16" s="3" t="s">
        <v>63</v>
      </c>
      <c r="B16" s="3" t="str">
        <f>LEFT(Table1[[#This Row],[Code]],4)</f>
        <v>1326</v>
      </c>
      <c r="C16" s="2" t="s">
        <v>37</v>
      </c>
      <c r="D16" s="2" t="s">
        <v>64</v>
      </c>
      <c r="E16" s="2">
        <v>8</v>
      </c>
      <c r="F16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6" s="23" t="str">
        <f>IF(Table1[[#This Row],[Final Order]]&gt;0,ROUNDUP(Table1[[#This Row],[Final Order]],0),"")</f>
        <v/>
      </c>
      <c r="H16" t="str">
        <f>Table1[[#This Row],[OrderUnit]]</f>
        <v>box</v>
      </c>
      <c r="I16" s="7">
        <v>0.75</v>
      </c>
      <c r="J16" s="32" t="s">
        <v>39</v>
      </c>
      <c r="K16">
        <v>6</v>
      </c>
      <c r="L16" s="4" t="s">
        <v>57</v>
      </c>
      <c r="M16" s="10">
        <f>IF(Table1[[#This Row],[ReportUnit]]=Table1[[#This Row],[OrderUnit]],Table1[[#This Row],[weeklyUsageReportUnit]],Table1[[#This Row],[weeklyUsageReportUnit]]/Table1[[#This Row],[Pack Size]])</f>
        <v>0.75</v>
      </c>
      <c r="N16" s="10" t="s">
        <v>39</v>
      </c>
      <c r="O16" s="1">
        <v>3</v>
      </c>
      <c r="P16" s="34">
        <f>Table1[[#This Row],[WeeklyUsageOrderUnit]]-Table1[[#This Row],[insotckWalktoOrder]]</f>
        <v>0</v>
      </c>
      <c r="Q16" s="34">
        <f>IF(Table1[[#This Row],[WalkUnit]]=Table1[[#This Row],[OrderUnit]],Table1[[#This Row],[InstockWalkUnit]],Table1[[#This Row],[InstockWalkUnit]]/Table1[[#This Row],[Pack Size]])</f>
        <v>0.75</v>
      </c>
      <c r="R16" s="34">
        <f>IF(Table1[[#This Row],[WalkUnit]]=Table1[[#This Row],[OrderUnit]],1,1/Table1[[#This Row],[Pack Size]])</f>
        <v>1</v>
      </c>
    </row>
    <row r="17" spans="1:18" x14ac:dyDescent="0.2">
      <c r="A17" s="3" t="s">
        <v>65</v>
      </c>
      <c r="B17" s="3" t="str">
        <f>LEFT(Table1[[#This Row],[Code]],4)</f>
        <v>1329</v>
      </c>
      <c r="C17" s="2" t="s">
        <v>37</v>
      </c>
      <c r="D17" s="2" t="s">
        <v>66</v>
      </c>
      <c r="E17" s="2">
        <v>8</v>
      </c>
      <c r="F17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-0.25</v>
      </c>
      <c r="G17" s="23" t="str">
        <f>IF(Table1[[#This Row],[Final Order]]&gt;0,ROUNDUP(Table1[[#This Row],[Final Order]],0),"")</f>
        <v/>
      </c>
      <c r="H17" t="str">
        <f>Table1[[#This Row],[OrderUnit]]</f>
        <v>box</v>
      </c>
      <c r="I17" s="7">
        <v>0.75</v>
      </c>
      <c r="J17" s="32" t="s">
        <v>39</v>
      </c>
      <c r="K17">
        <v>4</v>
      </c>
      <c r="L17" s="4" t="s">
        <v>57</v>
      </c>
      <c r="M17" s="10">
        <f>IF(Table1[[#This Row],[ReportUnit]]=Table1[[#This Row],[OrderUnit]],Table1[[#This Row],[weeklyUsageReportUnit]],Table1[[#This Row],[weeklyUsageReportUnit]]/Table1[[#This Row],[Pack Size]])</f>
        <v>0.5</v>
      </c>
      <c r="N17" s="10" t="s">
        <v>39</v>
      </c>
      <c r="O17" s="1">
        <v>3</v>
      </c>
      <c r="P17" s="34">
        <f>Table1[[#This Row],[WeeklyUsageOrderUnit]]-Table1[[#This Row],[insotckWalktoOrder]]</f>
        <v>-0.25</v>
      </c>
      <c r="Q17" s="34">
        <f>IF(Table1[[#This Row],[WalkUnit]]=Table1[[#This Row],[OrderUnit]],Table1[[#This Row],[InstockWalkUnit]],Table1[[#This Row],[InstockWalkUnit]]/Table1[[#This Row],[Pack Size]])</f>
        <v>0.75</v>
      </c>
      <c r="R17" s="34">
        <f>IF(Table1[[#This Row],[WalkUnit]]=Table1[[#This Row],[OrderUnit]],1,1/Table1[[#This Row],[Pack Size]])</f>
        <v>1</v>
      </c>
    </row>
    <row r="18" spans="1:18" x14ac:dyDescent="0.2">
      <c r="A18" s="3">
        <v>1331</v>
      </c>
      <c r="B18" s="3" t="str">
        <f>LEFT(Table1[[#This Row],[Code]],4)</f>
        <v>1331</v>
      </c>
      <c r="C18" s="2" t="s">
        <v>37</v>
      </c>
      <c r="D18" s="2" t="s">
        <v>67</v>
      </c>
      <c r="E18" s="2">
        <v>3</v>
      </c>
      <c r="F18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0.33333333333333304</v>
      </c>
      <c r="G18" s="23">
        <f>IF(Table1[[#This Row],[Final Order]]&gt;0,ROUNDUP(Table1[[#This Row],[Final Order]],0),"")</f>
        <v>1</v>
      </c>
      <c r="H18" t="str">
        <f>Table1[[#This Row],[OrderUnit]]</f>
        <v>box</v>
      </c>
      <c r="I18" s="7">
        <v>4</v>
      </c>
      <c r="J18" s="32" t="s">
        <v>39</v>
      </c>
      <c r="K18">
        <v>13</v>
      </c>
      <c r="L18" s="4" t="s">
        <v>57</v>
      </c>
      <c r="M18" s="10">
        <f>IF(Table1[[#This Row],[ReportUnit]]=Table1[[#This Row],[OrderUnit]],Table1[[#This Row],[weeklyUsageReportUnit]],Table1[[#This Row],[weeklyUsageReportUnit]]/Table1[[#This Row],[Pack Size]])</f>
        <v>4.333333333333333</v>
      </c>
      <c r="N18" s="10" t="s">
        <v>39</v>
      </c>
      <c r="O18" s="1">
        <v>3</v>
      </c>
      <c r="P18" s="34">
        <f>Table1[[#This Row],[WeeklyUsageOrderUnit]]-Table1[[#This Row],[insotckWalktoOrder]]</f>
        <v>0.33333333333333304</v>
      </c>
      <c r="Q18" s="34">
        <f>IF(Table1[[#This Row],[WalkUnit]]=Table1[[#This Row],[OrderUnit]],Table1[[#This Row],[InstockWalkUnit]],Table1[[#This Row],[InstockWalkUnit]]/Table1[[#This Row],[Pack Size]])</f>
        <v>4</v>
      </c>
      <c r="R18" s="34">
        <f>IF(Table1[[#This Row],[WalkUnit]]=Table1[[#This Row],[OrderUnit]],1,1/Table1[[#This Row],[Pack Size]])</f>
        <v>1</v>
      </c>
    </row>
    <row r="19" spans="1:18" x14ac:dyDescent="0.2">
      <c r="A19" s="3" t="s">
        <v>68</v>
      </c>
      <c r="B19" s="3" t="str">
        <f>LEFT(Table1[[#This Row],[Code]],4)</f>
        <v>1335</v>
      </c>
      <c r="C19" s="2" t="s">
        <v>37</v>
      </c>
      <c r="D19" s="2" t="s">
        <v>69</v>
      </c>
      <c r="E19" s="2">
        <v>8</v>
      </c>
      <c r="F19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-0.25</v>
      </c>
      <c r="G19" s="23" t="str">
        <f>IF(Table1[[#This Row],[Final Order]]&gt;0,ROUNDUP(Table1[[#This Row],[Final Order]],0),"")</f>
        <v/>
      </c>
      <c r="H19" t="str">
        <f>Table1[[#This Row],[OrderUnit]]</f>
        <v>box</v>
      </c>
      <c r="I19" s="7">
        <v>0.75</v>
      </c>
      <c r="J19" s="32" t="s">
        <v>39</v>
      </c>
      <c r="K19">
        <v>4</v>
      </c>
      <c r="L19" s="4" t="s">
        <v>57</v>
      </c>
      <c r="M19" s="10">
        <f>IF(Table1[[#This Row],[ReportUnit]]=Table1[[#This Row],[OrderUnit]],Table1[[#This Row],[weeklyUsageReportUnit]],Table1[[#This Row],[weeklyUsageReportUnit]]/Table1[[#This Row],[Pack Size]])</f>
        <v>0.5</v>
      </c>
      <c r="N19" s="10" t="s">
        <v>39</v>
      </c>
      <c r="O19" s="1">
        <v>3</v>
      </c>
      <c r="P19" s="34">
        <f>Table1[[#This Row],[WeeklyUsageOrderUnit]]-Table1[[#This Row],[insotckWalktoOrder]]</f>
        <v>-0.25</v>
      </c>
      <c r="Q19" s="34">
        <f>IF(Table1[[#This Row],[WalkUnit]]=Table1[[#This Row],[OrderUnit]],Table1[[#This Row],[InstockWalkUnit]],Table1[[#This Row],[InstockWalkUnit]]/Table1[[#This Row],[Pack Size]])</f>
        <v>0.75</v>
      </c>
      <c r="R19" s="34">
        <f>IF(Table1[[#This Row],[WalkUnit]]=Table1[[#This Row],[OrderUnit]],1,1/Table1[[#This Row],[Pack Size]])</f>
        <v>1</v>
      </c>
    </row>
    <row r="20" spans="1:18" x14ac:dyDescent="0.2">
      <c r="A20" s="3" t="s">
        <v>70</v>
      </c>
      <c r="B20" s="3" t="str">
        <f>LEFT(Table1[[#This Row],[Code]],4)</f>
        <v>1338</v>
      </c>
      <c r="C20" s="2" t="s">
        <v>37</v>
      </c>
      <c r="D20" s="2" t="s">
        <v>71</v>
      </c>
      <c r="E20" s="2">
        <v>10</v>
      </c>
      <c r="F20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0.75</v>
      </c>
      <c r="G20" s="23">
        <f>IF(Table1[[#This Row],[Final Order]]&gt;0,ROUNDUP(Table1[[#This Row],[Final Order]],0),"")</f>
        <v>1</v>
      </c>
      <c r="H20" t="str">
        <f>Table1[[#This Row],[OrderUnit]]</f>
        <v>box</v>
      </c>
      <c r="I20" s="7">
        <v>0.75</v>
      </c>
      <c r="J20" s="32" t="s">
        <v>39</v>
      </c>
      <c r="K20">
        <v>15</v>
      </c>
      <c r="L20" s="4" t="s">
        <v>57</v>
      </c>
      <c r="M20" s="10">
        <f>IF(Table1[[#This Row],[ReportUnit]]=Table1[[#This Row],[OrderUnit]],Table1[[#This Row],[weeklyUsageReportUnit]],Table1[[#This Row],[weeklyUsageReportUnit]]/Table1[[#This Row],[Pack Size]])</f>
        <v>1.5</v>
      </c>
      <c r="N20" s="10" t="s">
        <v>39</v>
      </c>
      <c r="O20" s="1">
        <v>3</v>
      </c>
      <c r="P20" s="34">
        <f>Table1[[#This Row],[WeeklyUsageOrderUnit]]-Table1[[#This Row],[insotckWalktoOrder]]</f>
        <v>0.75</v>
      </c>
      <c r="Q20" s="34">
        <f>IF(Table1[[#This Row],[WalkUnit]]=Table1[[#This Row],[OrderUnit]],Table1[[#This Row],[InstockWalkUnit]],Table1[[#This Row],[InstockWalkUnit]]/Table1[[#This Row],[Pack Size]])</f>
        <v>0.75</v>
      </c>
      <c r="R20" s="34">
        <f>IF(Table1[[#This Row],[WalkUnit]]=Table1[[#This Row],[OrderUnit]],1,1/Table1[[#This Row],[Pack Size]])</f>
        <v>1</v>
      </c>
    </row>
    <row r="21" spans="1:18" x14ac:dyDescent="0.2">
      <c r="A21" s="3">
        <v>1339</v>
      </c>
      <c r="B21" s="3" t="str">
        <f>LEFT(Table1[[#This Row],[Code]],4)</f>
        <v>1339</v>
      </c>
      <c r="C21" s="2" t="s">
        <v>37</v>
      </c>
      <c r="D21" s="2" t="s">
        <v>158</v>
      </c>
      <c r="E21" s="2">
        <v>3</v>
      </c>
      <c r="F21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-0.41666666666666669</v>
      </c>
      <c r="G21" s="23" t="str">
        <f>IF(Table1[[#This Row],[Final Order]]&gt;0,ROUNDUP(Table1[[#This Row],[Final Order]],0),"")</f>
        <v/>
      </c>
      <c r="H21" t="str">
        <f>Table1[[#This Row],[OrderUnit]]</f>
        <v>box</v>
      </c>
      <c r="I21" s="7">
        <v>0.75</v>
      </c>
      <c r="J21" s="32" t="s">
        <v>39</v>
      </c>
      <c r="K21">
        <v>1</v>
      </c>
      <c r="L21" s="4" t="s">
        <v>57</v>
      </c>
      <c r="M21" s="10">
        <f>IF(Table1[[#This Row],[ReportUnit]]=Table1[[#This Row],[OrderUnit]],Table1[[#This Row],[weeklyUsageReportUnit]],Table1[[#This Row],[weeklyUsageReportUnit]]/Table1[[#This Row],[Pack Size]])</f>
        <v>0.33333333333333331</v>
      </c>
      <c r="N21" s="10" t="s">
        <v>39</v>
      </c>
      <c r="O21" s="1">
        <v>3</v>
      </c>
      <c r="P21" s="34">
        <f>Table1[[#This Row],[WeeklyUsageOrderUnit]]-Table1[[#This Row],[insotckWalktoOrder]]</f>
        <v>-0.41666666666666669</v>
      </c>
      <c r="Q21" s="34">
        <f>IF(Table1[[#This Row],[WalkUnit]]=Table1[[#This Row],[OrderUnit]],Table1[[#This Row],[InstockWalkUnit]],Table1[[#This Row],[InstockWalkUnit]]/Table1[[#This Row],[Pack Size]])</f>
        <v>0.75</v>
      </c>
      <c r="R21" s="34">
        <f>IF(Table1[[#This Row],[WalkUnit]]=Table1[[#This Row],[OrderUnit]],1,1/Table1[[#This Row],[Pack Size]])</f>
        <v>1</v>
      </c>
    </row>
    <row r="22" spans="1:18" x14ac:dyDescent="0.2">
      <c r="A22" s="3" t="s">
        <v>72</v>
      </c>
      <c r="B22" s="3" t="str">
        <f>LEFT(Table1[[#This Row],[Code]],4)</f>
        <v>1345</v>
      </c>
      <c r="C22" s="2" t="s">
        <v>37</v>
      </c>
      <c r="D22" s="2" t="s">
        <v>73</v>
      </c>
      <c r="E22" s="2">
        <v>5</v>
      </c>
      <c r="F22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1.25</v>
      </c>
      <c r="G22" s="23">
        <f>IF(Table1[[#This Row],[Final Order]]&gt;0,ROUNDUP(Table1[[#This Row],[Final Order]],0),"")</f>
        <v>2</v>
      </c>
      <c r="H22" t="str">
        <f>Table1[[#This Row],[OrderUnit]]</f>
        <v>box</v>
      </c>
      <c r="I22" s="7">
        <v>0.75</v>
      </c>
      <c r="J22" s="32" t="s">
        <v>39</v>
      </c>
      <c r="K22">
        <v>10</v>
      </c>
      <c r="L22" s="4" t="s">
        <v>57</v>
      </c>
      <c r="M22" s="10">
        <f>IF(Table1[[#This Row],[ReportUnit]]=Table1[[#This Row],[OrderUnit]],Table1[[#This Row],[weeklyUsageReportUnit]],Table1[[#This Row],[weeklyUsageReportUnit]]/Table1[[#This Row],[Pack Size]])</f>
        <v>2</v>
      </c>
      <c r="N22" s="10" t="s">
        <v>39</v>
      </c>
      <c r="O22" s="1">
        <v>3</v>
      </c>
      <c r="P22" s="34">
        <f>Table1[[#This Row],[WeeklyUsageOrderUnit]]-Table1[[#This Row],[insotckWalktoOrder]]</f>
        <v>1.25</v>
      </c>
      <c r="Q22" s="34">
        <f>IF(Table1[[#This Row],[WalkUnit]]=Table1[[#This Row],[OrderUnit]],Table1[[#This Row],[InstockWalkUnit]],Table1[[#This Row],[InstockWalkUnit]]/Table1[[#This Row],[Pack Size]])</f>
        <v>0.75</v>
      </c>
      <c r="R22" s="34">
        <f>IF(Table1[[#This Row],[WalkUnit]]=Table1[[#This Row],[OrderUnit]],1,1/Table1[[#This Row],[Pack Size]])</f>
        <v>1</v>
      </c>
    </row>
    <row r="23" spans="1:18" x14ac:dyDescent="0.2">
      <c r="A23" s="3" t="s">
        <v>159</v>
      </c>
      <c r="B23" s="3" t="str">
        <f>LEFT(Table1[[#This Row],[Code]],4)</f>
        <v>1348</v>
      </c>
      <c r="C23" s="2" t="s">
        <v>37</v>
      </c>
      <c r="D23" s="2" t="s">
        <v>160</v>
      </c>
      <c r="E23" s="2">
        <v>0.5</v>
      </c>
      <c r="F23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23" s="23" t="str">
        <f>IF(Table1[[#This Row],[Final Order]]&gt;0,ROUNDUP(Table1[[#This Row],[Final Order]],0),"")</f>
        <v/>
      </c>
      <c r="H23" t="str">
        <f>Table1[[#This Row],[OrderUnit]]</f>
        <v>bag</v>
      </c>
      <c r="I23" s="7">
        <v>2</v>
      </c>
      <c r="J23" s="32" t="s">
        <v>47</v>
      </c>
      <c r="K23">
        <v>1</v>
      </c>
      <c r="L23" s="4" t="s">
        <v>57</v>
      </c>
      <c r="M23" s="10">
        <f>IF(Table1[[#This Row],[ReportUnit]]=Table1[[#This Row],[OrderUnit]],Table1[[#This Row],[weeklyUsageReportUnit]],Table1[[#This Row],[weeklyUsageReportUnit]]/Table1[[#This Row],[Pack Size]])</f>
        <v>2</v>
      </c>
      <c r="N23" s="10" t="s">
        <v>47</v>
      </c>
      <c r="O23" s="1">
        <v>3</v>
      </c>
      <c r="P23" s="34">
        <f>Table1[[#This Row],[WeeklyUsageOrderUnit]]-Table1[[#This Row],[insotckWalktoOrder]]</f>
        <v>0</v>
      </c>
      <c r="Q23" s="34">
        <f>IF(Table1[[#This Row],[WalkUnit]]=Table1[[#This Row],[OrderUnit]],Table1[[#This Row],[InstockWalkUnit]],Table1[[#This Row],[InstockWalkUnit]]/Table1[[#This Row],[Pack Size]])</f>
        <v>2</v>
      </c>
      <c r="R23" s="34">
        <f>IF(Table1[[#This Row],[WalkUnit]]=Table1[[#This Row],[OrderUnit]],1,1/Table1[[#This Row],[Pack Size]])</f>
        <v>1</v>
      </c>
    </row>
    <row r="24" spans="1:18" x14ac:dyDescent="0.2">
      <c r="A24" s="3" t="s">
        <v>74</v>
      </c>
      <c r="B24" s="3" t="str">
        <f>LEFT(Table1[[#This Row],[Code]],4)</f>
        <v>1359</v>
      </c>
      <c r="C24" s="2" t="s">
        <v>37</v>
      </c>
      <c r="D24" s="2" t="s">
        <v>75</v>
      </c>
      <c r="E24" s="2">
        <v>8</v>
      </c>
      <c r="F24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0.4375</v>
      </c>
      <c r="G24" s="23">
        <f>IF(Table1[[#This Row],[Final Order]]&gt;0,ROUNDUP(Table1[[#This Row],[Final Order]],0),"")</f>
        <v>1</v>
      </c>
      <c r="H24" t="str">
        <f>Table1[[#This Row],[OrderUnit]]</f>
        <v>box</v>
      </c>
      <c r="I24" s="7">
        <f>Table1[[#This Row],[weeklyUsageReportUnit]]/Table1[[#This Row],[Pack Size]]</f>
        <v>0.5</v>
      </c>
      <c r="J24" s="32" t="s">
        <v>57</v>
      </c>
      <c r="K24">
        <v>4</v>
      </c>
      <c r="L24" s="4" t="s">
        <v>57</v>
      </c>
      <c r="M24" s="10">
        <f>IF(Table1[[#This Row],[ReportUnit]]=Table1[[#This Row],[OrderUnit]],Table1[[#This Row],[weeklyUsageReportUnit]],Table1[[#This Row],[weeklyUsageReportUnit]]/Table1[[#This Row],[Pack Size]])</f>
        <v>0.5</v>
      </c>
      <c r="N24" s="10" t="s">
        <v>39</v>
      </c>
      <c r="O24" s="1">
        <v>3</v>
      </c>
      <c r="P24" s="34">
        <f>Table1[[#This Row],[WeeklyUsageOrderUnit]]-Table1[[#This Row],[insotckWalktoOrder]]</f>
        <v>0.4375</v>
      </c>
      <c r="Q24" s="34">
        <f>IF(Table1[[#This Row],[WalkUnit]]=Table1[[#This Row],[OrderUnit]],Table1[[#This Row],[InstockWalkUnit]],Table1[[#This Row],[InstockWalkUnit]]/Table1[[#This Row],[Pack Size]])</f>
        <v>6.25E-2</v>
      </c>
      <c r="R24" s="34">
        <f>IF(Table1[[#This Row],[WalkUnit]]=Table1[[#This Row],[OrderUnit]],1,1/Table1[[#This Row],[Pack Size]])</f>
        <v>0.125</v>
      </c>
    </row>
    <row r="25" spans="1:18" x14ac:dyDescent="0.2">
      <c r="A25" s="3">
        <v>1369</v>
      </c>
      <c r="B25" s="3" t="str">
        <f>LEFT(Table1[[#This Row],[Code]],4)</f>
        <v>1369</v>
      </c>
      <c r="C25" s="2" t="s">
        <v>37</v>
      </c>
      <c r="D25" s="2" t="s">
        <v>161</v>
      </c>
      <c r="E25" s="2">
        <v>15.12</v>
      </c>
      <c r="F25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-0.45370370370370372</v>
      </c>
      <c r="G25" s="23" t="str">
        <f>IF(Table1[[#This Row],[Final Order]]&gt;0,ROUNDUP(Table1[[#This Row],[Final Order]],0),"")</f>
        <v/>
      </c>
      <c r="H25" t="str">
        <f>Table1[[#This Row],[OrderUnit]]</f>
        <v>box</v>
      </c>
      <c r="I25" s="7">
        <v>0.5</v>
      </c>
      <c r="J25" s="32" t="s">
        <v>39</v>
      </c>
      <c r="K25">
        <v>0.7</v>
      </c>
      <c r="L25" s="4" t="s">
        <v>57</v>
      </c>
      <c r="M25" s="10">
        <f>IF(Table1[[#This Row],[ReportUnit]]=Table1[[#This Row],[OrderUnit]],Table1[[#This Row],[weeklyUsageReportUnit]],Table1[[#This Row],[weeklyUsageReportUnit]]/Table1[[#This Row],[Pack Size]])</f>
        <v>4.6296296296296294E-2</v>
      </c>
      <c r="N25" s="10" t="s">
        <v>39</v>
      </c>
      <c r="O25" s="1">
        <v>28</v>
      </c>
      <c r="P25" s="34">
        <f>Table1[[#This Row],[WeeklyUsageOrderUnit]]-Table1[[#This Row],[insotckWalktoOrder]]</f>
        <v>-0.45370370370370372</v>
      </c>
      <c r="Q25" s="34">
        <f>IF(Table1[[#This Row],[WalkUnit]]=Table1[[#This Row],[OrderUnit]],Table1[[#This Row],[InstockWalkUnit]],Table1[[#This Row],[InstockWalkUnit]]/Table1[[#This Row],[Pack Size]])</f>
        <v>0.5</v>
      </c>
      <c r="R25" s="34">
        <f>IF(Table1[[#This Row],[WalkUnit]]=Table1[[#This Row],[OrderUnit]],1,1/Table1[[#This Row],[Pack Size]])</f>
        <v>1</v>
      </c>
    </row>
    <row r="26" spans="1:18" x14ac:dyDescent="0.2">
      <c r="A26" s="3" t="s">
        <v>76</v>
      </c>
      <c r="B26" s="3" t="str">
        <f>LEFT(Table1[[#This Row],[Code]],4)</f>
        <v>1370</v>
      </c>
      <c r="C26" s="2" t="s">
        <v>37</v>
      </c>
      <c r="D26" s="2" t="s">
        <v>77</v>
      </c>
      <c r="E26" s="2">
        <v>12</v>
      </c>
      <c r="F26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1.8333333333333333</v>
      </c>
      <c r="G26" s="23">
        <f>IF(Table1[[#This Row],[Final Order]]&gt;0,ROUNDUP(Table1[[#This Row],[Final Order]],0),"")</f>
        <v>2</v>
      </c>
      <c r="H26" t="str">
        <f>Table1[[#This Row],[OrderUnit]]</f>
        <v>box</v>
      </c>
      <c r="I26" s="7">
        <f>Table1[[#This Row],[weeklyUsageReportUnit]]/Table1[[#This Row],[Pack Size]]</f>
        <v>2</v>
      </c>
      <c r="J26" s="32" t="s">
        <v>57</v>
      </c>
      <c r="K26">
        <v>24</v>
      </c>
      <c r="L26" s="4" t="s">
        <v>57</v>
      </c>
      <c r="M26" s="10">
        <f>IF(Table1[[#This Row],[ReportUnit]]=Table1[[#This Row],[OrderUnit]],Table1[[#This Row],[weeklyUsageReportUnit]],Table1[[#This Row],[weeklyUsageReportUnit]]/Table1[[#This Row],[Pack Size]])</f>
        <v>2</v>
      </c>
      <c r="N26" s="10" t="s">
        <v>39</v>
      </c>
      <c r="O26" s="1">
        <v>3</v>
      </c>
      <c r="P26" s="34">
        <f>Table1[[#This Row],[WeeklyUsageOrderUnit]]-Table1[[#This Row],[insotckWalktoOrder]]</f>
        <v>1.8333333333333333</v>
      </c>
      <c r="Q26" s="34">
        <f>IF(Table1[[#This Row],[WalkUnit]]=Table1[[#This Row],[OrderUnit]],Table1[[#This Row],[InstockWalkUnit]],Table1[[#This Row],[InstockWalkUnit]]/Table1[[#This Row],[Pack Size]])</f>
        <v>0.16666666666666666</v>
      </c>
      <c r="R26" s="34">
        <f>IF(Table1[[#This Row],[WalkUnit]]=Table1[[#This Row],[OrderUnit]],1,1/Table1[[#This Row],[Pack Size]])</f>
        <v>8.3333333333333329E-2</v>
      </c>
    </row>
    <row r="27" spans="1:18" x14ac:dyDescent="0.2">
      <c r="A27" s="3">
        <v>1382</v>
      </c>
      <c r="B27" s="3" t="str">
        <f>LEFT(Table1[[#This Row],[Code]],4)</f>
        <v>1382</v>
      </c>
      <c r="C27" s="2" t="s">
        <v>37</v>
      </c>
      <c r="D27" s="2" t="s">
        <v>162</v>
      </c>
      <c r="E27" s="2">
        <v>192</v>
      </c>
      <c r="F27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-0.29166666666666663</v>
      </c>
      <c r="G27" s="23" t="str">
        <f>IF(Table1[[#This Row],[Final Order]]&gt;0,ROUNDUP(Table1[[#This Row],[Final Order]],0),"")</f>
        <v/>
      </c>
      <c r="H27" t="str">
        <f>Table1[[#This Row],[OrderUnit]]</f>
        <v>box</v>
      </c>
      <c r="I27" s="7">
        <v>0.5</v>
      </c>
      <c r="J27" s="32" t="s">
        <v>39</v>
      </c>
      <c r="K27">
        <v>40</v>
      </c>
      <c r="L27" s="4" t="s">
        <v>279</v>
      </c>
      <c r="M27" s="10">
        <f>IF(Table1[[#This Row],[ReportUnit]]=Table1[[#This Row],[OrderUnit]],Table1[[#This Row],[weeklyUsageReportUnit]],Table1[[#This Row],[weeklyUsageReportUnit]]/Table1[[#This Row],[Pack Size]])</f>
        <v>0.20833333333333334</v>
      </c>
      <c r="N27" s="10" t="s">
        <v>39</v>
      </c>
      <c r="O27" s="1">
        <v>3</v>
      </c>
      <c r="P27" s="34">
        <f>Table1[[#This Row],[WeeklyUsageOrderUnit]]-Table1[[#This Row],[insotckWalktoOrder]]</f>
        <v>-0.29166666666666663</v>
      </c>
      <c r="Q27" s="34">
        <f>IF(Table1[[#This Row],[WalkUnit]]=Table1[[#This Row],[OrderUnit]],Table1[[#This Row],[InstockWalkUnit]],Table1[[#This Row],[InstockWalkUnit]]/Table1[[#This Row],[Pack Size]])</f>
        <v>0.5</v>
      </c>
      <c r="R27" s="34">
        <f>IF(Table1[[#This Row],[WalkUnit]]=Table1[[#This Row],[OrderUnit]],1,1/Table1[[#This Row],[Pack Size]])</f>
        <v>1</v>
      </c>
    </row>
    <row r="28" spans="1:18" x14ac:dyDescent="0.2">
      <c r="A28" s="3">
        <v>1385</v>
      </c>
      <c r="B28" s="3" t="str">
        <f>LEFT(Table1[[#This Row],[Code]],4)</f>
        <v>1385</v>
      </c>
      <c r="C28" s="2" t="s">
        <v>37</v>
      </c>
      <c r="D28" s="2" t="s">
        <v>163</v>
      </c>
      <c r="E28" s="2">
        <v>192</v>
      </c>
      <c r="F28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28" s="23" t="str">
        <f>IF(Table1[[#This Row],[Final Order]]&gt;0,ROUNDUP(Table1[[#This Row],[Final Order]],0),"")</f>
        <v/>
      </c>
      <c r="H28" t="str">
        <f>Table1[[#This Row],[OrderUnit]]</f>
        <v>box</v>
      </c>
      <c r="I28" s="7">
        <f>Table1[[#This Row],[weeklyUsageReportUnit]]/Table1[[#This Row],[Pack Size]]</f>
        <v>0.46875</v>
      </c>
      <c r="J28" s="32" t="s">
        <v>39</v>
      </c>
      <c r="K28">
        <v>90</v>
      </c>
      <c r="L28" s="4" t="s">
        <v>279</v>
      </c>
      <c r="M28" s="10">
        <f>IF(Table1[[#This Row],[ReportUnit]]=Table1[[#This Row],[OrderUnit]],Table1[[#This Row],[weeklyUsageReportUnit]],Table1[[#This Row],[weeklyUsageReportUnit]]/Table1[[#This Row],[Pack Size]])</f>
        <v>0.46875</v>
      </c>
      <c r="N28" s="10" t="s">
        <v>39</v>
      </c>
      <c r="O28" s="1">
        <v>3</v>
      </c>
      <c r="P28" s="34">
        <f>Table1[[#This Row],[WeeklyUsageOrderUnit]]-Table1[[#This Row],[insotckWalktoOrder]]</f>
        <v>0</v>
      </c>
      <c r="Q28" s="34">
        <f>IF(Table1[[#This Row],[WalkUnit]]=Table1[[#This Row],[OrderUnit]],Table1[[#This Row],[InstockWalkUnit]],Table1[[#This Row],[InstockWalkUnit]]/Table1[[#This Row],[Pack Size]])</f>
        <v>0.46875</v>
      </c>
      <c r="R28" s="34">
        <f>IF(Table1[[#This Row],[WalkUnit]]=Table1[[#This Row],[OrderUnit]],1,1/Table1[[#This Row],[Pack Size]])</f>
        <v>1</v>
      </c>
    </row>
    <row r="29" spans="1:18" x14ac:dyDescent="0.2">
      <c r="A29" s="3" t="s">
        <v>78</v>
      </c>
      <c r="B29" s="3" t="str">
        <f>LEFT(Table1[[#This Row],[Code]],4)</f>
        <v>1394</v>
      </c>
      <c r="C29" s="2" t="s">
        <v>37</v>
      </c>
      <c r="D29" s="13" t="s">
        <v>79</v>
      </c>
      <c r="E29" s="13">
        <v>9</v>
      </c>
      <c r="F29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0.66666666666666674</v>
      </c>
      <c r="G29" s="23">
        <f>IF(Table1[[#This Row],[Final Order]]&gt;0,ROUNDUP(Table1[[#This Row],[Final Order]],0),"")</f>
        <v>1</v>
      </c>
      <c r="H29" t="str">
        <f>Table1[[#This Row],[OrderUnit]]</f>
        <v>box</v>
      </c>
      <c r="I29" s="7">
        <v>1</v>
      </c>
      <c r="J29" s="32" t="s">
        <v>39</v>
      </c>
      <c r="K29">
        <v>15</v>
      </c>
      <c r="L29" s="15" t="s">
        <v>57</v>
      </c>
      <c r="M29" s="10">
        <f>IF(Table1[[#This Row],[ReportUnit]]=Table1[[#This Row],[OrderUnit]],Table1[[#This Row],[weeklyUsageReportUnit]],Table1[[#This Row],[weeklyUsageReportUnit]]/Table1[[#This Row],[Pack Size]])</f>
        <v>1.6666666666666667</v>
      </c>
      <c r="N29" s="16" t="s">
        <v>39</v>
      </c>
      <c r="O29" s="1">
        <v>3</v>
      </c>
      <c r="P29" s="34">
        <f>Table1[[#This Row],[WeeklyUsageOrderUnit]]-Table1[[#This Row],[insotckWalktoOrder]]</f>
        <v>0.66666666666666674</v>
      </c>
      <c r="Q29" s="34">
        <f>IF(Table1[[#This Row],[WalkUnit]]=Table1[[#This Row],[OrderUnit]],Table1[[#This Row],[InstockWalkUnit]],Table1[[#This Row],[InstockWalkUnit]]/Table1[[#This Row],[Pack Size]])</f>
        <v>1</v>
      </c>
      <c r="R29" s="34">
        <f>IF(Table1[[#This Row],[WalkUnit]]=Table1[[#This Row],[OrderUnit]],1,1/Table1[[#This Row],[Pack Size]])</f>
        <v>1</v>
      </c>
    </row>
    <row r="30" spans="1:18" x14ac:dyDescent="0.2">
      <c r="A30" s="3" t="s">
        <v>80</v>
      </c>
      <c r="B30" s="3" t="str">
        <f>LEFT(Table1[[#This Row],[Code]],4)</f>
        <v>1401</v>
      </c>
      <c r="C30" s="2" t="s">
        <v>37</v>
      </c>
      <c r="D30" s="2" t="s">
        <v>81</v>
      </c>
      <c r="E30" s="2">
        <v>8</v>
      </c>
      <c r="F30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0.75</v>
      </c>
      <c r="G30" s="23">
        <f>IF(Table1[[#This Row],[Final Order]]&gt;0,ROUNDUP(Table1[[#This Row],[Final Order]],0),"")</f>
        <v>1</v>
      </c>
      <c r="H30" t="str">
        <f>Table1[[#This Row],[OrderUnit]]</f>
        <v>box</v>
      </c>
      <c r="I30" s="7">
        <v>1</v>
      </c>
      <c r="J30" s="32" t="s">
        <v>39</v>
      </c>
      <c r="K30">
        <v>14</v>
      </c>
      <c r="L30" s="4" t="s">
        <v>57</v>
      </c>
      <c r="M30" s="10">
        <f>IF(Table1[[#This Row],[ReportUnit]]=Table1[[#This Row],[OrderUnit]],Table1[[#This Row],[weeklyUsageReportUnit]],Table1[[#This Row],[weeklyUsageReportUnit]]/Table1[[#This Row],[Pack Size]])</f>
        <v>1.75</v>
      </c>
      <c r="N30" s="10" t="s">
        <v>39</v>
      </c>
      <c r="O30" s="1">
        <v>3</v>
      </c>
      <c r="P30" s="34">
        <f>Table1[[#This Row],[WeeklyUsageOrderUnit]]-Table1[[#This Row],[insotckWalktoOrder]]</f>
        <v>0.75</v>
      </c>
      <c r="Q30" s="34">
        <f>IF(Table1[[#This Row],[WalkUnit]]=Table1[[#This Row],[OrderUnit]],Table1[[#This Row],[InstockWalkUnit]],Table1[[#This Row],[InstockWalkUnit]]/Table1[[#This Row],[Pack Size]])</f>
        <v>1</v>
      </c>
      <c r="R30" s="34">
        <f>IF(Table1[[#This Row],[WalkUnit]]=Table1[[#This Row],[OrderUnit]],1,1/Table1[[#This Row],[Pack Size]])</f>
        <v>1</v>
      </c>
    </row>
    <row r="31" spans="1:18" x14ac:dyDescent="0.2">
      <c r="A31" s="3" t="s">
        <v>82</v>
      </c>
      <c r="B31" s="3" t="str">
        <f>LEFT(Table1[[#This Row],[Code]],4)</f>
        <v>1600</v>
      </c>
      <c r="C31" s="2" t="s">
        <v>37</v>
      </c>
      <c r="D31" s="2" t="s">
        <v>83</v>
      </c>
      <c r="E31" s="2">
        <v>9.1</v>
      </c>
      <c r="F31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13.571428571428573</v>
      </c>
      <c r="G31" s="23">
        <f>IF(Table1[[#This Row],[Final Order]]&gt;0,ROUNDUP(Table1[[#This Row],[Final Order]],0),"")</f>
        <v>14</v>
      </c>
      <c r="H31" t="str">
        <f>Table1[[#This Row],[OrderUnit]]</f>
        <v>box</v>
      </c>
      <c r="I31" s="7">
        <v>15</v>
      </c>
      <c r="J31" s="32" t="s">
        <v>39</v>
      </c>
      <c r="K31">
        <v>260</v>
      </c>
      <c r="L31" s="4" t="s">
        <v>57</v>
      </c>
      <c r="M31" s="10">
        <f>IF(Table1[[#This Row],[ReportUnit]]=Table1[[#This Row],[OrderUnit]],Table1[[#This Row],[weeklyUsageReportUnit]],Table1[[#This Row],[weeklyUsageReportUnit]]/Table1[[#This Row],[Pack Size]])</f>
        <v>28.571428571428573</v>
      </c>
      <c r="N31" s="10" t="s">
        <v>39</v>
      </c>
      <c r="O31" s="1">
        <v>3</v>
      </c>
      <c r="P31" s="34">
        <f>Table1[[#This Row],[WeeklyUsageOrderUnit]]-Table1[[#This Row],[insotckWalktoOrder]]</f>
        <v>13.571428571428573</v>
      </c>
      <c r="Q31" s="34">
        <f>IF(Table1[[#This Row],[WalkUnit]]=Table1[[#This Row],[OrderUnit]],Table1[[#This Row],[InstockWalkUnit]],Table1[[#This Row],[InstockWalkUnit]]/Table1[[#This Row],[Pack Size]])</f>
        <v>15</v>
      </c>
      <c r="R31" s="34">
        <f>IF(Table1[[#This Row],[WalkUnit]]=Table1[[#This Row],[OrderUnit]],1,1/Table1[[#This Row],[Pack Size]])</f>
        <v>1</v>
      </c>
    </row>
    <row r="32" spans="1:18" x14ac:dyDescent="0.2">
      <c r="A32" s="3" t="s">
        <v>84</v>
      </c>
      <c r="B32" s="3" t="str">
        <f>LEFT(Table1[[#This Row],[Code]],4)</f>
        <v>1605</v>
      </c>
      <c r="C32" s="2" t="s">
        <v>37</v>
      </c>
      <c r="D32" s="2" t="s">
        <v>85</v>
      </c>
      <c r="E32" s="2">
        <v>9.08</v>
      </c>
      <c r="F32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-0.30440528634361236</v>
      </c>
      <c r="G32" s="23" t="str">
        <f>IF(Table1[[#This Row],[Final Order]]&gt;0,ROUNDUP(Table1[[#This Row],[Final Order]],0),"")</f>
        <v/>
      </c>
      <c r="H32" t="str">
        <f>Table1[[#This Row],[OrderUnit]]</f>
        <v>box</v>
      </c>
      <c r="I32" s="7">
        <v>0.8</v>
      </c>
      <c r="J32" s="32" t="s">
        <v>39</v>
      </c>
      <c r="K32">
        <v>4.5</v>
      </c>
      <c r="L32" s="4" t="s">
        <v>57</v>
      </c>
      <c r="M32" s="10">
        <f>IF(Table1[[#This Row],[ReportUnit]]=Table1[[#This Row],[OrderUnit]],Table1[[#This Row],[weeklyUsageReportUnit]],Table1[[#This Row],[weeklyUsageReportUnit]]/Table1[[#This Row],[Pack Size]])</f>
        <v>0.49559471365638769</v>
      </c>
      <c r="N32" s="10" t="s">
        <v>39</v>
      </c>
      <c r="O32" s="2">
        <v>14</v>
      </c>
      <c r="P32" s="34">
        <f>Table1[[#This Row],[WeeklyUsageOrderUnit]]-Table1[[#This Row],[insotckWalktoOrder]]</f>
        <v>-0.30440528634361236</v>
      </c>
      <c r="Q32" s="34">
        <f>IF(Table1[[#This Row],[WalkUnit]]=Table1[[#This Row],[OrderUnit]],Table1[[#This Row],[InstockWalkUnit]],Table1[[#This Row],[InstockWalkUnit]]/Table1[[#This Row],[Pack Size]])</f>
        <v>0.8</v>
      </c>
      <c r="R32" s="34">
        <f>IF(Table1[[#This Row],[WalkUnit]]=Table1[[#This Row],[OrderUnit]],1,1/Table1[[#This Row],[Pack Size]])</f>
        <v>1</v>
      </c>
    </row>
    <row r="33" spans="1:18" x14ac:dyDescent="0.2">
      <c r="A33" s="3" t="s">
        <v>86</v>
      </c>
      <c r="B33" s="3" t="str">
        <f>LEFT(Table1[[#This Row],[Code]],4)</f>
        <v>1620</v>
      </c>
      <c r="C33" s="2" t="s">
        <v>37</v>
      </c>
      <c r="D33" s="2" t="s">
        <v>87</v>
      </c>
      <c r="E33" s="2">
        <v>5</v>
      </c>
      <c r="F33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9.9999999999999978E-2</v>
      </c>
      <c r="G33" s="23">
        <f>IF(Table1[[#This Row],[Final Order]]&gt;0,ROUNDUP(Table1[[#This Row],[Final Order]],0),"")</f>
        <v>1</v>
      </c>
      <c r="H33" t="str">
        <f>Table1[[#This Row],[OrderUnit]]</f>
        <v>box</v>
      </c>
      <c r="I33" s="7">
        <v>0.5</v>
      </c>
      <c r="J33" s="32" t="s">
        <v>39</v>
      </c>
      <c r="K33">
        <v>3</v>
      </c>
      <c r="L33" s="4" t="s">
        <v>57</v>
      </c>
      <c r="M33" s="10">
        <f>IF(Table1[[#This Row],[ReportUnit]]=Table1[[#This Row],[OrderUnit]],Table1[[#This Row],[weeklyUsageReportUnit]],Table1[[#This Row],[weeklyUsageReportUnit]]/Table1[[#This Row],[Pack Size]])</f>
        <v>0.6</v>
      </c>
      <c r="N33" s="10" t="s">
        <v>39</v>
      </c>
      <c r="O33" s="1">
        <v>3</v>
      </c>
      <c r="P33" s="34">
        <f>Table1[[#This Row],[WeeklyUsageOrderUnit]]-Table1[[#This Row],[insotckWalktoOrder]]</f>
        <v>9.9999999999999978E-2</v>
      </c>
      <c r="Q33" s="34">
        <f>IF(Table1[[#This Row],[WalkUnit]]=Table1[[#This Row],[OrderUnit]],Table1[[#This Row],[InstockWalkUnit]],Table1[[#This Row],[InstockWalkUnit]]/Table1[[#This Row],[Pack Size]])</f>
        <v>0.5</v>
      </c>
      <c r="R33" s="34">
        <f>IF(Table1[[#This Row],[WalkUnit]]=Table1[[#This Row],[OrderUnit]],1,1/Table1[[#This Row],[Pack Size]])</f>
        <v>1</v>
      </c>
    </row>
    <row r="34" spans="1:18" x14ac:dyDescent="0.2">
      <c r="A34" s="3" t="s">
        <v>88</v>
      </c>
      <c r="B34" s="3" t="str">
        <f>LEFT(Table1[[#This Row],[Code]],4)</f>
        <v>1625</v>
      </c>
      <c r="C34" s="2" t="s">
        <v>37</v>
      </c>
      <c r="D34" s="2" t="s">
        <v>89</v>
      </c>
      <c r="E34" s="2">
        <v>9</v>
      </c>
      <c r="F34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-0.17777777777777759</v>
      </c>
      <c r="G34" s="23" t="str">
        <f>IF(Table1[[#This Row],[Final Order]]&gt;0,ROUNDUP(Table1[[#This Row],[Final Order]],0),"")</f>
        <v/>
      </c>
      <c r="H34" t="str">
        <f>Table1[[#This Row],[OrderUnit]]</f>
        <v>box</v>
      </c>
      <c r="I34" s="7">
        <v>1.4</v>
      </c>
      <c r="J34" s="32" t="s">
        <v>39</v>
      </c>
      <c r="K34">
        <v>11</v>
      </c>
      <c r="L34" s="4" t="s">
        <v>57</v>
      </c>
      <c r="M34" s="10">
        <f>IF(Table1[[#This Row],[ReportUnit]]=Table1[[#This Row],[OrderUnit]],Table1[[#This Row],[weeklyUsageReportUnit]],Table1[[#This Row],[weeklyUsageReportUnit]]/Table1[[#This Row],[Pack Size]])</f>
        <v>1.2222222222222223</v>
      </c>
      <c r="N34" s="10" t="s">
        <v>39</v>
      </c>
      <c r="O34" s="1">
        <v>3</v>
      </c>
      <c r="P34" s="34">
        <f>Table1[[#This Row],[WeeklyUsageOrderUnit]]-Table1[[#This Row],[insotckWalktoOrder]]</f>
        <v>-0.17777777777777759</v>
      </c>
      <c r="Q34" s="34">
        <f>IF(Table1[[#This Row],[WalkUnit]]=Table1[[#This Row],[OrderUnit]],Table1[[#This Row],[InstockWalkUnit]],Table1[[#This Row],[InstockWalkUnit]]/Table1[[#This Row],[Pack Size]])</f>
        <v>1.4</v>
      </c>
      <c r="R34" s="34">
        <f>IF(Table1[[#This Row],[WalkUnit]]=Table1[[#This Row],[OrderUnit]],1,1/Table1[[#This Row],[Pack Size]])</f>
        <v>1</v>
      </c>
    </row>
    <row r="35" spans="1:18" x14ac:dyDescent="0.2">
      <c r="A35" s="3" t="s">
        <v>90</v>
      </c>
      <c r="B35" s="3" t="str">
        <f>LEFT(Table1[[#This Row],[Code]],4)</f>
        <v>1626</v>
      </c>
      <c r="C35" s="2" t="s">
        <v>37</v>
      </c>
      <c r="D35" s="2" t="s">
        <v>91</v>
      </c>
      <c r="E35" s="2">
        <v>5</v>
      </c>
      <c r="F35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0.19999999999999996</v>
      </c>
      <c r="G35" s="23">
        <f>IF(Table1[[#This Row],[Final Order]]&gt;0,ROUNDUP(Table1[[#This Row],[Final Order]],0),"")</f>
        <v>1</v>
      </c>
      <c r="H35" t="str">
        <f>Table1[[#This Row],[OrderUnit]]</f>
        <v>box</v>
      </c>
      <c r="I35" s="7">
        <v>0.8</v>
      </c>
      <c r="J35" s="32" t="s">
        <v>39</v>
      </c>
      <c r="K35">
        <v>5</v>
      </c>
      <c r="L35" s="4" t="s">
        <v>57</v>
      </c>
      <c r="M35" s="10">
        <f>IF(Table1[[#This Row],[ReportUnit]]=Table1[[#This Row],[OrderUnit]],Table1[[#This Row],[weeklyUsageReportUnit]],Table1[[#This Row],[weeklyUsageReportUnit]]/Table1[[#This Row],[Pack Size]])</f>
        <v>1</v>
      </c>
      <c r="N35" s="10" t="s">
        <v>39</v>
      </c>
      <c r="O35" s="1">
        <v>3</v>
      </c>
      <c r="P35" s="34">
        <f>Table1[[#This Row],[WeeklyUsageOrderUnit]]-Table1[[#This Row],[insotckWalktoOrder]]</f>
        <v>0.19999999999999996</v>
      </c>
      <c r="Q35" s="34">
        <f>IF(Table1[[#This Row],[WalkUnit]]=Table1[[#This Row],[OrderUnit]],Table1[[#This Row],[InstockWalkUnit]],Table1[[#This Row],[InstockWalkUnit]]/Table1[[#This Row],[Pack Size]])</f>
        <v>0.8</v>
      </c>
      <c r="R35" s="34">
        <f>IF(Table1[[#This Row],[WalkUnit]]=Table1[[#This Row],[OrderUnit]],1,1/Table1[[#This Row],[Pack Size]])</f>
        <v>1</v>
      </c>
    </row>
    <row r="36" spans="1:18" x14ac:dyDescent="0.2">
      <c r="A36" s="14" t="s">
        <v>164</v>
      </c>
      <c r="B36" s="3" t="str">
        <f>LEFT(Table1[[#This Row],[Code]],4)</f>
        <v>1627</v>
      </c>
      <c r="C36" s="2" t="s">
        <v>37</v>
      </c>
      <c r="D36" s="2" t="s">
        <v>165</v>
      </c>
      <c r="E36" s="2">
        <v>0.5</v>
      </c>
      <c r="F36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-1</v>
      </c>
      <c r="G36" s="23" t="str">
        <f>IF(Table1[[#This Row],[Final Order]]&gt;0,ROUNDUP(Table1[[#This Row],[Final Order]],0),"")</f>
        <v/>
      </c>
      <c r="H36" t="str">
        <f>Table1[[#This Row],[OrderUnit]]</f>
        <v>bag</v>
      </c>
      <c r="I36" s="7">
        <f>Table1[[#This Row],[weeklyUsageReportUnit]]/Table1[[#This Row],[Pack Size]]</f>
        <v>2</v>
      </c>
      <c r="J36" s="32" t="s">
        <v>47</v>
      </c>
      <c r="K36">
        <v>1</v>
      </c>
      <c r="L36" s="4" t="s">
        <v>47</v>
      </c>
      <c r="M36" s="10">
        <f>IF(Table1[[#This Row],[ReportUnit]]=Table1[[#This Row],[OrderUnit]],Table1[[#This Row],[weeklyUsageReportUnit]],Table1[[#This Row],[weeklyUsageReportUnit]]/Table1[[#This Row],[Pack Size]])</f>
        <v>1</v>
      </c>
      <c r="N36" s="10" t="s">
        <v>47</v>
      </c>
      <c r="O36" s="1">
        <v>3</v>
      </c>
      <c r="P36" s="34">
        <f>Table1[[#This Row],[WeeklyUsageOrderUnit]]-Table1[[#This Row],[insotckWalktoOrder]]</f>
        <v>-1</v>
      </c>
      <c r="Q36" s="34">
        <f>IF(Table1[[#This Row],[WalkUnit]]=Table1[[#This Row],[OrderUnit]],Table1[[#This Row],[InstockWalkUnit]],Table1[[#This Row],[InstockWalkUnit]]/Table1[[#This Row],[Pack Size]])</f>
        <v>2</v>
      </c>
      <c r="R36" s="34">
        <f>IF(Table1[[#This Row],[WalkUnit]]=Table1[[#This Row],[OrderUnit]],1,1/Table1[[#This Row],[Pack Size]])</f>
        <v>1</v>
      </c>
    </row>
    <row r="37" spans="1:18" x14ac:dyDescent="0.2">
      <c r="A37" s="3">
        <v>1628</v>
      </c>
      <c r="B37" s="3" t="str">
        <f>LEFT(Table1[[#This Row],[Code]],4)</f>
        <v>1628</v>
      </c>
      <c r="C37" s="2" t="s">
        <v>37</v>
      </c>
      <c r="D37" s="2" t="s">
        <v>92</v>
      </c>
      <c r="E37" s="2">
        <v>6</v>
      </c>
      <c r="F37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0.16666666666666663</v>
      </c>
      <c r="G37" s="23">
        <f>IF(Table1[[#This Row],[Final Order]]&gt;0,ROUNDUP(Table1[[#This Row],[Final Order]],0),"")</f>
        <v>1</v>
      </c>
      <c r="H37" t="str">
        <f>Table1[[#This Row],[OrderUnit]]</f>
        <v>box</v>
      </c>
      <c r="I37" s="7">
        <v>3</v>
      </c>
      <c r="J37" s="32" t="s">
        <v>47</v>
      </c>
      <c r="K37">
        <v>4</v>
      </c>
      <c r="L37" s="4" t="s">
        <v>57</v>
      </c>
      <c r="M37" s="10">
        <f>IF(Table1[[#This Row],[ReportUnit]]=Table1[[#This Row],[OrderUnit]],Table1[[#This Row],[weeklyUsageReportUnit]],Table1[[#This Row],[weeklyUsageReportUnit]]/Table1[[#This Row],[Pack Size]])</f>
        <v>0.66666666666666663</v>
      </c>
      <c r="N37" s="10" t="s">
        <v>39</v>
      </c>
      <c r="O37" s="2">
        <v>14</v>
      </c>
      <c r="P37" s="34">
        <f>Table1[[#This Row],[WeeklyUsageOrderUnit]]-Table1[[#This Row],[insotckWalktoOrder]]</f>
        <v>0.16666666666666663</v>
      </c>
      <c r="Q37" s="34">
        <f>IF(Table1[[#This Row],[WalkUnit]]=Table1[[#This Row],[OrderUnit]],Table1[[#This Row],[InstockWalkUnit]],Table1[[#This Row],[InstockWalkUnit]]/Table1[[#This Row],[Pack Size]])</f>
        <v>0.5</v>
      </c>
      <c r="R37" s="34">
        <f>IF(Table1[[#This Row],[WalkUnit]]=Table1[[#This Row],[OrderUnit]],1,1/Table1[[#This Row],[Pack Size]])</f>
        <v>0.16666666666666666</v>
      </c>
    </row>
    <row r="38" spans="1:18" x14ac:dyDescent="0.2">
      <c r="A38" s="3" t="s">
        <v>93</v>
      </c>
      <c r="B38" s="3" t="str">
        <f>LEFT(Table1[[#This Row],[Code]],4)</f>
        <v>1655</v>
      </c>
      <c r="C38" s="2" t="s">
        <v>37</v>
      </c>
      <c r="D38" s="2" t="s">
        <v>94</v>
      </c>
      <c r="E38" s="2">
        <v>1.5</v>
      </c>
      <c r="F38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-0.16666666666666674</v>
      </c>
      <c r="G38" s="23" t="str">
        <f>IF(Table1[[#This Row],[Final Order]]&gt;0,ROUNDUP(Table1[[#This Row],[Final Order]],0),"")</f>
        <v/>
      </c>
      <c r="H38" t="str">
        <f>Table1[[#This Row],[OrderUnit]]</f>
        <v>box</v>
      </c>
      <c r="I38" s="7">
        <v>1.5</v>
      </c>
      <c r="J38" s="32" t="s">
        <v>39</v>
      </c>
      <c r="K38">
        <v>2</v>
      </c>
      <c r="L38" s="4" t="s">
        <v>57</v>
      </c>
      <c r="M38" s="10">
        <f>IF(Table1[[#This Row],[ReportUnit]]=Table1[[#This Row],[OrderUnit]],Table1[[#This Row],[weeklyUsageReportUnit]],Table1[[#This Row],[weeklyUsageReportUnit]]/Table1[[#This Row],[Pack Size]])</f>
        <v>1.3333333333333333</v>
      </c>
      <c r="N38" s="10" t="s">
        <v>39</v>
      </c>
      <c r="O38" s="2">
        <v>14</v>
      </c>
      <c r="P38" s="34">
        <f>Table1[[#This Row],[WeeklyUsageOrderUnit]]-Table1[[#This Row],[insotckWalktoOrder]]</f>
        <v>-0.16666666666666674</v>
      </c>
      <c r="Q38" s="34">
        <f>IF(Table1[[#This Row],[WalkUnit]]=Table1[[#This Row],[OrderUnit]],Table1[[#This Row],[InstockWalkUnit]],Table1[[#This Row],[InstockWalkUnit]]/Table1[[#This Row],[Pack Size]])</f>
        <v>1.5</v>
      </c>
      <c r="R38" s="34">
        <f>IF(Table1[[#This Row],[WalkUnit]]=Table1[[#This Row],[OrderUnit]],1,1/Table1[[#This Row],[Pack Size]])</f>
        <v>1</v>
      </c>
    </row>
    <row r="39" spans="1:18" x14ac:dyDescent="0.2">
      <c r="A39" s="3" t="s">
        <v>95</v>
      </c>
      <c r="B39" s="3" t="str">
        <f>LEFT(Table1[[#This Row],[Code]],4)</f>
        <v>1690</v>
      </c>
      <c r="C39" s="2" t="s">
        <v>37</v>
      </c>
      <c r="D39" s="2" t="s">
        <v>96</v>
      </c>
      <c r="E39" s="2">
        <v>3</v>
      </c>
      <c r="F39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0.5</v>
      </c>
      <c r="G39" s="23">
        <f>IF(Table1[[#This Row],[Final Order]]&gt;0,ROUNDUP(Table1[[#This Row],[Final Order]],0),"")</f>
        <v>1</v>
      </c>
      <c r="H39" t="str">
        <f>Table1[[#This Row],[OrderUnit]]</f>
        <v>box</v>
      </c>
      <c r="I39" s="7">
        <v>1.5</v>
      </c>
      <c r="J39" s="32" t="s">
        <v>39</v>
      </c>
      <c r="K39">
        <v>6</v>
      </c>
      <c r="L39" s="4" t="s">
        <v>57</v>
      </c>
      <c r="M39" s="10">
        <f>IF(Table1[[#This Row],[ReportUnit]]=Table1[[#This Row],[OrderUnit]],Table1[[#This Row],[weeklyUsageReportUnit]],Table1[[#This Row],[weeklyUsageReportUnit]]/Table1[[#This Row],[Pack Size]])</f>
        <v>2</v>
      </c>
      <c r="N39" s="10" t="s">
        <v>39</v>
      </c>
      <c r="O39" s="1">
        <v>3</v>
      </c>
      <c r="P39" s="34">
        <f>Table1[[#This Row],[WeeklyUsageOrderUnit]]-Table1[[#This Row],[insotckWalktoOrder]]</f>
        <v>0.5</v>
      </c>
      <c r="Q39" s="34">
        <f>IF(Table1[[#This Row],[WalkUnit]]=Table1[[#This Row],[OrderUnit]],Table1[[#This Row],[InstockWalkUnit]],Table1[[#This Row],[InstockWalkUnit]]/Table1[[#This Row],[Pack Size]])</f>
        <v>1.5</v>
      </c>
      <c r="R39" s="34">
        <f>IF(Table1[[#This Row],[WalkUnit]]=Table1[[#This Row],[OrderUnit]],1,1/Table1[[#This Row],[Pack Size]])</f>
        <v>1</v>
      </c>
    </row>
    <row r="40" spans="1:18" x14ac:dyDescent="0.2">
      <c r="A40" s="3">
        <v>1691</v>
      </c>
      <c r="B40" s="3" t="str">
        <f>LEFT(Table1[[#This Row],[Code]],4)</f>
        <v>1691</v>
      </c>
      <c r="C40" s="2" t="s">
        <v>37</v>
      </c>
      <c r="D40" s="2" t="s">
        <v>97</v>
      </c>
      <c r="E40" s="2">
        <v>3</v>
      </c>
      <c r="F40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0.26666666666666683</v>
      </c>
      <c r="G40" s="23">
        <f>IF(Table1[[#This Row],[Final Order]]&gt;0,ROUNDUP(Table1[[#This Row],[Final Order]],0),"")</f>
        <v>1</v>
      </c>
      <c r="H40" t="str">
        <f>Table1[[#This Row],[OrderUnit]]</f>
        <v>box</v>
      </c>
      <c r="I40" s="7">
        <v>1.4</v>
      </c>
      <c r="J40" s="32" t="s">
        <v>39</v>
      </c>
      <c r="K40">
        <v>5</v>
      </c>
      <c r="L40" s="4" t="s">
        <v>57</v>
      </c>
      <c r="M40" s="10">
        <f>IF(Table1[[#This Row],[ReportUnit]]=Table1[[#This Row],[OrderUnit]],Table1[[#This Row],[weeklyUsageReportUnit]],Table1[[#This Row],[weeklyUsageReportUnit]]/Table1[[#This Row],[Pack Size]])</f>
        <v>1.6666666666666667</v>
      </c>
      <c r="N40" s="10" t="s">
        <v>39</v>
      </c>
      <c r="O40" s="1">
        <v>3</v>
      </c>
      <c r="P40" s="34">
        <f>Table1[[#This Row],[WeeklyUsageOrderUnit]]-Table1[[#This Row],[insotckWalktoOrder]]</f>
        <v>0.26666666666666683</v>
      </c>
      <c r="Q40" s="34">
        <f>IF(Table1[[#This Row],[WalkUnit]]=Table1[[#This Row],[OrderUnit]],Table1[[#This Row],[InstockWalkUnit]],Table1[[#This Row],[InstockWalkUnit]]/Table1[[#This Row],[Pack Size]])</f>
        <v>1.4</v>
      </c>
      <c r="R40" s="34">
        <f>IF(Table1[[#This Row],[WalkUnit]]=Table1[[#This Row],[OrderUnit]],1,1/Table1[[#This Row],[Pack Size]])</f>
        <v>1</v>
      </c>
    </row>
    <row r="41" spans="1:18" x14ac:dyDescent="0.2">
      <c r="A41" s="3" t="s">
        <v>166</v>
      </c>
      <c r="B41" s="3" t="str">
        <f>LEFT(Table1[[#This Row],[Code]],4)</f>
        <v>1900</v>
      </c>
      <c r="C41" s="2" t="s">
        <v>37</v>
      </c>
      <c r="D41" s="2" t="s">
        <v>167</v>
      </c>
      <c r="E41" s="2">
        <v>12</v>
      </c>
      <c r="F41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-1.675</v>
      </c>
      <c r="G41" s="23" t="str">
        <f>IF(Table1[[#This Row],[Final Order]]&gt;0,ROUNDUP(Table1[[#This Row],[Final Order]],0),"")</f>
        <v/>
      </c>
      <c r="H41" t="str">
        <f>Table1[[#This Row],[OrderUnit]]</f>
        <v>box</v>
      </c>
      <c r="I41" s="7">
        <v>1.8</v>
      </c>
      <c r="J41" s="32" t="s">
        <v>39</v>
      </c>
      <c r="K41">
        <v>1.5</v>
      </c>
      <c r="L41" s="4" t="s">
        <v>102</v>
      </c>
      <c r="M41" s="10">
        <f>IF(Table1[[#This Row],[ReportUnit]]=Table1[[#This Row],[OrderUnit]],Table1[[#This Row],[weeklyUsageReportUnit]],Table1[[#This Row],[weeklyUsageReportUnit]]/Table1[[#This Row],[Pack Size]])</f>
        <v>0.125</v>
      </c>
      <c r="N41" s="10" t="s">
        <v>39</v>
      </c>
      <c r="O41" s="1">
        <v>3</v>
      </c>
      <c r="P41" s="34">
        <f>Table1[[#This Row],[WeeklyUsageOrderUnit]]-Table1[[#This Row],[insotckWalktoOrder]]</f>
        <v>-1.675</v>
      </c>
      <c r="Q41" s="34">
        <f>IF(Table1[[#This Row],[WalkUnit]]=Table1[[#This Row],[OrderUnit]],Table1[[#This Row],[InstockWalkUnit]],Table1[[#This Row],[InstockWalkUnit]]/Table1[[#This Row],[Pack Size]])</f>
        <v>1.8</v>
      </c>
      <c r="R41" s="34">
        <f>IF(Table1[[#This Row],[WalkUnit]]=Table1[[#This Row],[OrderUnit]],1,1/Table1[[#This Row],[Pack Size]])</f>
        <v>1</v>
      </c>
    </row>
    <row r="42" spans="1:18" x14ac:dyDescent="0.2">
      <c r="A42" s="3" t="s">
        <v>98</v>
      </c>
      <c r="B42" s="3" t="str">
        <f>LEFT(Table1[[#This Row],[Code]],4)</f>
        <v>1903</v>
      </c>
      <c r="C42" s="2" t="s">
        <v>37</v>
      </c>
      <c r="D42" s="2" t="s">
        <v>99</v>
      </c>
      <c r="E42" s="2">
        <v>12</v>
      </c>
      <c r="F42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0.5</v>
      </c>
      <c r="G42" s="23">
        <f>IF(Table1[[#This Row],[Final Order]]&gt;0,ROUNDUP(Table1[[#This Row],[Final Order]],0),"")</f>
        <v>1</v>
      </c>
      <c r="H42" t="str">
        <f>Table1[[#This Row],[OrderUnit]]</f>
        <v>box</v>
      </c>
      <c r="I42" s="7">
        <v>1</v>
      </c>
      <c r="J42" s="32" t="s">
        <v>39</v>
      </c>
      <c r="K42">
        <v>18</v>
      </c>
      <c r="L42" s="4" t="s">
        <v>57</v>
      </c>
      <c r="M42" s="10">
        <f>IF(Table1[[#This Row],[ReportUnit]]=Table1[[#This Row],[OrderUnit]],Table1[[#This Row],[weeklyUsageReportUnit]],Table1[[#This Row],[weeklyUsageReportUnit]]/Table1[[#This Row],[Pack Size]])</f>
        <v>1.5</v>
      </c>
      <c r="N42" s="10" t="s">
        <v>39</v>
      </c>
      <c r="O42" s="1">
        <v>3</v>
      </c>
      <c r="P42" s="34">
        <f>Table1[[#This Row],[WeeklyUsageOrderUnit]]-Table1[[#This Row],[insotckWalktoOrder]]</f>
        <v>0.5</v>
      </c>
      <c r="Q42" s="34">
        <f>IF(Table1[[#This Row],[WalkUnit]]=Table1[[#This Row],[OrderUnit]],Table1[[#This Row],[InstockWalkUnit]],Table1[[#This Row],[InstockWalkUnit]]/Table1[[#This Row],[Pack Size]])</f>
        <v>1</v>
      </c>
      <c r="R42" s="34">
        <f>IF(Table1[[#This Row],[WalkUnit]]=Table1[[#This Row],[OrderUnit]],1,1/Table1[[#This Row],[Pack Size]])</f>
        <v>1</v>
      </c>
    </row>
    <row r="43" spans="1:18" x14ac:dyDescent="0.2">
      <c r="A43" s="3" t="s">
        <v>100</v>
      </c>
      <c r="B43" s="3" t="str">
        <f>LEFT(Table1[[#This Row],[Code]],4)</f>
        <v>1905</v>
      </c>
      <c r="C43" s="2" t="s">
        <v>37</v>
      </c>
      <c r="D43" s="2" t="s">
        <v>101</v>
      </c>
      <c r="E43" s="2">
        <v>6</v>
      </c>
      <c r="F43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0.83333333333333337</v>
      </c>
      <c r="G43" s="23">
        <f>IF(Table1[[#This Row],[Final Order]]&gt;0,ROUNDUP(Table1[[#This Row],[Final Order]],0),"")</f>
        <v>1</v>
      </c>
      <c r="H43" t="str">
        <f>Table1[[#This Row],[OrderUnit]]</f>
        <v>box</v>
      </c>
      <c r="I43" s="7">
        <v>4</v>
      </c>
      <c r="J43" s="32" t="s">
        <v>102</v>
      </c>
      <c r="K43">
        <v>9</v>
      </c>
      <c r="L43" s="4" t="s">
        <v>102</v>
      </c>
      <c r="M43" s="10">
        <f>IF(Table1[[#This Row],[ReportUnit]]=Table1[[#This Row],[OrderUnit]],Table1[[#This Row],[weeklyUsageReportUnit]],Table1[[#This Row],[weeklyUsageReportUnit]]/Table1[[#This Row],[Pack Size]])</f>
        <v>1.5</v>
      </c>
      <c r="N43" s="10" t="s">
        <v>39</v>
      </c>
      <c r="O43" s="1">
        <v>3</v>
      </c>
      <c r="P43" s="34">
        <f>Table1[[#This Row],[WeeklyUsageOrderUnit]]-Table1[[#This Row],[insotckWalktoOrder]]</f>
        <v>0.83333333333333337</v>
      </c>
      <c r="Q43" s="34">
        <f>IF(Table1[[#This Row],[WalkUnit]]=Table1[[#This Row],[OrderUnit]],Table1[[#This Row],[InstockWalkUnit]],Table1[[#This Row],[InstockWalkUnit]]/Table1[[#This Row],[Pack Size]])</f>
        <v>0.66666666666666663</v>
      </c>
      <c r="R43" s="34">
        <f>IF(Table1[[#This Row],[WalkUnit]]=Table1[[#This Row],[OrderUnit]],1,1/Table1[[#This Row],[Pack Size]])</f>
        <v>0.16666666666666666</v>
      </c>
    </row>
    <row r="44" spans="1:18" x14ac:dyDescent="0.2">
      <c r="A44" s="14" t="s">
        <v>168</v>
      </c>
      <c r="B44" s="3" t="str">
        <f>LEFT(Table1[[#This Row],[Code]],4)</f>
        <v>1906</v>
      </c>
      <c r="C44" s="2" t="s">
        <v>37</v>
      </c>
      <c r="D44" s="2" t="s">
        <v>169</v>
      </c>
      <c r="E44" s="2">
        <v>0.5</v>
      </c>
      <c r="F44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-0.5</v>
      </c>
      <c r="G44" s="23" t="str">
        <f>IF(Table1[[#This Row],[Final Order]]&gt;0,ROUNDUP(Table1[[#This Row],[Final Order]],0),"")</f>
        <v/>
      </c>
      <c r="H44" t="str">
        <f>Table1[[#This Row],[OrderUnit]]</f>
        <v>bag</v>
      </c>
      <c r="I44" s="7">
        <f>Table1[[#This Row],[weeklyUsageReportUnit]]/Table1[[#This Row],[Pack Size]]</f>
        <v>1</v>
      </c>
      <c r="J44" s="32" t="s">
        <v>47</v>
      </c>
      <c r="K44">
        <v>0.5</v>
      </c>
      <c r="L44" s="4" t="s">
        <v>47</v>
      </c>
      <c r="M44" s="10">
        <f>IF(Table1[[#This Row],[ReportUnit]]=Table1[[#This Row],[OrderUnit]],Table1[[#This Row],[weeklyUsageReportUnit]],Table1[[#This Row],[weeklyUsageReportUnit]]/Table1[[#This Row],[Pack Size]])</f>
        <v>0.5</v>
      </c>
      <c r="N44" s="10" t="s">
        <v>47</v>
      </c>
      <c r="O44" s="1">
        <v>7</v>
      </c>
      <c r="P44" s="34">
        <f>Table1[[#This Row],[WeeklyUsageOrderUnit]]-Table1[[#This Row],[insotckWalktoOrder]]</f>
        <v>-0.5</v>
      </c>
      <c r="Q44" s="34">
        <f>IF(Table1[[#This Row],[WalkUnit]]=Table1[[#This Row],[OrderUnit]],Table1[[#This Row],[InstockWalkUnit]],Table1[[#This Row],[InstockWalkUnit]]/Table1[[#This Row],[Pack Size]])</f>
        <v>1</v>
      </c>
      <c r="R44" s="34">
        <f>IF(Table1[[#This Row],[WalkUnit]]=Table1[[#This Row],[OrderUnit]],1,1/Table1[[#This Row],[Pack Size]])</f>
        <v>1</v>
      </c>
    </row>
    <row r="45" spans="1:18" x14ac:dyDescent="0.2">
      <c r="A45" s="3" t="s">
        <v>103</v>
      </c>
      <c r="B45" s="3" t="str">
        <f>LEFT(Table1[[#This Row],[Code]],4)</f>
        <v>1925</v>
      </c>
      <c r="C45" s="2" t="s">
        <v>37</v>
      </c>
      <c r="D45" s="2" t="s">
        <v>104</v>
      </c>
      <c r="E45" s="2">
        <v>14</v>
      </c>
      <c r="F45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0.35714285714285721</v>
      </c>
      <c r="G45" s="23">
        <f>IF(Table1[[#This Row],[Final Order]]&gt;0,ROUNDUP(Table1[[#This Row],[Final Order]],0),"")</f>
        <v>1</v>
      </c>
      <c r="H45" t="str">
        <f>Table1[[#This Row],[OrderUnit]]</f>
        <v>box</v>
      </c>
      <c r="I45" s="7">
        <v>1</v>
      </c>
      <c r="J45" s="32" t="s">
        <v>39</v>
      </c>
      <c r="K45">
        <v>19</v>
      </c>
      <c r="L45" s="4" t="s">
        <v>57</v>
      </c>
      <c r="M45" s="10">
        <f>IF(Table1[[#This Row],[ReportUnit]]=Table1[[#This Row],[OrderUnit]],Table1[[#This Row],[weeklyUsageReportUnit]],Table1[[#This Row],[weeklyUsageReportUnit]]/Table1[[#This Row],[Pack Size]])</f>
        <v>1.3571428571428572</v>
      </c>
      <c r="N45" s="10" t="s">
        <v>39</v>
      </c>
      <c r="O45" s="1">
        <v>3</v>
      </c>
      <c r="P45" s="34">
        <f>Table1[[#This Row],[WeeklyUsageOrderUnit]]-Table1[[#This Row],[insotckWalktoOrder]]</f>
        <v>0.35714285714285721</v>
      </c>
      <c r="Q45" s="34">
        <f>IF(Table1[[#This Row],[WalkUnit]]=Table1[[#This Row],[OrderUnit]],Table1[[#This Row],[InstockWalkUnit]],Table1[[#This Row],[InstockWalkUnit]]/Table1[[#This Row],[Pack Size]])</f>
        <v>1</v>
      </c>
      <c r="R45" s="34">
        <f>IF(Table1[[#This Row],[WalkUnit]]=Table1[[#This Row],[OrderUnit]],1,1/Table1[[#This Row],[Pack Size]])</f>
        <v>1</v>
      </c>
    </row>
    <row r="46" spans="1:18" x14ac:dyDescent="0.2">
      <c r="A46" s="3" t="s">
        <v>105</v>
      </c>
      <c r="B46" s="3" t="str">
        <f>LEFT(Table1[[#This Row],[Code]],4)</f>
        <v>1930</v>
      </c>
      <c r="C46" s="2" t="s">
        <v>37</v>
      </c>
      <c r="D46" s="2" t="s">
        <v>106</v>
      </c>
      <c r="E46" s="2">
        <v>12</v>
      </c>
      <c r="F46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-0.91666666666666674</v>
      </c>
      <c r="G46" s="23" t="str">
        <f>IF(Table1[[#This Row],[Final Order]]&gt;0,ROUNDUP(Table1[[#This Row],[Final Order]],0),"")</f>
        <v/>
      </c>
      <c r="H46" t="str">
        <f>Table1[[#This Row],[OrderUnit]]</f>
        <v>box</v>
      </c>
      <c r="I46" s="7">
        <v>2</v>
      </c>
      <c r="J46" s="32" t="s">
        <v>39</v>
      </c>
      <c r="K46">
        <v>13</v>
      </c>
      <c r="L46" s="4" t="s">
        <v>57</v>
      </c>
      <c r="M46" s="10">
        <f>IF(Table1[[#This Row],[ReportUnit]]=Table1[[#This Row],[OrderUnit]],Table1[[#This Row],[weeklyUsageReportUnit]],Table1[[#This Row],[weeklyUsageReportUnit]]/Table1[[#This Row],[Pack Size]])</f>
        <v>1.0833333333333333</v>
      </c>
      <c r="N46" s="10" t="s">
        <v>39</v>
      </c>
      <c r="O46" s="1">
        <v>3</v>
      </c>
      <c r="P46" s="34">
        <f>Table1[[#This Row],[WeeklyUsageOrderUnit]]-Table1[[#This Row],[insotckWalktoOrder]]</f>
        <v>-0.91666666666666674</v>
      </c>
      <c r="Q46" s="34">
        <f>IF(Table1[[#This Row],[WalkUnit]]=Table1[[#This Row],[OrderUnit]],Table1[[#This Row],[InstockWalkUnit]],Table1[[#This Row],[InstockWalkUnit]]/Table1[[#This Row],[Pack Size]])</f>
        <v>2</v>
      </c>
      <c r="R46" s="34">
        <f>IF(Table1[[#This Row],[WalkUnit]]=Table1[[#This Row],[OrderUnit]],1,1/Table1[[#This Row],[Pack Size]])</f>
        <v>1</v>
      </c>
    </row>
    <row r="47" spans="1:18" x14ac:dyDescent="0.2">
      <c r="A47" s="3" t="s">
        <v>107</v>
      </c>
      <c r="B47" s="3" t="str">
        <f>LEFT(Table1[[#This Row],[Code]],4)</f>
        <v>1935</v>
      </c>
      <c r="C47" s="2" t="s">
        <v>37</v>
      </c>
      <c r="D47" s="2" t="s">
        <v>108</v>
      </c>
      <c r="E47" s="2">
        <v>12</v>
      </c>
      <c r="F47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1.0833333333333335</v>
      </c>
      <c r="G47" s="23">
        <f>IF(Table1[[#This Row],[Final Order]]&gt;0,ROUNDUP(Table1[[#This Row],[Final Order]],0),"")</f>
        <v>2</v>
      </c>
      <c r="H47" t="str">
        <f>Table1[[#This Row],[OrderUnit]]</f>
        <v>box</v>
      </c>
      <c r="I47" s="7">
        <v>1</v>
      </c>
      <c r="J47" s="32" t="s">
        <v>39</v>
      </c>
      <c r="K47">
        <v>25</v>
      </c>
      <c r="L47" s="4" t="s">
        <v>57</v>
      </c>
      <c r="M47" s="10">
        <f>IF(Table1[[#This Row],[ReportUnit]]=Table1[[#This Row],[OrderUnit]],Table1[[#This Row],[weeklyUsageReportUnit]],Table1[[#This Row],[weeklyUsageReportUnit]]/Table1[[#This Row],[Pack Size]])</f>
        <v>2.0833333333333335</v>
      </c>
      <c r="N47" s="10" t="s">
        <v>39</v>
      </c>
      <c r="O47" s="1">
        <v>3</v>
      </c>
      <c r="P47" s="34">
        <f>Table1[[#This Row],[WeeklyUsageOrderUnit]]-Table1[[#This Row],[insotckWalktoOrder]]</f>
        <v>1.0833333333333335</v>
      </c>
      <c r="Q47" s="34">
        <f>IF(Table1[[#This Row],[WalkUnit]]=Table1[[#This Row],[OrderUnit]],Table1[[#This Row],[InstockWalkUnit]],Table1[[#This Row],[InstockWalkUnit]]/Table1[[#This Row],[Pack Size]])</f>
        <v>1</v>
      </c>
      <c r="R47" s="34">
        <f>IF(Table1[[#This Row],[WalkUnit]]=Table1[[#This Row],[OrderUnit]],1,1/Table1[[#This Row],[Pack Size]])</f>
        <v>1</v>
      </c>
    </row>
    <row r="48" spans="1:18" x14ac:dyDescent="0.2">
      <c r="A48" s="3" t="s">
        <v>109</v>
      </c>
      <c r="B48" s="3" t="str">
        <f>LEFT(Table1[[#This Row],[Code]],4)</f>
        <v>1949</v>
      </c>
      <c r="C48" s="2" t="s">
        <v>37</v>
      </c>
      <c r="D48" s="2" t="s">
        <v>110</v>
      </c>
      <c r="E48" s="2">
        <v>12</v>
      </c>
      <c r="F48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-0.91666666666666674</v>
      </c>
      <c r="G48" s="23" t="str">
        <f>IF(Table1[[#This Row],[Final Order]]&gt;0,ROUNDUP(Table1[[#This Row],[Final Order]],0),"")</f>
        <v/>
      </c>
      <c r="H48" t="str">
        <f>Table1[[#This Row],[OrderUnit]]</f>
        <v>box</v>
      </c>
      <c r="I48" s="7">
        <v>2</v>
      </c>
      <c r="J48" s="32" t="s">
        <v>39</v>
      </c>
      <c r="K48">
        <v>13</v>
      </c>
      <c r="L48" s="4" t="s">
        <v>57</v>
      </c>
      <c r="M48" s="10">
        <f>IF(Table1[[#This Row],[ReportUnit]]=Table1[[#This Row],[OrderUnit]],Table1[[#This Row],[weeklyUsageReportUnit]],Table1[[#This Row],[weeklyUsageReportUnit]]/Table1[[#This Row],[Pack Size]])</f>
        <v>1.0833333333333333</v>
      </c>
      <c r="N48" s="10" t="s">
        <v>39</v>
      </c>
      <c r="O48" s="1">
        <v>3</v>
      </c>
      <c r="P48" s="34">
        <f>Table1[[#This Row],[WeeklyUsageOrderUnit]]-Table1[[#This Row],[insotckWalktoOrder]]</f>
        <v>-0.91666666666666674</v>
      </c>
      <c r="Q48" s="34">
        <f>IF(Table1[[#This Row],[WalkUnit]]=Table1[[#This Row],[OrderUnit]],Table1[[#This Row],[InstockWalkUnit]],Table1[[#This Row],[InstockWalkUnit]]/Table1[[#This Row],[Pack Size]])</f>
        <v>2</v>
      </c>
      <c r="R48" s="34">
        <f>IF(Table1[[#This Row],[WalkUnit]]=Table1[[#This Row],[OrderUnit]],1,1/Table1[[#This Row],[Pack Size]])</f>
        <v>1</v>
      </c>
    </row>
    <row r="49" spans="1:18" x14ac:dyDescent="0.2">
      <c r="A49" s="3" t="s">
        <v>111</v>
      </c>
      <c r="B49" s="3" t="str">
        <f>LEFT(Table1[[#This Row],[Code]],4)</f>
        <v>1950</v>
      </c>
      <c r="C49" s="2" t="s">
        <v>37</v>
      </c>
      <c r="D49" s="2" t="s">
        <v>112</v>
      </c>
      <c r="E49" s="2">
        <v>10</v>
      </c>
      <c r="F49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-1.4</v>
      </c>
      <c r="G49" s="23" t="str">
        <f>IF(Table1[[#This Row],[Final Order]]&gt;0,ROUNDUP(Table1[[#This Row],[Final Order]],0),"")</f>
        <v/>
      </c>
      <c r="H49" t="str">
        <f>Table1[[#This Row],[OrderUnit]]</f>
        <v>box</v>
      </c>
      <c r="I49" s="7">
        <v>2</v>
      </c>
      <c r="J49" s="32" t="s">
        <v>39</v>
      </c>
      <c r="K49">
        <v>6</v>
      </c>
      <c r="L49" s="4" t="s">
        <v>57</v>
      </c>
      <c r="M49" s="10">
        <f>IF(Table1[[#This Row],[ReportUnit]]=Table1[[#This Row],[OrderUnit]],Table1[[#This Row],[weeklyUsageReportUnit]],Table1[[#This Row],[weeklyUsageReportUnit]]/Table1[[#This Row],[Pack Size]])</f>
        <v>0.6</v>
      </c>
      <c r="N49" s="10" t="s">
        <v>39</v>
      </c>
      <c r="O49" s="1">
        <v>3</v>
      </c>
      <c r="P49" s="34">
        <f>Table1[[#This Row],[WeeklyUsageOrderUnit]]-Table1[[#This Row],[insotckWalktoOrder]]</f>
        <v>-1.4</v>
      </c>
      <c r="Q49" s="34">
        <f>IF(Table1[[#This Row],[WalkUnit]]=Table1[[#This Row],[OrderUnit]],Table1[[#This Row],[InstockWalkUnit]],Table1[[#This Row],[InstockWalkUnit]]/Table1[[#This Row],[Pack Size]])</f>
        <v>2</v>
      </c>
      <c r="R49" s="34">
        <f>IF(Table1[[#This Row],[WalkUnit]]=Table1[[#This Row],[OrderUnit]],1,1/Table1[[#This Row],[Pack Size]])</f>
        <v>1</v>
      </c>
    </row>
    <row r="50" spans="1:18" x14ac:dyDescent="0.2">
      <c r="A50" s="3" t="s">
        <v>113</v>
      </c>
      <c r="B50" s="3" t="str">
        <f>LEFT(Table1[[#This Row],[Code]],4)</f>
        <v>1962</v>
      </c>
      <c r="C50" s="2" t="s">
        <v>37</v>
      </c>
      <c r="D50" s="2" t="s">
        <v>114</v>
      </c>
      <c r="E50" s="2">
        <v>10</v>
      </c>
      <c r="F50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9.9999999999999978E-2</v>
      </c>
      <c r="G50" s="23">
        <f>IF(Table1[[#This Row],[Final Order]]&gt;0,ROUNDUP(Table1[[#This Row],[Final Order]],0),"")</f>
        <v>1</v>
      </c>
      <c r="H50" t="str">
        <f>Table1[[#This Row],[OrderUnit]]</f>
        <v>box</v>
      </c>
      <c r="I50" s="7">
        <v>4</v>
      </c>
      <c r="J50" s="32" t="s">
        <v>47</v>
      </c>
      <c r="K50">
        <v>5</v>
      </c>
      <c r="L50" s="4" t="s">
        <v>57</v>
      </c>
      <c r="M50" s="10">
        <f>IF(Table1[[#This Row],[ReportUnit]]=Table1[[#This Row],[OrderUnit]],Table1[[#This Row],[weeklyUsageReportUnit]],Table1[[#This Row],[weeklyUsageReportUnit]]/Table1[[#This Row],[Pack Size]])</f>
        <v>0.5</v>
      </c>
      <c r="N50" s="10" t="s">
        <v>39</v>
      </c>
      <c r="O50" s="1">
        <v>3</v>
      </c>
      <c r="P50" s="34">
        <f>Table1[[#This Row],[WeeklyUsageOrderUnit]]-Table1[[#This Row],[insotckWalktoOrder]]</f>
        <v>9.9999999999999978E-2</v>
      </c>
      <c r="Q50" s="34">
        <f>IF(Table1[[#This Row],[WalkUnit]]=Table1[[#This Row],[OrderUnit]],Table1[[#This Row],[InstockWalkUnit]],Table1[[#This Row],[InstockWalkUnit]]/Table1[[#This Row],[Pack Size]])</f>
        <v>0.4</v>
      </c>
      <c r="R50" s="34">
        <f>IF(Table1[[#This Row],[WalkUnit]]=Table1[[#This Row],[OrderUnit]],1,1/Table1[[#This Row],[Pack Size]])</f>
        <v>0.1</v>
      </c>
    </row>
    <row r="51" spans="1:18" x14ac:dyDescent="0.2">
      <c r="A51" s="3" t="s">
        <v>115</v>
      </c>
      <c r="B51" s="3" t="str">
        <f>LEFT(Table1[[#This Row],[Code]],4)</f>
        <v>1964</v>
      </c>
      <c r="C51" s="2" t="s">
        <v>37</v>
      </c>
      <c r="D51" s="2" t="s">
        <v>116</v>
      </c>
      <c r="E51" s="2">
        <v>6</v>
      </c>
      <c r="F51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0.16666666666666663</v>
      </c>
      <c r="G51" s="23">
        <f>IF(Table1[[#This Row],[Final Order]]&gt;0,ROUNDUP(Table1[[#This Row],[Final Order]],0),"")</f>
        <v>1</v>
      </c>
      <c r="H51" t="str">
        <f>Table1[[#This Row],[OrderUnit]]</f>
        <v>box</v>
      </c>
      <c r="I51" s="7">
        <v>3</v>
      </c>
      <c r="J51" s="32" t="s">
        <v>47</v>
      </c>
      <c r="K51">
        <v>4</v>
      </c>
      <c r="L51" s="4" t="s">
        <v>57</v>
      </c>
      <c r="M51" s="10">
        <f>IF(Table1[[#This Row],[ReportUnit]]=Table1[[#This Row],[OrderUnit]],Table1[[#This Row],[weeklyUsageReportUnit]],Table1[[#This Row],[weeklyUsageReportUnit]]/Table1[[#This Row],[Pack Size]])</f>
        <v>0.66666666666666663</v>
      </c>
      <c r="N51" s="10" t="s">
        <v>39</v>
      </c>
      <c r="O51" s="1">
        <v>3</v>
      </c>
      <c r="P51" s="34">
        <f>Table1[[#This Row],[WeeklyUsageOrderUnit]]-Table1[[#This Row],[insotckWalktoOrder]]</f>
        <v>0.16666666666666663</v>
      </c>
      <c r="Q51" s="34">
        <f>IF(Table1[[#This Row],[WalkUnit]]=Table1[[#This Row],[OrderUnit]],Table1[[#This Row],[InstockWalkUnit]],Table1[[#This Row],[InstockWalkUnit]]/Table1[[#This Row],[Pack Size]])</f>
        <v>0.5</v>
      </c>
      <c r="R51" s="34">
        <f>IF(Table1[[#This Row],[WalkUnit]]=Table1[[#This Row],[OrderUnit]],1,1/Table1[[#This Row],[Pack Size]])</f>
        <v>0.16666666666666666</v>
      </c>
    </row>
    <row r="52" spans="1:18" x14ac:dyDescent="0.2">
      <c r="A52" s="3" t="s">
        <v>117</v>
      </c>
      <c r="B52" s="3" t="str">
        <f>LEFT(Table1[[#This Row],[Code]],4)</f>
        <v>1965</v>
      </c>
      <c r="C52" s="2" t="s">
        <v>37</v>
      </c>
      <c r="D52" s="2" t="s">
        <v>118</v>
      </c>
      <c r="E52" s="2">
        <v>45</v>
      </c>
      <c r="F52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52" s="23" t="str">
        <f>IF(Table1[[#This Row],[Final Order]]&gt;0,ROUNDUP(Table1[[#This Row],[Final Order]],0),"")</f>
        <v/>
      </c>
      <c r="H52" t="str">
        <f>Table1[[#This Row],[OrderUnit]]</f>
        <v>box</v>
      </c>
      <c r="I52" s="7">
        <f>Table1[[#This Row],[weeklyUsageReportUnit]]/Table1[[#This Row],[Pack Size]]</f>
        <v>1.1111111111111112</v>
      </c>
      <c r="J52" s="32" t="s">
        <v>39</v>
      </c>
      <c r="K52">
        <v>50</v>
      </c>
      <c r="L52" s="4" t="s">
        <v>279</v>
      </c>
      <c r="M52" s="10">
        <f>IF(Table1[[#This Row],[ReportUnit]]=Table1[[#This Row],[OrderUnit]],Table1[[#This Row],[weeklyUsageReportUnit]],Table1[[#This Row],[weeklyUsageReportUnit]]/Table1[[#This Row],[Pack Size]])</f>
        <v>1.1111111111111112</v>
      </c>
      <c r="N52" s="10" t="s">
        <v>39</v>
      </c>
      <c r="O52" s="1">
        <v>3</v>
      </c>
      <c r="P52" s="34">
        <f>Table1[[#This Row],[WeeklyUsageOrderUnit]]-Table1[[#This Row],[insotckWalktoOrder]]</f>
        <v>0</v>
      </c>
      <c r="Q52" s="34">
        <f>IF(Table1[[#This Row],[WalkUnit]]=Table1[[#This Row],[OrderUnit]],Table1[[#This Row],[InstockWalkUnit]],Table1[[#This Row],[InstockWalkUnit]]/Table1[[#This Row],[Pack Size]])</f>
        <v>1.1111111111111112</v>
      </c>
      <c r="R52" s="34">
        <f>IF(Table1[[#This Row],[WalkUnit]]=Table1[[#This Row],[OrderUnit]],1,1/Table1[[#This Row],[Pack Size]])</f>
        <v>1</v>
      </c>
    </row>
    <row r="53" spans="1:18" x14ac:dyDescent="0.2">
      <c r="A53" s="3" t="s">
        <v>119</v>
      </c>
      <c r="B53" s="3" t="str">
        <f>LEFT(Table1[[#This Row],[Code]],4)</f>
        <v>1967</v>
      </c>
      <c r="C53" s="2" t="s">
        <v>37</v>
      </c>
      <c r="D53" s="2" t="s">
        <v>120</v>
      </c>
      <c r="E53" s="2">
        <v>18</v>
      </c>
      <c r="F53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-1.8888888888888888</v>
      </c>
      <c r="G53" s="23" t="str">
        <f>IF(Table1[[#This Row],[Final Order]]&gt;0,ROUNDUP(Table1[[#This Row],[Final Order]],0),"")</f>
        <v/>
      </c>
      <c r="H53" t="str">
        <f>Table1[[#This Row],[OrderUnit]]</f>
        <v>box</v>
      </c>
      <c r="I53" s="7">
        <v>3</v>
      </c>
      <c r="J53" s="32" t="s">
        <v>39</v>
      </c>
      <c r="K53">
        <v>20</v>
      </c>
      <c r="L53" s="4" t="s">
        <v>57</v>
      </c>
      <c r="M53" s="10">
        <f>IF(Table1[[#This Row],[ReportUnit]]=Table1[[#This Row],[OrderUnit]],Table1[[#This Row],[weeklyUsageReportUnit]],Table1[[#This Row],[weeklyUsageReportUnit]]/Table1[[#This Row],[Pack Size]])</f>
        <v>1.1111111111111112</v>
      </c>
      <c r="N53" s="10" t="s">
        <v>39</v>
      </c>
      <c r="O53" s="1">
        <v>3</v>
      </c>
      <c r="P53" s="34">
        <f>Table1[[#This Row],[WeeklyUsageOrderUnit]]-Table1[[#This Row],[insotckWalktoOrder]]</f>
        <v>-1.8888888888888888</v>
      </c>
      <c r="Q53" s="34">
        <f>IF(Table1[[#This Row],[WalkUnit]]=Table1[[#This Row],[OrderUnit]],Table1[[#This Row],[InstockWalkUnit]],Table1[[#This Row],[InstockWalkUnit]]/Table1[[#This Row],[Pack Size]])</f>
        <v>3</v>
      </c>
      <c r="R53" s="34">
        <f>IF(Table1[[#This Row],[WalkUnit]]=Table1[[#This Row],[OrderUnit]],1,1/Table1[[#This Row],[Pack Size]])</f>
        <v>1</v>
      </c>
    </row>
    <row r="54" spans="1:18" x14ac:dyDescent="0.2">
      <c r="A54" s="3" t="s">
        <v>121</v>
      </c>
      <c r="B54" s="3" t="str">
        <f>LEFT(Table1[[#This Row],[Code]],4)</f>
        <v>1973</v>
      </c>
      <c r="C54" s="2" t="s">
        <v>37</v>
      </c>
      <c r="D54" s="2" t="s">
        <v>122</v>
      </c>
      <c r="E54" s="2">
        <v>3</v>
      </c>
      <c r="F54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1.3333333333333335</v>
      </c>
      <c r="G54" s="23">
        <f>IF(Table1[[#This Row],[Final Order]]&gt;0,ROUNDUP(Table1[[#This Row],[Final Order]],0),"")</f>
        <v>2</v>
      </c>
      <c r="H54" t="str">
        <f>Table1[[#This Row],[OrderUnit]]</f>
        <v>box</v>
      </c>
      <c r="I54" s="7">
        <f>Table1[[#This Row],[weeklyUsageReportUnit]]/Table1[[#This Row],[Pack Size]]</f>
        <v>2</v>
      </c>
      <c r="J54" s="32" t="s">
        <v>102</v>
      </c>
      <c r="K54">
        <v>6</v>
      </c>
      <c r="L54" s="4" t="s">
        <v>102</v>
      </c>
      <c r="M54" s="10">
        <f>IF(Table1[[#This Row],[ReportUnit]]=Table1[[#This Row],[OrderUnit]],Table1[[#This Row],[weeklyUsageReportUnit]],Table1[[#This Row],[weeklyUsageReportUnit]]/Table1[[#This Row],[Pack Size]])</f>
        <v>2</v>
      </c>
      <c r="N54" s="10" t="s">
        <v>39</v>
      </c>
      <c r="O54" s="1">
        <v>3</v>
      </c>
      <c r="P54" s="34">
        <f>Table1[[#This Row],[WeeklyUsageOrderUnit]]-Table1[[#This Row],[insotckWalktoOrder]]</f>
        <v>1.3333333333333335</v>
      </c>
      <c r="Q54" s="34">
        <f>IF(Table1[[#This Row],[WalkUnit]]=Table1[[#This Row],[OrderUnit]],Table1[[#This Row],[InstockWalkUnit]],Table1[[#This Row],[InstockWalkUnit]]/Table1[[#This Row],[Pack Size]])</f>
        <v>0.66666666666666663</v>
      </c>
      <c r="R54" s="34">
        <f>IF(Table1[[#This Row],[WalkUnit]]=Table1[[#This Row],[OrderUnit]],1,1/Table1[[#This Row],[Pack Size]])</f>
        <v>0.33333333333333331</v>
      </c>
    </row>
    <row r="55" spans="1:18" x14ac:dyDescent="0.2">
      <c r="A55" s="3" t="s">
        <v>123</v>
      </c>
      <c r="B55" s="3" t="str">
        <f>LEFT(Table1[[#This Row],[Code]],4)</f>
        <v>1975</v>
      </c>
      <c r="C55" s="2" t="s">
        <v>37</v>
      </c>
      <c r="D55" s="2" t="s">
        <v>124</v>
      </c>
      <c r="E55" s="2">
        <v>6</v>
      </c>
      <c r="F55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0.27777777777777779</v>
      </c>
      <c r="G55" s="23">
        <f>IF(Table1[[#This Row],[Final Order]]&gt;0,ROUNDUP(Table1[[#This Row],[Final Order]],0),"")</f>
        <v>1</v>
      </c>
      <c r="H55" t="str">
        <f>Table1[[#This Row],[OrderUnit]]</f>
        <v>box</v>
      </c>
      <c r="I55" s="7">
        <f>Table1[[#This Row],[weeklyUsageReportUnit]]/Table1[[#This Row],[Pack Size]]</f>
        <v>0.33333333333333331</v>
      </c>
      <c r="J55" s="32" t="s">
        <v>102</v>
      </c>
      <c r="K55">
        <v>2</v>
      </c>
      <c r="L55" s="4" t="s">
        <v>57</v>
      </c>
      <c r="M55" s="10">
        <f>IF(Table1[[#This Row],[ReportUnit]]=Table1[[#This Row],[OrderUnit]],Table1[[#This Row],[weeklyUsageReportUnit]],Table1[[#This Row],[weeklyUsageReportUnit]]/Table1[[#This Row],[Pack Size]])</f>
        <v>0.33333333333333331</v>
      </c>
      <c r="N55" s="10" t="s">
        <v>39</v>
      </c>
      <c r="O55" s="2">
        <v>14</v>
      </c>
      <c r="P55" s="34">
        <f>Table1[[#This Row],[WeeklyUsageOrderUnit]]-Table1[[#This Row],[insotckWalktoOrder]]</f>
        <v>0.27777777777777779</v>
      </c>
      <c r="Q55" s="34">
        <f>IF(Table1[[#This Row],[WalkUnit]]=Table1[[#This Row],[OrderUnit]],Table1[[#This Row],[InstockWalkUnit]],Table1[[#This Row],[InstockWalkUnit]]/Table1[[#This Row],[Pack Size]])</f>
        <v>5.5555555555555552E-2</v>
      </c>
      <c r="R55" s="34">
        <f>IF(Table1[[#This Row],[WalkUnit]]=Table1[[#This Row],[OrderUnit]],1,1/Table1[[#This Row],[Pack Size]])</f>
        <v>0.16666666666666666</v>
      </c>
    </row>
    <row r="56" spans="1:18" x14ac:dyDescent="0.2">
      <c r="A56" s="3" t="s">
        <v>125</v>
      </c>
      <c r="B56" s="3" t="str">
        <f>LEFT(Table1[[#This Row],[Code]],4)</f>
        <v>1977</v>
      </c>
      <c r="C56" s="2" t="s">
        <v>37</v>
      </c>
      <c r="D56" s="2" t="s">
        <v>126</v>
      </c>
      <c r="E56" s="2">
        <v>12</v>
      </c>
      <c r="F56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0.18333333333333335</v>
      </c>
      <c r="G56" s="23">
        <f>IF(Table1[[#This Row],[Final Order]]&gt;0,ROUNDUP(Table1[[#This Row],[Final Order]],0),"")</f>
        <v>1</v>
      </c>
      <c r="H56" t="str">
        <f>Table1[[#This Row],[OrderUnit]]</f>
        <v>box</v>
      </c>
      <c r="I56" s="7">
        <v>1.4</v>
      </c>
      <c r="J56" s="32" t="s">
        <v>39</v>
      </c>
      <c r="K56">
        <f>38/2</f>
        <v>19</v>
      </c>
      <c r="L56" s="4" t="s">
        <v>57</v>
      </c>
      <c r="M56" s="10">
        <f>IF(Table1[[#This Row],[ReportUnit]]=Table1[[#This Row],[OrderUnit]],Table1[[#This Row],[weeklyUsageReportUnit]],Table1[[#This Row],[weeklyUsageReportUnit]]/Table1[[#This Row],[Pack Size]])</f>
        <v>1.5833333333333333</v>
      </c>
      <c r="N56" s="10" t="s">
        <v>39</v>
      </c>
      <c r="O56" s="1">
        <v>3</v>
      </c>
      <c r="P56" s="34">
        <f>Table1[[#This Row],[WeeklyUsageOrderUnit]]-Table1[[#This Row],[insotckWalktoOrder]]</f>
        <v>0.18333333333333335</v>
      </c>
      <c r="Q56" s="34">
        <f>IF(Table1[[#This Row],[WalkUnit]]=Table1[[#This Row],[OrderUnit]],Table1[[#This Row],[InstockWalkUnit]],Table1[[#This Row],[InstockWalkUnit]]/Table1[[#This Row],[Pack Size]])</f>
        <v>1.4</v>
      </c>
      <c r="R56" s="34">
        <f>IF(Table1[[#This Row],[WalkUnit]]=Table1[[#This Row],[OrderUnit]],1,1/Table1[[#This Row],[Pack Size]])</f>
        <v>1</v>
      </c>
    </row>
    <row r="57" spans="1:18" x14ac:dyDescent="0.2">
      <c r="A57" s="14" t="s">
        <v>170</v>
      </c>
      <c r="B57" s="3" t="str">
        <f>LEFT(Table1[[#This Row],[Code]],4)</f>
        <v>1984</v>
      </c>
      <c r="C57" s="2" t="s">
        <v>37</v>
      </c>
      <c r="D57" s="2" t="s">
        <v>171</v>
      </c>
      <c r="E57" s="2">
        <v>0.2</v>
      </c>
      <c r="F57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-1</v>
      </c>
      <c r="G57" s="23" t="str">
        <f>IF(Table1[[#This Row],[Final Order]]&gt;0,ROUNDUP(Table1[[#This Row],[Final Order]],0),"")</f>
        <v/>
      </c>
      <c r="H57" t="str">
        <f>Table1[[#This Row],[OrderUnit]]</f>
        <v>bag</v>
      </c>
      <c r="I57" s="7">
        <v>3</v>
      </c>
      <c r="J57" s="32" t="s">
        <v>47</v>
      </c>
      <c r="K57">
        <v>2</v>
      </c>
      <c r="L57" s="4" t="s">
        <v>47</v>
      </c>
      <c r="M57" s="10">
        <f>IF(Table1[[#This Row],[ReportUnit]]=Table1[[#This Row],[OrderUnit]],Table1[[#This Row],[weeklyUsageReportUnit]],Table1[[#This Row],[weeklyUsageReportUnit]]/Table1[[#This Row],[Pack Size]])</f>
        <v>2</v>
      </c>
      <c r="N57" s="10" t="s">
        <v>47</v>
      </c>
      <c r="O57" s="1">
        <v>3</v>
      </c>
      <c r="P57" s="34">
        <f>Table1[[#This Row],[WeeklyUsageOrderUnit]]-Table1[[#This Row],[insotckWalktoOrder]]</f>
        <v>-1</v>
      </c>
      <c r="Q57" s="34">
        <f>IF(Table1[[#This Row],[WalkUnit]]=Table1[[#This Row],[OrderUnit]],Table1[[#This Row],[InstockWalkUnit]],Table1[[#This Row],[InstockWalkUnit]]/Table1[[#This Row],[Pack Size]])</f>
        <v>3</v>
      </c>
      <c r="R57" s="34">
        <f>IF(Table1[[#This Row],[WalkUnit]]=Table1[[#This Row],[OrderUnit]],1,1/Table1[[#This Row],[Pack Size]])</f>
        <v>1</v>
      </c>
    </row>
    <row r="58" spans="1:18" x14ac:dyDescent="0.2">
      <c r="A58" s="3" t="s">
        <v>127</v>
      </c>
      <c r="B58" s="3" t="str">
        <f>LEFT(Table1[[#This Row],[Code]],4)</f>
        <v>1985</v>
      </c>
      <c r="C58" s="2" t="s">
        <v>37</v>
      </c>
      <c r="D58" s="2" t="s">
        <v>128</v>
      </c>
      <c r="E58" s="2">
        <v>4</v>
      </c>
      <c r="F58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-2.25</v>
      </c>
      <c r="G58" s="23" t="str">
        <f>IF(Table1[[#This Row],[Final Order]]&gt;0,ROUNDUP(Table1[[#This Row],[Final Order]],0),"")</f>
        <v/>
      </c>
      <c r="H58" t="str">
        <f>Table1[[#This Row],[OrderUnit]]</f>
        <v>box</v>
      </c>
      <c r="I58" s="7">
        <v>4</v>
      </c>
      <c r="J58" s="32" t="s">
        <v>39</v>
      </c>
      <c r="K58">
        <v>7</v>
      </c>
      <c r="L58" s="4" t="s">
        <v>57</v>
      </c>
      <c r="M58" s="10">
        <f>IF(Table1[[#This Row],[ReportUnit]]=Table1[[#This Row],[OrderUnit]],Table1[[#This Row],[weeklyUsageReportUnit]],Table1[[#This Row],[weeklyUsageReportUnit]]/Table1[[#This Row],[Pack Size]])</f>
        <v>1.75</v>
      </c>
      <c r="N58" s="10" t="s">
        <v>39</v>
      </c>
      <c r="O58" s="1">
        <v>3</v>
      </c>
      <c r="P58" s="34">
        <f>Table1[[#This Row],[WeeklyUsageOrderUnit]]-Table1[[#This Row],[insotckWalktoOrder]]</f>
        <v>-2.25</v>
      </c>
      <c r="Q58" s="34">
        <f>IF(Table1[[#This Row],[WalkUnit]]=Table1[[#This Row],[OrderUnit]],Table1[[#This Row],[InstockWalkUnit]],Table1[[#This Row],[InstockWalkUnit]]/Table1[[#This Row],[Pack Size]])</f>
        <v>4</v>
      </c>
      <c r="R58" s="34">
        <f>IF(Table1[[#This Row],[WalkUnit]]=Table1[[#This Row],[OrderUnit]],1,1/Table1[[#This Row],[Pack Size]])</f>
        <v>1</v>
      </c>
    </row>
    <row r="59" spans="1:18" x14ac:dyDescent="0.2">
      <c r="A59" s="3" t="s">
        <v>172</v>
      </c>
      <c r="B59" s="3" t="str">
        <f>LEFT(Table1[[#This Row],[Code]],4)</f>
        <v>1987</v>
      </c>
      <c r="C59" s="2" t="s">
        <v>37</v>
      </c>
      <c r="D59" s="2" t="s">
        <v>173</v>
      </c>
      <c r="E59" s="2">
        <v>4</v>
      </c>
      <c r="F59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-1.0249999999999999</v>
      </c>
      <c r="G59" s="23" t="str">
        <f>IF(Table1[[#This Row],[Final Order]]&gt;0,ROUNDUP(Table1[[#This Row],[Final Order]],0),"")</f>
        <v/>
      </c>
      <c r="H59" t="str">
        <f>Table1[[#This Row],[OrderUnit]]</f>
        <v>box</v>
      </c>
      <c r="I59" s="7">
        <v>1.4</v>
      </c>
      <c r="J59" s="32" t="s">
        <v>39</v>
      </c>
      <c r="K59">
        <v>1.5</v>
      </c>
      <c r="L59" s="4" t="s">
        <v>57</v>
      </c>
      <c r="M59" s="10">
        <f>IF(Table1[[#This Row],[ReportUnit]]=Table1[[#This Row],[OrderUnit]],Table1[[#This Row],[weeklyUsageReportUnit]],Table1[[#This Row],[weeklyUsageReportUnit]]/Table1[[#This Row],[Pack Size]])</f>
        <v>0.375</v>
      </c>
      <c r="N59" s="10" t="s">
        <v>39</v>
      </c>
      <c r="O59" s="1">
        <v>3</v>
      </c>
      <c r="P59" s="34">
        <f>Table1[[#This Row],[WeeklyUsageOrderUnit]]-Table1[[#This Row],[insotckWalktoOrder]]</f>
        <v>-1.0249999999999999</v>
      </c>
      <c r="Q59" s="34">
        <f>IF(Table1[[#This Row],[WalkUnit]]=Table1[[#This Row],[OrderUnit]],Table1[[#This Row],[InstockWalkUnit]],Table1[[#This Row],[InstockWalkUnit]]/Table1[[#This Row],[Pack Size]])</f>
        <v>1.4</v>
      </c>
      <c r="R59" s="34">
        <f>IF(Table1[[#This Row],[WalkUnit]]=Table1[[#This Row],[OrderUnit]],1,1/Table1[[#This Row],[Pack Size]])</f>
        <v>1</v>
      </c>
    </row>
    <row r="60" spans="1:18" x14ac:dyDescent="0.2">
      <c r="A60" s="14">
        <v>1998</v>
      </c>
      <c r="B60" s="3" t="str">
        <f>LEFT(Table1[[#This Row],[Code]],4)</f>
        <v>1998</v>
      </c>
      <c r="C60" s="2" t="s">
        <v>37</v>
      </c>
      <c r="D60" s="2" t="s">
        <v>174</v>
      </c>
      <c r="E60" s="2">
        <v>0.75</v>
      </c>
      <c r="F60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-1.5</v>
      </c>
      <c r="G60" s="23" t="str">
        <f>IF(Table1[[#This Row],[Final Order]]&gt;0,ROUNDUP(Table1[[#This Row],[Final Order]],0),"")</f>
        <v/>
      </c>
      <c r="H60" t="str">
        <f>Table1[[#This Row],[OrderUnit]]</f>
        <v>bag</v>
      </c>
      <c r="I60" s="7">
        <v>3</v>
      </c>
      <c r="J60" s="32" t="s">
        <v>47</v>
      </c>
      <c r="K60">
        <v>1.5</v>
      </c>
      <c r="L60" s="4" t="s">
        <v>47</v>
      </c>
      <c r="M60" s="10">
        <f>IF(Table1[[#This Row],[ReportUnit]]=Table1[[#This Row],[OrderUnit]],Table1[[#This Row],[weeklyUsageReportUnit]],Table1[[#This Row],[weeklyUsageReportUnit]]/Table1[[#This Row],[Pack Size]])</f>
        <v>1.5</v>
      </c>
      <c r="N60" s="10" t="s">
        <v>47</v>
      </c>
      <c r="O60" s="1">
        <v>3</v>
      </c>
      <c r="P60" s="34">
        <f>Table1[[#This Row],[WeeklyUsageOrderUnit]]-Table1[[#This Row],[insotckWalktoOrder]]</f>
        <v>-1.5</v>
      </c>
      <c r="Q60" s="34">
        <f>IF(Table1[[#This Row],[WalkUnit]]=Table1[[#This Row],[OrderUnit]],Table1[[#This Row],[InstockWalkUnit]],Table1[[#This Row],[InstockWalkUnit]]/Table1[[#This Row],[Pack Size]])</f>
        <v>3</v>
      </c>
      <c r="R60" s="34">
        <f>IF(Table1[[#This Row],[WalkUnit]]=Table1[[#This Row],[OrderUnit]],1,1/Table1[[#This Row],[Pack Size]])</f>
        <v>1</v>
      </c>
    </row>
    <row r="61" spans="1:18" x14ac:dyDescent="0.2">
      <c r="A61" s="3">
        <v>2005</v>
      </c>
      <c r="B61" s="3" t="str">
        <f>LEFT(Table1[[#This Row],[Code]],4)</f>
        <v>2005</v>
      </c>
      <c r="C61" s="2" t="s">
        <v>37</v>
      </c>
      <c r="D61" s="2" t="s">
        <v>129</v>
      </c>
      <c r="E61" s="2">
        <v>4</v>
      </c>
      <c r="F61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0.375</v>
      </c>
      <c r="G61" s="23">
        <f>IF(Table1[[#This Row],[Final Order]]&gt;0,ROUNDUP(Table1[[#This Row],[Final Order]],0),"")</f>
        <v>1</v>
      </c>
      <c r="H61" t="str">
        <f>Table1[[#This Row],[OrderUnit]]</f>
        <v>box</v>
      </c>
      <c r="I61" s="7">
        <f>Table1[[#This Row],[weeklyUsageReportUnit]]/Table1[[#This Row],[Pack Size]]</f>
        <v>0.5</v>
      </c>
      <c r="J61" s="32" t="s">
        <v>47</v>
      </c>
      <c r="K61">
        <v>2</v>
      </c>
      <c r="L61" s="4" t="s">
        <v>57</v>
      </c>
      <c r="M61" s="10">
        <f>IF(Table1[[#This Row],[ReportUnit]]=Table1[[#This Row],[OrderUnit]],Table1[[#This Row],[weeklyUsageReportUnit]],Table1[[#This Row],[weeklyUsageReportUnit]]/Table1[[#This Row],[Pack Size]])</f>
        <v>0.5</v>
      </c>
      <c r="N61" s="10" t="s">
        <v>39</v>
      </c>
      <c r="O61" s="1">
        <v>3</v>
      </c>
      <c r="P61" s="34">
        <f>Table1[[#This Row],[WeeklyUsageOrderUnit]]-Table1[[#This Row],[insotckWalktoOrder]]</f>
        <v>0.375</v>
      </c>
      <c r="Q61" s="34">
        <f>IF(Table1[[#This Row],[WalkUnit]]=Table1[[#This Row],[OrderUnit]],Table1[[#This Row],[InstockWalkUnit]],Table1[[#This Row],[InstockWalkUnit]]/Table1[[#This Row],[Pack Size]])</f>
        <v>0.125</v>
      </c>
      <c r="R61" s="34">
        <f>IF(Table1[[#This Row],[WalkUnit]]=Table1[[#This Row],[OrderUnit]],1,1/Table1[[#This Row],[Pack Size]])</f>
        <v>0.25</v>
      </c>
    </row>
    <row r="62" spans="1:18" x14ac:dyDescent="0.2">
      <c r="A62" s="3">
        <v>2006</v>
      </c>
      <c r="B62" s="3" t="str">
        <f>LEFT(Table1[[#This Row],[Code]],4)</f>
        <v>2006</v>
      </c>
      <c r="C62" s="2" t="s">
        <v>37</v>
      </c>
      <c r="D62" s="2" t="s">
        <v>175</v>
      </c>
      <c r="E62" s="2">
        <v>8</v>
      </c>
      <c r="F62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62" s="23" t="str">
        <f>IF(Table1[[#This Row],[Final Order]]&gt;0,ROUNDUP(Table1[[#This Row],[Final Order]],0),"")</f>
        <v/>
      </c>
      <c r="H62" t="str">
        <f>Table1[[#This Row],[OrderUnit]]</f>
        <v>box</v>
      </c>
      <c r="I62" s="7">
        <f>Table1[[#This Row],[weeklyUsageReportUnit]]/Table1[[#This Row],[Pack Size]]</f>
        <v>0</v>
      </c>
      <c r="J62" s="32" t="s">
        <v>47</v>
      </c>
      <c r="K62">
        <v>0</v>
      </c>
      <c r="L62" s="4" t="s">
        <v>57</v>
      </c>
      <c r="M62" s="10">
        <f>IF(Table1[[#This Row],[ReportUnit]]=Table1[[#This Row],[OrderUnit]],Table1[[#This Row],[weeklyUsageReportUnit]],Table1[[#This Row],[weeklyUsageReportUnit]]/Table1[[#This Row],[Pack Size]])</f>
        <v>0</v>
      </c>
      <c r="N62" s="10" t="s">
        <v>39</v>
      </c>
      <c r="O62" s="1">
        <v>3</v>
      </c>
      <c r="P62" s="34">
        <f>Table1[[#This Row],[WeeklyUsageOrderUnit]]-Table1[[#This Row],[insotckWalktoOrder]]</f>
        <v>0</v>
      </c>
      <c r="Q62" s="34">
        <f>IF(Table1[[#This Row],[WalkUnit]]=Table1[[#This Row],[OrderUnit]],Table1[[#This Row],[InstockWalkUnit]],Table1[[#This Row],[InstockWalkUnit]]/Table1[[#This Row],[Pack Size]])</f>
        <v>0</v>
      </c>
      <c r="R62" s="34">
        <f>IF(Table1[[#This Row],[WalkUnit]]=Table1[[#This Row],[OrderUnit]],1,1/Table1[[#This Row],[Pack Size]])</f>
        <v>0.125</v>
      </c>
    </row>
    <row r="63" spans="1:18" x14ac:dyDescent="0.2">
      <c r="A63" s="14" t="s">
        <v>130</v>
      </c>
      <c r="B63" s="3" t="str">
        <f>LEFT(Table1[[#This Row],[Code]],4)</f>
        <v>2500</v>
      </c>
      <c r="C63" s="2" t="s">
        <v>37</v>
      </c>
      <c r="D63" s="2" t="s">
        <v>131</v>
      </c>
      <c r="E63" s="2">
        <v>56</v>
      </c>
      <c r="F63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1.9285714285714288</v>
      </c>
      <c r="G63" s="23">
        <f>IF(Table1[[#This Row],[Final Order]]&gt;0,ROUNDUP(Table1[[#This Row],[Final Order]],0),"")</f>
        <v>2</v>
      </c>
      <c r="H63" t="str">
        <f>Table1[[#This Row],[OrderUnit]]</f>
        <v>box</v>
      </c>
      <c r="I63" s="7">
        <v>7</v>
      </c>
      <c r="J63" s="32" t="s">
        <v>39</v>
      </c>
      <c r="K63">
        <v>500</v>
      </c>
      <c r="L63" s="4" t="s">
        <v>279</v>
      </c>
      <c r="M63" s="10">
        <f>IF(Table1[[#This Row],[ReportUnit]]=Table1[[#This Row],[OrderUnit]],Table1[[#This Row],[weeklyUsageReportUnit]],Table1[[#This Row],[weeklyUsageReportUnit]]/Table1[[#This Row],[Pack Size]])</f>
        <v>8.9285714285714288</v>
      </c>
      <c r="N63" s="10" t="s">
        <v>39</v>
      </c>
      <c r="O63" s="1">
        <v>3</v>
      </c>
      <c r="P63" s="34">
        <f>Table1[[#This Row],[WeeklyUsageOrderUnit]]-Table1[[#This Row],[insotckWalktoOrder]]</f>
        <v>1.9285714285714288</v>
      </c>
      <c r="Q63" s="34">
        <f>IF(Table1[[#This Row],[WalkUnit]]=Table1[[#This Row],[OrderUnit]],Table1[[#This Row],[InstockWalkUnit]],Table1[[#This Row],[InstockWalkUnit]]/Table1[[#This Row],[Pack Size]])</f>
        <v>7</v>
      </c>
      <c r="R63" s="34">
        <f>IF(Table1[[#This Row],[WalkUnit]]=Table1[[#This Row],[OrderUnit]],1,1/Table1[[#This Row],[Pack Size]])</f>
        <v>1</v>
      </c>
    </row>
    <row r="64" spans="1:18" x14ac:dyDescent="0.2">
      <c r="A64" s="3" t="s">
        <v>132</v>
      </c>
      <c r="B64" s="3" t="str">
        <f>LEFT(Table1[[#This Row],[Code]],4)</f>
        <v>2506</v>
      </c>
      <c r="C64" s="2" t="s">
        <v>37</v>
      </c>
      <c r="D64" s="2" t="s">
        <v>133</v>
      </c>
      <c r="E64" s="2">
        <v>40</v>
      </c>
      <c r="F64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0.25</v>
      </c>
      <c r="G64" s="23">
        <f>IF(Table1[[#This Row],[Final Order]]&gt;0,ROUNDUP(Table1[[#This Row],[Final Order]],0),"")</f>
        <v>1</v>
      </c>
      <c r="H64" t="str">
        <f>Table1[[#This Row],[OrderUnit]]</f>
        <v>box</v>
      </c>
      <c r="I64" s="7">
        <v>2</v>
      </c>
      <c r="J64" s="32" t="s">
        <v>39</v>
      </c>
      <c r="K64">
        <v>90</v>
      </c>
      <c r="L64" s="4" t="s">
        <v>279</v>
      </c>
      <c r="M64" s="10">
        <f>IF(Table1[[#This Row],[ReportUnit]]=Table1[[#This Row],[OrderUnit]],Table1[[#This Row],[weeklyUsageReportUnit]],Table1[[#This Row],[weeklyUsageReportUnit]]/Table1[[#This Row],[Pack Size]])</f>
        <v>2.25</v>
      </c>
      <c r="N64" s="10" t="s">
        <v>39</v>
      </c>
      <c r="O64" s="1">
        <v>3</v>
      </c>
      <c r="P64" s="34">
        <f>Table1[[#This Row],[WeeklyUsageOrderUnit]]-Table1[[#This Row],[insotckWalktoOrder]]</f>
        <v>0.25</v>
      </c>
      <c r="Q64" s="34">
        <f>IF(Table1[[#This Row],[WalkUnit]]=Table1[[#This Row],[OrderUnit]],Table1[[#This Row],[InstockWalkUnit]],Table1[[#This Row],[InstockWalkUnit]]/Table1[[#This Row],[Pack Size]])</f>
        <v>2</v>
      </c>
      <c r="R64" s="34">
        <f>IF(Table1[[#This Row],[WalkUnit]]=Table1[[#This Row],[OrderUnit]],1,1/Table1[[#This Row],[Pack Size]])</f>
        <v>1</v>
      </c>
    </row>
    <row r="65" spans="1:18" x14ac:dyDescent="0.2">
      <c r="A65" s="3" t="s">
        <v>134</v>
      </c>
      <c r="B65" s="3" t="str">
        <f>LEFT(Table1[[#This Row],[Code]],4)</f>
        <v>2512</v>
      </c>
      <c r="C65" s="2" t="s">
        <v>37</v>
      </c>
      <c r="D65" s="2" t="s">
        <v>135</v>
      </c>
      <c r="E65" s="2">
        <v>30</v>
      </c>
      <c r="F65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-0.16666666666666669</v>
      </c>
      <c r="G65" s="23" t="str">
        <f>IF(Table1[[#This Row],[Final Order]]&gt;0,ROUNDUP(Table1[[#This Row],[Final Order]],0),"")</f>
        <v/>
      </c>
      <c r="H65" t="str">
        <f>Table1[[#This Row],[OrderUnit]]</f>
        <v>box</v>
      </c>
      <c r="I65" s="7">
        <v>0.5</v>
      </c>
      <c r="J65" s="32" t="s">
        <v>39</v>
      </c>
      <c r="K65">
        <v>10</v>
      </c>
      <c r="L65" s="11" t="s">
        <v>279</v>
      </c>
      <c r="M65" s="10">
        <f>IF(Table1[[#This Row],[ReportUnit]]=Table1[[#This Row],[OrderUnit]],Table1[[#This Row],[weeklyUsageReportUnit]],Table1[[#This Row],[weeklyUsageReportUnit]]/Table1[[#This Row],[Pack Size]])</f>
        <v>0.33333333333333331</v>
      </c>
      <c r="N65" s="10" t="s">
        <v>39</v>
      </c>
      <c r="O65" s="1">
        <v>14</v>
      </c>
      <c r="P65" s="34">
        <f>Table1[[#This Row],[WeeklyUsageOrderUnit]]-Table1[[#This Row],[insotckWalktoOrder]]</f>
        <v>-0.16666666666666669</v>
      </c>
      <c r="Q65" s="34">
        <f>IF(Table1[[#This Row],[WalkUnit]]=Table1[[#This Row],[OrderUnit]],Table1[[#This Row],[InstockWalkUnit]],Table1[[#This Row],[InstockWalkUnit]]/Table1[[#This Row],[Pack Size]])</f>
        <v>0.5</v>
      </c>
      <c r="R65" s="34">
        <f>IF(Table1[[#This Row],[WalkUnit]]=Table1[[#This Row],[OrderUnit]],1,1/Table1[[#This Row],[Pack Size]])</f>
        <v>1</v>
      </c>
    </row>
    <row r="66" spans="1:18" x14ac:dyDescent="0.2">
      <c r="A66" s="3" t="s">
        <v>136</v>
      </c>
      <c r="B66" s="3" t="str">
        <f>LEFT(Table1[[#This Row],[Code]],4)</f>
        <v>2513</v>
      </c>
      <c r="C66" s="2" t="s">
        <v>37</v>
      </c>
      <c r="D66" s="2" t="s">
        <v>137</v>
      </c>
      <c r="E66" s="2">
        <v>30</v>
      </c>
      <c r="F66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-3.3333333333333326E-2</v>
      </c>
      <c r="G66" s="23" t="str">
        <f>IF(Table1[[#This Row],[Final Order]]&gt;0,ROUNDUP(Table1[[#This Row],[Final Order]],0),"")</f>
        <v/>
      </c>
      <c r="H66" t="str">
        <f>Table1[[#This Row],[OrderUnit]]</f>
        <v>box</v>
      </c>
      <c r="I66" s="7">
        <v>0.7</v>
      </c>
      <c r="J66" s="32" t="s">
        <v>39</v>
      </c>
      <c r="K66">
        <v>20</v>
      </c>
      <c r="L66" s="11" t="s">
        <v>279</v>
      </c>
      <c r="M66" s="10">
        <f>IF(Table1[[#This Row],[ReportUnit]]=Table1[[#This Row],[OrderUnit]],Table1[[#This Row],[weeklyUsageReportUnit]],Table1[[#This Row],[weeklyUsageReportUnit]]/Table1[[#This Row],[Pack Size]])</f>
        <v>0.66666666666666663</v>
      </c>
      <c r="N66" s="10" t="s">
        <v>39</v>
      </c>
      <c r="O66" s="1">
        <v>14</v>
      </c>
      <c r="P66" s="34">
        <f>Table1[[#This Row],[WeeklyUsageOrderUnit]]-Table1[[#This Row],[insotckWalktoOrder]]</f>
        <v>-3.3333333333333326E-2</v>
      </c>
      <c r="Q66" s="34">
        <f>IF(Table1[[#This Row],[WalkUnit]]=Table1[[#This Row],[OrderUnit]],Table1[[#This Row],[InstockWalkUnit]],Table1[[#This Row],[InstockWalkUnit]]/Table1[[#This Row],[Pack Size]])</f>
        <v>0.7</v>
      </c>
      <c r="R66" s="34">
        <f>IF(Table1[[#This Row],[WalkUnit]]=Table1[[#This Row],[OrderUnit]],1,1/Table1[[#This Row],[Pack Size]])</f>
        <v>1</v>
      </c>
    </row>
    <row r="67" spans="1:18" x14ac:dyDescent="0.2">
      <c r="A67" s="3">
        <v>3301</v>
      </c>
      <c r="B67" s="3" t="str">
        <f>LEFT(Table1[[#This Row],[Code]],4)</f>
        <v>3301</v>
      </c>
      <c r="C67" s="2" t="s">
        <v>188</v>
      </c>
      <c r="D67" s="2" t="s">
        <v>189</v>
      </c>
      <c r="E67" s="2">
        <v>24</v>
      </c>
      <c r="F67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-0.58333333333333326</v>
      </c>
      <c r="G67" s="23" t="str">
        <f>IF(Table1[[#This Row],[Final Order]]&gt;0,ROUNDUP(Table1[[#This Row],[Final Order]],0),"")</f>
        <v/>
      </c>
      <c r="H67" t="str">
        <f>Table1[[#This Row],[OrderUnit]]</f>
        <v>pack</v>
      </c>
      <c r="I67" s="7">
        <v>24</v>
      </c>
      <c r="J67" s="32" t="s">
        <v>281</v>
      </c>
      <c r="K67">
        <v>10</v>
      </c>
      <c r="L67" s="4" t="s">
        <v>281</v>
      </c>
      <c r="M67" s="10">
        <f>IF(Table1[[#This Row],[ReportUnit]]=Table1[[#This Row],[OrderUnit]],Table1[[#This Row],[weeklyUsageReportUnit]],Table1[[#This Row],[weeklyUsageReportUnit]]/Table1[[#This Row],[Pack Size]])</f>
        <v>0.41666666666666669</v>
      </c>
      <c r="N67" s="10" t="s">
        <v>282</v>
      </c>
      <c r="O67" s="1">
        <v>3</v>
      </c>
      <c r="P67" s="34">
        <f>Table1[[#This Row],[WeeklyUsageOrderUnit]]-Table1[[#This Row],[insotckWalktoOrder]]</f>
        <v>-0.58333333333333326</v>
      </c>
      <c r="Q67" s="34">
        <f>IF(Table1[[#This Row],[WalkUnit]]=Table1[[#This Row],[OrderUnit]],Table1[[#This Row],[InstockWalkUnit]],Table1[[#This Row],[InstockWalkUnit]]/Table1[[#This Row],[Pack Size]])</f>
        <v>1</v>
      </c>
      <c r="R67" s="34">
        <f>IF(Table1[[#This Row],[WalkUnit]]=Table1[[#This Row],[OrderUnit]],1,1/Table1[[#This Row],[Pack Size]])</f>
        <v>4.1666666666666664E-2</v>
      </c>
    </row>
    <row r="68" spans="1:18" x14ac:dyDescent="0.2">
      <c r="A68" s="3">
        <v>3303</v>
      </c>
      <c r="B68" s="3" t="str">
        <f>LEFT(Table1[[#This Row],[Code]],4)</f>
        <v>3303</v>
      </c>
      <c r="C68" s="2" t="s">
        <v>188</v>
      </c>
      <c r="D68" s="2" t="s">
        <v>190</v>
      </c>
      <c r="E68" s="2">
        <v>6</v>
      </c>
      <c r="F68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68" s="23" t="str">
        <f>IF(Table1[[#This Row],[Final Order]]&gt;0,ROUNDUP(Table1[[#This Row],[Final Order]],0),"")</f>
        <v/>
      </c>
      <c r="H68" t="str">
        <f>Table1[[#This Row],[OrderUnit]]</f>
        <v>pack</v>
      </c>
      <c r="I68" s="7">
        <f>Table1[[#This Row],[weeklyUsageReportUnit]]/Table1[[#This Row],[Pack Size]]</f>
        <v>0</v>
      </c>
      <c r="J68" s="32" t="s">
        <v>281</v>
      </c>
      <c r="K68">
        <v>0</v>
      </c>
      <c r="L68" s="4" t="s">
        <v>281</v>
      </c>
      <c r="M68" s="10">
        <f>IF(Table1[[#This Row],[ReportUnit]]=Table1[[#This Row],[OrderUnit]],Table1[[#This Row],[weeklyUsageReportUnit]],Table1[[#This Row],[weeklyUsageReportUnit]]/Table1[[#This Row],[Pack Size]])</f>
        <v>0</v>
      </c>
      <c r="N68" s="10" t="s">
        <v>282</v>
      </c>
      <c r="O68" s="1">
        <v>3</v>
      </c>
      <c r="P68" s="34">
        <f>Table1[[#This Row],[WeeklyUsageOrderUnit]]-Table1[[#This Row],[insotckWalktoOrder]]</f>
        <v>0</v>
      </c>
      <c r="Q68" s="34">
        <f>IF(Table1[[#This Row],[WalkUnit]]=Table1[[#This Row],[OrderUnit]],Table1[[#This Row],[InstockWalkUnit]],Table1[[#This Row],[InstockWalkUnit]]/Table1[[#This Row],[Pack Size]])</f>
        <v>0</v>
      </c>
      <c r="R68" s="34">
        <f>IF(Table1[[#This Row],[WalkUnit]]=Table1[[#This Row],[OrderUnit]],1,1/Table1[[#This Row],[Pack Size]])</f>
        <v>0.16666666666666666</v>
      </c>
    </row>
    <row r="69" spans="1:18" x14ac:dyDescent="0.2">
      <c r="A69" s="3">
        <v>3307</v>
      </c>
      <c r="B69" s="3" t="str">
        <f>LEFT(Table1[[#This Row],[Code]],4)</f>
        <v>3307</v>
      </c>
      <c r="C69" s="2" t="s">
        <v>188</v>
      </c>
      <c r="D69" s="2" t="s">
        <v>191</v>
      </c>
      <c r="E69" s="2">
        <v>24</v>
      </c>
      <c r="F69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0.27500000000000002</v>
      </c>
      <c r="G69" s="23">
        <f>IF(Table1[[#This Row],[Final Order]]&gt;0,ROUNDUP(Table1[[#This Row],[Final Order]],0),"")</f>
        <v>1</v>
      </c>
      <c r="H69" t="str">
        <f>Table1[[#This Row],[OrderUnit]]</f>
        <v>pack</v>
      </c>
      <c r="I69" s="7">
        <v>0.6</v>
      </c>
      <c r="J69" s="32" t="s">
        <v>282</v>
      </c>
      <c r="K69">
        <v>21</v>
      </c>
      <c r="L69" s="4" t="s">
        <v>280</v>
      </c>
      <c r="M69" s="10">
        <f>IF(Table1[[#This Row],[ReportUnit]]=Table1[[#This Row],[OrderUnit]],Table1[[#This Row],[weeklyUsageReportUnit]],Table1[[#This Row],[weeklyUsageReportUnit]]/Table1[[#This Row],[Pack Size]])</f>
        <v>0.875</v>
      </c>
      <c r="N69" s="10" t="s">
        <v>282</v>
      </c>
      <c r="O69" s="1">
        <v>3</v>
      </c>
      <c r="P69" s="34">
        <f>Table1[[#This Row],[WeeklyUsageOrderUnit]]-Table1[[#This Row],[insotckWalktoOrder]]</f>
        <v>0.27500000000000002</v>
      </c>
      <c r="Q69" s="34">
        <f>IF(Table1[[#This Row],[WalkUnit]]=Table1[[#This Row],[OrderUnit]],Table1[[#This Row],[InstockWalkUnit]],Table1[[#This Row],[InstockWalkUnit]]/Table1[[#This Row],[Pack Size]])</f>
        <v>0.6</v>
      </c>
      <c r="R69" s="34">
        <f>IF(Table1[[#This Row],[WalkUnit]]=Table1[[#This Row],[OrderUnit]],1,1/Table1[[#This Row],[Pack Size]])</f>
        <v>1</v>
      </c>
    </row>
    <row r="70" spans="1:18" x14ac:dyDescent="0.2">
      <c r="A70" s="3">
        <v>3308</v>
      </c>
      <c r="B70" s="3" t="str">
        <f>LEFT(Table1[[#This Row],[Code]],4)</f>
        <v>3308</v>
      </c>
      <c r="C70" s="2" t="s">
        <v>188</v>
      </c>
      <c r="D70" s="2" t="s">
        <v>192</v>
      </c>
      <c r="E70" s="2">
        <v>24</v>
      </c>
      <c r="F70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0.875</v>
      </c>
      <c r="G70" s="23">
        <f>IF(Table1[[#This Row],[Final Order]]&gt;0,ROUNDUP(Table1[[#This Row],[Final Order]],0),"")</f>
        <v>1</v>
      </c>
      <c r="H70" t="str">
        <f>Table1[[#This Row],[OrderUnit]]</f>
        <v>pack</v>
      </c>
      <c r="I70" s="7">
        <v>1</v>
      </c>
      <c r="J70" s="32" t="s">
        <v>282</v>
      </c>
      <c r="K70">
        <v>45</v>
      </c>
      <c r="L70" s="4" t="s">
        <v>280</v>
      </c>
      <c r="M70" s="10">
        <f>IF(Table1[[#This Row],[ReportUnit]]=Table1[[#This Row],[OrderUnit]],Table1[[#This Row],[weeklyUsageReportUnit]],Table1[[#This Row],[weeklyUsageReportUnit]]/Table1[[#This Row],[Pack Size]])</f>
        <v>1.875</v>
      </c>
      <c r="N70" s="10" t="s">
        <v>282</v>
      </c>
      <c r="O70" s="1">
        <v>3</v>
      </c>
      <c r="P70" s="34">
        <f>Table1[[#This Row],[WeeklyUsageOrderUnit]]-Table1[[#This Row],[insotckWalktoOrder]]</f>
        <v>0.875</v>
      </c>
      <c r="Q70" s="34">
        <f>IF(Table1[[#This Row],[WalkUnit]]=Table1[[#This Row],[OrderUnit]],Table1[[#This Row],[InstockWalkUnit]],Table1[[#This Row],[InstockWalkUnit]]/Table1[[#This Row],[Pack Size]])</f>
        <v>1</v>
      </c>
      <c r="R70" s="34">
        <f>IF(Table1[[#This Row],[WalkUnit]]=Table1[[#This Row],[OrderUnit]],1,1/Table1[[#This Row],[Pack Size]])</f>
        <v>1</v>
      </c>
    </row>
    <row r="71" spans="1:18" x14ac:dyDescent="0.2">
      <c r="A71" s="3">
        <v>3309</v>
      </c>
      <c r="B71" s="3" t="str">
        <f>LEFT(Table1[[#This Row],[Code]],4)</f>
        <v>3309</v>
      </c>
      <c r="C71" s="2" t="s">
        <v>188</v>
      </c>
      <c r="D71" s="2" t="s">
        <v>193</v>
      </c>
      <c r="E71" s="2">
        <v>24</v>
      </c>
      <c r="F71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-1.833333333333333</v>
      </c>
      <c r="G71" s="23" t="str">
        <f>IF(Table1[[#This Row],[Final Order]]&gt;0,ROUNDUP(Table1[[#This Row],[Final Order]],0),"")</f>
        <v/>
      </c>
      <c r="H71" t="str">
        <f>Table1[[#This Row],[OrderUnit]]</f>
        <v>pack</v>
      </c>
      <c r="I71" s="7">
        <v>6</v>
      </c>
      <c r="J71" s="32" t="s">
        <v>282</v>
      </c>
      <c r="K71">
        <v>100</v>
      </c>
      <c r="L71" s="4" t="s">
        <v>280</v>
      </c>
      <c r="M71" s="10">
        <f>IF(Table1[[#This Row],[ReportUnit]]=Table1[[#This Row],[OrderUnit]],Table1[[#This Row],[weeklyUsageReportUnit]],Table1[[#This Row],[weeklyUsageReportUnit]]/Table1[[#This Row],[Pack Size]])</f>
        <v>4.166666666666667</v>
      </c>
      <c r="N71" s="10" t="s">
        <v>282</v>
      </c>
      <c r="O71" s="1">
        <v>3</v>
      </c>
      <c r="P71" s="34">
        <f>Table1[[#This Row],[WeeklyUsageOrderUnit]]-Table1[[#This Row],[insotckWalktoOrder]]</f>
        <v>-1.833333333333333</v>
      </c>
      <c r="Q71" s="34">
        <f>IF(Table1[[#This Row],[WalkUnit]]=Table1[[#This Row],[OrderUnit]],Table1[[#This Row],[InstockWalkUnit]],Table1[[#This Row],[InstockWalkUnit]]/Table1[[#This Row],[Pack Size]])</f>
        <v>6</v>
      </c>
      <c r="R71" s="34">
        <f>IF(Table1[[#This Row],[WalkUnit]]=Table1[[#This Row],[OrderUnit]],1,1/Table1[[#This Row],[Pack Size]])</f>
        <v>1</v>
      </c>
    </row>
    <row r="72" spans="1:18" x14ac:dyDescent="0.2">
      <c r="A72" s="3" t="s">
        <v>194</v>
      </c>
      <c r="B72" s="3" t="str">
        <f>LEFT(Table1[[#This Row],[Code]],4)</f>
        <v>3310</v>
      </c>
      <c r="C72" s="2" t="s">
        <v>188</v>
      </c>
      <c r="D72" s="2" t="s">
        <v>195</v>
      </c>
      <c r="E72" s="2">
        <v>24</v>
      </c>
      <c r="F72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1</v>
      </c>
      <c r="G72" s="23">
        <f>IF(Table1[[#This Row],[Final Order]]&gt;0,ROUNDUP(Table1[[#This Row],[Final Order]],0),"")</f>
        <v>1</v>
      </c>
      <c r="H72" t="str">
        <f>Table1[[#This Row],[OrderUnit]]</f>
        <v>pack</v>
      </c>
      <c r="I72" s="7">
        <v>4</v>
      </c>
      <c r="J72" s="32" t="s">
        <v>282</v>
      </c>
      <c r="K72">
        <v>120</v>
      </c>
      <c r="L72" s="4" t="s">
        <v>280</v>
      </c>
      <c r="M72" s="10">
        <f>IF(Table1[[#This Row],[ReportUnit]]=Table1[[#This Row],[OrderUnit]],Table1[[#This Row],[weeklyUsageReportUnit]],Table1[[#This Row],[weeklyUsageReportUnit]]/Table1[[#This Row],[Pack Size]])</f>
        <v>5</v>
      </c>
      <c r="N72" s="10" t="s">
        <v>282</v>
      </c>
      <c r="O72" s="1">
        <v>3</v>
      </c>
      <c r="P72" s="34">
        <f>Table1[[#This Row],[WeeklyUsageOrderUnit]]-Table1[[#This Row],[insotckWalktoOrder]]</f>
        <v>1</v>
      </c>
      <c r="Q72" s="34">
        <f>IF(Table1[[#This Row],[WalkUnit]]=Table1[[#This Row],[OrderUnit]],Table1[[#This Row],[InstockWalkUnit]],Table1[[#This Row],[InstockWalkUnit]]/Table1[[#This Row],[Pack Size]])</f>
        <v>4</v>
      </c>
      <c r="R72" s="34">
        <f>IF(Table1[[#This Row],[WalkUnit]]=Table1[[#This Row],[OrderUnit]],1,1/Table1[[#This Row],[Pack Size]])</f>
        <v>1</v>
      </c>
    </row>
    <row r="73" spans="1:18" x14ac:dyDescent="0.2">
      <c r="A73" s="3">
        <v>3311</v>
      </c>
      <c r="B73" s="3" t="str">
        <f>LEFT(Table1[[#This Row],[Code]],4)</f>
        <v>3311</v>
      </c>
      <c r="C73" s="2" t="s">
        <v>188</v>
      </c>
      <c r="D73" s="2" t="s">
        <v>196</v>
      </c>
      <c r="E73" s="2">
        <v>24</v>
      </c>
      <c r="F73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8.3333333333333481E-2</v>
      </c>
      <c r="G73" s="23">
        <f>IF(Table1[[#This Row],[Final Order]]&gt;0,ROUNDUP(Table1[[#This Row],[Final Order]],0),"")</f>
        <v>1</v>
      </c>
      <c r="H73" t="str">
        <f>Table1[[#This Row],[OrderUnit]]</f>
        <v>pack</v>
      </c>
      <c r="I73" s="7">
        <v>2</v>
      </c>
      <c r="J73" s="32" t="s">
        <v>282</v>
      </c>
      <c r="K73">
        <v>50</v>
      </c>
      <c r="L73" s="4" t="s">
        <v>280</v>
      </c>
      <c r="M73" s="10">
        <f>IF(Table1[[#This Row],[ReportUnit]]=Table1[[#This Row],[OrderUnit]],Table1[[#This Row],[weeklyUsageReportUnit]],Table1[[#This Row],[weeklyUsageReportUnit]]/Table1[[#This Row],[Pack Size]])</f>
        <v>2.0833333333333335</v>
      </c>
      <c r="N73" s="10" t="s">
        <v>282</v>
      </c>
      <c r="O73" s="1">
        <v>3</v>
      </c>
      <c r="P73" s="34">
        <f>Table1[[#This Row],[WeeklyUsageOrderUnit]]-Table1[[#This Row],[insotckWalktoOrder]]</f>
        <v>8.3333333333333481E-2</v>
      </c>
      <c r="Q73" s="34">
        <f>IF(Table1[[#This Row],[WalkUnit]]=Table1[[#This Row],[OrderUnit]],Table1[[#This Row],[InstockWalkUnit]],Table1[[#This Row],[InstockWalkUnit]]/Table1[[#This Row],[Pack Size]])</f>
        <v>2</v>
      </c>
      <c r="R73" s="34">
        <f>IF(Table1[[#This Row],[WalkUnit]]=Table1[[#This Row],[OrderUnit]],1,1/Table1[[#This Row],[Pack Size]])</f>
        <v>1</v>
      </c>
    </row>
    <row r="74" spans="1:18" x14ac:dyDescent="0.2">
      <c r="A74" s="3">
        <v>3312</v>
      </c>
      <c r="B74" s="3" t="str">
        <f>LEFT(Table1[[#This Row],[Code]],4)</f>
        <v>3312</v>
      </c>
      <c r="C74" s="2" t="s">
        <v>188</v>
      </c>
      <c r="D74" s="2" t="s">
        <v>197</v>
      </c>
      <c r="E74" s="2">
        <v>24</v>
      </c>
      <c r="F74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-2.1666666666666665</v>
      </c>
      <c r="G74" s="23" t="str">
        <f>IF(Table1[[#This Row],[Final Order]]&gt;0,ROUNDUP(Table1[[#This Row],[Final Order]],0),"")</f>
        <v/>
      </c>
      <c r="H74" t="str">
        <f>Table1[[#This Row],[OrderUnit]]</f>
        <v>pack</v>
      </c>
      <c r="I74" s="7">
        <v>3</v>
      </c>
      <c r="J74" s="32" t="s">
        <v>282</v>
      </c>
      <c r="K74">
        <v>20</v>
      </c>
      <c r="L74" s="4" t="s">
        <v>280</v>
      </c>
      <c r="M74" s="10">
        <f>IF(Table1[[#This Row],[ReportUnit]]=Table1[[#This Row],[OrderUnit]],Table1[[#This Row],[weeklyUsageReportUnit]],Table1[[#This Row],[weeklyUsageReportUnit]]/Table1[[#This Row],[Pack Size]])</f>
        <v>0.83333333333333337</v>
      </c>
      <c r="N74" s="10" t="s">
        <v>282</v>
      </c>
      <c r="O74" s="1">
        <v>3</v>
      </c>
      <c r="P74" s="34">
        <f>Table1[[#This Row],[WeeklyUsageOrderUnit]]-Table1[[#This Row],[insotckWalktoOrder]]</f>
        <v>-2.1666666666666665</v>
      </c>
      <c r="Q74" s="34">
        <f>IF(Table1[[#This Row],[WalkUnit]]=Table1[[#This Row],[OrderUnit]],Table1[[#This Row],[InstockWalkUnit]],Table1[[#This Row],[InstockWalkUnit]]/Table1[[#This Row],[Pack Size]])</f>
        <v>3</v>
      </c>
      <c r="R74" s="34">
        <f>IF(Table1[[#This Row],[WalkUnit]]=Table1[[#This Row],[OrderUnit]],1,1/Table1[[#This Row],[Pack Size]])</f>
        <v>1</v>
      </c>
    </row>
    <row r="75" spans="1:18" x14ac:dyDescent="0.2">
      <c r="A75" s="3">
        <v>3313</v>
      </c>
      <c r="B75" s="3" t="str">
        <f>LEFT(Table1[[#This Row],[Code]],4)</f>
        <v>3313</v>
      </c>
      <c r="C75" s="2" t="s">
        <v>188</v>
      </c>
      <c r="D75" s="2" t="s">
        <v>198</v>
      </c>
      <c r="E75" s="2">
        <v>24</v>
      </c>
      <c r="F75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-0.79166666666666674</v>
      </c>
      <c r="G75" s="23" t="str">
        <f>IF(Table1[[#This Row],[Final Order]]&gt;0,ROUNDUP(Table1[[#This Row],[Final Order]],0),"")</f>
        <v/>
      </c>
      <c r="H75" t="str">
        <f>Table1[[#This Row],[OrderUnit]]</f>
        <v>pack</v>
      </c>
      <c r="I75" s="7">
        <v>2</v>
      </c>
      <c r="J75" s="32" t="s">
        <v>282</v>
      </c>
      <c r="K75">
        <v>29</v>
      </c>
      <c r="L75" s="4" t="s">
        <v>280</v>
      </c>
      <c r="M75" s="10">
        <f>IF(Table1[[#This Row],[ReportUnit]]=Table1[[#This Row],[OrderUnit]],Table1[[#This Row],[weeklyUsageReportUnit]],Table1[[#This Row],[weeklyUsageReportUnit]]/Table1[[#This Row],[Pack Size]])</f>
        <v>1.2083333333333333</v>
      </c>
      <c r="N75" s="10" t="s">
        <v>282</v>
      </c>
      <c r="O75" s="1">
        <v>3</v>
      </c>
      <c r="P75" s="34">
        <f>Table1[[#This Row],[WeeklyUsageOrderUnit]]-Table1[[#This Row],[insotckWalktoOrder]]</f>
        <v>-0.79166666666666674</v>
      </c>
      <c r="Q75" s="34">
        <f>IF(Table1[[#This Row],[WalkUnit]]=Table1[[#This Row],[OrderUnit]],Table1[[#This Row],[InstockWalkUnit]],Table1[[#This Row],[InstockWalkUnit]]/Table1[[#This Row],[Pack Size]])</f>
        <v>2</v>
      </c>
      <c r="R75" s="34">
        <f>IF(Table1[[#This Row],[WalkUnit]]=Table1[[#This Row],[OrderUnit]],1,1/Table1[[#This Row],[Pack Size]])</f>
        <v>1</v>
      </c>
    </row>
    <row r="76" spans="1:18" x14ac:dyDescent="0.2">
      <c r="A76" s="3" t="s">
        <v>199</v>
      </c>
      <c r="B76" s="3" t="str">
        <f>LEFT(Table1[[#This Row],[Code]],4)</f>
        <v>3345</v>
      </c>
      <c r="C76" s="2" t="s">
        <v>188</v>
      </c>
      <c r="D76" s="2" t="s">
        <v>200</v>
      </c>
      <c r="E76" s="2">
        <v>12</v>
      </c>
      <c r="F76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1.6666666666666661</v>
      </c>
      <c r="G76" s="23">
        <f>IF(Table1[[#This Row],[Final Order]]&gt;0,ROUNDUP(Table1[[#This Row],[Final Order]],0),"")</f>
        <v>2</v>
      </c>
      <c r="H76" t="str">
        <f>Table1[[#This Row],[OrderUnit]]</f>
        <v>box</v>
      </c>
      <c r="I76" s="7">
        <v>10</v>
      </c>
      <c r="J76" s="32" t="s">
        <v>39</v>
      </c>
      <c r="K76">
        <v>140</v>
      </c>
      <c r="L76" s="4" t="s">
        <v>280</v>
      </c>
      <c r="M76" s="10">
        <f>IF(Table1[[#This Row],[ReportUnit]]=Table1[[#This Row],[OrderUnit]],Table1[[#This Row],[weeklyUsageReportUnit]],Table1[[#This Row],[weeklyUsageReportUnit]]/Table1[[#This Row],[Pack Size]])</f>
        <v>11.666666666666666</v>
      </c>
      <c r="N76" s="10" t="s">
        <v>39</v>
      </c>
      <c r="O76" s="1">
        <v>3</v>
      </c>
      <c r="P76" s="34">
        <f>Table1[[#This Row],[WeeklyUsageOrderUnit]]-Table1[[#This Row],[insotckWalktoOrder]]</f>
        <v>1.6666666666666661</v>
      </c>
      <c r="Q76" s="34">
        <f>IF(Table1[[#This Row],[WalkUnit]]=Table1[[#This Row],[OrderUnit]],Table1[[#This Row],[InstockWalkUnit]],Table1[[#This Row],[InstockWalkUnit]]/Table1[[#This Row],[Pack Size]])</f>
        <v>10</v>
      </c>
      <c r="R76" s="34">
        <f>IF(Table1[[#This Row],[WalkUnit]]=Table1[[#This Row],[OrderUnit]],1,1/Table1[[#This Row],[Pack Size]])</f>
        <v>1</v>
      </c>
    </row>
    <row r="77" spans="1:18" x14ac:dyDescent="0.2">
      <c r="A77" s="3" t="s">
        <v>201</v>
      </c>
      <c r="B77" s="3" t="str">
        <f>LEFT(Table1[[#This Row],[Code]],4)</f>
        <v>3350</v>
      </c>
      <c r="C77" s="2" t="s">
        <v>188</v>
      </c>
      <c r="D77" s="2" t="s">
        <v>202</v>
      </c>
      <c r="E77" s="2">
        <v>12</v>
      </c>
      <c r="F77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1.166666666666667</v>
      </c>
      <c r="G77" s="23">
        <f>IF(Table1[[#This Row],[Final Order]]&gt;0,ROUNDUP(Table1[[#This Row],[Final Order]],0),"")</f>
        <v>2</v>
      </c>
      <c r="H77" t="str">
        <f>Table1[[#This Row],[OrderUnit]]</f>
        <v>box</v>
      </c>
      <c r="I77" s="7">
        <v>4</v>
      </c>
      <c r="J77" s="32" t="s">
        <v>39</v>
      </c>
      <c r="K77">
        <v>62</v>
      </c>
      <c r="L77" s="4" t="s">
        <v>280</v>
      </c>
      <c r="M77" s="10">
        <f>IF(Table1[[#This Row],[ReportUnit]]=Table1[[#This Row],[OrderUnit]],Table1[[#This Row],[weeklyUsageReportUnit]],Table1[[#This Row],[weeklyUsageReportUnit]]/Table1[[#This Row],[Pack Size]])</f>
        <v>5.166666666666667</v>
      </c>
      <c r="N77" s="10" t="s">
        <v>39</v>
      </c>
      <c r="O77" s="1">
        <v>3</v>
      </c>
      <c r="P77" s="34">
        <f>Table1[[#This Row],[WeeklyUsageOrderUnit]]-Table1[[#This Row],[insotckWalktoOrder]]</f>
        <v>1.166666666666667</v>
      </c>
      <c r="Q77" s="34">
        <f>IF(Table1[[#This Row],[WalkUnit]]=Table1[[#This Row],[OrderUnit]],Table1[[#This Row],[InstockWalkUnit]],Table1[[#This Row],[InstockWalkUnit]]/Table1[[#This Row],[Pack Size]])</f>
        <v>4</v>
      </c>
      <c r="R77" s="34">
        <f>IF(Table1[[#This Row],[WalkUnit]]=Table1[[#This Row],[OrderUnit]],1,1/Table1[[#This Row],[Pack Size]])</f>
        <v>1</v>
      </c>
    </row>
    <row r="78" spans="1:18" x14ac:dyDescent="0.2">
      <c r="A78" s="3" t="s">
        <v>203</v>
      </c>
      <c r="B78" s="3" t="str">
        <f>LEFT(Table1[[#This Row],[Code]],4)</f>
        <v>3355</v>
      </c>
      <c r="C78" s="2" t="s">
        <v>188</v>
      </c>
      <c r="D78" s="2" t="s">
        <v>204</v>
      </c>
      <c r="E78" s="2">
        <v>12</v>
      </c>
      <c r="F78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2.3333333333333335</v>
      </c>
      <c r="G78" s="23">
        <f>IF(Table1[[#This Row],[Final Order]]&gt;0,ROUNDUP(Table1[[#This Row],[Final Order]],0),"")</f>
        <v>3</v>
      </c>
      <c r="H78" t="str">
        <f>Table1[[#This Row],[OrderUnit]]</f>
        <v>box</v>
      </c>
      <c r="I78" s="7">
        <v>1</v>
      </c>
      <c r="J78" s="32" t="s">
        <v>39</v>
      </c>
      <c r="K78">
        <v>40</v>
      </c>
      <c r="L78" s="4" t="s">
        <v>280</v>
      </c>
      <c r="M78" s="10">
        <f>IF(Table1[[#This Row],[ReportUnit]]=Table1[[#This Row],[OrderUnit]],Table1[[#This Row],[weeklyUsageReportUnit]],Table1[[#This Row],[weeklyUsageReportUnit]]/Table1[[#This Row],[Pack Size]])</f>
        <v>3.3333333333333335</v>
      </c>
      <c r="N78" s="10" t="s">
        <v>39</v>
      </c>
      <c r="O78" s="1">
        <v>3</v>
      </c>
      <c r="P78" s="34">
        <f>Table1[[#This Row],[WeeklyUsageOrderUnit]]-Table1[[#This Row],[insotckWalktoOrder]]</f>
        <v>2.3333333333333335</v>
      </c>
      <c r="Q78" s="34">
        <f>IF(Table1[[#This Row],[WalkUnit]]=Table1[[#This Row],[OrderUnit]],Table1[[#This Row],[InstockWalkUnit]],Table1[[#This Row],[InstockWalkUnit]]/Table1[[#This Row],[Pack Size]])</f>
        <v>1</v>
      </c>
      <c r="R78" s="34">
        <f>IF(Table1[[#This Row],[WalkUnit]]=Table1[[#This Row],[OrderUnit]],1,1/Table1[[#This Row],[Pack Size]])</f>
        <v>1</v>
      </c>
    </row>
    <row r="79" spans="1:18" x14ac:dyDescent="0.2">
      <c r="A79" s="3" t="s">
        <v>205</v>
      </c>
      <c r="B79" s="3" t="str">
        <f>LEFT(Table1[[#This Row],[Code]],4)</f>
        <v>3360</v>
      </c>
      <c r="C79" s="2" t="s">
        <v>188</v>
      </c>
      <c r="D79" s="2" t="s">
        <v>206</v>
      </c>
      <c r="E79" s="2">
        <v>12</v>
      </c>
      <c r="F79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0.91666666666666652</v>
      </c>
      <c r="G79" s="23">
        <f>IF(Table1[[#This Row],[Final Order]]&gt;0,ROUNDUP(Table1[[#This Row],[Final Order]],0),"")</f>
        <v>1</v>
      </c>
      <c r="H79" t="str">
        <f>Table1[[#This Row],[OrderUnit]]</f>
        <v>box</v>
      </c>
      <c r="I79" s="7">
        <v>2</v>
      </c>
      <c r="J79" s="32" t="s">
        <v>39</v>
      </c>
      <c r="K79">
        <v>35</v>
      </c>
      <c r="L79" s="4" t="s">
        <v>280</v>
      </c>
      <c r="M79" s="10">
        <f>IF(Table1[[#This Row],[ReportUnit]]=Table1[[#This Row],[OrderUnit]],Table1[[#This Row],[weeklyUsageReportUnit]],Table1[[#This Row],[weeklyUsageReportUnit]]/Table1[[#This Row],[Pack Size]])</f>
        <v>2.9166666666666665</v>
      </c>
      <c r="N79" s="10" t="s">
        <v>39</v>
      </c>
      <c r="O79" s="1">
        <v>3</v>
      </c>
      <c r="P79" s="34">
        <f>Table1[[#This Row],[WeeklyUsageOrderUnit]]-Table1[[#This Row],[insotckWalktoOrder]]</f>
        <v>0.91666666666666652</v>
      </c>
      <c r="Q79" s="34">
        <f>IF(Table1[[#This Row],[WalkUnit]]=Table1[[#This Row],[OrderUnit]],Table1[[#This Row],[InstockWalkUnit]],Table1[[#This Row],[InstockWalkUnit]]/Table1[[#This Row],[Pack Size]])</f>
        <v>2</v>
      </c>
      <c r="R79" s="34">
        <f>IF(Table1[[#This Row],[WalkUnit]]=Table1[[#This Row],[OrderUnit]],1,1/Table1[[#This Row],[Pack Size]])</f>
        <v>1</v>
      </c>
    </row>
    <row r="80" spans="1:18" x14ac:dyDescent="0.2">
      <c r="A80" s="3" t="s">
        <v>207</v>
      </c>
      <c r="B80" s="3" t="str">
        <f>LEFT(Table1[[#This Row],[Code]],4)</f>
        <v>3365</v>
      </c>
      <c r="C80" s="2" t="s">
        <v>188</v>
      </c>
      <c r="D80" s="2" t="s">
        <v>208</v>
      </c>
      <c r="E80" s="2">
        <v>12</v>
      </c>
      <c r="F80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0.16666666666666652</v>
      </c>
      <c r="G80" s="23">
        <f>IF(Table1[[#This Row],[Final Order]]&gt;0,ROUNDUP(Table1[[#This Row],[Final Order]],0),"")</f>
        <v>1</v>
      </c>
      <c r="H80" t="str">
        <f>Table1[[#This Row],[OrderUnit]]</f>
        <v>box</v>
      </c>
      <c r="I80" s="7">
        <v>2</v>
      </c>
      <c r="J80" s="32" t="s">
        <v>39</v>
      </c>
      <c r="K80">
        <v>26</v>
      </c>
      <c r="L80" s="4" t="s">
        <v>280</v>
      </c>
      <c r="M80" s="10">
        <f>IF(Table1[[#This Row],[ReportUnit]]=Table1[[#This Row],[OrderUnit]],Table1[[#This Row],[weeklyUsageReportUnit]],Table1[[#This Row],[weeklyUsageReportUnit]]/Table1[[#This Row],[Pack Size]])</f>
        <v>2.1666666666666665</v>
      </c>
      <c r="N80" s="10" t="s">
        <v>39</v>
      </c>
      <c r="O80" s="1">
        <v>3</v>
      </c>
      <c r="P80" s="34">
        <f>Table1[[#This Row],[WeeklyUsageOrderUnit]]-Table1[[#This Row],[insotckWalktoOrder]]</f>
        <v>0.16666666666666652</v>
      </c>
      <c r="Q80" s="34">
        <f>IF(Table1[[#This Row],[WalkUnit]]=Table1[[#This Row],[OrderUnit]],Table1[[#This Row],[InstockWalkUnit]],Table1[[#This Row],[InstockWalkUnit]]/Table1[[#This Row],[Pack Size]])</f>
        <v>2</v>
      </c>
      <c r="R80" s="34">
        <f>IF(Table1[[#This Row],[WalkUnit]]=Table1[[#This Row],[OrderUnit]],1,1/Table1[[#This Row],[Pack Size]])</f>
        <v>1</v>
      </c>
    </row>
    <row r="81" spans="1:18" x14ac:dyDescent="0.2">
      <c r="A81" s="3" t="s">
        <v>209</v>
      </c>
      <c r="B81" s="3" t="str">
        <f>LEFT(Table1[[#This Row],[Code]],4)</f>
        <v>3370</v>
      </c>
      <c r="C81" s="2" t="s">
        <v>188</v>
      </c>
      <c r="D81" s="2" t="s">
        <v>210</v>
      </c>
      <c r="E81" s="2">
        <v>12</v>
      </c>
      <c r="F81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81" s="23" t="str">
        <f>IF(Table1[[#This Row],[Final Order]]&gt;0,ROUNDUP(Table1[[#This Row],[Final Order]],0),"")</f>
        <v/>
      </c>
      <c r="H81" t="str">
        <f>Table1[[#This Row],[OrderUnit]]</f>
        <v>box</v>
      </c>
      <c r="I81" s="7">
        <f>Table1[[#This Row],[weeklyUsageReportUnit]]/Table1[[#This Row],[Pack Size]]</f>
        <v>2.6666666666666665</v>
      </c>
      <c r="J81" s="32" t="s">
        <v>39</v>
      </c>
      <c r="K81">
        <v>32</v>
      </c>
      <c r="L81" s="4" t="s">
        <v>280</v>
      </c>
      <c r="M81" s="10">
        <f>IF(Table1[[#This Row],[ReportUnit]]=Table1[[#This Row],[OrderUnit]],Table1[[#This Row],[weeklyUsageReportUnit]],Table1[[#This Row],[weeklyUsageReportUnit]]/Table1[[#This Row],[Pack Size]])</f>
        <v>2.6666666666666665</v>
      </c>
      <c r="N81" s="10" t="s">
        <v>39</v>
      </c>
      <c r="O81" s="1">
        <v>3</v>
      </c>
      <c r="P81" s="34">
        <f>Table1[[#This Row],[WeeklyUsageOrderUnit]]-Table1[[#This Row],[insotckWalktoOrder]]</f>
        <v>0</v>
      </c>
      <c r="Q81" s="34">
        <f>IF(Table1[[#This Row],[WalkUnit]]=Table1[[#This Row],[OrderUnit]],Table1[[#This Row],[InstockWalkUnit]],Table1[[#This Row],[InstockWalkUnit]]/Table1[[#This Row],[Pack Size]])</f>
        <v>2.6666666666666665</v>
      </c>
      <c r="R81" s="34">
        <f>IF(Table1[[#This Row],[WalkUnit]]=Table1[[#This Row],[OrderUnit]],1,1/Table1[[#This Row],[Pack Size]])</f>
        <v>1</v>
      </c>
    </row>
    <row r="82" spans="1:18" x14ac:dyDescent="0.2">
      <c r="A82" s="3">
        <v>3400</v>
      </c>
      <c r="B82" s="3" t="str">
        <f>LEFT(Table1[[#This Row],[Code]],4)</f>
        <v>3400</v>
      </c>
      <c r="C82" s="2" t="s">
        <v>37</v>
      </c>
      <c r="D82" s="2" t="s">
        <v>138</v>
      </c>
      <c r="E82" s="2">
        <v>15</v>
      </c>
      <c r="F82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82" s="23" t="str">
        <f>IF(Table1[[#This Row],[Final Order]]&gt;0,ROUNDUP(Table1[[#This Row],[Final Order]],0),"")</f>
        <v/>
      </c>
      <c r="H82" t="str">
        <f>Table1[[#This Row],[OrderUnit]]</f>
        <v>bottle</v>
      </c>
      <c r="I82" s="7">
        <f>Table1[[#This Row],[weeklyUsageReportUnit]]/Table1[[#This Row],[Pack Size]]</f>
        <v>0.33333333333333331</v>
      </c>
      <c r="J82" s="32" t="s">
        <v>280</v>
      </c>
      <c r="K82">
        <v>5</v>
      </c>
      <c r="L82" s="4" t="s">
        <v>57</v>
      </c>
      <c r="M82" s="10">
        <f>IF(Table1[[#This Row],[ReportUnit]]=Table1[[#This Row],[OrderUnit]],Table1[[#This Row],[weeklyUsageReportUnit]],Table1[[#This Row],[weeklyUsageReportUnit]]/Table1[[#This Row],[Pack Size]])</f>
        <v>0.33333333333333331</v>
      </c>
      <c r="N82" s="10" t="s">
        <v>280</v>
      </c>
      <c r="O82" s="1">
        <v>14</v>
      </c>
      <c r="P82" s="34">
        <f>Table1[[#This Row],[WeeklyUsageOrderUnit]]-Table1[[#This Row],[insotckWalktoOrder]]</f>
        <v>0</v>
      </c>
      <c r="Q82" s="34">
        <f>IF(Table1[[#This Row],[WalkUnit]]=Table1[[#This Row],[OrderUnit]],Table1[[#This Row],[InstockWalkUnit]],Table1[[#This Row],[InstockWalkUnit]]/Table1[[#This Row],[Pack Size]])</f>
        <v>0.33333333333333331</v>
      </c>
      <c r="R82" s="34">
        <f>IF(Table1[[#This Row],[WalkUnit]]=Table1[[#This Row],[OrderUnit]],1,1/Table1[[#This Row],[Pack Size]])</f>
        <v>1</v>
      </c>
    </row>
    <row r="83" spans="1:18" x14ac:dyDescent="0.2">
      <c r="A83" s="14">
        <v>4002</v>
      </c>
      <c r="B83" s="3" t="str">
        <f>LEFT(Table1[[#This Row],[Code]],4)</f>
        <v>4002</v>
      </c>
      <c r="C83" s="2" t="s">
        <v>7</v>
      </c>
      <c r="D83" s="2" t="s">
        <v>8</v>
      </c>
      <c r="E83" s="2">
        <v>100</v>
      </c>
      <c r="F83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-0.39999999999999991</v>
      </c>
      <c r="G83" s="23" t="str">
        <f>IF(Table1[[#This Row],[Final Order]]&gt;0,ROUNDUP(Table1[[#This Row],[Final Order]],0),"")</f>
        <v/>
      </c>
      <c r="H83" t="str">
        <f>Table1[[#This Row],[OrderUnit]]</f>
        <v>pack</v>
      </c>
      <c r="I83" s="7">
        <v>2</v>
      </c>
      <c r="J83" s="32" t="s">
        <v>282</v>
      </c>
      <c r="K83">
        <v>160</v>
      </c>
      <c r="L83" s="4" t="s">
        <v>279</v>
      </c>
      <c r="M83" s="10">
        <f>IF(Table1[[#This Row],[ReportUnit]]=Table1[[#This Row],[OrderUnit]],Table1[[#This Row],[weeklyUsageReportUnit]],Table1[[#This Row],[weeklyUsageReportUnit]]/Table1[[#This Row],[Pack Size]])</f>
        <v>1.6</v>
      </c>
      <c r="N83" s="10" t="s">
        <v>282</v>
      </c>
      <c r="O83" s="1">
        <v>3</v>
      </c>
      <c r="P83" s="34">
        <f>Table1[[#This Row],[WeeklyUsageOrderUnit]]-Table1[[#This Row],[insotckWalktoOrder]]</f>
        <v>-0.39999999999999991</v>
      </c>
      <c r="Q83" s="34">
        <f>IF(Table1[[#This Row],[WalkUnit]]=Table1[[#This Row],[OrderUnit]],Table1[[#This Row],[InstockWalkUnit]],Table1[[#This Row],[InstockWalkUnit]]/Table1[[#This Row],[Pack Size]])</f>
        <v>2</v>
      </c>
      <c r="R83" s="34">
        <f>IF(Table1[[#This Row],[WalkUnit]]=Table1[[#This Row],[OrderUnit]],1,1/Table1[[#This Row],[Pack Size]])</f>
        <v>1</v>
      </c>
    </row>
    <row r="84" spans="1:18" x14ac:dyDescent="0.2">
      <c r="A84" s="14" t="s">
        <v>9</v>
      </c>
      <c r="B84" s="3" t="str">
        <f>LEFT(Table1[[#This Row],[Code]],4)</f>
        <v>4004</v>
      </c>
      <c r="C84" s="2" t="s">
        <v>7</v>
      </c>
      <c r="D84" s="2" t="s">
        <v>10</v>
      </c>
      <c r="E84" s="2">
        <v>100</v>
      </c>
      <c r="F84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-0.9</v>
      </c>
      <c r="G84" s="23" t="str">
        <f>IF(Table1[[#This Row],[Final Order]]&gt;0,ROUNDUP(Table1[[#This Row],[Final Order]],0),"")</f>
        <v/>
      </c>
      <c r="H84" t="str">
        <f>Table1[[#This Row],[OrderUnit]]</f>
        <v>pack</v>
      </c>
      <c r="I84" s="7">
        <v>1</v>
      </c>
      <c r="J84" s="32" t="s">
        <v>282</v>
      </c>
      <c r="K84">
        <v>10</v>
      </c>
      <c r="L84" s="4" t="s">
        <v>279</v>
      </c>
      <c r="M84" s="10">
        <f>IF(Table1[[#This Row],[ReportUnit]]=Table1[[#This Row],[OrderUnit]],Table1[[#This Row],[weeklyUsageReportUnit]],Table1[[#This Row],[weeklyUsageReportUnit]]/Table1[[#This Row],[Pack Size]])</f>
        <v>0.1</v>
      </c>
      <c r="N84" s="10" t="s">
        <v>282</v>
      </c>
      <c r="O84" s="1">
        <v>21</v>
      </c>
      <c r="P84" s="34">
        <f>Table1[[#This Row],[WeeklyUsageOrderUnit]]-Table1[[#This Row],[insotckWalktoOrder]]</f>
        <v>-0.9</v>
      </c>
      <c r="Q84" s="34">
        <f>IF(Table1[[#This Row],[WalkUnit]]=Table1[[#This Row],[OrderUnit]],Table1[[#This Row],[InstockWalkUnit]],Table1[[#This Row],[InstockWalkUnit]]/Table1[[#This Row],[Pack Size]])</f>
        <v>1</v>
      </c>
      <c r="R84" s="34">
        <f>IF(Table1[[#This Row],[WalkUnit]]=Table1[[#This Row],[OrderUnit]],1,1/Table1[[#This Row],[Pack Size]])</f>
        <v>1</v>
      </c>
    </row>
    <row r="85" spans="1:18" x14ac:dyDescent="0.2">
      <c r="A85" s="3" t="s">
        <v>139</v>
      </c>
      <c r="B85" s="3" t="str">
        <f>LEFT(Table1[[#This Row],[Code]],4)</f>
        <v>4007</v>
      </c>
      <c r="C85" s="2" t="s">
        <v>37</v>
      </c>
      <c r="D85" s="2" t="s">
        <v>140</v>
      </c>
      <c r="E85" s="2">
        <v>180</v>
      </c>
      <c r="F85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-1.2222222222222223</v>
      </c>
      <c r="G85" s="23" t="str">
        <f>IF(Table1[[#This Row],[Final Order]]&gt;0,ROUNDUP(Table1[[#This Row],[Final Order]],0),"")</f>
        <v/>
      </c>
      <c r="H85" t="str">
        <f>Table1[[#This Row],[OrderUnit]]</f>
        <v>box</v>
      </c>
      <c r="I85" s="7">
        <v>1.5</v>
      </c>
      <c r="J85" s="32" t="s">
        <v>39</v>
      </c>
      <c r="K85">
        <v>50</v>
      </c>
      <c r="L85" s="4" t="s">
        <v>279</v>
      </c>
      <c r="M85" s="10">
        <f>IF(Table1[[#This Row],[ReportUnit]]=Table1[[#This Row],[OrderUnit]],Table1[[#This Row],[weeklyUsageReportUnit]],Table1[[#This Row],[weeklyUsageReportUnit]]/Table1[[#This Row],[Pack Size]])</f>
        <v>0.27777777777777779</v>
      </c>
      <c r="N85" s="10" t="s">
        <v>39</v>
      </c>
      <c r="O85" s="1">
        <v>14</v>
      </c>
      <c r="P85" s="34">
        <f>Table1[[#This Row],[WeeklyUsageOrderUnit]]-Table1[[#This Row],[insotckWalktoOrder]]</f>
        <v>-1.2222222222222223</v>
      </c>
      <c r="Q85" s="34">
        <f>IF(Table1[[#This Row],[WalkUnit]]=Table1[[#This Row],[OrderUnit]],Table1[[#This Row],[InstockWalkUnit]],Table1[[#This Row],[InstockWalkUnit]]/Table1[[#This Row],[Pack Size]])</f>
        <v>1.5</v>
      </c>
      <c r="R85" s="34">
        <f>IF(Table1[[#This Row],[WalkUnit]]=Table1[[#This Row],[OrderUnit]],1,1/Table1[[#This Row],[Pack Size]])</f>
        <v>1</v>
      </c>
    </row>
    <row r="86" spans="1:18" x14ac:dyDescent="0.2">
      <c r="A86" s="14" t="s">
        <v>11</v>
      </c>
      <c r="B86" s="3" t="str">
        <f>LEFT(Table1[[#This Row],[Code]],4)</f>
        <v>4014</v>
      </c>
      <c r="C86" s="2" t="s">
        <v>7</v>
      </c>
      <c r="D86" s="2" t="s">
        <v>12</v>
      </c>
      <c r="E86" s="2">
        <v>100</v>
      </c>
      <c r="F86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86" s="23" t="str">
        <f>IF(Table1[[#This Row],[Final Order]]&gt;0,ROUNDUP(Table1[[#This Row],[Final Order]],0),"")</f>
        <v/>
      </c>
      <c r="H86" t="str">
        <f>Table1[[#This Row],[OrderUnit]]</f>
        <v>pack</v>
      </c>
      <c r="I86" s="7">
        <v>2</v>
      </c>
      <c r="J86" s="32" t="s">
        <v>282</v>
      </c>
      <c r="K86">
        <v>200</v>
      </c>
      <c r="L86" s="4" t="s">
        <v>279</v>
      </c>
      <c r="M86" s="10">
        <f>IF(Table1[[#This Row],[ReportUnit]]=Table1[[#This Row],[OrderUnit]],Table1[[#This Row],[weeklyUsageReportUnit]],Table1[[#This Row],[weeklyUsageReportUnit]]/Table1[[#This Row],[Pack Size]])</f>
        <v>2</v>
      </c>
      <c r="N86" s="10" t="s">
        <v>282</v>
      </c>
      <c r="O86" s="1">
        <v>3</v>
      </c>
      <c r="P86" s="34">
        <f>Table1[[#This Row],[WeeklyUsageOrderUnit]]-Table1[[#This Row],[insotckWalktoOrder]]</f>
        <v>0</v>
      </c>
      <c r="Q86" s="34">
        <f>IF(Table1[[#This Row],[WalkUnit]]=Table1[[#This Row],[OrderUnit]],Table1[[#This Row],[InstockWalkUnit]],Table1[[#This Row],[InstockWalkUnit]]/Table1[[#This Row],[Pack Size]])</f>
        <v>2</v>
      </c>
      <c r="R86" s="34">
        <f>IF(Table1[[#This Row],[WalkUnit]]=Table1[[#This Row],[OrderUnit]],1,1/Table1[[#This Row],[Pack Size]])</f>
        <v>1</v>
      </c>
    </row>
    <row r="87" spans="1:18" x14ac:dyDescent="0.2">
      <c r="A87" s="14" t="s">
        <v>13</v>
      </c>
      <c r="B87" s="3" t="str">
        <f>LEFT(Table1[[#This Row],[Code]],4)</f>
        <v>4019</v>
      </c>
      <c r="C87" s="2" t="s">
        <v>7</v>
      </c>
      <c r="D87" s="2" t="s">
        <v>14</v>
      </c>
      <c r="E87" s="2">
        <v>400</v>
      </c>
      <c r="F87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0.74750000000000005</v>
      </c>
      <c r="G87" s="23">
        <f>IF(Table1[[#This Row],[Final Order]]&gt;0,ROUNDUP(Table1[[#This Row],[Final Order]],0),"")</f>
        <v>1</v>
      </c>
      <c r="H87" t="str">
        <f>Table1[[#This Row],[OrderUnit]]</f>
        <v>box</v>
      </c>
      <c r="I87" s="7">
        <v>1</v>
      </c>
      <c r="J87" s="32" t="s">
        <v>282</v>
      </c>
      <c r="K87">
        <v>300</v>
      </c>
      <c r="L87" s="4" t="s">
        <v>279</v>
      </c>
      <c r="M87" s="10">
        <f>IF(Table1[[#This Row],[ReportUnit]]=Table1[[#This Row],[OrderUnit]],Table1[[#This Row],[weeklyUsageReportUnit]],Table1[[#This Row],[weeklyUsageReportUnit]]/Table1[[#This Row],[Pack Size]])</f>
        <v>0.75</v>
      </c>
      <c r="N87" s="10" t="s">
        <v>39</v>
      </c>
      <c r="O87" s="1">
        <v>3</v>
      </c>
      <c r="P87" s="34">
        <f>Table1[[#This Row],[WeeklyUsageOrderUnit]]-Table1[[#This Row],[insotckWalktoOrder]]</f>
        <v>0.74750000000000005</v>
      </c>
      <c r="Q87" s="34">
        <f>IF(Table1[[#This Row],[WalkUnit]]=Table1[[#This Row],[OrderUnit]],Table1[[#This Row],[InstockWalkUnit]],Table1[[#This Row],[InstockWalkUnit]]/Table1[[#This Row],[Pack Size]])</f>
        <v>2.5000000000000001E-3</v>
      </c>
      <c r="R87" s="34">
        <f>IF(Table1[[#This Row],[WalkUnit]]=Table1[[#This Row],[OrderUnit]],1,1/Table1[[#This Row],[Pack Size]])</f>
        <v>2.5000000000000001E-3</v>
      </c>
    </row>
    <row r="88" spans="1:18" x14ac:dyDescent="0.2">
      <c r="A88" s="3" t="s">
        <v>23</v>
      </c>
      <c r="B88" s="3" t="str">
        <f>LEFT(Table1[[#This Row],[Code]],4)</f>
        <v>4023</v>
      </c>
      <c r="C88" s="2" t="s">
        <v>7</v>
      </c>
      <c r="D88" s="2" t="s">
        <v>24</v>
      </c>
      <c r="E88" s="2">
        <v>1000</v>
      </c>
      <c r="F88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9.9900000000000006E-3</v>
      </c>
      <c r="G88" s="23">
        <f>IF(Table1[[#This Row],[Final Order]]&gt;0,ROUNDUP(Table1[[#This Row],[Final Order]],0),"")</f>
        <v>1</v>
      </c>
      <c r="H88" t="str">
        <f>Table1[[#This Row],[OrderUnit]]</f>
        <v>pack</v>
      </c>
      <c r="I88" s="7">
        <f>Table1[[#This Row],[weeklyUsageReportUnit]]/Table1[[#This Row],[Pack Size]]</f>
        <v>0.01</v>
      </c>
      <c r="J88" s="32" t="s">
        <v>279</v>
      </c>
      <c r="K88">
        <v>10</v>
      </c>
      <c r="L88" s="4" t="s">
        <v>279</v>
      </c>
      <c r="M88" s="10">
        <f>IF(Table1[[#This Row],[ReportUnit]]=Table1[[#This Row],[OrderUnit]],Table1[[#This Row],[weeklyUsageReportUnit]],Table1[[#This Row],[weeklyUsageReportUnit]]/Table1[[#This Row],[Pack Size]])</f>
        <v>0.01</v>
      </c>
      <c r="N88" s="10" t="s">
        <v>282</v>
      </c>
      <c r="O88" s="1">
        <v>28</v>
      </c>
      <c r="P88" s="34">
        <f>Table1[[#This Row],[WeeklyUsageOrderUnit]]-Table1[[#This Row],[insotckWalktoOrder]]</f>
        <v>9.9900000000000006E-3</v>
      </c>
      <c r="Q88" s="34">
        <f>IF(Table1[[#This Row],[WalkUnit]]=Table1[[#This Row],[OrderUnit]],Table1[[#This Row],[InstockWalkUnit]],Table1[[#This Row],[InstockWalkUnit]]/Table1[[#This Row],[Pack Size]])</f>
        <v>1.0000000000000001E-5</v>
      </c>
      <c r="R88" s="34">
        <f>IF(Table1[[#This Row],[WalkUnit]]=Table1[[#This Row],[OrderUnit]],1,1/Table1[[#This Row],[Pack Size]])</f>
        <v>1E-3</v>
      </c>
    </row>
    <row r="89" spans="1:18" x14ac:dyDescent="0.2">
      <c r="A89" s="3" t="s">
        <v>211</v>
      </c>
      <c r="B89" s="3" t="str">
        <f>LEFT(Table1[[#This Row],[Code]],4)</f>
        <v>4033</v>
      </c>
      <c r="C89" s="2" t="s">
        <v>212</v>
      </c>
      <c r="D89" s="2" t="s">
        <v>213</v>
      </c>
      <c r="E89" s="2">
        <v>2000</v>
      </c>
      <c r="F89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-0.75</v>
      </c>
      <c r="G89" s="23" t="str">
        <f>IF(Table1[[#This Row],[Final Order]]&gt;0,ROUNDUP(Table1[[#This Row],[Final Order]],0),"")</f>
        <v/>
      </c>
      <c r="H89" t="str">
        <f>Table1[[#This Row],[OrderUnit]]</f>
        <v>box</v>
      </c>
      <c r="I89" s="7">
        <v>1</v>
      </c>
      <c r="J89" s="32" t="s">
        <v>39</v>
      </c>
      <c r="K89">
        <v>0.25</v>
      </c>
      <c r="L89" s="4" t="s">
        <v>39</v>
      </c>
      <c r="M89" s="10">
        <f>IF(Table1[[#This Row],[ReportUnit]]=Table1[[#This Row],[OrderUnit]],Table1[[#This Row],[weeklyUsageReportUnit]],Table1[[#This Row],[weeklyUsageReportUnit]]/Table1[[#This Row],[Pack Size]])</f>
        <v>0.25</v>
      </c>
      <c r="N89" s="10" t="s">
        <v>39</v>
      </c>
      <c r="O89" s="1">
        <v>28</v>
      </c>
      <c r="P89" s="34">
        <f>Table1[[#This Row],[WeeklyUsageOrderUnit]]-Table1[[#This Row],[insotckWalktoOrder]]</f>
        <v>-0.75</v>
      </c>
      <c r="Q89" s="34">
        <f>IF(Table1[[#This Row],[WalkUnit]]=Table1[[#This Row],[OrderUnit]],Table1[[#This Row],[InstockWalkUnit]],Table1[[#This Row],[InstockWalkUnit]]/Table1[[#This Row],[Pack Size]])</f>
        <v>1</v>
      </c>
      <c r="R89" s="34">
        <f>IF(Table1[[#This Row],[WalkUnit]]=Table1[[#This Row],[OrderUnit]],1,1/Table1[[#This Row],[Pack Size]])</f>
        <v>1</v>
      </c>
    </row>
    <row r="90" spans="1:18" x14ac:dyDescent="0.2">
      <c r="A90" s="14" t="s">
        <v>15</v>
      </c>
      <c r="B90" s="3" t="str">
        <f>LEFT(Table1[[#This Row],[Code]],4)</f>
        <v>4035</v>
      </c>
      <c r="C90" s="2" t="s">
        <v>7</v>
      </c>
      <c r="D90" s="2" t="s">
        <v>16</v>
      </c>
      <c r="E90" s="2">
        <v>2000</v>
      </c>
      <c r="F90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-0.47499999999999998</v>
      </c>
      <c r="G90" s="23" t="str">
        <f>IF(Table1[[#This Row],[Final Order]]&gt;0,ROUNDUP(Table1[[#This Row],[Final Order]],0),"")</f>
        <v/>
      </c>
      <c r="H90" t="str">
        <f>Table1[[#This Row],[OrderUnit]]</f>
        <v>box</v>
      </c>
      <c r="I90" s="7">
        <v>0.5</v>
      </c>
      <c r="J90" s="32" t="s">
        <v>39</v>
      </c>
      <c r="K90">
        <v>50</v>
      </c>
      <c r="L90" s="4" t="s">
        <v>279</v>
      </c>
      <c r="M90" s="10">
        <f>IF(Table1[[#This Row],[ReportUnit]]=Table1[[#This Row],[OrderUnit]],Table1[[#This Row],[weeklyUsageReportUnit]],Table1[[#This Row],[weeklyUsageReportUnit]]/Table1[[#This Row],[Pack Size]])</f>
        <v>2.5000000000000001E-2</v>
      </c>
      <c r="N90" s="10" t="s">
        <v>39</v>
      </c>
      <c r="O90" s="1">
        <v>28</v>
      </c>
      <c r="P90" s="34">
        <f>Table1[[#This Row],[WeeklyUsageOrderUnit]]-Table1[[#This Row],[insotckWalktoOrder]]</f>
        <v>-0.47499999999999998</v>
      </c>
      <c r="Q90" s="34">
        <f>IF(Table1[[#This Row],[WalkUnit]]=Table1[[#This Row],[OrderUnit]],Table1[[#This Row],[InstockWalkUnit]],Table1[[#This Row],[InstockWalkUnit]]/Table1[[#This Row],[Pack Size]])</f>
        <v>0.5</v>
      </c>
      <c r="R90" s="34">
        <f>IF(Table1[[#This Row],[WalkUnit]]=Table1[[#This Row],[OrderUnit]],1,1/Table1[[#This Row],[Pack Size]])</f>
        <v>1</v>
      </c>
    </row>
    <row r="91" spans="1:18" x14ac:dyDescent="0.2">
      <c r="A91" s="14" t="s">
        <v>25</v>
      </c>
      <c r="B91" s="3" t="str">
        <f>LEFT(Table1[[#This Row],[Code]],4)</f>
        <v>4039</v>
      </c>
      <c r="C91" s="2" t="s">
        <v>7</v>
      </c>
      <c r="D91" s="2" t="s">
        <v>26</v>
      </c>
      <c r="E91" s="2">
        <v>250</v>
      </c>
      <c r="F91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1</v>
      </c>
      <c r="G91" s="23">
        <f>IF(Table1[[#This Row],[Final Order]]&gt;0,ROUNDUP(Table1[[#This Row],[Final Order]],0),"")</f>
        <v>1</v>
      </c>
      <c r="H91" t="str">
        <f>Table1[[#This Row],[OrderUnit]]</f>
        <v>box</v>
      </c>
      <c r="I91" s="7">
        <v>0</v>
      </c>
      <c r="J91" s="32" t="s">
        <v>39</v>
      </c>
      <c r="K91">
        <v>1</v>
      </c>
      <c r="L91" s="4" t="s">
        <v>39</v>
      </c>
      <c r="M91" s="10">
        <f>IF(Table1[[#This Row],[ReportUnit]]=Table1[[#This Row],[OrderUnit]],Table1[[#This Row],[weeklyUsageReportUnit]],Table1[[#This Row],[weeklyUsageReportUnit]]/Table1[[#This Row],[Pack Size]])</f>
        <v>1</v>
      </c>
      <c r="N91" s="10" t="s">
        <v>39</v>
      </c>
      <c r="O91" s="1">
        <v>14</v>
      </c>
      <c r="P91" s="34">
        <f>Table1[[#This Row],[WeeklyUsageOrderUnit]]-Table1[[#This Row],[insotckWalktoOrder]]</f>
        <v>1</v>
      </c>
      <c r="Q91" s="34">
        <f>IF(Table1[[#This Row],[WalkUnit]]=Table1[[#This Row],[OrderUnit]],Table1[[#This Row],[InstockWalkUnit]],Table1[[#This Row],[InstockWalkUnit]]/Table1[[#This Row],[Pack Size]])</f>
        <v>0</v>
      </c>
      <c r="R91" s="34">
        <f>IF(Table1[[#This Row],[WalkUnit]]=Table1[[#This Row],[OrderUnit]],1,1/Table1[[#This Row],[Pack Size]])</f>
        <v>1</v>
      </c>
    </row>
    <row r="92" spans="1:18" x14ac:dyDescent="0.2">
      <c r="A92" s="14" t="s">
        <v>17</v>
      </c>
      <c r="B92" s="3" t="str">
        <f>LEFT(Table1[[#This Row],[Code]],4)</f>
        <v>4071</v>
      </c>
      <c r="C92" s="2" t="s">
        <v>7</v>
      </c>
      <c r="D92" s="2" t="s">
        <v>18</v>
      </c>
      <c r="E92" s="2">
        <v>100</v>
      </c>
      <c r="F92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-0.5</v>
      </c>
      <c r="G92" s="23" t="str">
        <f>IF(Table1[[#This Row],[Final Order]]&gt;0,ROUNDUP(Table1[[#This Row],[Final Order]],0),"")</f>
        <v/>
      </c>
      <c r="H92" t="str">
        <f>Table1[[#This Row],[OrderUnit]]</f>
        <v>pack</v>
      </c>
      <c r="I92" s="7">
        <v>2</v>
      </c>
      <c r="J92" s="32" t="s">
        <v>282</v>
      </c>
      <c r="K92">
        <v>150</v>
      </c>
      <c r="L92" s="4" t="s">
        <v>279</v>
      </c>
      <c r="M92" s="10">
        <f>IF(Table1[[#This Row],[ReportUnit]]=Table1[[#This Row],[OrderUnit]],Table1[[#This Row],[weeklyUsageReportUnit]],Table1[[#This Row],[weeklyUsageReportUnit]]/Table1[[#This Row],[Pack Size]])</f>
        <v>1.5</v>
      </c>
      <c r="N92" s="10" t="s">
        <v>282</v>
      </c>
      <c r="O92" s="1">
        <v>3</v>
      </c>
      <c r="P92" s="34">
        <f>Table1[[#This Row],[WeeklyUsageOrderUnit]]-Table1[[#This Row],[insotckWalktoOrder]]</f>
        <v>-0.5</v>
      </c>
      <c r="Q92" s="34">
        <f>IF(Table1[[#This Row],[WalkUnit]]=Table1[[#This Row],[OrderUnit]],Table1[[#This Row],[InstockWalkUnit]],Table1[[#This Row],[InstockWalkUnit]]/Table1[[#This Row],[Pack Size]])</f>
        <v>2</v>
      </c>
      <c r="R92" s="34">
        <f>IF(Table1[[#This Row],[WalkUnit]]=Table1[[#This Row],[OrderUnit]],1,1/Table1[[#This Row],[Pack Size]])</f>
        <v>1</v>
      </c>
    </row>
    <row r="93" spans="1:18" x14ac:dyDescent="0.2">
      <c r="A93" s="3">
        <v>4090</v>
      </c>
      <c r="B93" s="3" t="str">
        <f>LEFT(Table1[[#This Row],[Code]],4)</f>
        <v>4090</v>
      </c>
      <c r="C93" s="2" t="s">
        <v>212</v>
      </c>
      <c r="D93" s="2" t="s">
        <v>214</v>
      </c>
      <c r="E93" s="2">
        <v>1000</v>
      </c>
      <c r="F93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-1.2999999999999998</v>
      </c>
      <c r="G93" s="23" t="str">
        <f>IF(Table1[[#This Row],[Final Order]]&gt;0,ROUNDUP(Table1[[#This Row],[Final Order]],0),"")</f>
        <v/>
      </c>
      <c r="H93" t="str">
        <f>Table1[[#This Row],[OrderUnit]]</f>
        <v>box</v>
      </c>
      <c r="I93" s="7">
        <v>1.4</v>
      </c>
      <c r="J93" s="32" t="s">
        <v>39</v>
      </c>
      <c r="K93">
        <v>100</v>
      </c>
      <c r="L93" s="4" t="s">
        <v>279</v>
      </c>
      <c r="M93" s="10">
        <f>IF(Table1[[#This Row],[ReportUnit]]=Table1[[#This Row],[OrderUnit]],Table1[[#This Row],[weeklyUsageReportUnit]],Table1[[#This Row],[weeklyUsageReportUnit]]/Table1[[#This Row],[Pack Size]])</f>
        <v>0.1</v>
      </c>
      <c r="N93" s="10" t="s">
        <v>39</v>
      </c>
      <c r="O93" s="1">
        <v>28</v>
      </c>
      <c r="P93" s="34">
        <f>Table1[[#This Row],[WeeklyUsageOrderUnit]]-Table1[[#This Row],[insotckWalktoOrder]]</f>
        <v>-1.2999999999999998</v>
      </c>
      <c r="Q93" s="34">
        <f>IF(Table1[[#This Row],[WalkUnit]]=Table1[[#This Row],[OrderUnit]],Table1[[#This Row],[InstockWalkUnit]],Table1[[#This Row],[InstockWalkUnit]]/Table1[[#This Row],[Pack Size]])</f>
        <v>1.4</v>
      </c>
      <c r="R93" s="34">
        <f>IF(Table1[[#This Row],[WalkUnit]]=Table1[[#This Row],[OrderUnit]],1,1/Table1[[#This Row],[Pack Size]])</f>
        <v>1</v>
      </c>
    </row>
    <row r="94" spans="1:18" x14ac:dyDescent="0.2">
      <c r="A94" s="14" t="s">
        <v>19</v>
      </c>
      <c r="B94" s="3" t="str">
        <f>LEFT(Table1[[#This Row],[Code]],4)</f>
        <v>4305</v>
      </c>
      <c r="C94" s="2" t="s">
        <v>7</v>
      </c>
      <c r="D94" s="2" t="s">
        <v>20</v>
      </c>
      <c r="E94" s="2">
        <v>55</v>
      </c>
      <c r="F94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22</v>
      </c>
      <c r="G94" s="23">
        <f>IF(Table1[[#This Row],[Final Order]]&gt;0,ROUNDUP(Table1[[#This Row],[Final Order]],0),"")</f>
        <v>22</v>
      </c>
      <c r="H94" t="str">
        <f>Table1[[#This Row],[OrderUnit]]</f>
        <v>pack</v>
      </c>
      <c r="I94" s="7">
        <v>18</v>
      </c>
      <c r="J94" s="32" t="s">
        <v>282</v>
      </c>
      <c r="K94">
        <v>2200</v>
      </c>
      <c r="L94" s="4" t="s">
        <v>279</v>
      </c>
      <c r="M94" s="10">
        <f>IF(Table1[[#This Row],[ReportUnit]]=Table1[[#This Row],[OrderUnit]],Table1[[#This Row],[weeklyUsageReportUnit]],Table1[[#This Row],[weeklyUsageReportUnit]]/Table1[[#This Row],[Pack Size]])</f>
        <v>40</v>
      </c>
      <c r="N94" s="10" t="s">
        <v>282</v>
      </c>
      <c r="O94" s="1">
        <v>3</v>
      </c>
      <c r="P94" s="34">
        <f>Table1[[#This Row],[WeeklyUsageOrderUnit]]-Table1[[#This Row],[insotckWalktoOrder]]</f>
        <v>22</v>
      </c>
      <c r="Q94" s="34">
        <f>IF(Table1[[#This Row],[WalkUnit]]=Table1[[#This Row],[OrderUnit]],Table1[[#This Row],[InstockWalkUnit]],Table1[[#This Row],[InstockWalkUnit]]/Table1[[#This Row],[Pack Size]])</f>
        <v>18</v>
      </c>
      <c r="R94" s="34">
        <f>IF(Table1[[#This Row],[WalkUnit]]=Table1[[#This Row],[OrderUnit]],1,1/Table1[[#This Row],[Pack Size]])</f>
        <v>1</v>
      </c>
    </row>
    <row r="95" spans="1:18" x14ac:dyDescent="0.2">
      <c r="A95" s="14" t="s">
        <v>21</v>
      </c>
      <c r="B95" s="3" t="str">
        <f>LEFT(Table1[[#This Row],[Code]],4)</f>
        <v>4325</v>
      </c>
      <c r="C95" s="2" t="s">
        <v>7</v>
      </c>
      <c r="D95" s="2" t="s">
        <v>22</v>
      </c>
      <c r="E95" s="2">
        <v>55</v>
      </c>
      <c r="F95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-1.0909090909090908</v>
      </c>
      <c r="G95" s="23" t="str">
        <f>IF(Table1[[#This Row],[Final Order]]&gt;0,ROUNDUP(Table1[[#This Row],[Final Order]],0),"")</f>
        <v/>
      </c>
      <c r="H95" t="str">
        <f>Table1[[#This Row],[OrderUnit]]</f>
        <v>pack</v>
      </c>
      <c r="I95" s="7">
        <v>6</v>
      </c>
      <c r="J95" s="32" t="s">
        <v>282</v>
      </c>
      <c r="K95">
        <v>270</v>
      </c>
      <c r="L95" s="4" t="s">
        <v>279</v>
      </c>
      <c r="M95" s="10">
        <f>IF(Table1[[#This Row],[ReportUnit]]=Table1[[#This Row],[OrderUnit]],Table1[[#This Row],[weeklyUsageReportUnit]],Table1[[#This Row],[weeklyUsageReportUnit]]/Table1[[#This Row],[Pack Size]])</f>
        <v>4.9090909090909092</v>
      </c>
      <c r="N95" s="10" t="s">
        <v>282</v>
      </c>
      <c r="O95" s="1">
        <v>3</v>
      </c>
      <c r="P95" s="34">
        <f>Table1[[#This Row],[WeeklyUsageOrderUnit]]-Table1[[#This Row],[insotckWalktoOrder]]</f>
        <v>-1.0909090909090908</v>
      </c>
      <c r="Q95" s="34">
        <f>IF(Table1[[#This Row],[WalkUnit]]=Table1[[#This Row],[OrderUnit]],Table1[[#This Row],[InstockWalkUnit]],Table1[[#This Row],[InstockWalkUnit]]/Table1[[#This Row],[Pack Size]])</f>
        <v>6</v>
      </c>
      <c r="R95" s="34">
        <f>IF(Table1[[#This Row],[WalkUnit]]=Table1[[#This Row],[OrderUnit]],1,1/Table1[[#This Row],[Pack Size]])</f>
        <v>1</v>
      </c>
    </row>
    <row r="96" spans="1:18" x14ac:dyDescent="0.2">
      <c r="A96" s="3" t="s">
        <v>215</v>
      </c>
      <c r="B96" s="3" t="str">
        <f>LEFT(Table1[[#This Row],[Code]],4)</f>
        <v>4454</v>
      </c>
      <c r="C96" s="2" t="s">
        <v>212</v>
      </c>
      <c r="D96" s="2" t="s">
        <v>216</v>
      </c>
      <c r="E96" s="2">
        <v>4000</v>
      </c>
      <c r="F96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96" s="23" t="str">
        <f>IF(Table1[[#This Row],[Final Order]]&gt;0,ROUNDUP(Table1[[#This Row],[Final Order]],0),"")</f>
        <v/>
      </c>
      <c r="H96" t="str">
        <f>Table1[[#This Row],[OrderUnit]]</f>
        <v>box</v>
      </c>
      <c r="I96" s="7">
        <f>Table1[[#This Row],[weeklyUsageReportUnit]]/Table1[[#This Row],[Pack Size]]</f>
        <v>0</v>
      </c>
      <c r="J96" s="32" t="s">
        <v>39</v>
      </c>
      <c r="K96">
        <v>0</v>
      </c>
      <c r="L96" s="4" t="s">
        <v>279</v>
      </c>
      <c r="M96" s="10">
        <f>IF(Table1[[#This Row],[ReportUnit]]=Table1[[#This Row],[OrderUnit]],Table1[[#This Row],[weeklyUsageReportUnit]],Table1[[#This Row],[weeklyUsageReportUnit]]/Table1[[#This Row],[Pack Size]])</f>
        <v>0</v>
      </c>
      <c r="N96" s="10" t="s">
        <v>39</v>
      </c>
      <c r="O96" s="1">
        <v>3</v>
      </c>
      <c r="P96" s="34">
        <f>Table1[[#This Row],[WeeklyUsageOrderUnit]]-Table1[[#This Row],[insotckWalktoOrder]]</f>
        <v>0</v>
      </c>
      <c r="Q96" s="34">
        <f>IF(Table1[[#This Row],[WalkUnit]]=Table1[[#This Row],[OrderUnit]],Table1[[#This Row],[InstockWalkUnit]],Table1[[#This Row],[InstockWalkUnit]]/Table1[[#This Row],[Pack Size]])</f>
        <v>0</v>
      </c>
      <c r="R96" s="34">
        <f>IF(Table1[[#This Row],[WalkUnit]]=Table1[[#This Row],[OrderUnit]],1,1/Table1[[#This Row],[Pack Size]])</f>
        <v>1</v>
      </c>
    </row>
    <row r="97" spans="1:18" x14ac:dyDescent="0.2">
      <c r="A97" s="3" t="s">
        <v>217</v>
      </c>
      <c r="B97" s="3" t="str">
        <f>LEFT(Table1[[#This Row],[Code]],4)</f>
        <v>4460</v>
      </c>
      <c r="C97" s="2" t="s">
        <v>212</v>
      </c>
      <c r="D97" s="2" t="s">
        <v>218</v>
      </c>
      <c r="E97" s="2">
        <v>6000</v>
      </c>
      <c r="F97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97" s="23" t="str">
        <f>IF(Table1[[#This Row],[Final Order]]&gt;0,ROUNDUP(Table1[[#This Row],[Final Order]],0),"")</f>
        <v/>
      </c>
      <c r="H97" t="str">
        <f>Table1[[#This Row],[OrderUnit]]</f>
        <v>box</v>
      </c>
      <c r="I97" s="7">
        <f>Table1[[#This Row],[weeklyUsageReportUnit]]/Table1[[#This Row],[Pack Size]]</f>
        <v>0</v>
      </c>
      <c r="J97" s="32" t="s">
        <v>39</v>
      </c>
      <c r="K97">
        <v>0</v>
      </c>
      <c r="L97" s="4" t="s">
        <v>279</v>
      </c>
      <c r="M97" s="10">
        <f>IF(Table1[[#This Row],[ReportUnit]]=Table1[[#This Row],[OrderUnit]],Table1[[#This Row],[weeklyUsageReportUnit]],Table1[[#This Row],[weeklyUsageReportUnit]]/Table1[[#This Row],[Pack Size]])</f>
        <v>0</v>
      </c>
      <c r="N97" s="10" t="s">
        <v>39</v>
      </c>
      <c r="O97" s="1">
        <v>14</v>
      </c>
      <c r="P97" s="34">
        <f>Table1[[#This Row],[WeeklyUsageOrderUnit]]-Table1[[#This Row],[insotckWalktoOrder]]</f>
        <v>0</v>
      </c>
      <c r="Q97" s="34">
        <f>IF(Table1[[#This Row],[WalkUnit]]=Table1[[#This Row],[OrderUnit]],Table1[[#This Row],[InstockWalkUnit]],Table1[[#This Row],[InstockWalkUnit]]/Table1[[#This Row],[Pack Size]])</f>
        <v>0</v>
      </c>
      <c r="R97" s="34">
        <f>IF(Table1[[#This Row],[WalkUnit]]=Table1[[#This Row],[OrderUnit]],1,1/Table1[[#This Row],[Pack Size]])</f>
        <v>1</v>
      </c>
    </row>
    <row r="98" spans="1:18" x14ac:dyDescent="0.2">
      <c r="A98" s="3" t="s">
        <v>219</v>
      </c>
      <c r="B98" s="3" t="str">
        <f>LEFT(Table1[[#This Row],[Code]],4)</f>
        <v>4461</v>
      </c>
      <c r="C98" s="2" t="s">
        <v>212</v>
      </c>
      <c r="D98" s="2" t="s">
        <v>220</v>
      </c>
      <c r="E98" s="2">
        <v>1</v>
      </c>
      <c r="F98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98" s="23" t="str">
        <f>IF(Table1[[#This Row],[Final Order]]&gt;0,ROUNDUP(Table1[[#This Row],[Final Order]],0),"")</f>
        <v/>
      </c>
      <c r="H98" t="str">
        <f>Table1[[#This Row],[OrderUnit]]</f>
        <v>each</v>
      </c>
      <c r="I98" s="7">
        <f>Table1[[#This Row],[weeklyUsageReportUnit]]/Table1[[#This Row],[Pack Size]]</f>
        <v>0</v>
      </c>
      <c r="J98" s="32" t="s">
        <v>39</v>
      </c>
      <c r="K98">
        <v>0</v>
      </c>
      <c r="L98" s="4" t="s">
        <v>279</v>
      </c>
      <c r="M98" s="10">
        <f>IF(Table1[[#This Row],[ReportUnit]]=Table1[[#This Row],[OrderUnit]],Table1[[#This Row],[weeklyUsageReportUnit]],Table1[[#This Row],[weeklyUsageReportUnit]]/Table1[[#This Row],[Pack Size]])</f>
        <v>0</v>
      </c>
      <c r="N98" s="10" t="s">
        <v>279</v>
      </c>
      <c r="O98" s="1">
        <v>3</v>
      </c>
      <c r="P98" s="34">
        <f>Table1[[#This Row],[WeeklyUsageOrderUnit]]-Table1[[#This Row],[insotckWalktoOrder]]</f>
        <v>0</v>
      </c>
      <c r="Q98" s="34">
        <f>IF(Table1[[#This Row],[WalkUnit]]=Table1[[#This Row],[OrderUnit]],Table1[[#This Row],[InstockWalkUnit]],Table1[[#This Row],[InstockWalkUnit]]/Table1[[#This Row],[Pack Size]])</f>
        <v>0</v>
      </c>
      <c r="R98" s="34">
        <f>IF(Table1[[#This Row],[WalkUnit]]=Table1[[#This Row],[OrderUnit]],1,1/Table1[[#This Row],[Pack Size]])</f>
        <v>1</v>
      </c>
    </row>
    <row r="99" spans="1:18" x14ac:dyDescent="0.2">
      <c r="A99" s="3" t="s">
        <v>221</v>
      </c>
      <c r="B99" s="3" t="str">
        <f>LEFT(Table1[[#This Row],[Code]],4)</f>
        <v>5546</v>
      </c>
      <c r="C99" s="2" t="s">
        <v>212</v>
      </c>
      <c r="D99" s="2" t="s">
        <v>222</v>
      </c>
      <c r="E99" s="2">
        <v>500</v>
      </c>
      <c r="F99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9.98E-2</v>
      </c>
      <c r="G99" s="23">
        <f>IF(Table1[[#This Row],[Final Order]]&gt;0,ROUNDUP(Table1[[#This Row],[Final Order]],0),"")</f>
        <v>1</v>
      </c>
      <c r="H99" t="str">
        <f>Table1[[#This Row],[OrderUnit]]</f>
        <v>pack</v>
      </c>
      <c r="I99" s="7">
        <f>Table1[[#This Row],[weeklyUsageReportUnit]]/Table1[[#This Row],[Pack Size]]</f>
        <v>0.1</v>
      </c>
      <c r="J99" s="32" t="s">
        <v>39</v>
      </c>
      <c r="K99">
        <v>50</v>
      </c>
      <c r="L99" s="4" t="s">
        <v>279</v>
      </c>
      <c r="M99" s="10">
        <f>IF(Table1[[#This Row],[ReportUnit]]=Table1[[#This Row],[OrderUnit]],Table1[[#This Row],[weeklyUsageReportUnit]],Table1[[#This Row],[weeklyUsageReportUnit]]/Table1[[#This Row],[Pack Size]])</f>
        <v>0.1</v>
      </c>
      <c r="N99" s="10" t="s">
        <v>282</v>
      </c>
      <c r="O99" s="1">
        <v>28</v>
      </c>
      <c r="P99" s="34">
        <f>Table1[[#This Row],[WeeklyUsageOrderUnit]]-Table1[[#This Row],[insotckWalktoOrder]]</f>
        <v>9.98E-2</v>
      </c>
      <c r="Q99" s="34">
        <f>IF(Table1[[#This Row],[WalkUnit]]=Table1[[#This Row],[OrderUnit]],Table1[[#This Row],[InstockWalkUnit]],Table1[[#This Row],[InstockWalkUnit]]/Table1[[#This Row],[Pack Size]])</f>
        <v>2.0000000000000001E-4</v>
      </c>
      <c r="R99" s="34">
        <f>IF(Table1[[#This Row],[WalkUnit]]=Table1[[#This Row],[OrderUnit]],1,1/Table1[[#This Row],[Pack Size]])</f>
        <v>2E-3</v>
      </c>
    </row>
    <row r="100" spans="1:18" s="22" customFormat="1" x14ac:dyDescent="0.2">
      <c r="A100" s="17" t="s">
        <v>141</v>
      </c>
      <c r="B100" s="17" t="str">
        <f>LEFT(Table1[[#This Row],[Code]],4)</f>
        <v>6100</v>
      </c>
      <c r="C100" s="18" t="s">
        <v>37</v>
      </c>
      <c r="D100" s="18" t="s">
        <v>142</v>
      </c>
      <c r="E100" s="18">
        <v>432</v>
      </c>
      <c r="F100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0.55092592592592593</v>
      </c>
      <c r="G100" s="23">
        <f>IF(Table1[[#This Row],[Final Order]]&gt;0,ROUNDUP(Table1[[#This Row],[Final Order]],0),"")</f>
        <v>1</v>
      </c>
      <c r="H100" t="str">
        <f>Table1[[#This Row],[OrderUnit]]</f>
        <v>box</v>
      </c>
      <c r="I100" s="7">
        <v>2</v>
      </c>
      <c r="J100" s="32" t="s">
        <v>296</v>
      </c>
      <c r="K100">
        <v>240</v>
      </c>
      <c r="L100" s="19" t="s">
        <v>279</v>
      </c>
      <c r="M100" s="10">
        <f>IF(Table1[[#This Row],[ReportUnit]]=Table1[[#This Row],[OrderUnit]],Table1[[#This Row],[weeklyUsageReportUnit]],Table1[[#This Row],[weeklyUsageReportUnit]]/Table1[[#This Row],[Pack Size]])</f>
        <v>0.55555555555555558</v>
      </c>
      <c r="N100" s="20" t="s">
        <v>39</v>
      </c>
      <c r="O100" s="21">
        <v>3</v>
      </c>
      <c r="P100" s="34">
        <f>Table1[[#This Row],[WeeklyUsageOrderUnit]]-Table1[[#This Row],[insotckWalktoOrder]]</f>
        <v>0.55092592592592593</v>
      </c>
      <c r="Q100" s="34">
        <f>IF(Table1[[#This Row],[WalkUnit]]=Table1[[#This Row],[OrderUnit]],Table1[[#This Row],[InstockWalkUnit]],Table1[[#This Row],[InstockWalkUnit]]/Table1[[#This Row],[Pack Size]])</f>
        <v>4.6296296296296294E-3</v>
      </c>
      <c r="R100" s="34">
        <f>IF(Table1[[#This Row],[WalkUnit]]=Table1[[#This Row],[OrderUnit]],1,1/Table1[[#This Row],[Pack Size]])</f>
        <v>2.3148148148148147E-3</v>
      </c>
    </row>
    <row r="101" spans="1:18" x14ac:dyDescent="0.2">
      <c r="A101" s="3" t="s">
        <v>143</v>
      </c>
      <c r="B101" s="3" t="str">
        <f>LEFT(Table1[[#This Row],[Code]],4)</f>
        <v>6101</v>
      </c>
      <c r="C101" s="2" t="s">
        <v>37</v>
      </c>
      <c r="D101" s="2" t="s">
        <v>144</v>
      </c>
      <c r="E101" s="2">
        <v>200</v>
      </c>
      <c r="F101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0.19999999999999996</v>
      </c>
      <c r="G101" s="23">
        <f>IF(Table1[[#This Row],[Final Order]]&gt;0,ROUNDUP(Table1[[#This Row],[Final Order]],0),"")</f>
        <v>1</v>
      </c>
      <c r="H101" t="str">
        <f>Table1[[#This Row],[OrderUnit]]</f>
        <v>box</v>
      </c>
      <c r="I101" s="7">
        <v>0.5</v>
      </c>
      <c r="J101" s="32" t="s">
        <v>39</v>
      </c>
      <c r="K101">
        <v>140</v>
      </c>
      <c r="L101" s="4" t="s">
        <v>279</v>
      </c>
      <c r="M101" s="10">
        <f>IF(Table1[[#This Row],[ReportUnit]]=Table1[[#This Row],[OrderUnit]],Table1[[#This Row],[weeklyUsageReportUnit]],Table1[[#This Row],[weeklyUsageReportUnit]]/Table1[[#This Row],[Pack Size]])</f>
        <v>0.7</v>
      </c>
      <c r="N101" s="10" t="s">
        <v>39</v>
      </c>
      <c r="O101" s="1">
        <v>3</v>
      </c>
      <c r="P101" s="34">
        <f>Table1[[#This Row],[WeeklyUsageOrderUnit]]-Table1[[#This Row],[insotckWalktoOrder]]</f>
        <v>0.19999999999999996</v>
      </c>
      <c r="Q101" s="34">
        <f>IF(Table1[[#This Row],[WalkUnit]]=Table1[[#This Row],[OrderUnit]],Table1[[#This Row],[InstockWalkUnit]],Table1[[#This Row],[InstockWalkUnit]]/Table1[[#This Row],[Pack Size]])</f>
        <v>0.5</v>
      </c>
      <c r="R101" s="34">
        <f>IF(Table1[[#This Row],[WalkUnit]]=Table1[[#This Row],[OrderUnit]],1,1/Table1[[#This Row],[Pack Size]])</f>
        <v>1</v>
      </c>
    </row>
    <row r="102" spans="1:18" s="22" customFormat="1" x14ac:dyDescent="0.2">
      <c r="A102" s="17">
        <v>6110</v>
      </c>
      <c r="B102" s="17" t="str">
        <f>LEFT(Table1[[#This Row],[Code]],4)</f>
        <v>6110</v>
      </c>
      <c r="C102" s="18" t="s">
        <v>37</v>
      </c>
      <c r="D102" s="18" t="s">
        <v>145</v>
      </c>
      <c r="E102" s="18">
        <v>448</v>
      </c>
      <c r="F102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0.33571428571428569</v>
      </c>
      <c r="G102" s="23">
        <f>IF(Table1[[#This Row],[Final Order]]&gt;0,ROUNDUP(Table1[[#This Row],[Final Order]],0),"")</f>
        <v>1</v>
      </c>
      <c r="H102" t="str">
        <f>Table1[[#This Row],[OrderUnit]]</f>
        <v>box</v>
      </c>
      <c r="I102" s="7">
        <v>0.2</v>
      </c>
      <c r="J102" s="32" t="s">
        <v>39</v>
      </c>
      <c r="K102">
        <v>240</v>
      </c>
      <c r="L102" s="19" t="s">
        <v>279</v>
      </c>
      <c r="M102" s="10">
        <f>IF(Table1[[#This Row],[ReportUnit]]=Table1[[#This Row],[OrderUnit]],Table1[[#This Row],[weeklyUsageReportUnit]],Table1[[#This Row],[weeklyUsageReportUnit]]/Table1[[#This Row],[Pack Size]])</f>
        <v>0.5357142857142857</v>
      </c>
      <c r="N102" s="20" t="s">
        <v>39</v>
      </c>
      <c r="O102" s="21">
        <v>3</v>
      </c>
      <c r="P102" s="34">
        <f>Table1[[#This Row],[WeeklyUsageOrderUnit]]-Table1[[#This Row],[insotckWalktoOrder]]</f>
        <v>0.33571428571428569</v>
      </c>
      <c r="Q102" s="34">
        <f>IF(Table1[[#This Row],[WalkUnit]]=Table1[[#This Row],[OrderUnit]],Table1[[#This Row],[InstockWalkUnit]],Table1[[#This Row],[InstockWalkUnit]]/Table1[[#This Row],[Pack Size]])</f>
        <v>0.2</v>
      </c>
      <c r="R102" s="34">
        <f>IF(Table1[[#This Row],[WalkUnit]]=Table1[[#This Row],[OrderUnit]],1,1/Table1[[#This Row],[Pack Size]])</f>
        <v>1</v>
      </c>
    </row>
    <row r="103" spans="1:18" x14ac:dyDescent="0.2">
      <c r="A103" s="3" t="s">
        <v>146</v>
      </c>
      <c r="B103" s="3" t="str">
        <f>LEFT(Table1[[#This Row],[Code]],4)</f>
        <v>6112</v>
      </c>
      <c r="C103" s="2" t="s">
        <v>37</v>
      </c>
      <c r="D103" s="2" t="s">
        <v>147</v>
      </c>
      <c r="E103" s="2">
        <v>12.5</v>
      </c>
      <c r="F103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03" s="23" t="str">
        <f>IF(Table1[[#This Row],[Final Order]]&gt;0,ROUNDUP(Table1[[#This Row],[Final Order]],0),"")</f>
        <v/>
      </c>
      <c r="H103" t="str">
        <f>Table1[[#This Row],[OrderUnit]]</f>
        <v>box</v>
      </c>
      <c r="I103" s="7">
        <f>Table1[[#This Row],[weeklyUsageReportUnit]]/Table1[[#This Row],[Pack Size]]</f>
        <v>0</v>
      </c>
      <c r="J103" s="32" t="s">
        <v>39</v>
      </c>
      <c r="K103">
        <v>0</v>
      </c>
      <c r="L103" s="4" t="s">
        <v>47</v>
      </c>
      <c r="M103" s="10">
        <f>IF(Table1[[#This Row],[ReportUnit]]=Table1[[#This Row],[OrderUnit]],Table1[[#This Row],[weeklyUsageReportUnit]],Table1[[#This Row],[weeklyUsageReportUnit]]/Table1[[#This Row],[Pack Size]])</f>
        <v>0</v>
      </c>
      <c r="N103" s="10" t="s">
        <v>39</v>
      </c>
      <c r="O103" s="1">
        <v>7</v>
      </c>
      <c r="P103" s="34">
        <f>Table1[[#This Row],[WeeklyUsageOrderUnit]]-Table1[[#This Row],[insotckWalktoOrder]]</f>
        <v>0</v>
      </c>
      <c r="Q103" s="34">
        <f>IF(Table1[[#This Row],[WalkUnit]]=Table1[[#This Row],[OrderUnit]],Table1[[#This Row],[InstockWalkUnit]],Table1[[#This Row],[InstockWalkUnit]]/Table1[[#This Row],[Pack Size]])</f>
        <v>0</v>
      </c>
      <c r="R103" s="34">
        <f>IF(Table1[[#This Row],[WalkUnit]]=Table1[[#This Row],[OrderUnit]],1,1/Table1[[#This Row],[Pack Size]])</f>
        <v>1</v>
      </c>
    </row>
    <row r="104" spans="1:18" x14ac:dyDescent="0.2">
      <c r="A104" s="3">
        <v>6113</v>
      </c>
      <c r="B104" s="3" t="str">
        <f>LEFT(Table1[[#This Row],[Code]],4)</f>
        <v>6113</v>
      </c>
      <c r="C104" s="2" t="s">
        <v>37</v>
      </c>
      <c r="D104" s="2" t="s">
        <v>148</v>
      </c>
      <c r="E104" s="2">
        <v>10</v>
      </c>
      <c r="F104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-0.39999999999999997</v>
      </c>
      <c r="G104" s="23" t="str">
        <f>IF(Table1[[#This Row],[Final Order]]&gt;0,ROUNDUP(Table1[[#This Row],[Final Order]],0),"")</f>
        <v/>
      </c>
      <c r="H104" t="str">
        <f>Table1[[#This Row],[OrderUnit]]</f>
        <v>box</v>
      </c>
      <c r="I104" s="7">
        <v>0.7</v>
      </c>
      <c r="J104" s="32" t="s">
        <v>39</v>
      </c>
      <c r="K104">
        <v>3</v>
      </c>
      <c r="L104" s="4" t="s">
        <v>57</v>
      </c>
      <c r="M104" s="10">
        <f>IF(Table1[[#This Row],[ReportUnit]]=Table1[[#This Row],[OrderUnit]],Table1[[#This Row],[weeklyUsageReportUnit]],Table1[[#This Row],[weeklyUsageReportUnit]]/Table1[[#This Row],[Pack Size]])</f>
        <v>0.3</v>
      </c>
      <c r="N104" s="10" t="s">
        <v>39</v>
      </c>
      <c r="O104" s="1">
        <v>7</v>
      </c>
      <c r="P104" s="34">
        <f>Table1[[#This Row],[WeeklyUsageOrderUnit]]-Table1[[#This Row],[insotckWalktoOrder]]</f>
        <v>-0.39999999999999997</v>
      </c>
      <c r="Q104" s="34">
        <f>IF(Table1[[#This Row],[WalkUnit]]=Table1[[#This Row],[OrderUnit]],Table1[[#This Row],[InstockWalkUnit]],Table1[[#This Row],[InstockWalkUnit]]/Table1[[#This Row],[Pack Size]])</f>
        <v>0.7</v>
      </c>
      <c r="R104" s="34">
        <f>IF(Table1[[#This Row],[WalkUnit]]=Table1[[#This Row],[OrderUnit]],1,1/Table1[[#This Row],[Pack Size]])</f>
        <v>1</v>
      </c>
    </row>
    <row r="105" spans="1:18" x14ac:dyDescent="0.2">
      <c r="A105" s="14">
        <v>6117</v>
      </c>
      <c r="B105" s="3" t="str">
        <f>LEFT(Table1[[#This Row],[Code]],4)</f>
        <v>6117</v>
      </c>
      <c r="C105" s="2" t="s">
        <v>37</v>
      </c>
      <c r="D105" s="2" t="s">
        <v>176</v>
      </c>
      <c r="E105" s="2">
        <v>5</v>
      </c>
      <c r="F105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0.4</v>
      </c>
      <c r="G105" s="23">
        <f>IF(Table1[[#This Row],[Final Order]]&gt;0,ROUNDUP(Table1[[#This Row],[Final Order]],0),"")</f>
        <v>1</v>
      </c>
      <c r="H105" t="str">
        <f>Table1[[#This Row],[OrderUnit]]</f>
        <v>bag</v>
      </c>
      <c r="I105" s="7">
        <f>Table1[[#This Row],[weeklyUsageReportUnit]]/Table1[[#This Row],[Pack Size]]</f>
        <v>0.1</v>
      </c>
      <c r="J105" s="32" t="s">
        <v>47</v>
      </c>
      <c r="K105">
        <v>0.5</v>
      </c>
      <c r="L105" s="4" t="s">
        <v>47</v>
      </c>
      <c r="M105" s="10">
        <f>IF(Table1[[#This Row],[ReportUnit]]=Table1[[#This Row],[OrderUnit]],Table1[[#This Row],[weeklyUsageReportUnit]],Table1[[#This Row],[weeklyUsageReportUnit]]/Table1[[#This Row],[Pack Size]])</f>
        <v>0.5</v>
      </c>
      <c r="N105" s="10" t="s">
        <v>47</v>
      </c>
      <c r="O105" s="1">
        <v>7</v>
      </c>
      <c r="P105" s="34">
        <f>Table1[[#This Row],[WeeklyUsageOrderUnit]]-Table1[[#This Row],[insotckWalktoOrder]]</f>
        <v>0.4</v>
      </c>
      <c r="Q105" s="34">
        <f>IF(Table1[[#This Row],[WalkUnit]]=Table1[[#This Row],[OrderUnit]],Table1[[#This Row],[InstockWalkUnit]],Table1[[#This Row],[InstockWalkUnit]]/Table1[[#This Row],[Pack Size]])</f>
        <v>0.1</v>
      </c>
      <c r="R105" s="34">
        <f>IF(Table1[[#This Row],[WalkUnit]]=Table1[[#This Row],[OrderUnit]],1,1/Table1[[#This Row],[Pack Size]])</f>
        <v>1</v>
      </c>
    </row>
    <row r="106" spans="1:18" x14ac:dyDescent="0.2">
      <c r="A106" s="3" t="s">
        <v>177</v>
      </c>
      <c r="B106" s="3" t="str">
        <f>LEFT(Table1[[#This Row],[Code]],4)</f>
        <v>6151</v>
      </c>
      <c r="C106" s="2" t="s">
        <v>37</v>
      </c>
      <c r="D106" s="2" t="s">
        <v>178</v>
      </c>
      <c r="E106" s="2">
        <v>1</v>
      </c>
      <c r="F106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-0.5</v>
      </c>
      <c r="G106" s="23" t="str">
        <f>IF(Table1[[#This Row],[Final Order]]&gt;0,ROUNDUP(Table1[[#This Row],[Final Order]],0),"")</f>
        <v/>
      </c>
      <c r="H106" t="str">
        <f>Table1[[#This Row],[OrderUnit]]</f>
        <v>bag</v>
      </c>
      <c r="I106" s="7">
        <v>1</v>
      </c>
      <c r="J106" s="32" t="s">
        <v>47</v>
      </c>
      <c r="K106">
        <v>0.5</v>
      </c>
      <c r="L106" s="4" t="s">
        <v>47</v>
      </c>
      <c r="M106" s="10">
        <f>IF(Table1[[#This Row],[ReportUnit]]=Table1[[#This Row],[OrderUnit]],Table1[[#This Row],[weeklyUsageReportUnit]],Table1[[#This Row],[weeklyUsageReportUnit]]/Table1[[#This Row],[Pack Size]])</f>
        <v>0.5</v>
      </c>
      <c r="N106" s="10" t="s">
        <v>47</v>
      </c>
      <c r="O106" s="1">
        <v>3</v>
      </c>
      <c r="P106" s="34">
        <f>Table1[[#This Row],[WeeklyUsageOrderUnit]]-Table1[[#This Row],[insotckWalktoOrder]]</f>
        <v>-0.5</v>
      </c>
      <c r="Q106" s="34">
        <f>IF(Table1[[#This Row],[WalkUnit]]=Table1[[#This Row],[OrderUnit]],Table1[[#This Row],[InstockWalkUnit]],Table1[[#This Row],[InstockWalkUnit]]/Table1[[#This Row],[Pack Size]])</f>
        <v>1</v>
      </c>
      <c r="R106" s="34">
        <f>IF(Table1[[#This Row],[WalkUnit]]=Table1[[#This Row],[OrderUnit]],1,1/Table1[[#This Row],[Pack Size]])</f>
        <v>1</v>
      </c>
    </row>
    <row r="107" spans="1:18" x14ac:dyDescent="0.2">
      <c r="A107" s="3" t="s">
        <v>149</v>
      </c>
      <c r="B107" s="3" t="str">
        <f>LEFT(Table1[[#This Row],[Code]],4)</f>
        <v>6161</v>
      </c>
      <c r="C107" s="2" t="s">
        <v>37</v>
      </c>
      <c r="D107" s="2" t="s">
        <v>150</v>
      </c>
      <c r="E107" s="2">
        <v>0.45</v>
      </c>
      <c r="F107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-2</v>
      </c>
      <c r="G107" s="23" t="str">
        <f>IF(Table1[[#This Row],[Final Order]]&gt;0,ROUNDUP(Table1[[#This Row],[Final Order]],0),"")</f>
        <v/>
      </c>
      <c r="H107" t="str">
        <f>Table1[[#This Row],[OrderUnit]]</f>
        <v>bag</v>
      </c>
      <c r="I107" s="7">
        <v>3</v>
      </c>
      <c r="J107" s="32" t="s">
        <v>47</v>
      </c>
      <c r="K107">
        <v>1</v>
      </c>
      <c r="L107" s="4" t="s">
        <v>47</v>
      </c>
      <c r="M107" s="10">
        <f>IF(Table1[[#This Row],[ReportUnit]]=Table1[[#This Row],[OrderUnit]],Table1[[#This Row],[weeklyUsageReportUnit]],Table1[[#This Row],[weeklyUsageReportUnit]]/Table1[[#This Row],[Pack Size]])</f>
        <v>1</v>
      </c>
      <c r="N107" s="10" t="s">
        <v>47</v>
      </c>
      <c r="O107" s="1">
        <v>14</v>
      </c>
      <c r="P107" s="34">
        <f>Table1[[#This Row],[WeeklyUsageOrderUnit]]-Table1[[#This Row],[insotckWalktoOrder]]</f>
        <v>-2</v>
      </c>
      <c r="Q107" s="34">
        <f>IF(Table1[[#This Row],[WalkUnit]]=Table1[[#This Row],[OrderUnit]],Table1[[#This Row],[InstockWalkUnit]],Table1[[#This Row],[InstockWalkUnit]]/Table1[[#This Row],[Pack Size]])</f>
        <v>3</v>
      </c>
      <c r="R107" s="34">
        <f>IF(Table1[[#This Row],[WalkUnit]]=Table1[[#This Row],[OrderUnit]],1,1/Table1[[#This Row],[Pack Size]])</f>
        <v>1</v>
      </c>
    </row>
    <row r="108" spans="1:18" x14ac:dyDescent="0.2">
      <c r="A108" s="3">
        <v>6216</v>
      </c>
      <c r="B108" s="3" t="str">
        <f>LEFT(Table1[[#This Row],[Code]],4)</f>
        <v>6216</v>
      </c>
      <c r="C108" s="2" t="s">
        <v>37</v>
      </c>
      <c r="D108" s="2" t="s">
        <v>151</v>
      </c>
      <c r="E108" s="2">
        <v>36</v>
      </c>
      <c r="F108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0.35555555555555557</v>
      </c>
      <c r="G108" s="23">
        <f>IF(Table1[[#This Row],[Final Order]]&gt;0,ROUNDUP(Table1[[#This Row],[Final Order]],0),"")</f>
        <v>1</v>
      </c>
      <c r="H108" t="str">
        <f>Table1[[#This Row],[OrderUnit]]</f>
        <v>box</v>
      </c>
      <c r="I108" s="7">
        <v>0.2</v>
      </c>
      <c r="J108" s="32" t="s">
        <v>39</v>
      </c>
      <c r="K108">
        <v>20</v>
      </c>
      <c r="L108" s="4" t="s">
        <v>279</v>
      </c>
      <c r="M108" s="10">
        <f>IF(Table1[[#This Row],[ReportUnit]]=Table1[[#This Row],[OrderUnit]],Table1[[#This Row],[weeklyUsageReportUnit]],Table1[[#This Row],[weeklyUsageReportUnit]]/Table1[[#This Row],[Pack Size]])</f>
        <v>0.55555555555555558</v>
      </c>
      <c r="N108" s="10" t="s">
        <v>39</v>
      </c>
      <c r="O108" s="1">
        <v>3</v>
      </c>
      <c r="P108" s="34">
        <f>Table1[[#This Row],[WeeklyUsageOrderUnit]]-Table1[[#This Row],[insotckWalktoOrder]]</f>
        <v>0.35555555555555557</v>
      </c>
      <c r="Q108" s="34">
        <f>IF(Table1[[#This Row],[WalkUnit]]=Table1[[#This Row],[OrderUnit]],Table1[[#This Row],[InstockWalkUnit]],Table1[[#This Row],[InstockWalkUnit]]/Table1[[#This Row],[Pack Size]])</f>
        <v>0.2</v>
      </c>
      <c r="R108" s="34">
        <f>IF(Table1[[#This Row],[WalkUnit]]=Table1[[#This Row],[OrderUnit]],1,1/Table1[[#This Row],[Pack Size]])</f>
        <v>1</v>
      </c>
    </row>
    <row r="109" spans="1:18" x14ac:dyDescent="0.2">
      <c r="A109" s="3">
        <v>8002</v>
      </c>
      <c r="B109" s="3" t="str">
        <f>LEFT(Table1[[#This Row],[Code]],4)</f>
        <v>8002</v>
      </c>
      <c r="C109" s="2" t="s">
        <v>212</v>
      </c>
      <c r="D109" s="2" t="s">
        <v>223</v>
      </c>
      <c r="E109" s="2">
        <v>1000</v>
      </c>
      <c r="F109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09" s="23" t="str">
        <f>IF(Table1[[#This Row],[Final Order]]&gt;0,ROUNDUP(Table1[[#This Row],[Final Order]],0),"")</f>
        <v/>
      </c>
      <c r="H109" t="str">
        <f>Table1[[#This Row],[OrderUnit]]</f>
        <v>box</v>
      </c>
      <c r="I109" s="7">
        <f>Table1[[#This Row],[weeklyUsageReportUnit]]/Table1[[#This Row],[Pack Size]]</f>
        <v>0</v>
      </c>
      <c r="J109" s="32" t="s">
        <v>39</v>
      </c>
      <c r="K109">
        <v>0</v>
      </c>
      <c r="L109" s="4" t="s">
        <v>39</v>
      </c>
      <c r="M109" s="10">
        <f>IF(Table1[[#This Row],[ReportUnit]]=Table1[[#This Row],[OrderUnit]],Table1[[#This Row],[weeklyUsageReportUnit]],Table1[[#This Row],[weeklyUsageReportUnit]]/Table1[[#This Row],[Pack Size]])</f>
        <v>0</v>
      </c>
      <c r="N109" s="10" t="s">
        <v>39</v>
      </c>
      <c r="O109" s="1">
        <v>3</v>
      </c>
      <c r="P109" s="34">
        <f>Table1[[#This Row],[WeeklyUsageOrderUnit]]-Table1[[#This Row],[insotckWalktoOrder]]</f>
        <v>0</v>
      </c>
      <c r="Q109" s="34">
        <f>IF(Table1[[#This Row],[WalkUnit]]=Table1[[#This Row],[OrderUnit]],Table1[[#This Row],[InstockWalkUnit]],Table1[[#This Row],[InstockWalkUnit]]/Table1[[#This Row],[Pack Size]])</f>
        <v>0</v>
      </c>
      <c r="R109" s="34">
        <f>IF(Table1[[#This Row],[WalkUnit]]=Table1[[#This Row],[OrderUnit]],1,1/Table1[[#This Row],[Pack Size]])</f>
        <v>1</v>
      </c>
    </row>
    <row r="110" spans="1:18" x14ac:dyDescent="0.2">
      <c r="A110" s="3">
        <v>8003</v>
      </c>
      <c r="B110" s="3" t="str">
        <f>LEFT(Table1[[#This Row],[Code]],4)</f>
        <v>8003</v>
      </c>
      <c r="C110" s="2" t="s">
        <v>212</v>
      </c>
      <c r="D110" s="2" t="s">
        <v>224</v>
      </c>
      <c r="E110" s="2">
        <v>1000</v>
      </c>
      <c r="F110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10" s="23" t="str">
        <f>IF(Table1[[#This Row],[Final Order]]&gt;0,ROUNDUP(Table1[[#This Row],[Final Order]],0),"")</f>
        <v/>
      </c>
      <c r="H110" t="str">
        <f>Table1[[#This Row],[OrderUnit]]</f>
        <v>box</v>
      </c>
      <c r="I110" s="7">
        <f>Table1[[#This Row],[weeklyUsageReportUnit]]/Table1[[#This Row],[Pack Size]]</f>
        <v>0</v>
      </c>
      <c r="J110" s="32" t="s">
        <v>39</v>
      </c>
      <c r="K110">
        <v>0</v>
      </c>
      <c r="L110" s="4" t="s">
        <v>39</v>
      </c>
      <c r="M110" s="10">
        <f>IF(Table1[[#This Row],[ReportUnit]]=Table1[[#This Row],[OrderUnit]],Table1[[#This Row],[weeklyUsageReportUnit]],Table1[[#This Row],[weeklyUsageReportUnit]]/Table1[[#This Row],[Pack Size]])</f>
        <v>0</v>
      </c>
      <c r="N110" s="10" t="s">
        <v>39</v>
      </c>
      <c r="O110" s="1">
        <v>3</v>
      </c>
      <c r="P110" s="34">
        <f>Table1[[#This Row],[WeeklyUsageOrderUnit]]-Table1[[#This Row],[insotckWalktoOrder]]</f>
        <v>0</v>
      </c>
      <c r="Q110" s="34">
        <f>IF(Table1[[#This Row],[WalkUnit]]=Table1[[#This Row],[OrderUnit]],Table1[[#This Row],[InstockWalkUnit]],Table1[[#This Row],[InstockWalkUnit]]/Table1[[#This Row],[Pack Size]])</f>
        <v>0</v>
      </c>
      <c r="R110" s="34">
        <f>IF(Table1[[#This Row],[WalkUnit]]=Table1[[#This Row],[OrderUnit]],1,1/Table1[[#This Row],[Pack Size]])</f>
        <v>1</v>
      </c>
    </row>
    <row r="111" spans="1:18" x14ac:dyDescent="0.2">
      <c r="A111" s="3">
        <v>8006</v>
      </c>
      <c r="B111" s="3" t="str">
        <f>LEFT(Table1[[#This Row],[Code]],4)</f>
        <v>8006</v>
      </c>
      <c r="C111" s="2" t="s">
        <v>212</v>
      </c>
      <c r="D111" s="2" t="s">
        <v>225</v>
      </c>
      <c r="E111" s="2">
        <v>1000</v>
      </c>
      <c r="F111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-5</v>
      </c>
      <c r="G111" s="23" t="str">
        <f>IF(Table1[[#This Row],[Final Order]]&gt;0,ROUNDUP(Table1[[#This Row],[Final Order]],0),"")</f>
        <v/>
      </c>
      <c r="H111" t="str">
        <f>Table1[[#This Row],[OrderUnit]]</f>
        <v>box</v>
      </c>
      <c r="I111" s="7">
        <v>6</v>
      </c>
      <c r="J111" s="32" t="s">
        <v>39</v>
      </c>
      <c r="K111">
        <v>1</v>
      </c>
      <c r="L111" s="4" t="s">
        <v>39</v>
      </c>
      <c r="M111" s="10">
        <f>IF(Table1[[#This Row],[ReportUnit]]=Table1[[#This Row],[OrderUnit]],Table1[[#This Row],[weeklyUsageReportUnit]],Table1[[#This Row],[weeklyUsageReportUnit]]/Table1[[#This Row],[Pack Size]])</f>
        <v>1</v>
      </c>
      <c r="N111" s="10" t="s">
        <v>39</v>
      </c>
      <c r="O111" s="1">
        <v>14</v>
      </c>
      <c r="P111" s="34">
        <f>Table1[[#This Row],[WeeklyUsageOrderUnit]]-Table1[[#This Row],[insotckWalktoOrder]]</f>
        <v>-5</v>
      </c>
      <c r="Q111" s="34">
        <f>IF(Table1[[#This Row],[WalkUnit]]=Table1[[#This Row],[OrderUnit]],Table1[[#This Row],[InstockWalkUnit]],Table1[[#This Row],[InstockWalkUnit]]/Table1[[#This Row],[Pack Size]])</f>
        <v>6</v>
      </c>
      <c r="R111" s="34">
        <f>IF(Table1[[#This Row],[WalkUnit]]=Table1[[#This Row],[OrderUnit]],1,1/Table1[[#This Row],[Pack Size]])</f>
        <v>1</v>
      </c>
    </row>
    <row r="112" spans="1:18" x14ac:dyDescent="0.2">
      <c r="A112" s="3">
        <v>8007</v>
      </c>
      <c r="B112" s="3" t="str">
        <f>LEFT(Table1[[#This Row],[Code]],4)</f>
        <v>8007</v>
      </c>
      <c r="C112" s="2" t="s">
        <v>212</v>
      </c>
      <c r="D112" s="2" t="s">
        <v>226</v>
      </c>
      <c r="E112" s="2">
        <v>1000</v>
      </c>
      <c r="F112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12" s="23" t="str">
        <f>IF(Table1[[#This Row],[Final Order]]&gt;0,ROUNDUP(Table1[[#This Row],[Final Order]],0),"")</f>
        <v/>
      </c>
      <c r="H112" t="str">
        <f>Table1[[#This Row],[OrderUnit]]</f>
        <v>box</v>
      </c>
      <c r="I112" s="7">
        <f>Table1[[#This Row],[weeklyUsageReportUnit]]/Table1[[#This Row],[Pack Size]]</f>
        <v>0</v>
      </c>
      <c r="J112" s="32" t="s">
        <v>39</v>
      </c>
      <c r="K112">
        <v>0</v>
      </c>
      <c r="L112" s="4" t="s">
        <v>39</v>
      </c>
      <c r="M112" s="10">
        <f>IF(Table1[[#This Row],[ReportUnit]]=Table1[[#This Row],[OrderUnit]],Table1[[#This Row],[weeklyUsageReportUnit]],Table1[[#This Row],[weeklyUsageReportUnit]]/Table1[[#This Row],[Pack Size]])</f>
        <v>0</v>
      </c>
      <c r="N112" s="10" t="s">
        <v>39</v>
      </c>
      <c r="O112" s="1">
        <v>3</v>
      </c>
      <c r="P112" s="34">
        <f>Table1[[#This Row],[WeeklyUsageOrderUnit]]-Table1[[#This Row],[insotckWalktoOrder]]</f>
        <v>0</v>
      </c>
      <c r="Q112" s="34">
        <f>IF(Table1[[#This Row],[WalkUnit]]=Table1[[#This Row],[OrderUnit]],Table1[[#This Row],[InstockWalkUnit]],Table1[[#This Row],[InstockWalkUnit]]/Table1[[#This Row],[Pack Size]])</f>
        <v>0</v>
      </c>
      <c r="R112" s="34">
        <f>IF(Table1[[#This Row],[WalkUnit]]=Table1[[#This Row],[OrderUnit]],1,1/Table1[[#This Row],[Pack Size]])</f>
        <v>1</v>
      </c>
    </row>
    <row r="113" spans="1:18" x14ac:dyDescent="0.2">
      <c r="A113" s="3">
        <v>8022</v>
      </c>
      <c r="B113" s="3" t="str">
        <f>LEFT(Table1[[#This Row],[Code]],4)</f>
        <v>8022</v>
      </c>
      <c r="C113" s="2" t="s">
        <v>212</v>
      </c>
      <c r="D113" s="2" t="s">
        <v>227</v>
      </c>
      <c r="E113" s="2">
        <v>5000</v>
      </c>
      <c r="F113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13" s="23" t="str">
        <f>IF(Table1[[#This Row],[Final Order]]&gt;0,ROUNDUP(Table1[[#This Row],[Final Order]],0),"")</f>
        <v/>
      </c>
      <c r="H113" t="str">
        <f>Table1[[#This Row],[OrderUnit]]</f>
        <v>box</v>
      </c>
      <c r="I113" s="7">
        <f>Table1[[#This Row],[weeklyUsageReportUnit]]/Table1[[#This Row],[Pack Size]]</f>
        <v>0</v>
      </c>
      <c r="J113" s="32" t="s">
        <v>39</v>
      </c>
      <c r="K113">
        <v>0</v>
      </c>
      <c r="L113" s="4" t="s">
        <v>39</v>
      </c>
      <c r="M113" s="10">
        <f>IF(Table1[[#This Row],[ReportUnit]]=Table1[[#This Row],[OrderUnit]],Table1[[#This Row],[weeklyUsageReportUnit]],Table1[[#This Row],[weeklyUsageReportUnit]]/Table1[[#This Row],[Pack Size]])</f>
        <v>0</v>
      </c>
      <c r="N113" s="10" t="s">
        <v>39</v>
      </c>
      <c r="O113" s="1">
        <v>3</v>
      </c>
      <c r="P113" s="34">
        <f>Table1[[#This Row],[WeeklyUsageOrderUnit]]-Table1[[#This Row],[insotckWalktoOrder]]</f>
        <v>0</v>
      </c>
      <c r="Q113" s="34">
        <f>IF(Table1[[#This Row],[WalkUnit]]=Table1[[#This Row],[OrderUnit]],Table1[[#This Row],[InstockWalkUnit]],Table1[[#This Row],[InstockWalkUnit]]/Table1[[#This Row],[Pack Size]])</f>
        <v>0</v>
      </c>
      <c r="R113" s="34">
        <f>IF(Table1[[#This Row],[WalkUnit]]=Table1[[#This Row],[OrderUnit]],1,1/Table1[[#This Row],[Pack Size]])</f>
        <v>1</v>
      </c>
    </row>
    <row r="114" spans="1:18" x14ac:dyDescent="0.2">
      <c r="A114" s="3">
        <v>8023</v>
      </c>
      <c r="B114" s="3" t="str">
        <f>LEFT(Table1[[#This Row],[Code]],4)</f>
        <v>8023</v>
      </c>
      <c r="C114" s="2" t="s">
        <v>212</v>
      </c>
      <c r="D114" s="2" t="s">
        <v>228</v>
      </c>
      <c r="E114" s="2">
        <v>5000</v>
      </c>
      <c r="F114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14" s="23" t="str">
        <f>IF(Table1[[#This Row],[Final Order]]&gt;0,ROUNDUP(Table1[[#This Row],[Final Order]],0),"")</f>
        <v/>
      </c>
      <c r="H114" t="str">
        <f>Table1[[#This Row],[OrderUnit]]</f>
        <v>box</v>
      </c>
      <c r="I114" s="7">
        <f>Table1[[#This Row],[weeklyUsageReportUnit]]/Table1[[#This Row],[Pack Size]]</f>
        <v>0</v>
      </c>
      <c r="J114" s="32" t="s">
        <v>39</v>
      </c>
      <c r="K114">
        <v>0</v>
      </c>
      <c r="L114" s="4" t="s">
        <v>39</v>
      </c>
      <c r="M114" s="10">
        <f>IF(Table1[[#This Row],[ReportUnit]]=Table1[[#This Row],[OrderUnit]],Table1[[#This Row],[weeklyUsageReportUnit]],Table1[[#This Row],[weeklyUsageReportUnit]]/Table1[[#This Row],[Pack Size]])</f>
        <v>0</v>
      </c>
      <c r="N114" s="10" t="s">
        <v>39</v>
      </c>
      <c r="O114" s="1">
        <v>3</v>
      </c>
      <c r="P114" s="34">
        <f>Table1[[#This Row],[WeeklyUsageOrderUnit]]-Table1[[#This Row],[insotckWalktoOrder]]</f>
        <v>0</v>
      </c>
      <c r="Q114" s="34">
        <f>IF(Table1[[#This Row],[WalkUnit]]=Table1[[#This Row],[OrderUnit]],Table1[[#This Row],[InstockWalkUnit]],Table1[[#This Row],[InstockWalkUnit]]/Table1[[#This Row],[Pack Size]])</f>
        <v>0</v>
      </c>
      <c r="R114" s="34">
        <f>IF(Table1[[#This Row],[WalkUnit]]=Table1[[#This Row],[OrderUnit]],1,1/Table1[[#This Row],[Pack Size]])</f>
        <v>1</v>
      </c>
    </row>
    <row r="115" spans="1:18" x14ac:dyDescent="0.2">
      <c r="A115" s="3" t="s">
        <v>229</v>
      </c>
      <c r="B115" s="3" t="str">
        <f>LEFT(Table1[[#This Row],[Code]],4)</f>
        <v>8038</v>
      </c>
      <c r="C115" s="2" t="s">
        <v>212</v>
      </c>
      <c r="D115" s="2" t="s">
        <v>230</v>
      </c>
      <c r="E115" s="2">
        <v>4</v>
      </c>
      <c r="F115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15" s="23" t="str">
        <f>IF(Table1[[#This Row],[Final Order]]&gt;0,ROUNDUP(Table1[[#This Row],[Final Order]],0),"")</f>
        <v/>
      </c>
      <c r="H115" t="str">
        <f>Table1[[#This Row],[OrderUnit]]</f>
        <v>box</v>
      </c>
      <c r="I115" s="7">
        <v>1</v>
      </c>
      <c r="J115" s="32" t="s">
        <v>39</v>
      </c>
      <c r="K115">
        <v>1</v>
      </c>
      <c r="L115" s="4" t="s">
        <v>39</v>
      </c>
      <c r="M115" s="10">
        <f>IF(Table1[[#This Row],[ReportUnit]]=Table1[[#This Row],[OrderUnit]],Table1[[#This Row],[weeklyUsageReportUnit]],Table1[[#This Row],[weeklyUsageReportUnit]]/Table1[[#This Row],[Pack Size]])</f>
        <v>1</v>
      </c>
      <c r="N115" s="10" t="s">
        <v>39</v>
      </c>
      <c r="O115" s="1">
        <v>7</v>
      </c>
      <c r="P115" s="34">
        <f>Table1[[#This Row],[WeeklyUsageOrderUnit]]-Table1[[#This Row],[insotckWalktoOrder]]</f>
        <v>0</v>
      </c>
      <c r="Q115" s="34">
        <f>IF(Table1[[#This Row],[WalkUnit]]=Table1[[#This Row],[OrderUnit]],Table1[[#This Row],[InstockWalkUnit]],Table1[[#This Row],[InstockWalkUnit]]/Table1[[#This Row],[Pack Size]])</f>
        <v>1</v>
      </c>
      <c r="R115" s="34">
        <f>IF(Table1[[#This Row],[WalkUnit]]=Table1[[#This Row],[OrderUnit]],1,1/Table1[[#This Row],[Pack Size]])</f>
        <v>1</v>
      </c>
    </row>
    <row r="116" spans="1:18" x14ac:dyDescent="0.2">
      <c r="A116" s="3">
        <v>8039</v>
      </c>
      <c r="B116" s="3" t="str">
        <f>LEFT(Table1[[#This Row],[Code]],4)</f>
        <v>8039</v>
      </c>
      <c r="C116" s="2" t="s">
        <v>212</v>
      </c>
      <c r="D116" s="2" t="s">
        <v>231</v>
      </c>
      <c r="E116" s="2">
        <v>25</v>
      </c>
      <c r="F116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-1.2</v>
      </c>
      <c r="G116" s="23" t="str">
        <f>IF(Table1[[#This Row],[Final Order]]&gt;0,ROUNDUP(Table1[[#This Row],[Final Order]],0),"")</f>
        <v/>
      </c>
      <c r="H116" t="str">
        <f>Table1[[#This Row],[OrderUnit]]</f>
        <v>pack</v>
      </c>
      <c r="I116" s="7">
        <v>2</v>
      </c>
      <c r="J116" s="32" t="s">
        <v>282</v>
      </c>
      <c r="K116">
        <v>20</v>
      </c>
      <c r="L116" s="4" t="s">
        <v>279</v>
      </c>
      <c r="M116" s="10">
        <f>IF(Table1[[#This Row],[ReportUnit]]=Table1[[#This Row],[OrderUnit]],Table1[[#This Row],[weeklyUsageReportUnit]],Table1[[#This Row],[weeklyUsageReportUnit]]/Table1[[#This Row],[Pack Size]])</f>
        <v>0.8</v>
      </c>
      <c r="N116" t="s">
        <v>282</v>
      </c>
      <c r="O116" s="1">
        <v>7</v>
      </c>
      <c r="P116" s="34">
        <f>Table1[[#This Row],[WeeklyUsageOrderUnit]]-Table1[[#This Row],[insotckWalktoOrder]]</f>
        <v>-1.2</v>
      </c>
      <c r="Q116" s="34">
        <f>IF(Table1[[#This Row],[WalkUnit]]=Table1[[#This Row],[OrderUnit]],Table1[[#This Row],[InstockWalkUnit]],Table1[[#This Row],[InstockWalkUnit]]/Table1[[#This Row],[Pack Size]])</f>
        <v>2</v>
      </c>
      <c r="R116" s="34">
        <f>IF(Table1[[#This Row],[WalkUnit]]=Table1[[#This Row],[OrderUnit]],1,1/Table1[[#This Row],[Pack Size]])</f>
        <v>1</v>
      </c>
    </row>
    <row r="117" spans="1:18" x14ac:dyDescent="0.2">
      <c r="A117" s="3">
        <v>8040</v>
      </c>
      <c r="B117" s="3" t="str">
        <f>LEFT(Table1[[#This Row],[Code]],4)</f>
        <v>8040</v>
      </c>
      <c r="C117" s="2" t="s">
        <v>212</v>
      </c>
      <c r="D117" s="2" t="s">
        <v>232</v>
      </c>
      <c r="E117" s="2">
        <v>25</v>
      </c>
      <c r="F117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17" s="23" t="str">
        <f>IF(Table1[[#This Row],[Final Order]]&gt;0,ROUNDUP(Table1[[#This Row],[Final Order]],0),"")</f>
        <v/>
      </c>
      <c r="H117" t="str">
        <f>Table1[[#This Row],[OrderUnit]]</f>
        <v>box</v>
      </c>
      <c r="I117" s="7">
        <f>Table1[[#This Row],[weeklyUsageReportUnit]]/Table1[[#This Row],[Pack Size]]</f>
        <v>0</v>
      </c>
      <c r="J117" s="32" t="s">
        <v>282</v>
      </c>
      <c r="K117">
        <v>0</v>
      </c>
      <c r="L117" s="4" t="s">
        <v>279</v>
      </c>
      <c r="M117" s="10">
        <f>IF(Table1[[#This Row],[ReportUnit]]=Table1[[#This Row],[OrderUnit]],Table1[[#This Row],[weeklyUsageReportUnit]],Table1[[#This Row],[weeklyUsageReportUnit]]/Table1[[#This Row],[Pack Size]])</f>
        <v>0</v>
      </c>
      <c r="N117" s="10" t="s">
        <v>39</v>
      </c>
      <c r="O117" s="1">
        <v>7</v>
      </c>
      <c r="P117" s="34">
        <f>Table1[[#This Row],[WeeklyUsageOrderUnit]]-Table1[[#This Row],[insotckWalktoOrder]]</f>
        <v>0</v>
      </c>
      <c r="Q117" s="34">
        <f>IF(Table1[[#This Row],[WalkUnit]]=Table1[[#This Row],[OrderUnit]],Table1[[#This Row],[InstockWalkUnit]],Table1[[#This Row],[InstockWalkUnit]]/Table1[[#This Row],[Pack Size]])</f>
        <v>0</v>
      </c>
      <c r="R117" s="34">
        <f>IF(Table1[[#This Row],[WalkUnit]]=Table1[[#This Row],[OrderUnit]],1,1/Table1[[#This Row],[Pack Size]])</f>
        <v>0.04</v>
      </c>
    </row>
    <row r="118" spans="1:18" x14ac:dyDescent="0.2">
      <c r="A118" s="3" t="s">
        <v>233</v>
      </c>
      <c r="B118" s="3" t="str">
        <f>LEFT(Table1[[#This Row],[Code]],4)</f>
        <v>8041</v>
      </c>
      <c r="C118" s="2" t="s">
        <v>212</v>
      </c>
      <c r="D118" s="2" t="s">
        <v>234</v>
      </c>
      <c r="E118" s="2">
        <v>100</v>
      </c>
      <c r="F118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0.23</v>
      </c>
      <c r="G118" s="23">
        <f>IF(Table1[[#This Row],[Final Order]]&gt;0,ROUNDUP(Table1[[#This Row],[Final Order]],0),"")</f>
        <v>1</v>
      </c>
      <c r="H118" t="str">
        <f>Table1[[#This Row],[OrderUnit]]</f>
        <v>box</v>
      </c>
      <c r="I118" s="7">
        <v>2</v>
      </c>
      <c r="J118" s="32" t="s">
        <v>282</v>
      </c>
      <c r="K118">
        <v>25</v>
      </c>
      <c r="L118" s="4" t="s">
        <v>279</v>
      </c>
      <c r="M118" s="10">
        <f>IF(Table1[[#This Row],[ReportUnit]]=Table1[[#This Row],[OrderUnit]],Table1[[#This Row],[weeklyUsageReportUnit]],Table1[[#This Row],[weeklyUsageReportUnit]]/Table1[[#This Row],[Pack Size]])</f>
        <v>0.25</v>
      </c>
      <c r="N118" s="10" t="s">
        <v>39</v>
      </c>
      <c r="O118" s="1">
        <v>7</v>
      </c>
      <c r="P118" s="34">
        <f>Table1[[#This Row],[WeeklyUsageOrderUnit]]-Table1[[#This Row],[insotckWalktoOrder]]</f>
        <v>0.23</v>
      </c>
      <c r="Q118" s="34">
        <f>IF(Table1[[#This Row],[WalkUnit]]=Table1[[#This Row],[OrderUnit]],Table1[[#This Row],[InstockWalkUnit]],Table1[[#This Row],[InstockWalkUnit]]/Table1[[#This Row],[Pack Size]])</f>
        <v>0.02</v>
      </c>
      <c r="R118" s="34">
        <f>IF(Table1[[#This Row],[WalkUnit]]=Table1[[#This Row],[OrderUnit]],1,1/Table1[[#This Row],[Pack Size]])</f>
        <v>0.01</v>
      </c>
    </row>
    <row r="119" spans="1:18" x14ac:dyDescent="0.2">
      <c r="A119" s="14" t="s">
        <v>235</v>
      </c>
      <c r="B119" s="3" t="str">
        <f>LEFT(Table1[[#This Row],[Code]],4)</f>
        <v>8865</v>
      </c>
      <c r="C119" s="2" t="s">
        <v>212</v>
      </c>
      <c r="D119" s="2" t="s">
        <v>236</v>
      </c>
      <c r="E119" s="2">
        <v>50</v>
      </c>
      <c r="F119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19" s="23" t="str">
        <f>IF(Table1[[#This Row],[Final Order]]&gt;0,ROUNDUP(Table1[[#This Row],[Final Order]],0),"")</f>
        <v/>
      </c>
      <c r="H119" t="str">
        <f>Table1[[#This Row],[OrderUnit]]</f>
        <v>box</v>
      </c>
      <c r="I119" s="7">
        <f>Table1[[#This Row],[weeklyUsageReportUnit]]/Table1[[#This Row],[Pack Size]]</f>
        <v>0</v>
      </c>
      <c r="J119" s="32" t="s">
        <v>39</v>
      </c>
      <c r="K119">
        <v>0</v>
      </c>
      <c r="L119" s="4" t="s">
        <v>39</v>
      </c>
      <c r="M119" s="10">
        <f>IF(Table1[[#This Row],[ReportUnit]]=Table1[[#This Row],[OrderUnit]],Table1[[#This Row],[weeklyUsageReportUnit]],Table1[[#This Row],[weeklyUsageReportUnit]]/Table1[[#This Row],[Pack Size]])</f>
        <v>0</v>
      </c>
      <c r="N119" s="10" t="s">
        <v>39</v>
      </c>
      <c r="O119" s="1">
        <v>365</v>
      </c>
      <c r="P119" s="34">
        <f>Table1[[#This Row],[WeeklyUsageOrderUnit]]-Table1[[#This Row],[insotckWalktoOrder]]</f>
        <v>0</v>
      </c>
      <c r="Q119" s="34">
        <f>IF(Table1[[#This Row],[WalkUnit]]=Table1[[#This Row],[OrderUnit]],Table1[[#This Row],[InstockWalkUnit]],Table1[[#This Row],[InstockWalkUnit]]/Table1[[#This Row],[Pack Size]])</f>
        <v>0</v>
      </c>
      <c r="R119" s="34">
        <f>IF(Table1[[#This Row],[WalkUnit]]=Table1[[#This Row],[OrderUnit]],1,1/Table1[[#This Row],[Pack Size]])</f>
        <v>1</v>
      </c>
    </row>
    <row r="120" spans="1:18" x14ac:dyDescent="0.2">
      <c r="A120" s="3" t="s">
        <v>237</v>
      </c>
      <c r="B120" s="3" t="str">
        <f>LEFT(Table1[[#This Row],[Code]],4)</f>
        <v>8871</v>
      </c>
      <c r="C120" s="2" t="s">
        <v>212</v>
      </c>
      <c r="D120" s="2" t="s">
        <v>238</v>
      </c>
      <c r="E120" s="2">
        <v>50</v>
      </c>
      <c r="F120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-5.5</v>
      </c>
      <c r="G120" s="23" t="str">
        <f>IF(Table1[[#This Row],[Final Order]]&gt;0,ROUNDUP(Table1[[#This Row],[Final Order]],0),"")</f>
        <v/>
      </c>
      <c r="H120" t="str">
        <f>Table1[[#This Row],[OrderUnit]]</f>
        <v>box</v>
      </c>
      <c r="I120" s="7">
        <v>6</v>
      </c>
      <c r="J120" s="32" t="s">
        <v>39</v>
      </c>
      <c r="K120">
        <v>0.5</v>
      </c>
      <c r="L120" s="4" t="s">
        <v>39</v>
      </c>
      <c r="M120" s="10">
        <f>IF(Table1[[#This Row],[ReportUnit]]=Table1[[#This Row],[OrderUnit]],Table1[[#This Row],[weeklyUsageReportUnit]],Table1[[#This Row],[weeklyUsageReportUnit]]/Table1[[#This Row],[Pack Size]])</f>
        <v>0.5</v>
      </c>
      <c r="N120" s="10" t="s">
        <v>39</v>
      </c>
      <c r="O120" s="1">
        <v>21</v>
      </c>
      <c r="P120" s="34">
        <f>Table1[[#This Row],[WeeklyUsageOrderUnit]]-Table1[[#This Row],[insotckWalktoOrder]]</f>
        <v>-5.5</v>
      </c>
      <c r="Q120" s="34">
        <f>IF(Table1[[#This Row],[WalkUnit]]=Table1[[#This Row],[OrderUnit]],Table1[[#This Row],[InstockWalkUnit]],Table1[[#This Row],[InstockWalkUnit]]/Table1[[#This Row],[Pack Size]])</f>
        <v>6</v>
      </c>
      <c r="R120" s="34">
        <f>IF(Table1[[#This Row],[WalkUnit]]=Table1[[#This Row],[OrderUnit]],1,1/Table1[[#This Row],[Pack Size]])</f>
        <v>1</v>
      </c>
    </row>
    <row r="121" spans="1:18" x14ac:dyDescent="0.2">
      <c r="A121" s="3" t="s">
        <v>239</v>
      </c>
      <c r="B121" s="3" t="str">
        <f>LEFT(Table1[[#This Row],[Code]],4)</f>
        <v>9100</v>
      </c>
      <c r="C121" s="2" t="s">
        <v>212</v>
      </c>
      <c r="D121" s="2" t="s">
        <v>240</v>
      </c>
      <c r="E121" s="2">
        <v>12</v>
      </c>
      <c r="F121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0.49652777777777779</v>
      </c>
      <c r="G121" s="23">
        <f>IF(Table1[[#This Row],[Final Order]]&gt;0,ROUNDUP(Table1[[#This Row],[Final Order]],0),"")</f>
        <v>1</v>
      </c>
      <c r="H121" t="str">
        <f>Table1[[#This Row],[OrderUnit]]</f>
        <v>box</v>
      </c>
      <c r="I121" s="7">
        <f>Table1[[#This Row],[weeklyUsageReportUnit]]/Table1[[#This Row],[Pack Size]]</f>
        <v>4.1666666666666664E-2</v>
      </c>
      <c r="K121">
        <v>0.5</v>
      </c>
      <c r="L121" s="4" t="s">
        <v>39</v>
      </c>
      <c r="M121" s="10">
        <f>IF(Table1[[#This Row],[ReportUnit]]=Table1[[#This Row],[OrderUnit]],Table1[[#This Row],[weeklyUsageReportUnit]],Table1[[#This Row],[weeklyUsageReportUnit]]/Table1[[#This Row],[Pack Size]])</f>
        <v>0.5</v>
      </c>
      <c r="N121" s="10" t="s">
        <v>39</v>
      </c>
      <c r="O121" s="1">
        <v>7</v>
      </c>
      <c r="P121" s="34">
        <f>Table1[[#This Row],[WeeklyUsageOrderUnit]]-Table1[[#This Row],[insotckWalktoOrder]]</f>
        <v>0.49652777777777779</v>
      </c>
      <c r="Q121" s="34">
        <f>IF(Table1[[#This Row],[WalkUnit]]=Table1[[#This Row],[OrderUnit]],Table1[[#This Row],[InstockWalkUnit]],Table1[[#This Row],[InstockWalkUnit]]/Table1[[#This Row],[Pack Size]])</f>
        <v>3.472222222222222E-3</v>
      </c>
      <c r="R121" s="34">
        <f>IF(Table1[[#This Row],[WalkUnit]]=Table1[[#This Row],[OrderUnit]],1,1/Table1[[#This Row],[Pack Size]])</f>
        <v>8.3333333333333329E-2</v>
      </c>
    </row>
    <row r="122" spans="1:18" x14ac:dyDescent="0.2">
      <c r="A122" s="3" t="s">
        <v>241</v>
      </c>
      <c r="B122" s="3" t="str">
        <f>LEFT(Table1[[#This Row],[Code]],4)</f>
        <v>9105</v>
      </c>
      <c r="C122" s="2" t="s">
        <v>212</v>
      </c>
      <c r="D122" s="2" t="s">
        <v>242</v>
      </c>
      <c r="E122" s="2">
        <v>12</v>
      </c>
      <c r="F122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0.49652777777777779</v>
      </c>
      <c r="G122" s="23">
        <f>IF(Table1[[#This Row],[Final Order]]&gt;0,ROUNDUP(Table1[[#This Row],[Final Order]],0),"")</f>
        <v>1</v>
      </c>
      <c r="H122" t="str">
        <f>Table1[[#This Row],[OrderUnit]]</f>
        <v>box</v>
      </c>
      <c r="I122" s="7">
        <f>Table1[[#This Row],[weeklyUsageReportUnit]]/Table1[[#This Row],[Pack Size]]</f>
        <v>4.1666666666666664E-2</v>
      </c>
      <c r="K122">
        <v>0.5</v>
      </c>
      <c r="L122" s="4" t="s">
        <v>39</v>
      </c>
      <c r="M122" s="10">
        <f>IF(Table1[[#This Row],[ReportUnit]]=Table1[[#This Row],[OrderUnit]],Table1[[#This Row],[weeklyUsageReportUnit]],Table1[[#This Row],[weeklyUsageReportUnit]]/Table1[[#This Row],[Pack Size]])</f>
        <v>0.5</v>
      </c>
      <c r="N122" s="10" t="s">
        <v>39</v>
      </c>
      <c r="O122" s="1">
        <v>7</v>
      </c>
      <c r="P122" s="34">
        <f>Table1[[#This Row],[WeeklyUsageOrderUnit]]-Table1[[#This Row],[insotckWalktoOrder]]</f>
        <v>0.49652777777777779</v>
      </c>
      <c r="Q122" s="34">
        <f>IF(Table1[[#This Row],[WalkUnit]]=Table1[[#This Row],[OrderUnit]],Table1[[#This Row],[InstockWalkUnit]],Table1[[#This Row],[InstockWalkUnit]]/Table1[[#This Row],[Pack Size]])</f>
        <v>3.472222222222222E-3</v>
      </c>
      <c r="R122" s="34">
        <f>IF(Table1[[#This Row],[WalkUnit]]=Table1[[#This Row],[OrderUnit]],1,1/Table1[[#This Row],[Pack Size]])</f>
        <v>8.3333333333333329E-2</v>
      </c>
    </row>
    <row r="123" spans="1:18" x14ac:dyDescent="0.2">
      <c r="A123" s="3">
        <v>9110</v>
      </c>
      <c r="B123" s="3" t="str">
        <f>LEFT(Table1[[#This Row],[Code]],4)</f>
        <v>9110</v>
      </c>
      <c r="C123" s="2" t="s">
        <v>212</v>
      </c>
      <c r="D123" s="2" t="s">
        <v>243</v>
      </c>
      <c r="E123" s="2">
        <v>120</v>
      </c>
      <c r="F123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0.19998611111111111</v>
      </c>
      <c r="G123" s="23">
        <f>IF(Table1[[#This Row],[Final Order]]&gt;0,ROUNDUP(Table1[[#This Row],[Final Order]],0),"")</f>
        <v>1</v>
      </c>
      <c r="H123" t="str">
        <f>Table1[[#This Row],[OrderUnit]]</f>
        <v>box</v>
      </c>
      <c r="I123" s="7">
        <f>Table1[[#This Row],[weeklyUsageReportUnit]]/Table1[[#This Row],[Pack Size]]</f>
        <v>1.6666666666666668E-3</v>
      </c>
      <c r="K123">
        <v>0.2</v>
      </c>
      <c r="L123" s="4" t="s">
        <v>39</v>
      </c>
      <c r="M123" s="10">
        <f>IF(Table1[[#This Row],[ReportUnit]]=Table1[[#This Row],[OrderUnit]],Table1[[#This Row],[weeklyUsageReportUnit]],Table1[[#This Row],[weeklyUsageReportUnit]]/Table1[[#This Row],[Pack Size]])</f>
        <v>0.2</v>
      </c>
      <c r="N123" s="10" t="s">
        <v>39</v>
      </c>
      <c r="O123" s="1">
        <v>28</v>
      </c>
      <c r="P123" s="34">
        <f>Table1[[#This Row],[WeeklyUsageOrderUnit]]-Table1[[#This Row],[insotckWalktoOrder]]</f>
        <v>0.19998611111111111</v>
      </c>
      <c r="Q123" s="34">
        <f>IF(Table1[[#This Row],[WalkUnit]]=Table1[[#This Row],[OrderUnit]],Table1[[#This Row],[InstockWalkUnit]],Table1[[#This Row],[InstockWalkUnit]]/Table1[[#This Row],[Pack Size]])</f>
        <v>1.388888888888889E-5</v>
      </c>
      <c r="R123" s="34">
        <f>IF(Table1[[#This Row],[WalkUnit]]=Table1[[#This Row],[OrderUnit]],1,1/Table1[[#This Row],[Pack Size]])</f>
        <v>8.3333333333333332E-3</v>
      </c>
    </row>
    <row r="124" spans="1:18" x14ac:dyDescent="0.2">
      <c r="A124" s="3">
        <v>9115</v>
      </c>
      <c r="B124" s="3" t="str">
        <f>LEFT(Table1[[#This Row],[Code]],4)</f>
        <v>9115</v>
      </c>
      <c r="C124" s="2" t="s">
        <v>212</v>
      </c>
      <c r="D124" s="2" t="s">
        <v>244</v>
      </c>
      <c r="E124" s="2">
        <v>168</v>
      </c>
      <c r="F124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0.19999291383219955</v>
      </c>
      <c r="G124" s="23">
        <f>IF(Table1[[#This Row],[Final Order]]&gt;0,ROUNDUP(Table1[[#This Row],[Final Order]],0),"")</f>
        <v>1</v>
      </c>
      <c r="H124" t="str">
        <f>Table1[[#This Row],[OrderUnit]]</f>
        <v>box</v>
      </c>
      <c r="I124" s="7">
        <f>Table1[[#This Row],[weeklyUsageReportUnit]]/Table1[[#This Row],[Pack Size]]</f>
        <v>1.1904761904761906E-3</v>
      </c>
      <c r="K124">
        <v>0.2</v>
      </c>
      <c r="L124" s="4" t="s">
        <v>39</v>
      </c>
      <c r="M124" s="10">
        <f>IF(Table1[[#This Row],[ReportUnit]]=Table1[[#This Row],[OrderUnit]],Table1[[#This Row],[weeklyUsageReportUnit]],Table1[[#This Row],[weeklyUsageReportUnit]]/Table1[[#This Row],[Pack Size]])</f>
        <v>0.2</v>
      </c>
      <c r="N124" s="10" t="s">
        <v>39</v>
      </c>
      <c r="O124" s="1">
        <v>28</v>
      </c>
      <c r="P124" s="34">
        <f>Table1[[#This Row],[WeeklyUsageOrderUnit]]-Table1[[#This Row],[insotckWalktoOrder]]</f>
        <v>0.19999291383219955</v>
      </c>
      <c r="Q124" s="34">
        <f>IF(Table1[[#This Row],[WalkUnit]]=Table1[[#This Row],[OrderUnit]],Table1[[#This Row],[InstockWalkUnit]],Table1[[#This Row],[InstockWalkUnit]]/Table1[[#This Row],[Pack Size]])</f>
        <v>7.0861678004535151E-6</v>
      </c>
      <c r="R124" s="34">
        <f>IF(Table1[[#This Row],[WalkUnit]]=Table1[[#This Row],[OrderUnit]],1,1/Table1[[#This Row],[Pack Size]])</f>
        <v>5.9523809523809521E-3</v>
      </c>
    </row>
    <row r="125" spans="1:18" x14ac:dyDescent="0.2">
      <c r="A125" s="3">
        <v>9120</v>
      </c>
      <c r="B125" s="3" t="str">
        <f>LEFT(Table1[[#This Row],[Code]],4)</f>
        <v>9120</v>
      </c>
      <c r="C125" s="2" t="s">
        <v>212</v>
      </c>
      <c r="D125" s="2" t="s">
        <v>245</v>
      </c>
      <c r="E125" s="2">
        <v>200</v>
      </c>
      <c r="F125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0.19999500000000001</v>
      </c>
      <c r="G125" s="23">
        <f>IF(Table1[[#This Row],[Final Order]]&gt;0,ROUNDUP(Table1[[#This Row],[Final Order]],0),"")</f>
        <v>1</v>
      </c>
      <c r="H125" t="str">
        <f>Table1[[#This Row],[OrderUnit]]</f>
        <v>box</v>
      </c>
      <c r="I125" s="7">
        <f>Table1[[#This Row],[weeklyUsageReportUnit]]/Table1[[#This Row],[Pack Size]]</f>
        <v>1E-3</v>
      </c>
      <c r="K125">
        <v>0.2</v>
      </c>
      <c r="L125" s="4" t="s">
        <v>39</v>
      </c>
      <c r="M125" s="10">
        <f>IF(Table1[[#This Row],[ReportUnit]]=Table1[[#This Row],[OrderUnit]],Table1[[#This Row],[weeklyUsageReportUnit]],Table1[[#This Row],[weeklyUsageReportUnit]]/Table1[[#This Row],[Pack Size]])</f>
        <v>0.2</v>
      </c>
      <c r="N125" s="10" t="s">
        <v>39</v>
      </c>
      <c r="O125" s="1">
        <v>28</v>
      </c>
      <c r="P125" s="34">
        <f>Table1[[#This Row],[WeeklyUsageOrderUnit]]-Table1[[#This Row],[insotckWalktoOrder]]</f>
        <v>0.19999500000000001</v>
      </c>
      <c r="Q125" s="34">
        <f>IF(Table1[[#This Row],[WalkUnit]]=Table1[[#This Row],[OrderUnit]],Table1[[#This Row],[InstockWalkUnit]],Table1[[#This Row],[InstockWalkUnit]]/Table1[[#This Row],[Pack Size]])</f>
        <v>5.0000000000000004E-6</v>
      </c>
      <c r="R125" s="34">
        <f>IF(Table1[[#This Row],[WalkUnit]]=Table1[[#This Row],[OrderUnit]],1,1/Table1[[#This Row],[Pack Size]])</f>
        <v>5.0000000000000001E-3</v>
      </c>
    </row>
    <row r="126" spans="1:18" x14ac:dyDescent="0.2">
      <c r="A126" s="3" t="s">
        <v>246</v>
      </c>
      <c r="B126" s="3" t="str">
        <f>LEFT(Table1[[#This Row],[Code]],4)</f>
        <v>9125</v>
      </c>
      <c r="C126" s="2" t="s">
        <v>212</v>
      </c>
      <c r="D126" s="2" t="s">
        <v>247</v>
      </c>
      <c r="E126" s="2">
        <v>120</v>
      </c>
      <c r="F126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26" s="23" t="str">
        <f>IF(Table1[[#This Row],[Final Order]]&gt;0,ROUNDUP(Table1[[#This Row],[Final Order]],0),"")</f>
        <v/>
      </c>
      <c r="H126" t="str">
        <f>Table1[[#This Row],[OrderUnit]]</f>
        <v>box</v>
      </c>
      <c r="I126" s="7">
        <f>Table1[[#This Row],[weeklyUsageReportUnit]]/Table1[[#This Row],[Pack Size]]</f>
        <v>0</v>
      </c>
      <c r="K126">
        <v>0</v>
      </c>
      <c r="L126" s="4" t="s">
        <v>39</v>
      </c>
      <c r="M126" s="10">
        <f>IF(Table1[[#This Row],[ReportUnit]]=Table1[[#This Row],[OrderUnit]],Table1[[#This Row],[weeklyUsageReportUnit]],Table1[[#This Row],[weeklyUsageReportUnit]]/Table1[[#This Row],[Pack Size]])</f>
        <v>0</v>
      </c>
      <c r="N126" s="10" t="s">
        <v>39</v>
      </c>
      <c r="O126" s="1">
        <v>28</v>
      </c>
      <c r="P126" s="34">
        <f>Table1[[#This Row],[WeeklyUsageOrderUnit]]-Table1[[#This Row],[insotckWalktoOrder]]</f>
        <v>0</v>
      </c>
      <c r="Q126" s="34">
        <f>IF(Table1[[#This Row],[WalkUnit]]=Table1[[#This Row],[OrderUnit]],Table1[[#This Row],[InstockWalkUnit]],Table1[[#This Row],[InstockWalkUnit]]/Table1[[#This Row],[Pack Size]])</f>
        <v>0</v>
      </c>
      <c r="R126" s="34">
        <f>IF(Table1[[#This Row],[WalkUnit]]=Table1[[#This Row],[OrderUnit]],1,1/Table1[[#This Row],[Pack Size]])</f>
        <v>8.3333333333333332E-3</v>
      </c>
    </row>
    <row r="127" spans="1:18" x14ac:dyDescent="0.2">
      <c r="A127" s="3" t="s">
        <v>248</v>
      </c>
      <c r="B127" s="3" t="str">
        <f>LEFT(Table1[[#This Row],[Code]],4)</f>
        <v>9130</v>
      </c>
      <c r="C127" s="2" t="s">
        <v>212</v>
      </c>
      <c r="D127" s="2" t="s">
        <v>249</v>
      </c>
      <c r="E127" s="2">
        <v>6</v>
      </c>
      <c r="F127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27" s="23" t="str">
        <f>IF(Table1[[#This Row],[Final Order]]&gt;0,ROUNDUP(Table1[[#This Row],[Final Order]],0),"")</f>
        <v/>
      </c>
      <c r="H127" t="str">
        <f>Table1[[#This Row],[OrderUnit]]</f>
        <v>box</v>
      </c>
      <c r="I127" s="7">
        <f>Table1[[#This Row],[weeklyUsageReportUnit]]/Table1[[#This Row],[Pack Size]]</f>
        <v>0</v>
      </c>
      <c r="K127">
        <v>0</v>
      </c>
      <c r="L127" s="4" t="s">
        <v>39</v>
      </c>
      <c r="M127" s="10">
        <f>IF(Table1[[#This Row],[ReportUnit]]=Table1[[#This Row],[OrderUnit]],Table1[[#This Row],[weeklyUsageReportUnit]],Table1[[#This Row],[weeklyUsageReportUnit]]/Table1[[#This Row],[Pack Size]])</f>
        <v>0</v>
      </c>
      <c r="N127" s="10" t="s">
        <v>39</v>
      </c>
      <c r="O127" s="1">
        <v>365</v>
      </c>
      <c r="P127" s="34">
        <f>Table1[[#This Row],[WeeklyUsageOrderUnit]]-Table1[[#This Row],[insotckWalktoOrder]]</f>
        <v>0</v>
      </c>
      <c r="Q127" s="34">
        <f>IF(Table1[[#This Row],[WalkUnit]]=Table1[[#This Row],[OrderUnit]],Table1[[#This Row],[InstockWalkUnit]],Table1[[#This Row],[InstockWalkUnit]]/Table1[[#This Row],[Pack Size]])</f>
        <v>0</v>
      </c>
      <c r="R127" s="34">
        <f>IF(Table1[[#This Row],[WalkUnit]]=Table1[[#This Row],[OrderUnit]],1,1/Table1[[#This Row],[Pack Size]])</f>
        <v>0.16666666666666666</v>
      </c>
    </row>
    <row r="128" spans="1:18" x14ac:dyDescent="0.2">
      <c r="A128" s="3">
        <v>9135</v>
      </c>
      <c r="B128" s="3" t="str">
        <f>LEFT(Table1[[#This Row],[Code]],4)</f>
        <v>9135</v>
      </c>
      <c r="C128" s="2" t="s">
        <v>212</v>
      </c>
      <c r="D128" s="2" t="s">
        <v>250</v>
      </c>
      <c r="E128" s="2">
        <v>6</v>
      </c>
      <c r="F128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28" s="23" t="str">
        <f>IF(Table1[[#This Row],[Final Order]]&gt;0,ROUNDUP(Table1[[#This Row],[Final Order]],0),"")</f>
        <v/>
      </c>
      <c r="H128" t="str">
        <f>Table1[[#This Row],[OrderUnit]]</f>
        <v>box</v>
      </c>
      <c r="I128" s="7">
        <f>Table1[[#This Row],[weeklyUsageReportUnit]]/Table1[[#This Row],[Pack Size]]</f>
        <v>0</v>
      </c>
      <c r="K128">
        <v>0</v>
      </c>
      <c r="L128" s="4" t="s">
        <v>39</v>
      </c>
      <c r="M128" s="10">
        <f>IF(Table1[[#This Row],[ReportUnit]]=Table1[[#This Row],[OrderUnit]],Table1[[#This Row],[weeklyUsageReportUnit]],Table1[[#This Row],[weeklyUsageReportUnit]]/Table1[[#This Row],[Pack Size]])</f>
        <v>0</v>
      </c>
      <c r="N128" s="10" t="s">
        <v>39</v>
      </c>
      <c r="O128" s="1">
        <v>365</v>
      </c>
      <c r="P128" s="34">
        <f>Table1[[#This Row],[WeeklyUsageOrderUnit]]-Table1[[#This Row],[insotckWalktoOrder]]</f>
        <v>0</v>
      </c>
      <c r="Q128" s="34">
        <f>IF(Table1[[#This Row],[WalkUnit]]=Table1[[#This Row],[OrderUnit]],Table1[[#This Row],[InstockWalkUnit]],Table1[[#This Row],[InstockWalkUnit]]/Table1[[#This Row],[Pack Size]])</f>
        <v>0</v>
      </c>
      <c r="R128" s="34">
        <f>IF(Table1[[#This Row],[WalkUnit]]=Table1[[#This Row],[OrderUnit]],1,1/Table1[[#This Row],[Pack Size]])</f>
        <v>0.16666666666666666</v>
      </c>
    </row>
    <row r="129" spans="1:18" x14ac:dyDescent="0.2">
      <c r="A129" s="3">
        <v>9140</v>
      </c>
      <c r="B129" s="3" t="str">
        <f>LEFT(Table1[[#This Row],[Code]],4)</f>
        <v>9140</v>
      </c>
      <c r="C129" s="2" t="s">
        <v>212</v>
      </c>
      <c r="D129" s="2" t="s">
        <v>251</v>
      </c>
      <c r="E129" s="2">
        <v>1</v>
      </c>
      <c r="F129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29" s="23" t="str">
        <f>IF(Table1[[#This Row],[Final Order]]&gt;0,ROUNDUP(Table1[[#This Row],[Final Order]],0),"")</f>
        <v/>
      </c>
      <c r="H129" t="str">
        <f>Table1[[#This Row],[OrderUnit]]</f>
        <v>each</v>
      </c>
      <c r="I129" s="7">
        <f>Table1[[#This Row],[weeklyUsageReportUnit]]/Table1[[#This Row],[Pack Size]]</f>
        <v>0</v>
      </c>
      <c r="K129">
        <v>0</v>
      </c>
      <c r="L129" s="4" t="s">
        <v>39</v>
      </c>
      <c r="M129" s="10">
        <f>IF(Table1[[#This Row],[ReportUnit]]=Table1[[#This Row],[OrderUnit]],Table1[[#This Row],[weeklyUsageReportUnit]],Table1[[#This Row],[weeklyUsageReportUnit]]/Table1[[#This Row],[Pack Size]])</f>
        <v>0</v>
      </c>
      <c r="N129" s="10" t="s">
        <v>279</v>
      </c>
      <c r="O129" s="1">
        <v>365</v>
      </c>
      <c r="P129" s="34">
        <f>Table1[[#This Row],[WeeklyUsageOrderUnit]]-Table1[[#This Row],[insotckWalktoOrder]]</f>
        <v>0</v>
      </c>
      <c r="Q129" s="34">
        <f>IF(Table1[[#This Row],[WalkUnit]]=Table1[[#This Row],[OrderUnit]],Table1[[#This Row],[InstockWalkUnit]],Table1[[#This Row],[InstockWalkUnit]]/Table1[[#This Row],[Pack Size]])</f>
        <v>0</v>
      </c>
      <c r="R129" s="34">
        <f>IF(Table1[[#This Row],[WalkUnit]]=Table1[[#This Row],[OrderUnit]],1,1/Table1[[#This Row],[Pack Size]])</f>
        <v>1</v>
      </c>
    </row>
    <row r="130" spans="1:18" x14ac:dyDescent="0.2">
      <c r="A130" s="3">
        <v>9150</v>
      </c>
      <c r="B130" s="3" t="str">
        <f>LEFT(Table1[[#This Row],[Code]],4)</f>
        <v>9150</v>
      </c>
      <c r="C130" s="2" t="s">
        <v>212</v>
      </c>
      <c r="D130" s="2" t="s">
        <v>252</v>
      </c>
      <c r="E130" s="2">
        <v>1</v>
      </c>
      <c r="F130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30" s="23" t="str">
        <f>IF(Table1[[#This Row],[Final Order]]&gt;0,ROUNDUP(Table1[[#This Row],[Final Order]],0),"")</f>
        <v/>
      </c>
      <c r="H130" t="str">
        <f>Table1[[#This Row],[OrderUnit]]</f>
        <v>each</v>
      </c>
      <c r="I130" s="7">
        <f>Table1[[#This Row],[weeklyUsageReportUnit]]/Table1[[#This Row],[Pack Size]]</f>
        <v>0</v>
      </c>
      <c r="K130">
        <v>0</v>
      </c>
      <c r="L130" s="4" t="s">
        <v>39</v>
      </c>
      <c r="M130" s="10">
        <f>IF(Table1[[#This Row],[ReportUnit]]=Table1[[#This Row],[OrderUnit]],Table1[[#This Row],[weeklyUsageReportUnit]],Table1[[#This Row],[weeklyUsageReportUnit]]/Table1[[#This Row],[Pack Size]])</f>
        <v>0</v>
      </c>
      <c r="N130" s="10" t="s">
        <v>279</v>
      </c>
      <c r="O130" s="1">
        <v>365</v>
      </c>
      <c r="P130" s="34">
        <f>Table1[[#This Row],[WeeklyUsageOrderUnit]]-Table1[[#This Row],[insotckWalktoOrder]]</f>
        <v>0</v>
      </c>
      <c r="Q130" s="34">
        <f>IF(Table1[[#This Row],[WalkUnit]]=Table1[[#This Row],[OrderUnit]],Table1[[#This Row],[InstockWalkUnit]],Table1[[#This Row],[InstockWalkUnit]]/Table1[[#This Row],[Pack Size]])</f>
        <v>0</v>
      </c>
      <c r="R130" s="34">
        <f>IF(Table1[[#This Row],[WalkUnit]]=Table1[[#This Row],[OrderUnit]],1,1/Table1[[#This Row],[Pack Size]])</f>
        <v>1</v>
      </c>
    </row>
    <row r="131" spans="1:18" x14ac:dyDescent="0.2">
      <c r="A131" s="3" t="s">
        <v>253</v>
      </c>
      <c r="B131" s="3" t="str">
        <f>LEFT(Table1[[#This Row],[Code]],4)</f>
        <v>9160</v>
      </c>
      <c r="C131" s="2" t="s">
        <v>212</v>
      </c>
      <c r="D131" s="2" t="s">
        <v>254</v>
      </c>
      <c r="E131" s="2">
        <v>1</v>
      </c>
      <c r="F131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31" s="23" t="str">
        <f>IF(Table1[[#This Row],[Final Order]]&gt;0,ROUNDUP(Table1[[#This Row],[Final Order]],0),"")</f>
        <v/>
      </c>
      <c r="H131" t="str">
        <f>Table1[[#This Row],[OrderUnit]]</f>
        <v>each</v>
      </c>
      <c r="I131" s="7">
        <f>Table1[[#This Row],[weeklyUsageReportUnit]]/Table1[[#This Row],[Pack Size]]</f>
        <v>0.2</v>
      </c>
      <c r="K131">
        <v>0.2</v>
      </c>
      <c r="L131" s="4" t="s">
        <v>280</v>
      </c>
      <c r="M131" s="10">
        <f>IF(Table1[[#This Row],[ReportUnit]]=Table1[[#This Row],[OrderUnit]],Table1[[#This Row],[weeklyUsageReportUnit]],Table1[[#This Row],[weeklyUsageReportUnit]]/Table1[[#This Row],[Pack Size]])</f>
        <v>0.2</v>
      </c>
      <c r="N131" s="10" t="s">
        <v>279</v>
      </c>
      <c r="O131" s="1">
        <v>28</v>
      </c>
      <c r="P131" s="34">
        <f>Table1[[#This Row],[WeeklyUsageOrderUnit]]-Table1[[#This Row],[insotckWalktoOrder]]</f>
        <v>0</v>
      </c>
      <c r="Q131" s="34">
        <f>IF(Table1[[#This Row],[WalkUnit]]=Table1[[#This Row],[OrderUnit]],Table1[[#This Row],[InstockWalkUnit]],Table1[[#This Row],[InstockWalkUnit]]/Table1[[#This Row],[Pack Size]])</f>
        <v>0.2</v>
      </c>
      <c r="R131" s="34">
        <f>IF(Table1[[#This Row],[WalkUnit]]=Table1[[#This Row],[OrderUnit]],1,1/Table1[[#This Row],[Pack Size]])</f>
        <v>1</v>
      </c>
    </row>
    <row r="132" spans="1:18" x14ac:dyDescent="0.2">
      <c r="A132" s="3" t="s">
        <v>255</v>
      </c>
      <c r="B132" s="3" t="str">
        <f>LEFT(Table1[[#This Row],[Code]],4)</f>
        <v>9170</v>
      </c>
      <c r="C132" s="2" t="s">
        <v>212</v>
      </c>
      <c r="D132" s="2" t="s">
        <v>256</v>
      </c>
      <c r="E132" s="2">
        <v>12</v>
      </c>
      <c r="F132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3.9722222222222223</v>
      </c>
      <c r="G132" s="23">
        <f>IF(Table1[[#This Row],[Final Order]]&gt;0,ROUNDUP(Table1[[#This Row],[Final Order]],0),"")</f>
        <v>4</v>
      </c>
      <c r="H132" t="str">
        <f>Table1[[#This Row],[OrderUnit]]</f>
        <v>box</v>
      </c>
      <c r="I132" s="7">
        <f>Table1[[#This Row],[weeklyUsageReportUnit]]/Table1[[#This Row],[Pack Size]]</f>
        <v>0.33333333333333331</v>
      </c>
      <c r="K132">
        <v>4</v>
      </c>
      <c r="L132" s="4" t="s">
        <v>39</v>
      </c>
      <c r="M132" s="10">
        <f>IF(Table1[[#This Row],[ReportUnit]]=Table1[[#This Row],[OrderUnit]],Table1[[#This Row],[weeklyUsageReportUnit]],Table1[[#This Row],[weeklyUsageReportUnit]]/Table1[[#This Row],[Pack Size]])</f>
        <v>4</v>
      </c>
      <c r="N132" s="10" t="s">
        <v>39</v>
      </c>
      <c r="O132" s="1">
        <v>365</v>
      </c>
      <c r="P132" s="34">
        <f>Table1[[#This Row],[WeeklyUsageOrderUnit]]-Table1[[#This Row],[insotckWalktoOrder]]</f>
        <v>3.9722222222222223</v>
      </c>
      <c r="Q132" s="34">
        <f>IF(Table1[[#This Row],[WalkUnit]]=Table1[[#This Row],[OrderUnit]],Table1[[#This Row],[InstockWalkUnit]],Table1[[#This Row],[InstockWalkUnit]]/Table1[[#This Row],[Pack Size]])</f>
        <v>2.7777777777777776E-2</v>
      </c>
      <c r="R132" s="34">
        <f>IF(Table1[[#This Row],[WalkUnit]]=Table1[[#This Row],[OrderUnit]],1,1/Table1[[#This Row],[Pack Size]])</f>
        <v>8.3333333333333329E-2</v>
      </c>
    </row>
    <row r="133" spans="1:18" x14ac:dyDescent="0.2">
      <c r="A133" s="3">
        <v>9175</v>
      </c>
      <c r="B133" s="3" t="str">
        <f>LEFT(Table1[[#This Row],[Code]],4)</f>
        <v>9175</v>
      </c>
      <c r="C133" s="2" t="s">
        <v>212</v>
      </c>
      <c r="D133" s="2" t="s">
        <v>257</v>
      </c>
      <c r="E133" s="2">
        <v>1</v>
      </c>
      <c r="F133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33" s="23" t="str">
        <f>IF(Table1[[#This Row],[Final Order]]&gt;0,ROUNDUP(Table1[[#This Row],[Final Order]],0),"")</f>
        <v/>
      </c>
      <c r="H133" t="str">
        <f>Table1[[#This Row],[OrderUnit]]</f>
        <v>each</v>
      </c>
      <c r="I133" s="7">
        <f>Table1[[#This Row],[weeklyUsageReportUnit]]/Table1[[#This Row],[Pack Size]]</f>
        <v>0</v>
      </c>
      <c r="K133">
        <v>0</v>
      </c>
      <c r="L133" s="4" t="s">
        <v>279</v>
      </c>
      <c r="M133" s="10">
        <f>IF(Table1[[#This Row],[ReportUnit]]=Table1[[#This Row],[OrderUnit]],Table1[[#This Row],[weeklyUsageReportUnit]],Table1[[#This Row],[weeklyUsageReportUnit]]/Table1[[#This Row],[Pack Size]])</f>
        <v>0</v>
      </c>
      <c r="N133" s="10" t="s">
        <v>279</v>
      </c>
      <c r="O133" s="1">
        <v>365</v>
      </c>
      <c r="P133" s="34">
        <f>Table1[[#This Row],[WeeklyUsageOrderUnit]]-Table1[[#This Row],[insotckWalktoOrder]]</f>
        <v>0</v>
      </c>
      <c r="Q133" s="34">
        <f>IF(Table1[[#This Row],[WalkUnit]]=Table1[[#This Row],[OrderUnit]],Table1[[#This Row],[InstockWalkUnit]],Table1[[#This Row],[InstockWalkUnit]]/Table1[[#This Row],[Pack Size]])</f>
        <v>0</v>
      </c>
      <c r="R133" s="34">
        <f>IF(Table1[[#This Row],[WalkUnit]]=Table1[[#This Row],[OrderUnit]],1,1/Table1[[#This Row],[Pack Size]])</f>
        <v>1</v>
      </c>
    </row>
    <row r="134" spans="1:18" x14ac:dyDescent="0.2">
      <c r="A134" s="3">
        <v>9180</v>
      </c>
      <c r="B134" s="3" t="str">
        <f>LEFT(Table1[[#This Row],[Code]],4)</f>
        <v>9180</v>
      </c>
      <c r="C134" s="2" t="s">
        <v>212</v>
      </c>
      <c r="D134" s="2" t="s">
        <v>258</v>
      </c>
      <c r="E134" s="2">
        <v>1</v>
      </c>
      <c r="F134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34" s="23" t="str">
        <f>IF(Table1[[#This Row],[Final Order]]&gt;0,ROUNDUP(Table1[[#This Row],[Final Order]],0),"")</f>
        <v/>
      </c>
      <c r="H134" t="str">
        <f>Table1[[#This Row],[OrderUnit]]</f>
        <v>each</v>
      </c>
      <c r="I134" s="7">
        <f>Table1[[#This Row],[weeklyUsageReportUnit]]/Table1[[#This Row],[Pack Size]]</f>
        <v>0</v>
      </c>
      <c r="K134">
        <v>0</v>
      </c>
      <c r="L134" s="4" t="s">
        <v>279</v>
      </c>
      <c r="M134" s="10">
        <f>IF(Table1[[#This Row],[ReportUnit]]=Table1[[#This Row],[OrderUnit]],Table1[[#This Row],[weeklyUsageReportUnit]],Table1[[#This Row],[weeklyUsageReportUnit]]/Table1[[#This Row],[Pack Size]])</f>
        <v>0</v>
      </c>
      <c r="N134" s="10" t="s">
        <v>279</v>
      </c>
      <c r="O134" s="1">
        <v>365</v>
      </c>
      <c r="P134" s="34">
        <f>Table1[[#This Row],[WeeklyUsageOrderUnit]]-Table1[[#This Row],[insotckWalktoOrder]]</f>
        <v>0</v>
      </c>
      <c r="Q134" s="34">
        <f>IF(Table1[[#This Row],[WalkUnit]]=Table1[[#This Row],[OrderUnit]],Table1[[#This Row],[InstockWalkUnit]],Table1[[#This Row],[InstockWalkUnit]]/Table1[[#This Row],[Pack Size]])</f>
        <v>0</v>
      </c>
      <c r="R134" s="34">
        <f>IF(Table1[[#This Row],[WalkUnit]]=Table1[[#This Row],[OrderUnit]],1,1/Table1[[#This Row],[Pack Size]])</f>
        <v>1</v>
      </c>
    </row>
    <row r="135" spans="1:18" x14ac:dyDescent="0.2">
      <c r="A135" s="3">
        <v>9185</v>
      </c>
      <c r="B135" s="3" t="str">
        <f>LEFT(Table1[[#This Row],[Code]],4)</f>
        <v>9185</v>
      </c>
      <c r="C135" s="2" t="s">
        <v>212</v>
      </c>
      <c r="D135" s="2" t="s">
        <v>259</v>
      </c>
      <c r="E135" s="2">
        <v>1</v>
      </c>
      <c r="F135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35" s="23" t="str">
        <f>IF(Table1[[#This Row],[Final Order]]&gt;0,ROUNDUP(Table1[[#This Row],[Final Order]],0),"")</f>
        <v/>
      </c>
      <c r="H135" t="str">
        <f>Table1[[#This Row],[OrderUnit]]</f>
        <v>each</v>
      </c>
      <c r="I135" s="7">
        <f>Table1[[#This Row],[weeklyUsageReportUnit]]/Table1[[#This Row],[Pack Size]]</f>
        <v>0</v>
      </c>
      <c r="K135">
        <v>0</v>
      </c>
      <c r="L135" s="4" t="s">
        <v>279</v>
      </c>
      <c r="M135" s="10">
        <f>IF(Table1[[#This Row],[ReportUnit]]=Table1[[#This Row],[OrderUnit]],Table1[[#This Row],[weeklyUsageReportUnit]],Table1[[#This Row],[weeklyUsageReportUnit]]/Table1[[#This Row],[Pack Size]])</f>
        <v>0</v>
      </c>
      <c r="N135" s="10" t="s">
        <v>279</v>
      </c>
      <c r="O135" s="1">
        <v>3</v>
      </c>
      <c r="P135" s="34">
        <f>Table1[[#This Row],[WeeklyUsageOrderUnit]]-Table1[[#This Row],[insotckWalktoOrder]]</f>
        <v>0</v>
      </c>
      <c r="Q135" s="34">
        <f>IF(Table1[[#This Row],[WalkUnit]]=Table1[[#This Row],[OrderUnit]],Table1[[#This Row],[InstockWalkUnit]],Table1[[#This Row],[InstockWalkUnit]]/Table1[[#This Row],[Pack Size]])</f>
        <v>0</v>
      </c>
      <c r="R135" s="34">
        <f>IF(Table1[[#This Row],[WalkUnit]]=Table1[[#This Row],[OrderUnit]],1,1/Table1[[#This Row],[Pack Size]])</f>
        <v>1</v>
      </c>
    </row>
    <row r="136" spans="1:18" x14ac:dyDescent="0.2">
      <c r="A136" s="3">
        <v>9190</v>
      </c>
      <c r="B136" s="3" t="str">
        <f>LEFT(Table1[[#This Row],[Code]],4)</f>
        <v>9190</v>
      </c>
      <c r="C136" s="2" t="s">
        <v>212</v>
      </c>
      <c r="D136" s="2" t="s">
        <v>260</v>
      </c>
      <c r="E136" s="2">
        <v>1</v>
      </c>
      <c r="F136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36" s="23" t="str">
        <f>IF(Table1[[#This Row],[Final Order]]&gt;0,ROUNDUP(Table1[[#This Row],[Final Order]],0),"")</f>
        <v/>
      </c>
      <c r="H136" t="str">
        <f>Table1[[#This Row],[OrderUnit]]</f>
        <v>each</v>
      </c>
      <c r="I136" s="7">
        <f>Table1[[#This Row],[weeklyUsageReportUnit]]/Table1[[#This Row],[Pack Size]]</f>
        <v>0</v>
      </c>
      <c r="K136">
        <v>0</v>
      </c>
      <c r="L136" s="4" t="s">
        <v>279</v>
      </c>
      <c r="M136" s="10">
        <f>IF(Table1[[#This Row],[ReportUnit]]=Table1[[#This Row],[OrderUnit]],Table1[[#This Row],[weeklyUsageReportUnit]],Table1[[#This Row],[weeklyUsageReportUnit]]/Table1[[#This Row],[Pack Size]])</f>
        <v>0</v>
      </c>
      <c r="N136" s="10" t="s">
        <v>279</v>
      </c>
      <c r="O136" s="1">
        <v>3</v>
      </c>
      <c r="P136" s="34">
        <f>Table1[[#This Row],[WeeklyUsageOrderUnit]]-Table1[[#This Row],[insotckWalktoOrder]]</f>
        <v>0</v>
      </c>
      <c r="Q136" s="34">
        <f>IF(Table1[[#This Row],[WalkUnit]]=Table1[[#This Row],[OrderUnit]],Table1[[#This Row],[InstockWalkUnit]],Table1[[#This Row],[InstockWalkUnit]]/Table1[[#This Row],[Pack Size]])</f>
        <v>0</v>
      </c>
      <c r="R136" s="34">
        <f>IF(Table1[[#This Row],[WalkUnit]]=Table1[[#This Row],[OrderUnit]],1,1/Table1[[#This Row],[Pack Size]])</f>
        <v>1</v>
      </c>
    </row>
    <row r="137" spans="1:18" x14ac:dyDescent="0.2">
      <c r="A137" s="3" t="s">
        <v>261</v>
      </c>
      <c r="B137" s="3" t="str">
        <f>LEFT(Table1[[#This Row],[Code]],4)</f>
        <v>9195</v>
      </c>
      <c r="C137" s="2" t="s">
        <v>212</v>
      </c>
      <c r="D137" s="2" t="s">
        <v>262</v>
      </c>
      <c r="E137" s="2">
        <v>1</v>
      </c>
      <c r="F137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37" s="23" t="str">
        <f>IF(Table1[[#This Row],[Final Order]]&gt;0,ROUNDUP(Table1[[#This Row],[Final Order]],0),"")</f>
        <v/>
      </c>
      <c r="H137" t="str">
        <f>Table1[[#This Row],[OrderUnit]]</f>
        <v>each</v>
      </c>
      <c r="I137" s="7">
        <f>Table1[[#This Row],[weeklyUsageReportUnit]]/Table1[[#This Row],[Pack Size]]</f>
        <v>0</v>
      </c>
      <c r="K137">
        <v>0</v>
      </c>
      <c r="L137" s="4" t="s">
        <v>279</v>
      </c>
      <c r="M137" s="10">
        <f>IF(Table1[[#This Row],[ReportUnit]]=Table1[[#This Row],[OrderUnit]],Table1[[#This Row],[weeklyUsageReportUnit]],Table1[[#This Row],[weeklyUsageReportUnit]]/Table1[[#This Row],[Pack Size]])</f>
        <v>0</v>
      </c>
      <c r="N137" s="10" t="s">
        <v>279</v>
      </c>
      <c r="O137" s="1">
        <v>3</v>
      </c>
      <c r="P137" s="34">
        <f>Table1[[#This Row],[WeeklyUsageOrderUnit]]-Table1[[#This Row],[insotckWalktoOrder]]</f>
        <v>0</v>
      </c>
      <c r="Q137" s="34">
        <f>IF(Table1[[#This Row],[WalkUnit]]=Table1[[#This Row],[OrderUnit]],Table1[[#This Row],[InstockWalkUnit]],Table1[[#This Row],[InstockWalkUnit]]/Table1[[#This Row],[Pack Size]])</f>
        <v>0</v>
      </c>
      <c r="R137" s="34">
        <f>IF(Table1[[#This Row],[WalkUnit]]=Table1[[#This Row],[OrderUnit]],1,1/Table1[[#This Row],[Pack Size]])</f>
        <v>1</v>
      </c>
    </row>
    <row r="138" spans="1:18" x14ac:dyDescent="0.2">
      <c r="A138" s="3">
        <v>9197</v>
      </c>
      <c r="B138" s="3" t="str">
        <f>LEFT(Table1[[#This Row],[Code]],4)</f>
        <v>9197</v>
      </c>
      <c r="C138" s="2" t="s">
        <v>212</v>
      </c>
      <c r="D138" s="2" t="s">
        <v>263</v>
      </c>
      <c r="E138" s="2">
        <v>18</v>
      </c>
      <c r="F138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38" s="23" t="str">
        <f>IF(Table1[[#This Row],[Final Order]]&gt;0,ROUNDUP(Table1[[#This Row],[Final Order]],0),"")</f>
        <v/>
      </c>
      <c r="H138" t="str">
        <f>Table1[[#This Row],[OrderUnit]]</f>
        <v>each</v>
      </c>
      <c r="I138" s="7">
        <f>Table1[[#This Row],[weeklyUsageReportUnit]]/Table1[[#This Row],[Pack Size]]</f>
        <v>0</v>
      </c>
      <c r="K138">
        <v>0</v>
      </c>
      <c r="L138" s="4" t="s">
        <v>279</v>
      </c>
      <c r="M138" s="10">
        <f>IF(Table1[[#This Row],[ReportUnit]]=Table1[[#This Row],[OrderUnit]],Table1[[#This Row],[weeklyUsageReportUnit]],Table1[[#This Row],[weeklyUsageReportUnit]]/Table1[[#This Row],[Pack Size]])</f>
        <v>0</v>
      </c>
      <c r="N138" s="10" t="s">
        <v>279</v>
      </c>
      <c r="O138" s="1">
        <v>3</v>
      </c>
      <c r="P138" s="34">
        <f>Table1[[#This Row],[WeeklyUsageOrderUnit]]-Table1[[#This Row],[insotckWalktoOrder]]</f>
        <v>0</v>
      </c>
      <c r="Q138" s="34">
        <f>IF(Table1[[#This Row],[WalkUnit]]=Table1[[#This Row],[OrderUnit]],Table1[[#This Row],[InstockWalkUnit]],Table1[[#This Row],[InstockWalkUnit]]/Table1[[#This Row],[Pack Size]])</f>
        <v>0</v>
      </c>
      <c r="R138" s="34">
        <f>IF(Table1[[#This Row],[WalkUnit]]=Table1[[#This Row],[OrderUnit]],1,1/Table1[[#This Row],[Pack Size]])</f>
        <v>5.5555555555555552E-2</v>
      </c>
    </row>
    <row r="139" spans="1:18" x14ac:dyDescent="0.2">
      <c r="A139" s="3">
        <v>9215</v>
      </c>
      <c r="B139" s="3" t="str">
        <f>LEFT(Table1[[#This Row],[Code]],4)</f>
        <v>9215</v>
      </c>
      <c r="C139" s="2" t="s">
        <v>212</v>
      </c>
      <c r="D139" s="2" t="s">
        <v>264</v>
      </c>
      <c r="E139" s="2">
        <v>1</v>
      </c>
      <c r="F139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39" s="23" t="str">
        <f>IF(Table1[[#This Row],[Final Order]]&gt;0,ROUNDUP(Table1[[#This Row],[Final Order]],0),"")</f>
        <v/>
      </c>
      <c r="H139" t="str">
        <f>Table1[[#This Row],[OrderUnit]]</f>
        <v>bottle</v>
      </c>
      <c r="I139" s="7">
        <f>Table1[[#This Row],[weeklyUsageReportUnit]]/Table1[[#This Row],[Pack Size]]</f>
        <v>0</v>
      </c>
      <c r="K139">
        <v>0</v>
      </c>
      <c r="L139" s="4" t="s">
        <v>279</v>
      </c>
      <c r="M139" s="10">
        <f>IF(Table1[[#This Row],[ReportUnit]]=Table1[[#This Row],[OrderUnit]],Table1[[#This Row],[weeklyUsageReportUnit]],Table1[[#This Row],[weeklyUsageReportUnit]]/Table1[[#This Row],[Pack Size]])</f>
        <v>0</v>
      </c>
      <c r="N139" s="10" t="s">
        <v>280</v>
      </c>
      <c r="O139" s="1">
        <v>3</v>
      </c>
      <c r="P139" s="34">
        <f>Table1[[#This Row],[WeeklyUsageOrderUnit]]-Table1[[#This Row],[insotckWalktoOrder]]</f>
        <v>0</v>
      </c>
      <c r="Q139" s="34">
        <f>IF(Table1[[#This Row],[WalkUnit]]=Table1[[#This Row],[OrderUnit]],Table1[[#This Row],[InstockWalkUnit]],Table1[[#This Row],[InstockWalkUnit]]/Table1[[#This Row],[Pack Size]])</f>
        <v>0</v>
      </c>
      <c r="R139" s="34">
        <f>IF(Table1[[#This Row],[WalkUnit]]=Table1[[#This Row],[OrderUnit]],1,1/Table1[[#This Row],[Pack Size]])</f>
        <v>1</v>
      </c>
    </row>
    <row r="140" spans="1:18" x14ac:dyDescent="0.2">
      <c r="A140" s="3">
        <v>9221</v>
      </c>
      <c r="B140" s="3" t="str">
        <f>LEFT(Table1[[#This Row],[Code]],4)</f>
        <v>9221</v>
      </c>
      <c r="C140" s="2" t="s">
        <v>212</v>
      </c>
      <c r="D140" s="2" t="s">
        <v>265</v>
      </c>
      <c r="E140" s="2">
        <v>100</v>
      </c>
      <c r="F140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40" s="23" t="str">
        <f>IF(Table1[[#This Row],[Final Order]]&gt;0,ROUNDUP(Table1[[#This Row],[Final Order]],0),"")</f>
        <v/>
      </c>
      <c r="H140" t="str">
        <f>Table1[[#This Row],[OrderUnit]]</f>
        <v>box</v>
      </c>
      <c r="I140" s="7">
        <f>Table1[[#This Row],[weeklyUsageReportUnit]]/Table1[[#This Row],[Pack Size]]</f>
        <v>0</v>
      </c>
      <c r="K140">
        <v>0</v>
      </c>
      <c r="L140" s="4" t="s">
        <v>279</v>
      </c>
      <c r="M140" s="10">
        <f>IF(Table1[[#This Row],[ReportUnit]]=Table1[[#This Row],[OrderUnit]],Table1[[#This Row],[weeklyUsageReportUnit]],Table1[[#This Row],[weeklyUsageReportUnit]]/Table1[[#This Row],[Pack Size]])</f>
        <v>0</v>
      </c>
      <c r="N140" s="10" t="s">
        <v>39</v>
      </c>
      <c r="O140" s="1">
        <v>3</v>
      </c>
      <c r="P140" s="34">
        <f>Table1[[#This Row],[WeeklyUsageOrderUnit]]-Table1[[#This Row],[insotckWalktoOrder]]</f>
        <v>0</v>
      </c>
      <c r="Q140" s="34">
        <f>IF(Table1[[#This Row],[WalkUnit]]=Table1[[#This Row],[OrderUnit]],Table1[[#This Row],[InstockWalkUnit]],Table1[[#This Row],[InstockWalkUnit]]/Table1[[#This Row],[Pack Size]])</f>
        <v>0</v>
      </c>
      <c r="R140" s="34">
        <f>IF(Table1[[#This Row],[WalkUnit]]=Table1[[#This Row],[OrderUnit]],1,1/Table1[[#This Row],[Pack Size]])</f>
        <v>0.01</v>
      </c>
    </row>
    <row r="141" spans="1:18" x14ac:dyDescent="0.2">
      <c r="A141" s="3">
        <v>9230</v>
      </c>
      <c r="B141" s="3" t="str">
        <f>LEFT(Table1[[#This Row],[Code]],4)</f>
        <v>9230</v>
      </c>
      <c r="C141" s="2" t="s">
        <v>212</v>
      </c>
      <c r="D141" s="2" t="s">
        <v>266</v>
      </c>
      <c r="E141" s="2">
        <v>1</v>
      </c>
      <c r="F141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41" s="23" t="str">
        <f>IF(Table1[[#This Row],[Final Order]]&gt;0,ROUNDUP(Table1[[#This Row],[Final Order]],0),"")</f>
        <v/>
      </c>
      <c r="H141" t="str">
        <f>Table1[[#This Row],[OrderUnit]]</f>
        <v>each</v>
      </c>
      <c r="I141" s="7">
        <f>Table1[[#This Row],[weeklyUsageReportUnit]]/Table1[[#This Row],[Pack Size]]</f>
        <v>0</v>
      </c>
      <c r="K141">
        <v>0</v>
      </c>
      <c r="L141" s="4" t="s">
        <v>279</v>
      </c>
      <c r="M141" s="10">
        <f>IF(Table1[[#This Row],[ReportUnit]]=Table1[[#This Row],[OrderUnit]],Table1[[#This Row],[weeklyUsageReportUnit]],Table1[[#This Row],[weeklyUsageReportUnit]]/Table1[[#This Row],[Pack Size]])</f>
        <v>0</v>
      </c>
      <c r="N141" s="10" t="s">
        <v>279</v>
      </c>
      <c r="O141" s="1">
        <v>3</v>
      </c>
      <c r="P141" s="34">
        <f>Table1[[#This Row],[WeeklyUsageOrderUnit]]-Table1[[#This Row],[insotckWalktoOrder]]</f>
        <v>0</v>
      </c>
      <c r="Q141" s="34">
        <f>IF(Table1[[#This Row],[WalkUnit]]=Table1[[#This Row],[OrderUnit]],Table1[[#This Row],[InstockWalkUnit]],Table1[[#This Row],[InstockWalkUnit]]/Table1[[#This Row],[Pack Size]])</f>
        <v>0</v>
      </c>
      <c r="R141" s="34">
        <f>IF(Table1[[#This Row],[WalkUnit]]=Table1[[#This Row],[OrderUnit]],1,1/Table1[[#This Row],[Pack Size]])</f>
        <v>1</v>
      </c>
    </row>
    <row r="142" spans="1:18" x14ac:dyDescent="0.2">
      <c r="A142" s="3">
        <v>9231</v>
      </c>
      <c r="B142" s="3" t="str">
        <f>LEFT(Table1[[#This Row],[Code]],4)</f>
        <v>9231</v>
      </c>
      <c r="C142" s="2" t="s">
        <v>212</v>
      </c>
      <c r="D142" s="2" t="s">
        <v>267</v>
      </c>
      <c r="E142" s="2">
        <v>12</v>
      </c>
      <c r="F142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42" s="23" t="str">
        <f>IF(Table1[[#This Row],[Final Order]]&gt;0,ROUNDUP(Table1[[#This Row],[Final Order]],0),"")</f>
        <v/>
      </c>
      <c r="H142" t="str">
        <f>Table1[[#This Row],[OrderUnit]]</f>
        <v>each</v>
      </c>
      <c r="I142" s="7">
        <f>Table1[[#This Row],[weeklyUsageReportUnit]]/Table1[[#This Row],[Pack Size]]</f>
        <v>0</v>
      </c>
      <c r="K142">
        <v>0</v>
      </c>
      <c r="L142" s="4" t="s">
        <v>279</v>
      </c>
      <c r="M142" s="10">
        <f>IF(Table1[[#This Row],[ReportUnit]]=Table1[[#This Row],[OrderUnit]],Table1[[#This Row],[weeklyUsageReportUnit]],Table1[[#This Row],[weeklyUsageReportUnit]]/Table1[[#This Row],[Pack Size]])</f>
        <v>0</v>
      </c>
      <c r="N142" s="10" t="s">
        <v>279</v>
      </c>
      <c r="O142" s="1">
        <v>3</v>
      </c>
      <c r="P142" s="34">
        <f>Table1[[#This Row],[WeeklyUsageOrderUnit]]-Table1[[#This Row],[insotckWalktoOrder]]</f>
        <v>0</v>
      </c>
      <c r="Q142" s="34">
        <f>IF(Table1[[#This Row],[WalkUnit]]=Table1[[#This Row],[OrderUnit]],Table1[[#This Row],[InstockWalkUnit]],Table1[[#This Row],[InstockWalkUnit]]/Table1[[#This Row],[Pack Size]])</f>
        <v>0</v>
      </c>
      <c r="R142" s="34">
        <f>IF(Table1[[#This Row],[WalkUnit]]=Table1[[#This Row],[OrderUnit]],1,1/Table1[[#This Row],[Pack Size]])</f>
        <v>8.3333333333333329E-2</v>
      </c>
    </row>
    <row r="143" spans="1:18" x14ac:dyDescent="0.2">
      <c r="A143" s="3">
        <v>9232</v>
      </c>
      <c r="B143" s="3" t="str">
        <f>LEFT(Table1[[#This Row],[Code]],4)</f>
        <v>9232</v>
      </c>
      <c r="C143" s="2" t="s">
        <v>212</v>
      </c>
      <c r="D143" s="2" t="s">
        <v>268</v>
      </c>
      <c r="E143" s="2">
        <v>20</v>
      </c>
      <c r="F143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43" s="23" t="str">
        <f>IF(Table1[[#This Row],[Final Order]]&gt;0,ROUNDUP(Table1[[#This Row],[Final Order]],0),"")</f>
        <v/>
      </c>
      <c r="H143" t="str">
        <f>Table1[[#This Row],[OrderUnit]]</f>
        <v>packc</v>
      </c>
      <c r="I143" s="7">
        <f>Table1[[#This Row],[weeklyUsageReportUnit]]/Table1[[#This Row],[Pack Size]]</f>
        <v>0</v>
      </c>
      <c r="K143">
        <v>0</v>
      </c>
      <c r="L143" s="4" t="s">
        <v>279</v>
      </c>
      <c r="M143" s="10">
        <f>IF(Table1[[#This Row],[ReportUnit]]=Table1[[#This Row],[OrderUnit]],Table1[[#This Row],[weeklyUsageReportUnit]],Table1[[#This Row],[weeklyUsageReportUnit]]/Table1[[#This Row],[Pack Size]])</f>
        <v>0</v>
      </c>
      <c r="N143" s="10" t="s">
        <v>286</v>
      </c>
      <c r="O143" s="1">
        <v>3</v>
      </c>
      <c r="P143" s="34">
        <f>Table1[[#This Row],[WeeklyUsageOrderUnit]]-Table1[[#This Row],[insotckWalktoOrder]]</f>
        <v>0</v>
      </c>
      <c r="Q143" s="34">
        <f>IF(Table1[[#This Row],[WalkUnit]]=Table1[[#This Row],[OrderUnit]],Table1[[#This Row],[InstockWalkUnit]],Table1[[#This Row],[InstockWalkUnit]]/Table1[[#This Row],[Pack Size]])</f>
        <v>0</v>
      </c>
      <c r="R143" s="34">
        <f>IF(Table1[[#This Row],[WalkUnit]]=Table1[[#This Row],[OrderUnit]],1,1/Table1[[#This Row],[Pack Size]])</f>
        <v>0.05</v>
      </c>
    </row>
    <row r="144" spans="1:18" x14ac:dyDescent="0.2">
      <c r="A144" s="3">
        <v>9246</v>
      </c>
      <c r="B144" s="3" t="str">
        <f>LEFT(Table1[[#This Row],[Code]],4)</f>
        <v>9246</v>
      </c>
      <c r="C144" s="2" t="s">
        <v>212</v>
      </c>
      <c r="D144" s="2" t="s">
        <v>269</v>
      </c>
      <c r="E144" s="2">
        <v>1</v>
      </c>
      <c r="F144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44" s="23" t="str">
        <f>IF(Table1[[#This Row],[Final Order]]&gt;0,ROUNDUP(Table1[[#This Row],[Final Order]],0),"")</f>
        <v/>
      </c>
      <c r="H144" t="str">
        <f>Table1[[#This Row],[OrderUnit]]</f>
        <v>each</v>
      </c>
      <c r="I144" s="7">
        <f>Table1[[#This Row],[weeklyUsageReportUnit]]/Table1[[#This Row],[Pack Size]]</f>
        <v>0</v>
      </c>
      <c r="K144">
        <v>0</v>
      </c>
      <c r="L144" s="4" t="s">
        <v>279</v>
      </c>
      <c r="M144" s="10">
        <f>IF(Table1[[#This Row],[ReportUnit]]=Table1[[#This Row],[OrderUnit]],Table1[[#This Row],[weeklyUsageReportUnit]],Table1[[#This Row],[weeklyUsageReportUnit]]/Table1[[#This Row],[Pack Size]])</f>
        <v>0</v>
      </c>
      <c r="N144" s="10" t="s">
        <v>279</v>
      </c>
      <c r="O144" s="1">
        <v>3</v>
      </c>
      <c r="P144" s="34">
        <f>Table1[[#This Row],[WeeklyUsageOrderUnit]]-Table1[[#This Row],[insotckWalktoOrder]]</f>
        <v>0</v>
      </c>
      <c r="Q144" s="34">
        <f>IF(Table1[[#This Row],[WalkUnit]]=Table1[[#This Row],[OrderUnit]],Table1[[#This Row],[InstockWalkUnit]],Table1[[#This Row],[InstockWalkUnit]]/Table1[[#This Row],[Pack Size]])</f>
        <v>0</v>
      </c>
      <c r="R144" s="34">
        <f>IF(Table1[[#This Row],[WalkUnit]]=Table1[[#This Row],[OrderUnit]],1,1/Table1[[#This Row],[Pack Size]])</f>
        <v>1</v>
      </c>
    </row>
    <row r="145" spans="1:18" x14ac:dyDescent="0.2">
      <c r="A145" s="3">
        <v>9248</v>
      </c>
      <c r="B145" s="3" t="str">
        <f>LEFT(Table1[[#This Row],[Code]],4)</f>
        <v>9248</v>
      </c>
      <c r="C145" s="2" t="s">
        <v>212</v>
      </c>
      <c r="D145" s="2" t="s">
        <v>270</v>
      </c>
      <c r="E145" s="2">
        <v>100</v>
      </c>
      <c r="F145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45" s="23" t="str">
        <f>IF(Table1[[#This Row],[Final Order]]&gt;0,ROUNDUP(Table1[[#This Row],[Final Order]],0),"")</f>
        <v/>
      </c>
      <c r="H145" t="str">
        <f>Table1[[#This Row],[OrderUnit]]</f>
        <v>each</v>
      </c>
      <c r="I145" s="7">
        <f>Table1[[#This Row],[weeklyUsageReportUnit]]/Table1[[#This Row],[Pack Size]]</f>
        <v>0</v>
      </c>
      <c r="K145">
        <v>0</v>
      </c>
      <c r="L145" s="4" t="s">
        <v>279</v>
      </c>
      <c r="M145" s="10">
        <f>IF(Table1[[#This Row],[ReportUnit]]=Table1[[#This Row],[OrderUnit]],Table1[[#This Row],[weeklyUsageReportUnit]],Table1[[#This Row],[weeklyUsageReportUnit]]/Table1[[#This Row],[Pack Size]])</f>
        <v>0</v>
      </c>
      <c r="N145" s="10" t="s">
        <v>279</v>
      </c>
      <c r="O145" s="1">
        <v>3</v>
      </c>
      <c r="P145" s="34">
        <f>Table1[[#This Row],[WeeklyUsageOrderUnit]]-Table1[[#This Row],[insotckWalktoOrder]]</f>
        <v>0</v>
      </c>
      <c r="Q145" s="34">
        <f>IF(Table1[[#This Row],[WalkUnit]]=Table1[[#This Row],[OrderUnit]],Table1[[#This Row],[InstockWalkUnit]],Table1[[#This Row],[InstockWalkUnit]]/Table1[[#This Row],[Pack Size]])</f>
        <v>0</v>
      </c>
      <c r="R145" s="34">
        <f>IF(Table1[[#This Row],[WalkUnit]]=Table1[[#This Row],[OrderUnit]],1,1/Table1[[#This Row],[Pack Size]])</f>
        <v>0.01</v>
      </c>
    </row>
    <row r="146" spans="1:18" x14ac:dyDescent="0.2">
      <c r="A146" s="3" t="s">
        <v>271</v>
      </c>
      <c r="B146" s="3" t="str">
        <f>LEFT(Table1[[#This Row],[Code]],4)</f>
        <v>9250</v>
      </c>
      <c r="C146" s="2" t="s">
        <v>212</v>
      </c>
      <c r="D146" s="2" t="s">
        <v>272</v>
      </c>
      <c r="E146" s="2">
        <v>3</v>
      </c>
      <c r="F146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46" s="23" t="str">
        <f>IF(Table1[[#This Row],[Final Order]]&gt;0,ROUNDUP(Table1[[#This Row],[Final Order]],0),"")</f>
        <v/>
      </c>
      <c r="H146" t="str">
        <f>Table1[[#This Row],[OrderUnit]]</f>
        <v>triple</v>
      </c>
      <c r="I146" s="7">
        <f>Table1[[#This Row],[weeklyUsageReportUnit]]/Table1[[#This Row],[Pack Size]]</f>
        <v>0</v>
      </c>
      <c r="K146">
        <v>0</v>
      </c>
      <c r="L146" s="4" t="s">
        <v>280</v>
      </c>
      <c r="M146" s="10">
        <f>IF(Table1[[#This Row],[ReportUnit]]=Table1[[#This Row],[OrderUnit]],Table1[[#This Row],[weeklyUsageReportUnit]],Table1[[#This Row],[weeklyUsageReportUnit]]/Table1[[#This Row],[Pack Size]])</f>
        <v>0</v>
      </c>
      <c r="N146" s="10" t="s">
        <v>287</v>
      </c>
      <c r="O146" s="1">
        <v>3</v>
      </c>
      <c r="P146" s="34">
        <f>Table1[[#This Row],[WeeklyUsageOrderUnit]]-Table1[[#This Row],[insotckWalktoOrder]]</f>
        <v>0</v>
      </c>
      <c r="Q146" s="34">
        <f>IF(Table1[[#This Row],[WalkUnit]]=Table1[[#This Row],[OrderUnit]],Table1[[#This Row],[InstockWalkUnit]],Table1[[#This Row],[InstockWalkUnit]]/Table1[[#This Row],[Pack Size]])</f>
        <v>0</v>
      </c>
      <c r="R146" s="34">
        <f>IF(Table1[[#This Row],[WalkUnit]]=Table1[[#This Row],[OrderUnit]],1,1/Table1[[#This Row],[Pack Size]])</f>
        <v>0.33333333333333331</v>
      </c>
    </row>
    <row r="147" spans="1:18" x14ac:dyDescent="0.2">
      <c r="A147" s="3" t="s">
        <v>273</v>
      </c>
      <c r="B147" s="3" t="str">
        <f>LEFT(Table1[[#This Row],[Code]],4)</f>
        <v>9252</v>
      </c>
      <c r="C147" s="2" t="s">
        <v>212</v>
      </c>
      <c r="D147" s="2" t="s">
        <v>274</v>
      </c>
      <c r="E147" s="2">
        <v>6</v>
      </c>
      <c r="F147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47" s="23" t="str">
        <f>IF(Table1[[#This Row],[Final Order]]&gt;0,ROUNDUP(Table1[[#This Row],[Final Order]],0),"")</f>
        <v/>
      </c>
      <c r="H147" t="str">
        <f>Table1[[#This Row],[OrderUnit]]</f>
        <v>pack</v>
      </c>
      <c r="I147" s="7">
        <f>Table1[[#This Row],[weeklyUsageReportUnit]]/Table1[[#This Row],[Pack Size]]</f>
        <v>0</v>
      </c>
      <c r="K147">
        <v>0</v>
      </c>
      <c r="L147" s="4" t="s">
        <v>279</v>
      </c>
      <c r="M147" s="10">
        <f>IF(Table1[[#This Row],[ReportUnit]]=Table1[[#This Row],[OrderUnit]],Table1[[#This Row],[weeklyUsageReportUnit]],Table1[[#This Row],[weeklyUsageReportUnit]]/Table1[[#This Row],[Pack Size]])</f>
        <v>0</v>
      </c>
      <c r="N147" s="10" t="s">
        <v>282</v>
      </c>
      <c r="O147" s="1">
        <v>3</v>
      </c>
      <c r="P147" s="34">
        <f>Table1[[#This Row],[WeeklyUsageOrderUnit]]-Table1[[#This Row],[insotckWalktoOrder]]</f>
        <v>0</v>
      </c>
      <c r="Q147" s="34">
        <f>IF(Table1[[#This Row],[WalkUnit]]=Table1[[#This Row],[OrderUnit]],Table1[[#This Row],[InstockWalkUnit]],Table1[[#This Row],[InstockWalkUnit]]/Table1[[#This Row],[Pack Size]])</f>
        <v>0</v>
      </c>
      <c r="R147" s="34">
        <f>IF(Table1[[#This Row],[WalkUnit]]=Table1[[#This Row],[OrderUnit]],1,1/Table1[[#This Row],[Pack Size]])</f>
        <v>0.16666666666666666</v>
      </c>
    </row>
    <row r="148" spans="1:18" x14ac:dyDescent="0.2">
      <c r="A148" s="3">
        <v>9255</v>
      </c>
      <c r="B148" s="3" t="str">
        <f>LEFT(Table1[[#This Row],[Code]],4)</f>
        <v>9255</v>
      </c>
      <c r="C148" s="2" t="s">
        <v>212</v>
      </c>
      <c r="D148" s="2" t="s">
        <v>275</v>
      </c>
      <c r="E148" s="2">
        <v>4</v>
      </c>
      <c r="F148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48" s="23" t="str">
        <f>IF(Table1[[#This Row],[Final Order]]&gt;0,ROUNDUP(Table1[[#This Row],[Final Order]],0),"")</f>
        <v/>
      </c>
      <c r="H148" t="str">
        <f>Table1[[#This Row],[OrderUnit]]</f>
        <v>pack</v>
      </c>
      <c r="I148" s="7">
        <f>Table1[[#This Row],[weeklyUsageReportUnit]]/Table1[[#This Row],[Pack Size]]</f>
        <v>0</v>
      </c>
      <c r="K148">
        <v>0</v>
      </c>
      <c r="L148" s="4" t="s">
        <v>279</v>
      </c>
      <c r="M148" s="10">
        <f>IF(Table1[[#This Row],[ReportUnit]]=Table1[[#This Row],[OrderUnit]],Table1[[#This Row],[weeklyUsageReportUnit]],Table1[[#This Row],[weeklyUsageReportUnit]]/Table1[[#This Row],[Pack Size]])</f>
        <v>0</v>
      </c>
      <c r="N148" s="10" t="s">
        <v>282</v>
      </c>
      <c r="O148" s="1">
        <v>3</v>
      </c>
      <c r="P148" s="34">
        <f>Table1[[#This Row],[WeeklyUsageOrderUnit]]-Table1[[#This Row],[insotckWalktoOrder]]</f>
        <v>0</v>
      </c>
      <c r="Q148" s="34">
        <f>IF(Table1[[#This Row],[WalkUnit]]=Table1[[#This Row],[OrderUnit]],Table1[[#This Row],[InstockWalkUnit]],Table1[[#This Row],[InstockWalkUnit]]/Table1[[#This Row],[Pack Size]])</f>
        <v>0</v>
      </c>
      <c r="R148" s="34">
        <f>IF(Table1[[#This Row],[WalkUnit]]=Table1[[#This Row],[OrderUnit]],1,1/Table1[[#This Row],[Pack Size]])</f>
        <v>0.25</v>
      </c>
    </row>
    <row r="149" spans="1:18" x14ac:dyDescent="0.2">
      <c r="A149" s="14" t="s">
        <v>27</v>
      </c>
      <c r="B149" s="3" t="str">
        <f>LEFT(Table1[[#This Row],[Code]],4)</f>
        <v>9402</v>
      </c>
      <c r="C149" s="2" t="s">
        <v>7</v>
      </c>
      <c r="D149" s="2" t="s">
        <v>28</v>
      </c>
      <c r="E149" s="2">
        <v>1000</v>
      </c>
      <c r="F149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9.990000000000001E-4</v>
      </c>
      <c r="G149" s="23">
        <f>IF(Table1[[#This Row],[Final Order]]&gt;0,ROUNDUP(Table1[[#This Row],[Final Order]],0),"")</f>
        <v>1</v>
      </c>
      <c r="H149" t="str">
        <f>Table1[[#This Row],[OrderUnit]]</f>
        <v>box</v>
      </c>
      <c r="I149" s="7">
        <f>Table1[[#This Row],[weeklyUsageReportUnit]]/Table1[[#This Row],[Pack Size]]</f>
        <v>1E-3</v>
      </c>
      <c r="J149" s="32" t="s">
        <v>279</v>
      </c>
      <c r="K149">
        <v>1</v>
      </c>
      <c r="L149" s="4" t="s">
        <v>291</v>
      </c>
      <c r="M149" s="10">
        <f>IF(Table1[[#This Row],[ReportUnit]]=Table1[[#This Row],[OrderUnit]],Table1[[#This Row],[weeklyUsageReportUnit]],Table1[[#This Row],[weeklyUsageReportUnit]]/Table1[[#This Row],[Pack Size]])</f>
        <v>1E-3</v>
      </c>
      <c r="N149" s="10" t="s">
        <v>39</v>
      </c>
      <c r="O149" s="1">
        <v>28</v>
      </c>
      <c r="P149" s="34">
        <f>Table1[[#This Row],[WeeklyUsageOrderUnit]]-Table1[[#This Row],[insotckWalktoOrder]]</f>
        <v>9.990000000000001E-4</v>
      </c>
      <c r="Q149" s="34">
        <f>IF(Table1[[#This Row],[WalkUnit]]=Table1[[#This Row],[OrderUnit]],Table1[[#This Row],[InstockWalkUnit]],Table1[[#This Row],[InstockWalkUnit]]/Table1[[#This Row],[Pack Size]])</f>
        <v>9.9999999999999995E-7</v>
      </c>
      <c r="R149" s="34">
        <f>IF(Table1[[#This Row],[WalkUnit]]=Table1[[#This Row],[OrderUnit]],1,1/Table1[[#This Row],[Pack Size]])</f>
        <v>1E-3</v>
      </c>
    </row>
    <row r="150" spans="1:18" x14ac:dyDescent="0.2">
      <c r="A150" s="14">
        <v>9403</v>
      </c>
      <c r="B150" s="3" t="str">
        <f>LEFT(Table1[[#This Row],[Code]],4)</f>
        <v>9403</v>
      </c>
      <c r="C150" s="2" t="s">
        <v>7</v>
      </c>
      <c r="D150" s="2" t="s">
        <v>29</v>
      </c>
      <c r="E150" s="2">
        <v>1000</v>
      </c>
      <c r="F150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9.990000000000001E-4</v>
      </c>
      <c r="G150" s="23">
        <f>IF(Table1[[#This Row],[Final Order]]&gt;0,ROUNDUP(Table1[[#This Row],[Final Order]],0),"")</f>
        <v>1</v>
      </c>
      <c r="H150" t="str">
        <f>Table1[[#This Row],[OrderUnit]]</f>
        <v>box</v>
      </c>
      <c r="I150" s="7">
        <f>Table1[[#This Row],[weeklyUsageReportUnit]]/Table1[[#This Row],[Pack Size]]</f>
        <v>1E-3</v>
      </c>
      <c r="J150" s="32" t="s">
        <v>279</v>
      </c>
      <c r="K150">
        <v>1</v>
      </c>
      <c r="L150" s="4" t="s">
        <v>291</v>
      </c>
      <c r="M150" s="10">
        <f>IF(Table1[[#This Row],[ReportUnit]]=Table1[[#This Row],[OrderUnit]],Table1[[#This Row],[weeklyUsageReportUnit]],Table1[[#This Row],[weeklyUsageReportUnit]]/Table1[[#This Row],[Pack Size]])</f>
        <v>1E-3</v>
      </c>
      <c r="N150" s="10" t="s">
        <v>39</v>
      </c>
      <c r="O150" s="1">
        <v>28</v>
      </c>
      <c r="P150" s="34">
        <f>Table1[[#This Row],[WeeklyUsageOrderUnit]]-Table1[[#This Row],[insotckWalktoOrder]]</f>
        <v>9.990000000000001E-4</v>
      </c>
      <c r="Q150" s="34">
        <f>IF(Table1[[#This Row],[WalkUnit]]=Table1[[#This Row],[OrderUnit]],Table1[[#This Row],[InstockWalkUnit]],Table1[[#This Row],[InstockWalkUnit]]/Table1[[#This Row],[Pack Size]])</f>
        <v>9.9999999999999995E-7</v>
      </c>
      <c r="R150" s="34">
        <f>IF(Table1[[#This Row],[WalkUnit]]=Table1[[#This Row],[OrderUnit]],1,1/Table1[[#This Row],[Pack Size]])</f>
        <v>1E-3</v>
      </c>
    </row>
    <row r="151" spans="1:18" x14ac:dyDescent="0.2">
      <c r="A151" s="3" t="s">
        <v>30</v>
      </c>
      <c r="B151" s="3" t="str">
        <f>LEFT(Table1[[#This Row],[Code]],4)</f>
        <v>9404</v>
      </c>
      <c r="C151" s="2" t="s">
        <v>7</v>
      </c>
      <c r="D151" s="2" t="s">
        <v>31</v>
      </c>
      <c r="E151" s="2">
        <v>2000</v>
      </c>
      <c r="F151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4.9975000000000006E-2</v>
      </c>
      <c r="G151" s="23">
        <f>IF(Table1[[#This Row],[Final Order]]&gt;0,ROUNDUP(Table1[[#This Row],[Final Order]],0),"")</f>
        <v>1</v>
      </c>
      <c r="H151" t="str">
        <f>Table1[[#This Row],[OrderUnit]]</f>
        <v>pack</v>
      </c>
      <c r="I151" s="7">
        <f>Table1[[#This Row],[weeklyUsageReportUnit]]/Table1[[#This Row],[Pack Size]]</f>
        <v>0.05</v>
      </c>
      <c r="J151" s="32" t="s">
        <v>279</v>
      </c>
      <c r="K151">
        <v>100</v>
      </c>
      <c r="L151" s="4" t="s">
        <v>279</v>
      </c>
      <c r="M151" s="10">
        <f>IF(Table1[[#This Row],[ReportUnit]]=Table1[[#This Row],[OrderUnit]],Table1[[#This Row],[weeklyUsageReportUnit]],Table1[[#This Row],[weeklyUsageReportUnit]]/Table1[[#This Row],[Pack Size]])</f>
        <v>0.05</v>
      </c>
      <c r="N151" s="10" t="s">
        <v>282</v>
      </c>
      <c r="O151" s="1">
        <v>28</v>
      </c>
      <c r="P151" s="34">
        <f>Table1[[#This Row],[WeeklyUsageOrderUnit]]-Table1[[#This Row],[insotckWalktoOrder]]</f>
        <v>4.9975000000000006E-2</v>
      </c>
      <c r="Q151" s="34">
        <f>IF(Table1[[#This Row],[WalkUnit]]=Table1[[#This Row],[OrderUnit]],Table1[[#This Row],[InstockWalkUnit]],Table1[[#This Row],[InstockWalkUnit]]/Table1[[#This Row],[Pack Size]])</f>
        <v>2.5000000000000001E-5</v>
      </c>
      <c r="R151" s="34">
        <f>IF(Table1[[#This Row],[WalkUnit]]=Table1[[#This Row],[OrderUnit]],1,1/Table1[[#This Row],[Pack Size]])</f>
        <v>5.0000000000000001E-4</v>
      </c>
    </row>
    <row r="152" spans="1:18" x14ac:dyDescent="0.2">
      <c r="A152" s="3" t="s">
        <v>32</v>
      </c>
      <c r="B152" s="3" t="str">
        <f>LEFT(Table1[[#This Row],[Code]],4)</f>
        <v>9407</v>
      </c>
      <c r="C152" s="2" t="s">
        <v>7</v>
      </c>
      <c r="D152" s="2" t="s">
        <v>33</v>
      </c>
      <c r="E152" s="2">
        <v>1000</v>
      </c>
      <c r="F152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52" s="23" t="str">
        <f>IF(Table1[[#This Row],[Final Order]]&gt;0,ROUNDUP(Table1[[#This Row],[Final Order]],0),"")</f>
        <v/>
      </c>
      <c r="H152" t="str">
        <f>Table1[[#This Row],[OrderUnit]]</f>
        <v>box</v>
      </c>
      <c r="I152" s="7">
        <f>Table1[[#This Row],[weeklyUsageReportUnit]]/Table1[[#This Row],[Pack Size]]</f>
        <v>0</v>
      </c>
      <c r="J152" s="32" t="s">
        <v>279</v>
      </c>
      <c r="K152">
        <v>0</v>
      </c>
      <c r="L152" s="4" t="s">
        <v>279</v>
      </c>
      <c r="M152" s="10">
        <f>IF(Table1[[#This Row],[ReportUnit]]=Table1[[#This Row],[OrderUnit]],Table1[[#This Row],[weeklyUsageReportUnit]],Table1[[#This Row],[weeklyUsageReportUnit]]/Table1[[#This Row],[Pack Size]])</f>
        <v>0</v>
      </c>
      <c r="N152" s="10" t="s">
        <v>39</v>
      </c>
      <c r="O152" s="1">
        <v>28</v>
      </c>
      <c r="P152" s="34">
        <f>Table1[[#This Row],[WeeklyUsageOrderUnit]]-Table1[[#This Row],[insotckWalktoOrder]]</f>
        <v>0</v>
      </c>
      <c r="Q152" s="34">
        <f>IF(Table1[[#This Row],[WalkUnit]]=Table1[[#This Row],[OrderUnit]],Table1[[#This Row],[InstockWalkUnit]],Table1[[#This Row],[InstockWalkUnit]]/Table1[[#This Row],[Pack Size]])</f>
        <v>0</v>
      </c>
      <c r="R152" s="34">
        <f>IF(Table1[[#This Row],[WalkUnit]]=Table1[[#This Row],[OrderUnit]],1,1/Table1[[#This Row],[Pack Size]])</f>
        <v>1E-3</v>
      </c>
    </row>
    <row r="153" spans="1:18" x14ac:dyDescent="0.2">
      <c r="A153" s="3" t="s">
        <v>34</v>
      </c>
      <c r="B153" s="3" t="str">
        <f>LEFT(Table1[[#This Row],[Code]],4)</f>
        <v>9408</v>
      </c>
      <c r="C153" s="2" t="s">
        <v>7</v>
      </c>
      <c r="D153" s="2" t="s">
        <v>35</v>
      </c>
      <c r="E153" s="2">
        <v>2000</v>
      </c>
      <c r="F153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9.9950000000000004E-3</v>
      </c>
      <c r="G153" s="23">
        <f>IF(Table1[[#This Row],[Final Order]]&gt;0,ROUNDUP(Table1[[#This Row],[Final Order]],0),"")</f>
        <v>1</v>
      </c>
      <c r="H153" t="str">
        <f>Table1[[#This Row],[OrderUnit]]</f>
        <v>box</v>
      </c>
      <c r="I153" s="7">
        <f>Table1[[#This Row],[weeklyUsageReportUnit]]/Table1[[#This Row],[Pack Size]]</f>
        <v>0.01</v>
      </c>
      <c r="J153" s="32" t="s">
        <v>279</v>
      </c>
      <c r="K153">
        <v>20</v>
      </c>
      <c r="L153" s="4" t="s">
        <v>279</v>
      </c>
      <c r="M153" s="10">
        <f>IF(Table1[[#This Row],[ReportUnit]]=Table1[[#This Row],[OrderUnit]],Table1[[#This Row],[weeklyUsageReportUnit]],Table1[[#This Row],[weeklyUsageReportUnit]]/Table1[[#This Row],[Pack Size]])</f>
        <v>0.01</v>
      </c>
      <c r="N153" s="10" t="s">
        <v>39</v>
      </c>
      <c r="O153" s="1">
        <v>28</v>
      </c>
      <c r="P153" s="34">
        <f>Table1[[#This Row],[WeeklyUsageOrderUnit]]-Table1[[#This Row],[insotckWalktoOrder]]</f>
        <v>9.9950000000000004E-3</v>
      </c>
      <c r="Q153" s="34">
        <f>IF(Table1[[#This Row],[WalkUnit]]=Table1[[#This Row],[OrderUnit]],Table1[[#This Row],[InstockWalkUnit]],Table1[[#This Row],[InstockWalkUnit]]/Table1[[#This Row],[Pack Size]])</f>
        <v>5.0000000000000004E-6</v>
      </c>
      <c r="R153" s="34">
        <f>IF(Table1[[#This Row],[WalkUnit]]=Table1[[#This Row],[OrderUnit]],1,1/Table1[[#This Row],[Pack Size]])</f>
        <v>5.0000000000000001E-4</v>
      </c>
    </row>
    <row r="154" spans="1:18" x14ac:dyDescent="0.2">
      <c r="A154" s="3" t="s">
        <v>179</v>
      </c>
      <c r="B154" s="3" t="str">
        <f>LEFT(Table1[[#This Row],[Code]],4)</f>
        <v>9500</v>
      </c>
      <c r="C154" s="2" t="s">
        <v>37</v>
      </c>
      <c r="D154" s="2" t="s">
        <v>180</v>
      </c>
      <c r="E154" s="2">
        <v>1.25</v>
      </c>
      <c r="F154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-0.4</v>
      </c>
      <c r="G154" s="23" t="str">
        <f>IF(Table1[[#This Row],[Final Order]]&gt;0,ROUNDUP(Table1[[#This Row],[Final Order]],0),"")</f>
        <v/>
      </c>
      <c r="H154" t="str">
        <f>Table1[[#This Row],[OrderUnit]]</f>
        <v>tin</v>
      </c>
      <c r="I154" s="7">
        <v>0.9</v>
      </c>
      <c r="J154" s="32" t="s">
        <v>102</v>
      </c>
      <c r="K154">
        <v>0.5</v>
      </c>
      <c r="L154" s="4" t="s">
        <v>102</v>
      </c>
      <c r="M154" s="10">
        <f>IF(Table1[[#This Row],[ReportUnit]]=Table1[[#This Row],[OrderUnit]],Table1[[#This Row],[weeklyUsageReportUnit]],Table1[[#This Row],[weeklyUsageReportUnit]]/Table1[[#This Row],[Pack Size]])</f>
        <v>0.5</v>
      </c>
      <c r="N154" s="10" t="s">
        <v>102</v>
      </c>
      <c r="O154" s="1">
        <v>7</v>
      </c>
      <c r="P154" s="34">
        <f>Table1[[#This Row],[WeeklyUsageOrderUnit]]-Table1[[#This Row],[insotckWalktoOrder]]</f>
        <v>-0.4</v>
      </c>
      <c r="Q154" s="34">
        <f>IF(Table1[[#This Row],[WalkUnit]]=Table1[[#This Row],[OrderUnit]],Table1[[#This Row],[InstockWalkUnit]],Table1[[#This Row],[InstockWalkUnit]]/Table1[[#This Row],[Pack Size]])</f>
        <v>0.9</v>
      </c>
      <c r="R154" s="34">
        <f>IF(Table1[[#This Row],[WalkUnit]]=Table1[[#This Row],[OrderUnit]],1,1/Table1[[#This Row],[Pack Size]])</f>
        <v>1</v>
      </c>
    </row>
    <row r="155" spans="1:18" x14ac:dyDescent="0.2">
      <c r="A155" s="3" t="s">
        <v>181</v>
      </c>
      <c r="B155" s="3" t="str">
        <f>LEFT(Table1[[#This Row],[Code]],4)</f>
        <v>9501</v>
      </c>
      <c r="C155" s="2" t="s">
        <v>37</v>
      </c>
      <c r="D155" s="2" t="s">
        <v>182</v>
      </c>
      <c r="E155" s="2">
        <v>1.5</v>
      </c>
      <c r="F155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-0.4</v>
      </c>
      <c r="G155" s="23" t="str">
        <f>IF(Table1[[#This Row],[Final Order]]&gt;0,ROUNDUP(Table1[[#This Row],[Final Order]],0),"")</f>
        <v/>
      </c>
      <c r="H155" t="str">
        <f>Table1[[#This Row],[OrderUnit]]</f>
        <v>tin</v>
      </c>
      <c r="I155" s="7">
        <v>0.9</v>
      </c>
      <c r="J155" s="32" t="s">
        <v>102</v>
      </c>
      <c r="K155">
        <v>0.5</v>
      </c>
      <c r="L155" s="4" t="s">
        <v>102</v>
      </c>
      <c r="M155" s="10">
        <f>IF(Table1[[#This Row],[ReportUnit]]=Table1[[#This Row],[OrderUnit]],Table1[[#This Row],[weeklyUsageReportUnit]],Table1[[#This Row],[weeklyUsageReportUnit]]/Table1[[#This Row],[Pack Size]])</f>
        <v>0.5</v>
      </c>
      <c r="N155" s="10" t="s">
        <v>102</v>
      </c>
      <c r="O155" s="1">
        <v>7</v>
      </c>
      <c r="P155" s="34">
        <f>Table1[[#This Row],[WeeklyUsageOrderUnit]]-Table1[[#This Row],[insotckWalktoOrder]]</f>
        <v>-0.4</v>
      </c>
      <c r="Q155" s="34">
        <f>IF(Table1[[#This Row],[WalkUnit]]=Table1[[#This Row],[OrderUnit]],Table1[[#This Row],[InstockWalkUnit]],Table1[[#This Row],[InstockWalkUnit]]/Table1[[#This Row],[Pack Size]])</f>
        <v>0.9</v>
      </c>
      <c r="R155" s="34">
        <f>IF(Table1[[#This Row],[WalkUnit]]=Table1[[#This Row],[OrderUnit]],1,1/Table1[[#This Row],[Pack Size]])</f>
        <v>1</v>
      </c>
    </row>
    <row r="156" spans="1:18" x14ac:dyDescent="0.2">
      <c r="A156" s="3" t="s">
        <v>183</v>
      </c>
      <c r="B156" s="3" t="str">
        <f>LEFT(Table1[[#This Row],[Code]],4)</f>
        <v>9503</v>
      </c>
      <c r="C156" s="2" t="s">
        <v>37</v>
      </c>
      <c r="D156" s="2" t="s">
        <v>184</v>
      </c>
      <c r="E156" s="2">
        <v>9.5</v>
      </c>
      <c r="F156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0.8</v>
      </c>
      <c r="G156" s="23">
        <f>IF(Table1[[#This Row],[Final Order]]&gt;0,ROUNDUP(Table1[[#This Row],[Final Order]],0),"")</f>
        <v>1</v>
      </c>
      <c r="H156" t="str">
        <f>Table1[[#This Row],[OrderUnit]]</f>
        <v>tub</v>
      </c>
      <c r="I156" s="7">
        <v>0.2</v>
      </c>
      <c r="J156" s="32" t="s">
        <v>288</v>
      </c>
      <c r="K156">
        <v>1</v>
      </c>
      <c r="L156" s="4" t="s">
        <v>288</v>
      </c>
      <c r="M156" s="10">
        <f>IF(Table1[[#This Row],[ReportUnit]]=Table1[[#This Row],[OrderUnit]],Table1[[#This Row],[weeklyUsageReportUnit]],Table1[[#This Row],[weeklyUsageReportUnit]]/Table1[[#This Row],[Pack Size]])</f>
        <v>1</v>
      </c>
      <c r="N156" s="10" t="s">
        <v>288</v>
      </c>
      <c r="O156" s="1">
        <v>3</v>
      </c>
      <c r="P156" s="34">
        <f>Table1[[#This Row],[WeeklyUsageOrderUnit]]-Table1[[#This Row],[insotckWalktoOrder]]</f>
        <v>0.8</v>
      </c>
      <c r="Q156" s="34">
        <f>IF(Table1[[#This Row],[WalkUnit]]=Table1[[#This Row],[OrderUnit]],Table1[[#This Row],[InstockWalkUnit]],Table1[[#This Row],[InstockWalkUnit]]/Table1[[#This Row],[Pack Size]])</f>
        <v>0.2</v>
      </c>
      <c r="R156" s="34">
        <f>IF(Table1[[#This Row],[WalkUnit]]=Table1[[#This Row],[OrderUnit]],1,1/Table1[[#This Row],[Pack Size]])</f>
        <v>1</v>
      </c>
    </row>
    <row r="157" spans="1:18" x14ac:dyDescent="0.2">
      <c r="A157" s="3" t="s">
        <v>185</v>
      </c>
      <c r="B157" s="3" t="str">
        <f>LEFT(Table1[[#This Row],[Code]],4)</f>
        <v>9504</v>
      </c>
      <c r="C157" s="2" t="s">
        <v>37</v>
      </c>
      <c r="D157" s="2" t="s">
        <v>186</v>
      </c>
      <c r="E157" s="2">
        <v>6</v>
      </c>
      <c r="F157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-0.60000000000000009</v>
      </c>
      <c r="G157" s="23" t="str">
        <f>IF(Table1[[#This Row],[Final Order]]&gt;0,ROUNDUP(Table1[[#This Row],[Final Order]],0),"")</f>
        <v/>
      </c>
      <c r="H157" t="str">
        <f>Table1[[#This Row],[OrderUnit]]</f>
        <v>box</v>
      </c>
      <c r="I157" s="7">
        <v>0.8</v>
      </c>
      <c r="J157" s="32" t="s">
        <v>39</v>
      </c>
      <c r="K157">
        <v>0.2</v>
      </c>
      <c r="L157" s="4" t="s">
        <v>39</v>
      </c>
      <c r="M157" s="10">
        <f>IF(Table1[[#This Row],[ReportUnit]]=Table1[[#This Row],[OrderUnit]],Table1[[#This Row],[weeklyUsageReportUnit]],Table1[[#This Row],[weeklyUsageReportUnit]]/Table1[[#This Row],[Pack Size]])</f>
        <v>0.2</v>
      </c>
      <c r="N157" s="10" t="s">
        <v>39</v>
      </c>
      <c r="O157" s="1">
        <v>28</v>
      </c>
      <c r="P157" s="34">
        <f>Table1[[#This Row],[WeeklyUsageOrderUnit]]-Table1[[#This Row],[insotckWalktoOrder]]</f>
        <v>-0.60000000000000009</v>
      </c>
      <c r="Q157" s="34">
        <f>IF(Table1[[#This Row],[WalkUnit]]=Table1[[#This Row],[OrderUnit]],Table1[[#This Row],[InstockWalkUnit]],Table1[[#This Row],[InstockWalkUnit]]/Table1[[#This Row],[Pack Size]])</f>
        <v>0.8</v>
      </c>
      <c r="R157" s="34">
        <f>IF(Table1[[#This Row],[WalkUnit]]=Table1[[#This Row],[OrderUnit]],1,1/Table1[[#This Row],[Pack Size]])</f>
        <v>1</v>
      </c>
    </row>
    <row r="158" spans="1:18" x14ac:dyDescent="0.2">
      <c r="A158" s="3">
        <v>9507</v>
      </c>
      <c r="B158" s="3" t="str">
        <f>LEFT(Table1[[#This Row],[Code]],4)</f>
        <v>9507</v>
      </c>
      <c r="C158" s="2" t="s">
        <v>37</v>
      </c>
      <c r="D158" s="2" t="s">
        <v>187</v>
      </c>
      <c r="E158" s="2">
        <v>4.5</v>
      </c>
      <c r="F158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-0.60000000000000009</v>
      </c>
      <c r="G158" s="23" t="str">
        <f>IF(Table1[[#This Row],[Final Order]]&gt;0,ROUNDUP(Table1[[#This Row],[Final Order]],0),"")</f>
        <v/>
      </c>
      <c r="H158" t="str">
        <f>Table1[[#This Row],[OrderUnit]]</f>
        <v>box</v>
      </c>
      <c r="I158" s="7">
        <v>0.8</v>
      </c>
      <c r="J158" s="32" t="s">
        <v>39</v>
      </c>
      <c r="K158">
        <v>0.2</v>
      </c>
      <c r="L158" s="4" t="s">
        <v>39</v>
      </c>
      <c r="M158" s="10">
        <f>IF(Table1[[#This Row],[ReportUnit]]=Table1[[#This Row],[OrderUnit]],Table1[[#This Row],[weeklyUsageReportUnit]],Table1[[#This Row],[weeklyUsageReportUnit]]/Table1[[#This Row],[Pack Size]])</f>
        <v>0.2</v>
      </c>
      <c r="N158" s="10" t="s">
        <v>39</v>
      </c>
      <c r="O158" s="1">
        <v>28</v>
      </c>
      <c r="P158" s="34">
        <f>Table1[[#This Row],[WeeklyUsageOrderUnit]]-Table1[[#This Row],[insotckWalktoOrder]]</f>
        <v>-0.60000000000000009</v>
      </c>
      <c r="Q158" s="34">
        <f>IF(Table1[[#This Row],[WalkUnit]]=Table1[[#This Row],[OrderUnit]],Table1[[#This Row],[InstockWalkUnit]],Table1[[#This Row],[InstockWalkUnit]]/Table1[[#This Row],[Pack Size]])</f>
        <v>0.8</v>
      </c>
      <c r="R158" s="34">
        <f>IF(Table1[[#This Row],[WalkUnit]]=Table1[[#This Row],[OrderUnit]],1,1/Table1[[#This Row],[Pack Size]])</f>
        <v>1</v>
      </c>
    </row>
    <row r="159" spans="1:18" x14ac:dyDescent="0.2">
      <c r="A159" s="3" t="s">
        <v>152</v>
      </c>
      <c r="B159" s="3" t="str">
        <f>LEFT(Table1[[#This Row],[Code]],4)</f>
        <v>9514</v>
      </c>
      <c r="C159" s="2" t="s">
        <v>37</v>
      </c>
      <c r="D159" s="2" t="s">
        <v>153</v>
      </c>
      <c r="E159" s="2">
        <v>6</v>
      </c>
      <c r="F159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59" s="23" t="str">
        <f>IF(Table1[[#This Row],[Final Order]]&gt;0,ROUNDUP(Table1[[#This Row],[Final Order]],0),"")</f>
        <v/>
      </c>
      <c r="H159" t="str">
        <f>Table1[[#This Row],[OrderUnit]]</f>
        <v>box</v>
      </c>
      <c r="I159" s="7">
        <f>Table1[[#This Row],[weeklyUsageReportUnit]]/Table1[[#This Row],[Pack Size]]</f>
        <v>0</v>
      </c>
      <c r="J159" s="32" t="s">
        <v>39</v>
      </c>
      <c r="K159">
        <v>0</v>
      </c>
      <c r="L159" s="4" t="s">
        <v>39</v>
      </c>
      <c r="M159" s="10">
        <f>IF(Table1[[#This Row],[ReportUnit]]=Table1[[#This Row],[OrderUnit]],Table1[[#This Row],[weeklyUsageReportUnit]],Table1[[#This Row],[weeklyUsageReportUnit]]/Table1[[#This Row],[Pack Size]])</f>
        <v>0</v>
      </c>
      <c r="N159" s="10" t="s">
        <v>39</v>
      </c>
      <c r="O159" s="1">
        <v>3</v>
      </c>
      <c r="P159" s="34">
        <f>Table1[[#This Row],[WeeklyUsageOrderUnit]]-Table1[[#This Row],[insotckWalktoOrder]]</f>
        <v>0</v>
      </c>
      <c r="Q159" s="34">
        <f>IF(Table1[[#This Row],[WalkUnit]]=Table1[[#This Row],[OrderUnit]],Table1[[#This Row],[InstockWalkUnit]],Table1[[#This Row],[InstockWalkUnit]]/Table1[[#This Row],[Pack Size]])</f>
        <v>0</v>
      </c>
      <c r="R159" s="34">
        <f>IF(Table1[[#This Row],[WalkUnit]]=Table1[[#This Row],[OrderUnit]],1,1/Table1[[#This Row],[Pack Size]])</f>
        <v>1</v>
      </c>
    </row>
    <row r="160" spans="1:18" x14ac:dyDescent="0.2">
      <c r="A160" s="3" t="s">
        <v>154</v>
      </c>
      <c r="B160" s="3" t="str">
        <f>LEFT(Table1[[#This Row],[Code]],4)</f>
        <v>9518</v>
      </c>
      <c r="C160" s="2" t="s">
        <v>37</v>
      </c>
      <c r="D160" s="2" t="s">
        <v>155</v>
      </c>
      <c r="E160" s="2">
        <v>12</v>
      </c>
      <c r="F160" s="9">
        <f>IF(Table1[[#This Row],[WalkUnit]]=Table1[[#This Row],[OrderUnit]],Table1[[#This Row],[WeeklyUsageOrderUnit]]-Table1[[#This Row],[InstockWalkUnit]],Table1[[#This Row],[WeeklyUsageOrderUnit]]-Table1[[#This Row],[InstockWalkUnit]]/Table1[[#This Row],[Pack Size]])</f>
        <v>0</v>
      </c>
      <c r="G160" s="23" t="str">
        <f>IF(Table1[[#This Row],[Final Order]]&gt;0,ROUNDUP(Table1[[#This Row],[Final Order]],0),"")</f>
        <v/>
      </c>
      <c r="H160" t="str">
        <f>Table1[[#This Row],[OrderUnit]]</f>
        <v>box</v>
      </c>
      <c r="I160" s="7">
        <f>Table1[[#This Row],[weeklyUsageReportUnit]]/Table1[[#This Row],[Pack Size]]</f>
        <v>0</v>
      </c>
      <c r="J160" s="32" t="s">
        <v>39</v>
      </c>
      <c r="K160">
        <v>0</v>
      </c>
      <c r="L160" s="4" t="s">
        <v>39</v>
      </c>
      <c r="M160" s="10">
        <f>IF(Table1[[#This Row],[ReportUnit]]=Table1[[#This Row],[OrderUnit]],Table1[[#This Row],[weeklyUsageReportUnit]],Table1[[#This Row],[weeklyUsageReportUnit]]/Table1[[#This Row],[Pack Size]])</f>
        <v>0</v>
      </c>
      <c r="N160" s="10" t="s">
        <v>39</v>
      </c>
      <c r="O160" s="1">
        <v>3</v>
      </c>
      <c r="P160" s="34">
        <f>Table1[[#This Row],[WeeklyUsageOrderUnit]]-Table1[[#This Row],[insotckWalktoOrder]]</f>
        <v>0</v>
      </c>
      <c r="Q160" s="34">
        <f>IF(Table1[[#This Row],[WalkUnit]]=Table1[[#This Row],[OrderUnit]],Table1[[#This Row],[InstockWalkUnit]],Table1[[#This Row],[InstockWalkUnit]]/Table1[[#This Row],[Pack Size]])</f>
        <v>0</v>
      </c>
      <c r="R160" s="34">
        <f>IF(Table1[[#This Row],[WalkUnit]]=Table1[[#This Row],[OrderUnit]],1,1/Table1[[#This Row],[Pack Size]])</f>
        <v>1</v>
      </c>
    </row>
  </sheetData>
  <phoneticPr fontId="8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4C71-9E9D-4546-98AB-564B0B1D0071}">
  <dimension ref="A1:M160"/>
  <sheetViews>
    <sheetView zoomScale="140" zoomScaleNormal="140" workbookViewId="0">
      <selection activeCell="G2" sqref="G2:G160"/>
    </sheetView>
  </sheetViews>
  <sheetFormatPr baseColWidth="10" defaultRowHeight="16" x14ac:dyDescent="0.2"/>
  <cols>
    <col min="2" max="2" width="15.83203125" customWidth="1"/>
    <col min="3" max="3" width="15.1640625" customWidth="1"/>
    <col min="4" max="4" width="23.5" customWidth="1"/>
    <col min="5" max="5" width="16.1640625" customWidth="1"/>
    <col min="6" max="6" width="11.1640625" customWidth="1"/>
    <col min="7" max="7" width="21.83203125" customWidth="1"/>
    <col min="8" max="8" width="11.5" customWidth="1"/>
    <col min="9" max="9" width="11.1640625" customWidth="1"/>
    <col min="10" max="10" width="19.1640625" customWidth="1"/>
    <col min="11" max="11" width="16" customWidth="1"/>
    <col min="13" max="13" width="12.6640625" customWidth="1"/>
  </cols>
  <sheetData>
    <row r="1" spans="1:13" s="31" customFormat="1" ht="57" customHeight="1" x14ac:dyDescent="0.2">
      <c r="A1" s="35" t="s">
        <v>302</v>
      </c>
      <c r="B1" s="35" t="s">
        <v>303</v>
      </c>
      <c r="C1" s="36" t="s">
        <v>304</v>
      </c>
      <c r="D1" s="36" t="s">
        <v>305</v>
      </c>
      <c r="E1" s="37" t="s">
        <v>283</v>
      </c>
      <c r="F1" s="38" t="s">
        <v>306</v>
      </c>
      <c r="G1" s="39" t="s">
        <v>5</v>
      </c>
      <c r="H1" s="40" t="s">
        <v>307</v>
      </c>
      <c r="I1" s="36" t="s">
        <v>308</v>
      </c>
      <c r="J1" s="39" t="s">
        <v>301</v>
      </c>
      <c r="K1" s="41" t="s">
        <v>309</v>
      </c>
      <c r="L1" s="42" t="s">
        <v>310</v>
      </c>
      <c r="M1" s="39" t="s">
        <v>311</v>
      </c>
    </row>
    <row r="2" spans="1:13" x14ac:dyDescent="0.2">
      <c r="A2" s="43" t="s">
        <v>36</v>
      </c>
      <c r="B2" s="43" t="str">
        <f>LEFT(Table1[[#This Row],[Code]],4)</f>
        <v>1006</v>
      </c>
      <c r="C2" s="44" t="s">
        <v>37</v>
      </c>
      <c r="D2" s="44" t="s">
        <v>38</v>
      </c>
      <c r="E2" s="45">
        <v>1</v>
      </c>
      <c r="F2" s="46" t="s">
        <v>39</v>
      </c>
      <c r="G2" s="47">
        <v>2.8571428571428572</v>
      </c>
      <c r="H2" s="48" t="s">
        <v>39</v>
      </c>
      <c r="I2" s="44">
        <v>21</v>
      </c>
      <c r="J2" s="49">
        <f>IF(Sheet5!$F2=Sheet5!$H2,1,1/Sheet5!$I2)</f>
        <v>1</v>
      </c>
      <c r="K2" s="50">
        <f>Sheet5!$E2*Sheet5!$J2</f>
        <v>1</v>
      </c>
      <c r="L2" s="51">
        <f>Sheet5!$G2-Sheet5!$K2</f>
        <v>1.8571428571428572</v>
      </c>
      <c r="M2" s="47">
        <f>IF(Table3[[#This Row],[Order]]&gt;0,ROUNDUP(Table3[[#This Row],[Order]],0),"")</f>
        <v>2</v>
      </c>
    </row>
    <row r="3" spans="1:13" x14ac:dyDescent="0.2">
      <c r="A3" s="52" t="s">
        <v>40</v>
      </c>
      <c r="B3" s="52" t="str">
        <f>LEFT(Table1[[#This Row],[Code]],4)</f>
        <v>1008</v>
      </c>
      <c r="C3" s="53" t="s">
        <v>37</v>
      </c>
      <c r="D3" s="53" t="s">
        <v>41</v>
      </c>
      <c r="E3" s="45">
        <v>2</v>
      </c>
      <c r="F3" s="54" t="s">
        <v>39</v>
      </c>
      <c r="G3" s="55">
        <v>4</v>
      </c>
      <c r="H3" s="56" t="s">
        <v>39</v>
      </c>
      <c r="I3" s="53">
        <v>60</v>
      </c>
      <c r="J3" s="57">
        <f>IF(Sheet5!$F3=Sheet5!$H3,1,1/Sheet5!$I3)</f>
        <v>1</v>
      </c>
      <c r="K3" s="50">
        <f>Sheet5!$E3*Sheet5!$J3</f>
        <v>2</v>
      </c>
      <c r="L3" s="58">
        <f>Sheet5!$G3-Sheet5!$K3</f>
        <v>2</v>
      </c>
      <c r="M3" s="47">
        <f>IF(Table3[[#This Row],[Order]]&gt;0,ROUNDUP(Table3[[#This Row],[Order]],0),"")</f>
        <v>2</v>
      </c>
    </row>
    <row r="4" spans="1:13" x14ac:dyDescent="0.2">
      <c r="A4" s="43">
        <v>1009</v>
      </c>
      <c r="B4" s="43" t="str">
        <f>LEFT(Table1[[#This Row],[Code]],4)</f>
        <v>1009</v>
      </c>
      <c r="C4" s="44" t="s">
        <v>37</v>
      </c>
      <c r="D4" s="44" t="s">
        <v>42</v>
      </c>
      <c r="E4" s="45">
        <v>2</v>
      </c>
      <c r="F4" s="46" t="s">
        <v>39</v>
      </c>
      <c r="G4" s="47">
        <v>0.5</v>
      </c>
      <c r="H4" s="48" t="s">
        <v>39</v>
      </c>
      <c r="I4" s="44">
        <v>60</v>
      </c>
      <c r="J4" s="49">
        <f>IF(Sheet5!$F4=Sheet5!$H4,1,1/Sheet5!$I4)</f>
        <v>1</v>
      </c>
      <c r="K4" s="50">
        <f>Sheet5!$E4*Sheet5!$J4</f>
        <v>2</v>
      </c>
      <c r="L4" s="51">
        <f>Sheet5!$G4-Sheet5!$K4</f>
        <v>-1.5</v>
      </c>
      <c r="M4" s="47" t="str">
        <f>IF(Table3[[#This Row],[Order]]&gt;0,ROUNDUP(Table3[[#This Row],[Order]],0),"")</f>
        <v/>
      </c>
    </row>
    <row r="5" spans="1:13" x14ac:dyDescent="0.2">
      <c r="A5" s="52" t="s">
        <v>156</v>
      </c>
      <c r="B5" s="52" t="str">
        <f>LEFT(Table1[[#This Row],[Code]],4)</f>
        <v>1021</v>
      </c>
      <c r="C5" s="53" t="s">
        <v>37</v>
      </c>
      <c r="D5" s="53" t="s">
        <v>157</v>
      </c>
      <c r="E5" s="45">
        <v>1</v>
      </c>
      <c r="F5" s="54" t="s">
        <v>47</v>
      </c>
      <c r="G5" s="55">
        <v>0.04</v>
      </c>
      <c r="H5" s="56" t="s">
        <v>47</v>
      </c>
      <c r="I5" s="53">
        <v>12.5</v>
      </c>
      <c r="J5" s="57">
        <f>IF(Sheet5!$F5=Sheet5!$H5,1,1/Sheet5!$I5)</f>
        <v>1</v>
      </c>
      <c r="K5" s="50">
        <f>Sheet5!$E5*Sheet5!$J5</f>
        <v>1</v>
      </c>
      <c r="L5" s="58">
        <f>Sheet5!$G5-Sheet5!$K5</f>
        <v>-0.96</v>
      </c>
      <c r="M5" s="47" t="str">
        <f>IF(Table3[[#This Row],[Order]]&gt;0,ROUNDUP(Table3[[#This Row],[Order]],0),"")</f>
        <v/>
      </c>
    </row>
    <row r="6" spans="1:13" x14ac:dyDescent="0.2">
      <c r="A6" s="43" t="s">
        <v>43</v>
      </c>
      <c r="B6" s="43" t="str">
        <f>LEFT(Table1[[#This Row],[Code]],4)</f>
        <v>1029</v>
      </c>
      <c r="C6" s="44" t="s">
        <v>37</v>
      </c>
      <c r="D6" s="44" t="s">
        <v>44</v>
      </c>
      <c r="E6" s="45">
        <v>1</v>
      </c>
      <c r="F6" s="46" t="s">
        <v>39</v>
      </c>
      <c r="G6" s="47">
        <v>0.20833333333333334</v>
      </c>
      <c r="H6" s="48" t="s">
        <v>39</v>
      </c>
      <c r="I6" s="44">
        <v>72</v>
      </c>
      <c r="J6" s="49">
        <f>IF(Sheet5!$F6=Sheet5!$H6,1,1/Sheet5!$I6)</f>
        <v>1</v>
      </c>
      <c r="K6" s="50">
        <f>Sheet5!$E6*Sheet5!$J6</f>
        <v>1</v>
      </c>
      <c r="L6" s="51">
        <f>Sheet5!$G6-Sheet5!$K6</f>
        <v>-0.79166666666666663</v>
      </c>
      <c r="M6" s="47" t="str">
        <f>IF(Table3[[#This Row],[Order]]&gt;0,ROUNDUP(Table3[[#This Row],[Order]],0),"")</f>
        <v/>
      </c>
    </row>
    <row r="7" spans="1:13" x14ac:dyDescent="0.2">
      <c r="A7" s="52" t="s">
        <v>45</v>
      </c>
      <c r="B7" s="52" t="str">
        <f>LEFT(Table1[[#This Row],[Code]],4)</f>
        <v>1032</v>
      </c>
      <c r="C7" s="53" t="s">
        <v>37</v>
      </c>
      <c r="D7" s="53" t="s">
        <v>46</v>
      </c>
      <c r="E7" s="45">
        <v>1.5</v>
      </c>
      <c r="F7" s="54" t="s">
        <v>39</v>
      </c>
      <c r="G7" s="55">
        <v>0.52</v>
      </c>
      <c r="H7" s="56" t="s">
        <v>39</v>
      </c>
      <c r="I7" s="53">
        <v>10</v>
      </c>
      <c r="J7" s="57">
        <f>IF(Sheet5!$F7=Sheet5!$H7,1,1/Sheet5!$I7)</f>
        <v>1</v>
      </c>
      <c r="K7" s="50">
        <f>Sheet5!$E7*Sheet5!$J7</f>
        <v>1.5</v>
      </c>
      <c r="L7" s="58">
        <f>Sheet5!$G7-Sheet5!$K7</f>
        <v>-0.98</v>
      </c>
      <c r="M7" s="47" t="str">
        <f>IF(Table3[[#This Row],[Order]]&gt;0,ROUNDUP(Table3[[#This Row],[Order]],0),"")</f>
        <v/>
      </c>
    </row>
    <row r="8" spans="1:13" x14ac:dyDescent="0.2">
      <c r="A8" s="64" t="s">
        <v>48</v>
      </c>
      <c r="B8" s="43" t="str">
        <f>LEFT(Table1[[#This Row],[Code]],4)</f>
        <v>1048</v>
      </c>
      <c r="C8" s="44" t="s">
        <v>37</v>
      </c>
      <c r="D8" s="44" t="s">
        <v>49</v>
      </c>
      <c r="E8" s="45">
        <v>38</v>
      </c>
      <c r="F8" s="46" t="s">
        <v>47</v>
      </c>
      <c r="G8" s="47">
        <v>35</v>
      </c>
      <c r="H8" s="48" t="s">
        <v>47</v>
      </c>
      <c r="I8" s="44">
        <v>12.5</v>
      </c>
      <c r="J8" s="49">
        <f>IF(Sheet5!$F8=Sheet5!$H8,1,1/Sheet5!$I8)</f>
        <v>1</v>
      </c>
      <c r="K8" s="50">
        <f>Sheet5!$E8*Sheet5!$J8</f>
        <v>38</v>
      </c>
      <c r="L8" s="51">
        <f>Sheet5!$G8-Sheet5!$K8</f>
        <v>-3</v>
      </c>
      <c r="M8" s="47" t="str">
        <f>IF(Table3[[#This Row],[Order]]&gt;0,ROUNDUP(Table3[[#This Row],[Order]],0),"")</f>
        <v/>
      </c>
    </row>
    <row r="9" spans="1:13" x14ac:dyDescent="0.2">
      <c r="A9" s="65" t="s">
        <v>50</v>
      </c>
      <c r="B9" s="52" t="str">
        <f>LEFT(Table1[[#This Row],[Code]],4)</f>
        <v>1050</v>
      </c>
      <c r="C9" s="53" t="s">
        <v>37</v>
      </c>
      <c r="D9" s="53" t="s">
        <v>51</v>
      </c>
      <c r="E9" s="45">
        <v>0.5</v>
      </c>
      <c r="F9" s="54" t="s">
        <v>47</v>
      </c>
      <c r="G9" s="55">
        <v>1</v>
      </c>
      <c r="H9" s="56" t="s">
        <v>47</v>
      </c>
      <c r="I9" s="53">
        <v>12.5</v>
      </c>
      <c r="J9" s="57">
        <f>IF(Sheet5!$F9=Sheet5!$H9,1,1/Sheet5!$I9)</f>
        <v>1</v>
      </c>
      <c r="K9" s="50">
        <f>Sheet5!$E9*Sheet5!$J9</f>
        <v>0.5</v>
      </c>
      <c r="L9" s="58">
        <f>Sheet5!$G9-Sheet5!$K9</f>
        <v>0.5</v>
      </c>
      <c r="M9" s="47">
        <f>IF(Table3[[#This Row],[Order]]&gt;0,ROUNDUP(Table3[[#This Row],[Order]],0),"")</f>
        <v>1</v>
      </c>
    </row>
    <row r="10" spans="1:13" x14ac:dyDescent="0.2">
      <c r="A10" s="43" t="s">
        <v>52</v>
      </c>
      <c r="B10" s="43" t="str">
        <f>LEFT(Table1[[#This Row],[Code]],4)</f>
        <v>1051</v>
      </c>
      <c r="C10" s="44" t="s">
        <v>37</v>
      </c>
      <c r="D10" s="44" t="s">
        <v>53</v>
      </c>
      <c r="E10" s="45">
        <v>0</v>
      </c>
      <c r="F10" s="46" t="s">
        <v>47</v>
      </c>
      <c r="G10" s="47">
        <v>0</v>
      </c>
      <c r="H10" s="48" t="s">
        <v>39</v>
      </c>
      <c r="I10" s="44">
        <v>3</v>
      </c>
      <c r="J10" s="49">
        <f>IF(Sheet5!$F10=Sheet5!$H10,1,1/Sheet5!$I10)</f>
        <v>0.33333333333333331</v>
      </c>
      <c r="K10" s="50">
        <f>Sheet5!$E10*Sheet5!$J10</f>
        <v>0</v>
      </c>
      <c r="L10" s="51">
        <f>Sheet5!$G10-Sheet5!$K10</f>
        <v>0</v>
      </c>
      <c r="M10" s="47" t="str">
        <f>IF(Table3[[#This Row],[Order]]&gt;0,ROUNDUP(Table3[[#This Row],[Order]],0),"")</f>
        <v/>
      </c>
    </row>
    <row r="11" spans="1:13" x14ac:dyDescent="0.2">
      <c r="A11" s="52" t="s">
        <v>54</v>
      </c>
      <c r="B11" s="52" t="str">
        <f>LEFT(Table1[[#This Row],[Code]],4)</f>
        <v>1304</v>
      </c>
      <c r="C11" s="53" t="s">
        <v>37</v>
      </c>
      <c r="D11" s="53" t="s">
        <v>55</v>
      </c>
      <c r="E11" s="45">
        <v>1</v>
      </c>
      <c r="F11" s="54" t="s">
        <v>39</v>
      </c>
      <c r="G11" s="55">
        <v>0.3125</v>
      </c>
      <c r="H11" s="56" t="s">
        <v>39</v>
      </c>
      <c r="I11" s="53">
        <v>192</v>
      </c>
      <c r="J11" s="57">
        <f>IF(Sheet5!$F11=Sheet5!$H11,1,1/Sheet5!$I11)</f>
        <v>1</v>
      </c>
      <c r="K11" s="50">
        <f>Sheet5!$E11*Sheet5!$J11</f>
        <v>1</v>
      </c>
      <c r="L11" s="58">
        <f>Sheet5!$G11-Sheet5!$K11</f>
        <v>-0.6875</v>
      </c>
      <c r="M11" s="47" t="str">
        <f>IF(Table3[[#This Row],[Order]]&gt;0,ROUNDUP(Table3[[#This Row],[Order]],0),"")</f>
        <v/>
      </c>
    </row>
    <row r="12" spans="1:13" x14ac:dyDescent="0.2">
      <c r="A12" s="43">
        <v>1312</v>
      </c>
      <c r="B12" s="43" t="str">
        <f>LEFT(Table1[[#This Row],[Code]],4)</f>
        <v>1312</v>
      </c>
      <c r="C12" s="44" t="s">
        <v>37</v>
      </c>
      <c r="D12" s="44" t="s">
        <v>56</v>
      </c>
      <c r="E12" s="45">
        <v>2</v>
      </c>
      <c r="F12" s="46" t="s">
        <v>39</v>
      </c>
      <c r="G12" s="47">
        <v>2.5</v>
      </c>
      <c r="H12" s="48" t="s">
        <v>39</v>
      </c>
      <c r="I12" s="44">
        <v>12</v>
      </c>
      <c r="J12" s="49">
        <f>IF(Sheet5!$F12=Sheet5!$H12,1,1/Sheet5!$I12)</f>
        <v>1</v>
      </c>
      <c r="K12" s="50">
        <f>Sheet5!$E12*Sheet5!$J12</f>
        <v>2</v>
      </c>
      <c r="L12" s="51">
        <f>Sheet5!$G12-Sheet5!$K12</f>
        <v>0.5</v>
      </c>
      <c r="M12" s="47">
        <f>IF(Table3[[#This Row],[Order]]&gt;0,ROUNDUP(Table3[[#This Row],[Order]],0),"")</f>
        <v>1</v>
      </c>
    </row>
    <row r="13" spans="1:13" x14ac:dyDescent="0.2">
      <c r="A13" s="52">
        <v>1319</v>
      </c>
      <c r="B13" s="52" t="str">
        <f>LEFT(Table1[[#This Row],[Code]],4)</f>
        <v>1319</v>
      </c>
      <c r="C13" s="53" t="s">
        <v>37</v>
      </c>
      <c r="D13" s="53" t="s">
        <v>58</v>
      </c>
      <c r="E13" s="45">
        <v>4</v>
      </c>
      <c r="F13" s="54" t="s">
        <v>57</v>
      </c>
      <c r="G13" s="55">
        <v>0.6</v>
      </c>
      <c r="H13" s="56" t="s">
        <v>39</v>
      </c>
      <c r="I13" s="53">
        <v>5</v>
      </c>
      <c r="J13" s="57">
        <f>IF(Sheet5!$F13=Sheet5!$H13,1,1/Sheet5!$I13)</f>
        <v>0.2</v>
      </c>
      <c r="K13" s="50">
        <f>Sheet5!$E13*Sheet5!$J13</f>
        <v>0.8</v>
      </c>
      <c r="L13" s="58">
        <f>Sheet5!$G13-Sheet5!$K13</f>
        <v>-0.20000000000000007</v>
      </c>
      <c r="M13" s="47" t="str">
        <f>IF(Table3[[#This Row],[Order]]&gt;0,ROUNDUP(Table3[[#This Row],[Order]],0),"")</f>
        <v/>
      </c>
    </row>
    <row r="14" spans="1:13" x14ac:dyDescent="0.2">
      <c r="A14" s="43" t="s">
        <v>59</v>
      </c>
      <c r="B14" s="43" t="str">
        <f>LEFT(Table1[[#This Row],[Code]],4)</f>
        <v>1320</v>
      </c>
      <c r="C14" s="44" t="s">
        <v>37</v>
      </c>
      <c r="D14" s="44" t="s">
        <v>60</v>
      </c>
      <c r="E14" s="45">
        <v>4</v>
      </c>
      <c r="F14" s="46" t="s">
        <v>39</v>
      </c>
      <c r="G14" s="47">
        <v>8.3333333333333339</v>
      </c>
      <c r="H14" s="48" t="s">
        <v>39</v>
      </c>
      <c r="I14" s="44">
        <v>18</v>
      </c>
      <c r="J14" s="49">
        <f>IF(Sheet5!$F14=Sheet5!$H14,1,1/Sheet5!$I14)</f>
        <v>1</v>
      </c>
      <c r="K14" s="50">
        <f>Sheet5!$E14*Sheet5!$J14</f>
        <v>4</v>
      </c>
      <c r="L14" s="51">
        <f>Sheet5!$G14-Sheet5!$K14</f>
        <v>4.3333333333333339</v>
      </c>
      <c r="M14" s="47">
        <f>IF(Table3[[#This Row],[Order]]&gt;0,ROUNDUP(Table3[[#This Row],[Order]],0),"")</f>
        <v>5</v>
      </c>
    </row>
    <row r="15" spans="1:13" x14ac:dyDescent="0.2">
      <c r="A15" s="52" t="s">
        <v>61</v>
      </c>
      <c r="B15" s="52" t="str">
        <f>LEFT(Table1[[#This Row],[Code]],4)</f>
        <v>1322</v>
      </c>
      <c r="C15" s="53" t="s">
        <v>37</v>
      </c>
      <c r="D15" s="53" t="s">
        <v>62</v>
      </c>
      <c r="E15" s="45">
        <v>0.75</v>
      </c>
      <c r="F15" s="54" t="s">
        <v>39</v>
      </c>
      <c r="G15" s="55">
        <v>0.66666666666666663</v>
      </c>
      <c r="H15" s="56" t="s">
        <v>39</v>
      </c>
      <c r="I15" s="53">
        <v>3</v>
      </c>
      <c r="J15" s="57">
        <f>IF(Sheet5!$F15=Sheet5!$H15,1,1/Sheet5!$I15)</f>
        <v>1</v>
      </c>
      <c r="K15" s="50">
        <f>Sheet5!$E15*Sheet5!$J15</f>
        <v>0.75</v>
      </c>
      <c r="L15" s="58">
        <f>Sheet5!$G15-Sheet5!$K15</f>
        <v>-8.333333333333337E-2</v>
      </c>
      <c r="M15" s="47" t="str">
        <f>IF(Table3[[#This Row],[Order]]&gt;0,ROUNDUP(Table3[[#This Row],[Order]],0),"")</f>
        <v/>
      </c>
    </row>
    <row r="16" spans="1:13" x14ac:dyDescent="0.2">
      <c r="A16" s="43" t="s">
        <v>63</v>
      </c>
      <c r="B16" s="43" t="str">
        <f>LEFT(Table1[[#This Row],[Code]],4)</f>
        <v>1326</v>
      </c>
      <c r="C16" s="44" t="s">
        <v>37</v>
      </c>
      <c r="D16" s="44" t="s">
        <v>64</v>
      </c>
      <c r="E16" s="45">
        <v>0.75</v>
      </c>
      <c r="F16" s="46" t="s">
        <v>39</v>
      </c>
      <c r="G16" s="47">
        <v>0.75</v>
      </c>
      <c r="H16" s="48" t="s">
        <v>39</v>
      </c>
      <c r="I16" s="44">
        <v>8</v>
      </c>
      <c r="J16" s="49">
        <f>IF(Sheet5!$F16=Sheet5!$H16,1,1/Sheet5!$I16)</f>
        <v>1</v>
      </c>
      <c r="K16" s="50">
        <f>Sheet5!$E16*Sheet5!$J16</f>
        <v>0.75</v>
      </c>
      <c r="L16" s="51">
        <f>Sheet5!$G16-Sheet5!$K16</f>
        <v>0</v>
      </c>
      <c r="M16" s="47" t="str">
        <f>IF(Table3[[#This Row],[Order]]&gt;0,ROUNDUP(Table3[[#This Row],[Order]],0),"")</f>
        <v/>
      </c>
    </row>
    <row r="17" spans="1:13" x14ac:dyDescent="0.2">
      <c r="A17" s="52" t="s">
        <v>65</v>
      </c>
      <c r="B17" s="52" t="str">
        <f>LEFT(Table1[[#This Row],[Code]],4)</f>
        <v>1329</v>
      </c>
      <c r="C17" s="53" t="s">
        <v>37</v>
      </c>
      <c r="D17" s="53" t="s">
        <v>66</v>
      </c>
      <c r="E17" s="45">
        <v>0.75</v>
      </c>
      <c r="F17" s="54" t="s">
        <v>39</v>
      </c>
      <c r="G17" s="55">
        <v>0.5</v>
      </c>
      <c r="H17" s="56" t="s">
        <v>39</v>
      </c>
      <c r="I17" s="53">
        <v>8</v>
      </c>
      <c r="J17" s="57">
        <f>IF(Sheet5!$F17=Sheet5!$H17,1,1/Sheet5!$I17)</f>
        <v>1</v>
      </c>
      <c r="K17" s="50">
        <f>Sheet5!$E17*Sheet5!$J17</f>
        <v>0.75</v>
      </c>
      <c r="L17" s="58">
        <f>Sheet5!$G17-Sheet5!$K17</f>
        <v>-0.25</v>
      </c>
      <c r="M17" s="47" t="str">
        <f>IF(Table3[[#This Row],[Order]]&gt;0,ROUNDUP(Table3[[#This Row],[Order]],0),"")</f>
        <v/>
      </c>
    </row>
    <row r="18" spans="1:13" x14ac:dyDescent="0.2">
      <c r="A18" s="43">
        <v>1331</v>
      </c>
      <c r="B18" s="43" t="str">
        <f>LEFT(Table1[[#This Row],[Code]],4)</f>
        <v>1331</v>
      </c>
      <c r="C18" s="44" t="s">
        <v>37</v>
      </c>
      <c r="D18" s="44" t="s">
        <v>67</v>
      </c>
      <c r="E18" s="45">
        <v>4</v>
      </c>
      <c r="F18" s="46" t="s">
        <v>39</v>
      </c>
      <c r="G18" s="47">
        <v>4.333333333333333</v>
      </c>
      <c r="H18" s="48" t="s">
        <v>39</v>
      </c>
      <c r="I18" s="44">
        <v>3</v>
      </c>
      <c r="J18" s="49">
        <f>IF(Sheet5!$F18=Sheet5!$H18,1,1/Sheet5!$I18)</f>
        <v>1</v>
      </c>
      <c r="K18" s="50">
        <f>Sheet5!$E18*Sheet5!$J18</f>
        <v>4</v>
      </c>
      <c r="L18" s="51">
        <f>Sheet5!$G18-Sheet5!$K18</f>
        <v>0.33333333333333304</v>
      </c>
      <c r="M18" s="47">
        <f>IF(Table3[[#This Row],[Order]]&gt;0,ROUNDUP(Table3[[#This Row],[Order]],0),"")</f>
        <v>1</v>
      </c>
    </row>
    <row r="19" spans="1:13" x14ac:dyDescent="0.2">
      <c r="A19" s="52" t="s">
        <v>68</v>
      </c>
      <c r="B19" s="52" t="str">
        <f>LEFT(Table1[[#This Row],[Code]],4)</f>
        <v>1335</v>
      </c>
      <c r="C19" s="53" t="s">
        <v>37</v>
      </c>
      <c r="D19" s="53" t="s">
        <v>69</v>
      </c>
      <c r="E19" s="45">
        <v>0.75</v>
      </c>
      <c r="F19" s="54" t="s">
        <v>39</v>
      </c>
      <c r="G19" s="55">
        <v>0.5</v>
      </c>
      <c r="H19" s="56" t="s">
        <v>39</v>
      </c>
      <c r="I19" s="53">
        <v>8</v>
      </c>
      <c r="J19" s="57">
        <f>IF(Sheet5!$F19=Sheet5!$H19,1,1/Sheet5!$I19)</f>
        <v>1</v>
      </c>
      <c r="K19" s="50">
        <f>Sheet5!$E19*Sheet5!$J19</f>
        <v>0.75</v>
      </c>
      <c r="L19" s="58">
        <f>Sheet5!$G19-Sheet5!$K19</f>
        <v>-0.25</v>
      </c>
      <c r="M19" s="47" t="str">
        <f>IF(Table3[[#This Row],[Order]]&gt;0,ROUNDUP(Table3[[#This Row],[Order]],0),"")</f>
        <v/>
      </c>
    </row>
    <row r="20" spans="1:13" x14ac:dyDescent="0.2">
      <c r="A20" s="43" t="s">
        <v>70</v>
      </c>
      <c r="B20" s="43" t="str">
        <f>LEFT(Table1[[#This Row],[Code]],4)</f>
        <v>1338</v>
      </c>
      <c r="C20" s="44" t="s">
        <v>37</v>
      </c>
      <c r="D20" s="44" t="s">
        <v>71</v>
      </c>
      <c r="E20" s="45">
        <v>0.75</v>
      </c>
      <c r="F20" s="46" t="s">
        <v>39</v>
      </c>
      <c r="G20" s="47">
        <v>1.5</v>
      </c>
      <c r="H20" s="48" t="s">
        <v>39</v>
      </c>
      <c r="I20" s="44">
        <v>10</v>
      </c>
      <c r="J20" s="49">
        <f>IF(Sheet5!$F20=Sheet5!$H20,1,1/Sheet5!$I20)</f>
        <v>1</v>
      </c>
      <c r="K20" s="50">
        <f>Sheet5!$E20*Sheet5!$J20</f>
        <v>0.75</v>
      </c>
      <c r="L20" s="51">
        <f>Sheet5!$G20-Sheet5!$K20</f>
        <v>0.75</v>
      </c>
      <c r="M20" s="47">
        <f>IF(Table3[[#This Row],[Order]]&gt;0,ROUNDUP(Table3[[#This Row],[Order]],0),"")</f>
        <v>1</v>
      </c>
    </row>
    <row r="21" spans="1:13" x14ac:dyDescent="0.2">
      <c r="A21" s="52">
        <v>1339</v>
      </c>
      <c r="B21" s="52" t="str">
        <f>LEFT(Table1[[#This Row],[Code]],4)</f>
        <v>1339</v>
      </c>
      <c r="C21" s="53" t="s">
        <v>37</v>
      </c>
      <c r="D21" s="53" t="s">
        <v>158</v>
      </c>
      <c r="E21" s="45">
        <v>0.75</v>
      </c>
      <c r="F21" s="54" t="s">
        <v>39</v>
      </c>
      <c r="G21" s="55">
        <v>0.33333333333333331</v>
      </c>
      <c r="H21" s="56" t="s">
        <v>39</v>
      </c>
      <c r="I21" s="53">
        <v>3</v>
      </c>
      <c r="J21" s="57">
        <f>IF(Sheet5!$F21=Sheet5!$H21,1,1/Sheet5!$I21)</f>
        <v>1</v>
      </c>
      <c r="K21" s="50">
        <f>Sheet5!$E21*Sheet5!$J21</f>
        <v>0.75</v>
      </c>
      <c r="L21" s="58">
        <f>Sheet5!$G21-Sheet5!$K21</f>
        <v>-0.41666666666666669</v>
      </c>
      <c r="M21" s="47" t="str">
        <f>IF(Table3[[#This Row],[Order]]&gt;0,ROUNDUP(Table3[[#This Row],[Order]],0),"")</f>
        <v/>
      </c>
    </row>
    <row r="22" spans="1:13" x14ac:dyDescent="0.2">
      <c r="A22" s="43" t="s">
        <v>72</v>
      </c>
      <c r="B22" s="43" t="str">
        <f>LEFT(Table1[[#This Row],[Code]],4)</f>
        <v>1345</v>
      </c>
      <c r="C22" s="44" t="s">
        <v>37</v>
      </c>
      <c r="D22" s="44" t="s">
        <v>73</v>
      </c>
      <c r="E22" s="45">
        <v>0.75</v>
      </c>
      <c r="F22" s="46" t="s">
        <v>39</v>
      </c>
      <c r="G22" s="47">
        <v>2</v>
      </c>
      <c r="H22" s="48" t="s">
        <v>39</v>
      </c>
      <c r="I22" s="44">
        <v>5</v>
      </c>
      <c r="J22" s="49">
        <f>IF(Sheet5!$F22=Sheet5!$H22,1,1/Sheet5!$I22)</f>
        <v>1</v>
      </c>
      <c r="K22" s="50">
        <f>Sheet5!$E22*Sheet5!$J22</f>
        <v>0.75</v>
      </c>
      <c r="L22" s="51">
        <f>Sheet5!$G22-Sheet5!$K22</f>
        <v>1.25</v>
      </c>
      <c r="M22" s="47">
        <f>IF(Table3[[#This Row],[Order]]&gt;0,ROUNDUP(Table3[[#This Row],[Order]],0),"")</f>
        <v>2</v>
      </c>
    </row>
    <row r="23" spans="1:13" x14ac:dyDescent="0.2">
      <c r="A23" s="52" t="s">
        <v>159</v>
      </c>
      <c r="B23" s="52" t="str">
        <f>LEFT(Table1[[#This Row],[Code]],4)</f>
        <v>1348</v>
      </c>
      <c r="C23" s="53" t="s">
        <v>37</v>
      </c>
      <c r="D23" s="53" t="s">
        <v>160</v>
      </c>
      <c r="E23" s="45">
        <v>2</v>
      </c>
      <c r="F23" s="54" t="s">
        <v>47</v>
      </c>
      <c r="G23" s="55">
        <v>2</v>
      </c>
      <c r="H23" s="56" t="s">
        <v>47</v>
      </c>
      <c r="I23" s="53">
        <v>0.5</v>
      </c>
      <c r="J23" s="57">
        <f>IF(Sheet5!$F23=Sheet5!$H23,1,1/Sheet5!$I23)</f>
        <v>1</v>
      </c>
      <c r="K23" s="50">
        <f>Sheet5!$E23*Sheet5!$J23</f>
        <v>2</v>
      </c>
      <c r="L23" s="58">
        <f>Sheet5!$G23-Sheet5!$K23</f>
        <v>0</v>
      </c>
      <c r="M23" s="47" t="str">
        <f>IF(Table3[[#This Row],[Order]]&gt;0,ROUNDUP(Table3[[#This Row],[Order]],0),"")</f>
        <v/>
      </c>
    </row>
    <row r="24" spans="1:13" x14ac:dyDescent="0.2">
      <c r="A24" s="43" t="s">
        <v>74</v>
      </c>
      <c r="B24" s="43" t="str">
        <f>LEFT(Table1[[#This Row],[Code]],4)</f>
        <v>1359</v>
      </c>
      <c r="C24" s="44" t="s">
        <v>37</v>
      </c>
      <c r="D24" s="44" t="s">
        <v>75</v>
      </c>
      <c r="E24" s="45">
        <v>0.5</v>
      </c>
      <c r="F24" s="46" t="s">
        <v>39</v>
      </c>
      <c r="G24" s="47">
        <v>0.5</v>
      </c>
      <c r="H24" s="48" t="s">
        <v>39</v>
      </c>
      <c r="I24" s="44">
        <v>8</v>
      </c>
      <c r="J24" s="49">
        <f>IF(Sheet5!$F24=Sheet5!$H24,1,1/Sheet5!$I24)</f>
        <v>1</v>
      </c>
      <c r="K24" s="50">
        <f>Sheet5!$E24*Sheet5!$J24</f>
        <v>0.5</v>
      </c>
      <c r="L24" s="51">
        <f>Sheet5!$G24-Sheet5!$K24</f>
        <v>0</v>
      </c>
      <c r="M24" s="47" t="str">
        <f>IF(Table3[[#This Row],[Order]]&gt;0,ROUNDUP(Table3[[#This Row],[Order]],0),"")</f>
        <v/>
      </c>
    </row>
    <row r="25" spans="1:13" x14ac:dyDescent="0.2">
      <c r="A25" s="52">
        <v>1369</v>
      </c>
      <c r="B25" s="52" t="str">
        <f>LEFT(Table1[[#This Row],[Code]],4)</f>
        <v>1369</v>
      </c>
      <c r="C25" s="53" t="s">
        <v>37</v>
      </c>
      <c r="D25" s="53" t="s">
        <v>161</v>
      </c>
      <c r="E25" s="45">
        <v>0.5</v>
      </c>
      <c r="F25" s="54" t="s">
        <v>39</v>
      </c>
      <c r="G25" s="55">
        <v>4.6296296296296294E-2</v>
      </c>
      <c r="H25" s="56" t="s">
        <v>39</v>
      </c>
      <c r="I25" s="53">
        <v>15.12</v>
      </c>
      <c r="J25" s="57">
        <f>IF(Sheet5!$F25=Sheet5!$H25,1,1/Sheet5!$I25)</f>
        <v>1</v>
      </c>
      <c r="K25" s="50">
        <f>Sheet5!$E25*Sheet5!$J25</f>
        <v>0.5</v>
      </c>
      <c r="L25" s="58">
        <f>Sheet5!$G25-Sheet5!$K25</f>
        <v>-0.45370370370370372</v>
      </c>
      <c r="M25" s="47" t="str">
        <f>IF(Table3[[#This Row],[Order]]&gt;0,ROUNDUP(Table3[[#This Row],[Order]],0),"")</f>
        <v/>
      </c>
    </row>
    <row r="26" spans="1:13" x14ac:dyDescent="0.2">
      <c r="A26" s="43" t="s">
        <v>76</v>
      </c>
      <c r="B26" s="43" t="str">
        <f>LEFT(Table1[[#This Row],[Code]],4)</f>
        <v>1370</v>
      </c>
      <c r="C26" s="44" t="s">
        <v>37</v>
      </c>
      <c r="D26" s="44" t="s">
        <v>77</v>
      </c>
      <c r="E26" s="45">
        <v>2</v>
      </c>
      <c r="F26" s="46" t="s">
        <v>39</v>
      </c>
      <c r="G26" s="47">
        <v>2</v>
      </c>
      <c r="H26" s="48" t="s">
        <v>39</v>
      </c>
      <c r="I26" s="44">
        <v>12</v>
      </c>
      <c r="J26" s="49">
        <f>IF(Sheet5!$F26=Sheet5!$H26,1,1/Sheet5!$I26)</f>
        <v>1</v>
      </c>
      <c r="K26" s="50">
        <f>Sheet5!$E26*Sheet5!$J26</f>
        <v>2</v>
      </c>
      <c r="L26" s="51">
        <f>Sheet5!$G26-Sheet5!$K26</f>
        <v>0</v>
      </c>
      <c r="M26" s="47" t="str">
        <f>IF(Table3[[#This Row],[Order]]&gt;0,ROUNDUP(Table3[[#This Row],[Order]],0),"")</f>
        <v/>
      </c>
    </row>
    <row r="27" spans="1:13" x14ac:dyDescent="0.2">
      <c r="A27" s="52">
        <v>1382</v>
      </c>
      <c r="B27" s="52" t="str">
        <f>LEFT(Table1[[#This Row],[Code]],4)</f>
        <v>1382</v>
      </c>
      <c r="C27" s="53" t="s">
        <v>37</v>
      </c>
      <c r="D27" s="53" t="s">
        <v>162</v>
      </c>
      <c r="E27" s="45">
        <v>0.5</v>
      </c>
      <c r="F27" s="54" t="s">
        <v>39</v>
      </c>
      <c r="G27" s="55">
        <v>0.20833333333333334</v>
      </c>
      <c r="H27" s="56" t="s">
        <v>39</v>
      </c>
      <c r="I27" s="53">
        <v>192</v>
      </c>
      <c r="J27" s="57">
        <f>IF(Sheet5!$F27=Sheet5!$H27,1,1/Sheet5!$I27)</f>
        <v>1</v>
      </c>
      <c r="K27" s="50">
        <f>Sheet5!$E27*Sheet5!$J27</f>
        <v>0.5</v>
      </c>
      <c r="L27" s="58">
        <f>Sheet5!$G27-Sheet5!$K27</f>
        <v>-0.29166666666666663</v>
      </c>
      <c r="M27" s="47" t="str">
        <f>IF(Table3[[#This Row],[Order]]&gt;0,ROUNDUP(Table3[[#This Row],[Order]],0),"")</f>
        <v/>
      </c>
    </row>
    <row r="28" spans="1:13" x14ac:dyDescent="0.2">
      <c r="A28" s="43">
        <v>1385</v>
      </c>
      <c r="B28" s="43" t="str">
        <f>LEFT(Table1[[#This Row],[Code]],4)</f>
        <v>1385</v>
      </c>
      <c r="C28" s="44" t="s">
        <v>37</v>
      </c>
      <c r="D28" s="44" t="s">
        <v>163</v>
      </c>
      <c r="E28" s="45">
        <v>0.46875</v>
      </c>
      <c r="F28" s="46" t="s">
        <v>39</v>
      </c>
      <c r="G28" s="47">
        <v>0.46875</v>
      </c>
      <c r="H28" s="48" t="s">
        <v>39</v>
      </c>
      <c r="I28" s="44">
        <v>192</v>
      </c>
      <c r="J28" s="49">
        <f>IF(Sheet5!$F28=Sheet5!$H28,1,1/Sheet5!$I28)</f>
        <v>1</v>
      </c>
      <c r="K28" s="50">
        <f>Sheet5!$E28*Sheet5!$J28</f>
        <v>0.46875</v>
      </c>
      <c r="L28" s="51">
        <f>Sheet5!$G28-Sheet5!$K28</f>
        <v>0</v>
      </c>
      <c r="M28" s="47" t="str">
        <f>IF(Table3[[#This Row],[Order]]&gt;0,ROUNDUP(Table3[[#This Row],[Order]],0),"")</f>
        <v/>
      </c>
    </row>
    <row r="29" spans="1:13" x14ac:dyDescent="0.2">
      <c r="A29" s="52" t="s">
        <v>78</v>
      </c>
      <c r="B29" s="52" t="str">
        <f>LEFT(Table1[[#This Row],[Code]],4)</f>
        <v>1394</v>
      </c>
      <c r="C29" s="53" t="s">
        <v>37</v>
      </c>
      <c r="D29" s="59" t="s">
        <v>79</v>
      </c>
      <c r="E29" s="45">
        <v>1</v>
      </c>
      <c r="F29" s="54" t="s">
        <v>39</v>
      </c>
      <c r="G29" s="55">
        <v>1.6666666666666667</v>
      </c>
      <c r="H29" s="60" t="s">
        <v>39</v>
      </c>
      <c r="I29" s="59">
        <v>9</v>
      </c>
      <c r="J29" s="57">
        <f>IF(Sheet5!$F29=Sheet5!$H29,1,1/Sheet5!$I29)</f>
        <v>1</v>
      </c>
      <c r="K29" s="50">
        <f>Sheet5!$E29*Sheet5!$J29</f>
        <v>1</v>
      </c>
      <c r="L29" s="58">
        <f>Sheet5!$G29-Sheet5!$K29</f>
        <v>0.66666666666666674</v>
      </c>
      <c r="M29" s="47">
        <f>IF(Table3[[#This Row],[Order]]&gt;0,ROUNDUP(Table3[[#This Row],[Order]],0),"")</f>
        <v>1</v>
      </c>
    </row>
    <row r="30" spans="1:13" x14ac:dyDescent="0.2">
      <c r="A30" s="43" t="s">
        <v>80</v>
      </c>
      <c r="B30" s="43" t="str">
        <f>LEFT(Table1[[#This Row],[Code]],4)</f>
        <v>1401</v>
      </c>
      <c r="C30" s="44" t="s">
        <v>37</v>
      </c>
      <c r="D30" s="44" t="s">
        <v>81</v>
      </c>
      <c r="E30" s="45">
        <v>1</v>
      </c>
      <c r="F30" s="46" t="s">
        <v>39</v>
      </c>
      <c r="G30" s="47">
        <v>1.75</v>
      </c>
      <c r="H30" s="48" t="s">
        <v>39</v>
      </c>
      <c r="I30" s="44">
        <v>8</v>
      </c>
      <c r="J30" s="49">
        <f>IF(Sheet5!$F30=Sheet5!$H30,1,1/Sheet5!$I30)</f>
        <v>1</v>
      </c>
      <c r="K30" s="50">
        <f>Sheet5!$E30*Sheet5!$J30</f>
        <v>1</v>
      </c>
      <c r="L30" s="51">
        <f>Sheet5!$G30-Sheet5!$K30</f>
        <v>0.75</v>
      </c>
      <c r="M30" s="47">
        <f>IF(Table3[[#This Row],[Order]]&gt;0,ROUNDUP(Table3[[#This Row],[Order]],0),"")</f>
        <v>1</v>
      </c>
    </row>
    <row r="31" spans="1:13" x14ac:dyDescent="0.2">
      <c r="A31" s="52" t="s">
        <v>82</v>
      </c>
      <c r="B31" s="52" t="str">
        <f>LEFT(Table1[[#This Row],[Code]],4)</f>
        <v>1600</v>
      </c>
      <c r="C31" s="53" t="s">
        <v>37</v>
      </c>
      <c r="D31" s="53" t="s">
        <v>83</v>
      </c>
      <c r="E31" s="45">
        <v>15</v>
      </c>
      <c r="F31" s="54" t="s">
        <v>39</v>
      </c>
      <c r="G31" s="55">
        <v>28.571428571428573</v>
      </c>
      <c r="H31" s="56" t="s">
        <v>39</v>
      </c>
      <c r="I31" s="53">
        <v>9.1</v>
      </c>
      <c r="J31" s="57">
        <f>IF(Sheet5!$F31=Sheet5!$H31,1,1/Sheet5!$I31)</f>
        <v>1</v>
      </c>
      <c r="K31" s="50">
        <f>Sheet5!$E31*Sheet5!$J31</f>
        <v>15</v>
      </c>
      <c r="L31" s="58">
        <f>Sheet5!$G31-Sheet5!$K31</f>
        <v>13.571428571428573</v>
      </c>
      <c r="M31" s="47">
        <f>IF(Table3[[#This Row],[Order]]&gt;0,ROUNDUP(Table3[[#This Row],[Order]],0),"")</f>
        <v>14</v>
      </c>
    </row>
    <row r="32" spans="1:13" x14ac:dyDescent="0.2">
      <c r="A32" s="43" t="s">
        <v>84</v>
      </c>
      <c r="B32" s="43" t="str">
        <f>LEFT(Table1[[#This Row],[Code]],4)</f>
        <v>1605</v>
      </c>
      <c r="C32" s="44" t="s">
        <v>37</v>
      </c>
      <c r="D32" s="44" t="s">
        <v>85</v>
      </c>
      <c r="E32" s="45">
        <v>0.8</v>
      </c>
      <c r="F32" s="46" t="s">
        <v>39</v>
      </c>
      <c r="G32" s="47">
        <v>0.49559471365638769</v>
      </c>
      <c r="H32" s="48" t="s">
        <v>39</v>
      </c>
      <c r="I32" s="44">
        <v>9.08</v>
      </c>
      <c r="J32" s="49">
        <f>IF(Sheet5!$F32=Sheet5!$H32,1,1/Sheet5!$I32)</f>
        <v>1</v>
      </c>
      <c r="K32" s="50">
        <f>Sheet5!$E32*Sheet5!$J32</f>
        <v>0.8</v>
      </c>
      <c r="L32" s="51">
        <f>Sheet5!$G32-Sheet5!$K32</f>
        <v>-0.30440528634361236</v>
      </c>
      <c r="M32" s="47" t="str">
        <f>IF(Table3[[#This Row],[Order]]&gt;0,ROUNDUP(Table3[[#This Row],[Order]],0),"")</f>
        <v/>
      </c>
    </row>
    <row r="33" spans="1:13" x14ac:dyDescent="0.2">
      <c r="A33" s="52" t="s">
        <v>86</v>
      </c>
      <c r="B33" s="52" t="str">
        <f>LEFT(Table1[[#This Row],[Code]],4)</f>
        <v>1620</v>
      </c>
      <c r="C33" s="53" t="s">
        <v>37</v>
      </c>
      <c r="D33" s="53" t="s">
        <v>87</v>
      </c>
      <c r="E33" s="45">
        <v>0.5</v>
      </c>
      <c r="F33" s="54" t="s">
        <v>39</v>
      </c>
      <c r="G33" s="55">
        <v>0.6</v>
      </c>
      <c r="H33" s="56" t="s">
        <v>39</v>
      </c>
      <c r="I33" s="53">
        <v>5</v>
      </c>
      <c r="J33" s="57">
        <f>IF(Sheet5!$F33=Sheet5!$H33,1,1/Sheet5!$I33)</f>
        <v>1</v>
      </c>
      <c r="K33" s="50">
        <f>Sheet5!$E33*Sheet5!$J33</f>
        <v>0.5</v>
      </c>
      <c r="L33" s="58">
        <f>Sheet5!$G33-Sheet5!$K33</f>
        <v>9.9999999999999978E-2</v>
      </c>
      <c r="M33" s="47">
        <f>IF(Table3[[#This Row],[Order]]&gt;0,ROUNDUP(Table3[[#This Row],[Order]],0),"")</f>
        <v>1</v>
      </c>
    </row>
    <row r="34" spans="1:13" x14ac:dyDescent="0.2">
      <c r="A34" s="43" t="s">
        <v>88</v>
      </c>
      <c r="B34" s="43" t="str">
        <f>LEFT(Table1[[#This Row],[Code]],4)</f>
        <v>1625</v>
      </c>
      <c r="C34" s="44" t="s">
        <v>37</v>
      </c>
      <c r="D34" s="44" t="s">
        <v>89</v>
      </c>
      <c r="E34" s="45">
        <v>1.4</v>
      </c>
      <c r="F34" s="46" t="s">
        <v>39</v>
      </c>
      <c r="G34" s="47">
        <v>1.2222222222222223</v>
      </c>
      <c r="H34" s="48" t="s">
        <v>39</v>
      </c>
      <c r="I34" s="44">
        <v>9</v>
      </c>
      <c r="J34" s="49">
        <f>IF(Sheet5!$F34=Sheet5!$H34,1,1/Sheet5!$I34)</f>
        <v>1</v>
      </c>
      <c r="K34" s="50">
        <f>Sheet5!$E34*Sheet5!$J34</f>
        <v>1.4</v>
      </c>
      <c r="L34" s="51">
        <f>Sheet5!$G34-Sheet5!$K34</f>
        <v>-0.17777777777777759</v>
      </c>
      <c r="M34" s="47" t="str">
        <f>IF(Table3[[#This Row],[Order]]&gt;0,ROUNDUP(Table3[[#This Row],[Order]],0),"")</f>
        <v/>
      </c>
    </row>
    <row r="35" spans="1:13" x14ac:dyDescent="0.2">
      <c r="A35" s="52" t="s">
        <v>90</v>
      </c>
      <c r="B35" s="52" t="str">
        <f>LEFT(Table1[[#This Row],[Code]],4)</f>
        <v>1626</v>
      </c>
      <c r="C35" s="53" t="s">
        <v>37</v>
      </c>
      <c r="D35" s="53" t="s">
        <v>91</v>
      </c>
      <c r="E35" s="45">
        <v>0.8</v>
      </c>
      <c r="F35" s="54" t="s">
        <v>39</v>
      </c>
      <c r="G35" s="55">
        <v>1</v>
      </c>
      <c r="H35" s="56" t="s">
        <v>39</v>
      </c>
      <c r="I35" s="53">
        <v>5</v>
      </c>
      <c r="J35" s="57">
        <f>IF(Sheet5!$F35=Sheet5!$H35,1,1/Sheet5!$I35)</f>
        <v>1</v>
      </c>
      <c r="K35" s="50">
        <f>Sheet5!$E35*Sheet5!$J35</f>
        <v>0.8</v>
      </c>
      <c r="L35" s="58">
        <f>Sheet5!$G35-Sheet5!$K35</f>
        <v>0.19999999999999996</v>
      </c>
      <c r="M35" s="47">
        <f>IF(Table3[[#This Row],[Order]]&gt;0,ROUNDUP(Table3[[#This Row],[Order]],0),"")</f>
        <v>1</v>
      </c>
    </row>
    <row r="36" spans="1:13" x14ac:dyDescent="0.2">
      <c r="A36" s="64" t="s">
        <v>164</v>
      </c>
      <c r="B36" s="43" t="str">
        <f>LEFT(Table1[[#This Row],[Code]],4)</f>
        <v>1627</v>
      </c>
      <c r="C36" s="44" t="s">
        <v>37</v>
      </c>
      <c r="D36" s="44" t="s">
        <v>165</v>
      </c>
      <c r="E36" s="45">
        <v>2</v>
      </c>
      <c r="F36" s="46" t="s">
        <v>47</v>
      </c>
      <c r="G36" s="47">
        <v>1</v>
      </c>
      <c r="H36" s="48" t="s">
        <v>47</v>
      </c>
      <c r="I36" s="44">
        <v>0.5</v>
      </c>
      <c r="J36" s="49">
        <f>IF(Sheet5!$F36=Sheet5!$H36,1,1/Sheet5!$I36)</f>
        <v>1</v>
      </c>
      <c r="K36" s="50">
        <f>Sheet5!$E36*Sheet5!$J36</f>
        <v>2</v>
      </c>
      <c r="L36" s="51">
        <f>Sheet5!$G36-Sheet5!$K36</f>
        <v>-1</v>
      </c>
      <c r="M36" s="47" t="str">
        <f>IF(Table3[[#This Row],[Order]]&gt;0,ROUNDUP(Table3[[#This Row],[Order]],0),"")</f>
        <v/>
      </c>
    </row>
    <row r="37" spans="1:13" x14ac:dyDescent="0.2">
      <c r="A37" s="52">
        <v>1628</v>
      </c>
      <c r="B37" s="52" t="str">
        <f>LEFT(Table1[[#This Row],[Code]],4)</f>
        <v>1628</v>
      </c>
      <c r="C37" s="53" t="s">
        <v>37</v>
      </c>
      <c r="D37" s="53" t="s">
        <v>92</v>
      </c>
      <c r="E37" s="45">
        <v>3</v>
      </c>
      <c r="F37" s="54" t="s">
        <v>47</v>
      </c>
      <c r="G37" s="55">
        <v>0.66666666666666663</v>
      </c>
      <c r="H37" s="56" t="s">
        <v>39</v>
      </c>
      <c r="I37" s="53">
        <v>6</v>
      </c>
      <c r="J37" s="57">
        <f>IF(Sheet5!$F37=Sheet5!$H37,1,1/Sheet5!$I37)</f>
        <v>0.16666666666666666</v>
      </c>
      <c r="K37" s="50">
        <f>Sheet5!$E37*Sheet5!$J37</f>
        <v>0.5</v>
      </c>
      <c r="L37" s="58">
        <f>Sheet5!$G37-Sheet5!$K37</f>
        <v>0.16666666666666663</v>
      </c>
      <c r="M37" s="47">
        <f>IF(Table3[[#This Row],[Order]]&gt;0,ROUNDUP(Table3[[#This Row],[Order]],0),"")</f>
        <v>1</v>
      </c>
    </row>
    <row r="38" spans="1:13" x14ac:dyDescent="0.2">
      <c r="A38" s="43" t="s">
        <v>93</v>
      </c>
      <c r="B38" s="43" t="str">
        <f>LEFT(Table1[[#This Row],[Code]],4)</f>
        <v>1655</v>
      </c>
      <c r="C38" s="44" t="s">
        <v>37</v>
      </c>
      <c r="D38" s="44" t="s">
        <v>94</v>
      </c>
      <c r="E38" s="45">
        <v>1.5</v>
      </c>
      <c r="F38" s="46" t="s">
        <v>39</v>
      </c>
      <c r="G38" s="47">
        <v>1.3333333333333333</v>
      </c>
      <c r="H38" s="48" t="s">
        <v>39</v>
      </c>
      <c r="I38" s="44">
        <v>1.5</v>
      </c>
      <c r="J38" s="49">
        <f>IF(Sheet5!$F38=Sheet5!$H38,1,1/Sheet5!$I38)</f>
        <v>1</v>
      </c>
      <c r="K38" s="50">
        <f>Sheet5!$E38*Sheet5!$J38</f>
        <v>1.5</v>
      </c>
      <c r="L38" s="51">
        <f>Sheet5!$G38-Sheet5!$K38</f>
        <v>-0.16666666666666674</v>
      </c>
      <c r="M38" s="47" t="str">
        <f>IF(Table3[[#This Row],[Order]]&gt;0,ROUNDUP(Table3[[#This Row],[Order]],0),"")</f>
        <v/>
      </c>
    </row>
    <row r="39" spans="1:13" x14ac:dyDescent="0.2">
      <c r="A39" s="52" t="s">
        <v>95</v>
      </c>
      <c r="B39" s="52" t="str">
        <f>LEFT(Table1[[#This Row],[Code]],4)</f>
        <v>1690</v>
      </c>
      <c r="C39" s="53" t="s">
        <v>37</v>
      </c>
      <c r="D39" s="53" t="s">
        <v>96</v>
      </c>
      <c r="E39" s="45">
        <v>1.5</v>
      </c>
      <c r="F39" s="54" t="s">
        <v>39</v>
      </c>
      <c r="G39" s="55">
        <v>2</v>
      </c>
      <c r="H39" s="56" t="s">
        <v>39</v>
      </c>
      <c r="I39" s="53">
        <v>3</v>
      </c>
      <c r="J39" s="57">
        <f>IF(Sheet5!$F39=Sheet5!$H39,1,1/Sheet5!$I39)</f>
        <v>1</v>
      </c>
      <c r="K39" s="50">
        <f>Sheet5!$E39*Sheet5!$J39</f>
        <v>1.5</v>
      </c>
      <c r="L39" s="58">
        <f>Sheet5!$G39-Sheet5!$K39</f>
        <v>0.5</v>
      </c>
      <c r="M39" s="47">
        <f>IF(Table3[[#This Row],[Order]]&gt;0,ROUNDUP(Table3[[#This Row],[Order]],0),"")</f>
        <v>1</v>
      </c>
    </row>
    <row r="40" spans="1:13" x14ac:dyDescent="0.2">
      <c r="A40" s="43">
        <v>1691</v>
      </c>
      <c r="B40" s="43" t="str">
        <f>LEFT(Table1[[#This Row],[Code]],4)</f>
        <v>1691</v>
      </c>
      <c r="C40" s="44" t="s">
        <v>37</v>
      </c>
      <c r="D40" s="44" t="s">
        <v>97</v>
      </c>
      <c r="E40" s="45">
        <v>1.4</v>
      </c>
      <c r="F40" s="46" t="s">
        <v>39</v>
      </c>
      <c r="G40" s="47">
        <v>1.6666666666666667</v>
      </c>
      <c r="H40" s="48" t="s">
        <v>39</v>
      </c>
      <c r="I40" s="44">
        <v>3</v>
      </c>
      <c r="J40" s="49">
        <f>IF(Sheet5!$F40=Sheet5!$H40,1,1/Sheet5!$I40)</f>
        <v>1</v>
      </c>
      <c r="K40" s="50">
        <f>Sheet5!$E40*Sheet5!$J40</f>
        <v>1.4</v>
      </c>
      <c r="L40" s="51">
        <f>Sheet5!$G40-Sheet5!$K40</f>
        <v>0.26666666666666683</v>
      </c>
      <c r="M40" s="47">
        <f>IF(Table3[[#This Row],[Order]]&gt;0,ROUNDUP(Table3[[#This Row],[Order]],0),"")</f>
        <v>1</v>
      </c>
    </row>
    <row r="41" spans="1:13" x14ac:dyDescent="0.2">
      <c r="A41" s="52" t="s">
        <v>166</v>
      </c>
      <c r="B41" s="52" t="str">
        <f>LEFT(Table1[[#This Row],[Code]],4)</f>
        <v>1900</v>
      </c>
      <c r="C41" s="53" t="s">
        <v>37</v>
      </c>
      <c r="D41" s="53" t="s">
        <v>167</v>
      </c>
      <c r="E41" s="45">
        <v>1.8</v>
      </c>
      <c r="F41" s="54" t="s">
        <v>39</v>
      </c>
      <c r="G41" s="55">
        <v>0.125</v>
      </c>
      <c r="H41" s="56" t="s">
        <v>39</v>
      </c>
      <c r="I41" s="53">
        <v>12</v>
      </c>
      <c r="J41" s="57">
        <f>IF(Sheet5!$F41=Sheet5!$H41,1,1/Sheet5!$I41)</f>
        <v>1</v>
      </c>
      <c r="K41" s="50">
        <f>Sheet5!$E41*Sheet5!$J41</f>
        <v>1.8</v>
      </c>
      <c r="L41" s="58">
        <f>Sheet5!$G41-Sheet5!$K41</f>
        <v>-1.675</v>
      </c>
      <c r="M41" s="47" t="str">
        <f>IF(Table3[[#This Row],[Order]]&gt;0,ROUNDUP(Table3[[#This Row],[Order]],0),"")</f>
        <v/>
      </c>
    </row>
    <row r="42" spans="1:13" x14ac:dyDescent="0.2">
      <c r="A42" s="43" t="s">
        <v>98</v>
      </c>
      <c r="B42" s="43" t="str">
        <f>LEFT(Table1[[#This Row],[Code]],4)</f>
        <v>1903</v>
      </c>
      <c r="C42" s="44" t="s">
        <v>37</v>
      </c>
      <c r="D42" s="44" t="s">
        <v>99</v>
      </c>
      <c r="E42" s="45">
        <v>1</v>
      </c>
      <c r="F42" s="46" t="s">
        <v>39</v>
      </c>
      <c r="G42" s="47">
        <v>1.5</v>
      </c>
      <c r="H42" s="48" t="s">
        <v>39</v>
      </c>
      <c r="I42" s="44">
        <v>12</v>
      </c>
      <c r="J42" s="49">
        <f>IF(Sheet5!$F42=Sheet5!$H42,1,1/Sheet5!$I42)</f>
        <v>1</v>
      </c>
      <c r="K42" s="50">
        <f>Sheet5!$E42*Sheet5!$J42</f>
        <v>1</v>
      </c>
      <c r="L42" s="51">
        <f>Sheet5!$G42-Sheet5!$K42</f>
        <v>0.5</v>
      </c>
      <c r="M42" s="47">
        <f>IF(Table3[[#This Row],[Order]]&gt;0,ROUNDUP(Table3[[#This Row],[Order]],0),"")</f>
        <v>1</v>
      </c>
    </row>
    <row r="43" spans="1:13" x14ac:dyDescent="0.2">
      <c r="A43" s="52" t="s">
        <v>100</v>
      </c>
      <c r="B43" s="52" t="str">
        <f>LEFT(Table1[[#This Row],[Code]],4)</f>
        <v>1905</v>
      </c>
      <c r="C43" s="53" t="s">
        <v>37</v>
      </c>
      <c r="D43" s="53" t="s">
        <v>101</v>
      </c>
      <c r="E43" s="45">
        <v>4</v>
      </c>
      <c r="F43" s="54" t="s">
        <v>102</v>
      </c>
      <c r="G43" s="55">
        <v>1.5</v>
      </c>
      <c r="H43" s="56" t="s">
        <v>39</v>
      </c>
      <c r="I43" s="53">
        <v>6</v>
      </c>
      <c r="J43" s="57">
        <f>IF(Sheet5!$F43=Sheet5!$H43,1,1/Sheet5!$I43)</f>
        <v>0.16666666666666666</v>
      </c>
      <c r="K43" s="50">
        <f>Sheet5!$E43*Sheet5!$J43</f>
        <v>0.66666666666666663</v>
      </c>
      <c r="L43" s="58">
        <f>Sheet5!$G43-Sheet5!$K43</f>
        <v>0.83333333333333337</v>
      </c>
      <c r="M43" s="47">
        <f>IF(Table3[[#This Row],[Order]]&gt;0,ROUNDUP(Table3[[#This Row],[Order]],0),"")</f>
        <v>1</v>
      </c>
    </row>
    <row r="44" spans="1:13" x14ac:dyDescent="0.2">
      <c r="A44" s="64" t="s">
        <v>168</v>
      </c>
      <c r="B44" s="43" t="str">
        <f>LEFT(Table1[[#This Row],[Code]],4)</f>
        <v>1906</v>
      </c>
      <c r="C44" s="44" t="s">
        <v>37</v>
      </c>
      <c r="D44" s="44" t="s">
        <v>169</v>
      </c>
      <c r="E44" s="45">
        <v>1</v>
      </c>
      <c r="F44" s="46" t="s">
        <v>47</v>
      </c>
      <c r="G44" s="47">
        <v>0.5</v>
      </c>
      <c r="H44" s="48" t="s">
        <v>47</v>
      </c>
      <c r="I44" s="44">
        <v>0.5</v>
      </c>
      <c r="J44" s="49">
        <f>IF(Sheet5!$F44=Sheet5!$H44,1,1/Sheet5!$I44)</f>
        <v>1</v>
      </c>
      <c r="K44" s="50">
        <f>Sheet5!$E44*Sheet5!$J44</f>
        <v>1</v>
      </c>
      <c r="L44" s="51">
        <f>Sheet5!$G44-Sheet5!$K44</f>
        <v>-0.5</v>
      </c>
      <c r="M44" s="47" t="str">
        <f>IF(Table3[[#This Row],[Order]]&gt;0,ROUNDUP(Table3[[#This Row],[Order]],0),"")</f>
        <v/>
      </c>
    </row>
    <row r="45" spans="1:13" x14ac:dyDescent="0.2">
      <c r="A45" s="52" t="s">
        <v>103</v>
      </c>
      <c r="B45" s="52" t="str">
        <f>LEFT(Table1[[#This Row],[Code]],4)</f>
        <v>1925</v>
      </c>
      <c r="C45" s="53" t="s">
        <v>37</v>
      </c>
      <c r="D45" s="53" t="s">
        <v>104</v>
      </c>
      <c r="E45" s="45">
        <v>1</v>
      </c>
      <c r="F45" s="54" t="s">
        <v>39</v>
      </c>
      <c r="G45" s="55">
        <v>1.3571428571428572</v>
      </c>
      <c r="H45" s="56" t="s">
        <v>39</v>
      </c>
      <c r="I45" s="53">
        <v>14</v>
      </c>
      <c r="J45" s="57">
        <f>IF(Sheet5!$F45=Sheet5!$H45,1,1/Sheet5!$I45)</f>
        <v>1</v>
      </c>
      <c r="K45" s="50">
        <f>Sheet5!$E45*Sheet5!$J45</f>
        <v>1</v>
      </c>
      <c r="L45" s="58">
        <f>Sheet5!$G45-Sheet5!$K45</f>
        <v>0.35714285714285721</v>
      </c>
      <c r="M45" s="47">
        <f>IF(Table3[[#This Row],[Order]]&gt;0,ROUNDUP(Table3[[#This Row],[Order]],0),"")</f>
        <v>1</v>
      </c>
    </row>
    <row r="46" spans="1:13" x14ac:dyDescent="0.2">
      <c r="A46" s="43" t="s">
        <v>105</v>
      </c>
      <c r="B46" s="43" t="str">
        <f>LEFT(Table1[[#This Row],[Code]],4)</f>
        <v>1930</v>
      </c>
      <c r="C46" s="44" t="s">
        <v>37</v>
      </c>
      <c r="D46" s="44" t="s">
        <v>106</v>
      </c>
      <c r="E46" s="45">
        <v>2</v>
      </c>
      <c r="F46" s="46" t="s">
        <v>39</v>
      </c>
      <c r="G46" s="47">
        <v>1.0833333333333333</v>
      </c>
      <c r="H46" s="48" t="s">
        <v>39</v>
      </c>
      <c r="I46" s="44">
        <v>12</v>
      </c>
      <c r="J46" s="49">
        <f>IF(Sheet5!$F46=Sheet5!$H46,1,1/Sheet5!$I46)</f>
        <v>1</v>
      </c>
      <c r="K46" s="50">
        <f>Sheet5!$E46*Sheet5!$J46</f>
        <v>2</v>
      </c>
      <c r="L46" s="51">
        <f>Sheet5!$G46-Sheet5!$K46</f>
        <v>-0.91666666666666674</v>
      </c>
      <c r="M46" s="47" t="str">
        <f>IF(Table3[[#This Row],[Order]]&gt;0,ROUNDUP(Table3[[#This Row],[Order]],0),"")</f>
        <v/>
      </c>
    </row>
    <row r="47" spans="1:13" x14ac:dyDescent="0.2">
      <c r="A47" s="52" t="s">
        <v>107</v>
      </c>
      <c r="B47" s="52" t="str">
        <f>LEFT(Table1[[#This Row],[Code]],4)</f>
        <v>1935</v>
      </c>
      <c r="C47" s="53" t="s">
        <v>37</v>
      </c>
      <c r="D47" s="53" t="s">
        <v>108</v>
      </c>
      <c r="E47" s="45">
        <v>1</v>
      </c>
      <c r="F47" s="54" t="s">
        <v>39</v>
      </c>
      <c r="G47" s="55">
        <v>2.0833333333333335</v>
      </c>
      <c r="H47" s="56" t="s">
        <v>39</v>
      </c>
      <c r="I47" s="53">
        <v>12</v>
      </c>
      <c r="J47" s="57">
        <f>IF(Sheet5!$F47=Sheet5!$H47,1,1/Sheet5!$I47)</f>
        <v>1</v>
      </c>
      <c r="K47" s="50">
        <f>Sheet5!$E47*Sheet5!$J47</f>
        <v>1</v>
      </c>
      <c r="L47" s="58">
        <f>Sheet5!$G47-Sheet5!$K47</f>
        <v>1.0833333333333335</v>
      </c>
      <c r="M47" s="47">
        <f>IF(Table3[[#This Row],[Order]]&gt;0,ROUNDUP(Table3[[#This Row],[Order]],0),"")</f>
        <v>2</v>
      </c>
    </row>
    <row r="48" spans="1:13" x14ac:dyDescent="0.2">
      <c r="A48" s="43" t="s">
        <v>109</v>
      </c>
      <c r="B48" s="43" t="str">
        <f>LEFT(Table1[[#This Row],[Code]],4)</f>
        <v>1949</v>
      </c>
      <c r="C48" s="44" t="s">
        <v>37</v>
      </c>
      <c r="D48" s="44" t="s">
        <v>110</v>
      </c>
      <c r="E48" s="45">
        <v>2</v>
      </c>
      <c r="F48" s="46" t="s">
        <v>39</v>
      </c>
      <c r="G48" s="47">
        <v>1.0833333333333333</v>
      </c>
      <c r="H48" s="48" t="s">
        <v>39</v>
      </c>
      <c r="I48" s="44">
        <v>12</v>
      </c>
      <c r="J48" s="49">
        <f>IF(Sheet5!$F48=Sheet5!$H48,1,1/Sheet5!$I48)</f>
        <v>1</v>
      </c>
      <c r="K48" s="50">
        <f>Sheet5!$E48*Sheet5!$J48</f>
        <v>2</v>
      </c>
      <c r="L48" s="51">
        <f>Sheet5!$G48-Sheet5!$K48</f>
        <v>-0.91666666666666674</v>
      </c>
      <c r="M48" s="47" t="str">
        <f>IF(Table3[[#This Row],[Order]]&gt;0,ROUNDUP(Table3[[#This Row],[Order]],0),"")</f>
        <v/>
      </c>
    </row>
    <row r="49" spans="1:13" x14ac:dyDescent="0.2">
      <c r="A49" s="52" t="s">
        <v>111</v>
      </c>
      <c r="B49" s="52" t="str">
        <f>LEFT(Table1[[#This Row],[Code]],4)</f>
        <v>1950</v>
      </c>
      <c r="C49" s="53" t="s">
        <v>37</v>
      </c>
      <c r="D49" s="53" t="s">
        <v>112</v>
      </c>
      <c r="E49" s="45">
        <v>2</v>
      </c>
      <c r="F49" s="54" t="s">
        <v>39</v>
      </c>
      <c r="G49" s="55">
        <v>0.6</v>
      </c>
      <c r="H49" s="56" t="s">
        <v>39</v>
      </c>
      <c r="I49" s="53">
        <v>10</v>
      </c>
      <c r="J49" s="57">
        <f>IF(Sheet5!$F49=Sheet5!$H49,1,1/Sheet5!$I49)</f>
        <v>1</v>
      </c>
      <c r="K49" s="50">
        <f>Sheet5!$E49*Sheet5!$J49</f>
        <v>2</v>
      </c>
      <c r="L49" s="58">
        <f>Sheet5!$G49-Sheet5!$K49</f>
        <v>-1.4</v>
      </c>
      <c r="M49" s="47" t="str">
        <f>IF(Table3[[#This Row],[Order]]&gt;0,ROUNDUP(Table3[[#This Row],[Order]],0),"")</f>
        <v/>
      </c>
    </row>
    <row r="50" spans="1:13" x14ac:dyDescent="0.2">
      <c r="A50" s="43" t="s">
        <v>113</v>
      </c>
      <c r="B50" s="43" t="str">
        <f>LEFT(Table1[[#This Row],[Code]],4)</f>
        <v>1962</v>
      </c>
      <c r="C50" s="44" t="s">
        <v>37</v>
      </c>
      <c r="D50" s="44" t="s">
        <v>114</v>
      </c>
      <c r="E50" s="45">
        <v>4</v>
      </c>
      <c r="F50" s="46" t="s">
        <v>47</v>
      </c>
      <c r="G50" s="47">
        <v>0.5</v>
      </c>
      <c r="H50" s="48" t="s">
        <v>39</v>
      </c>
      <c r="I50" s="44">
        <v>10</v>
      </c>
      <c r="J50" s="49">
        <f>IF(Sheet5!$F50=Sheet5!$H50,1,1/Sheet5!$I50)</f>
        <v>0.1</v>
      </c>
      <c r="K50" s="50">
        <f>Sheet5!$E50*Sheet5!$J50</f>
        <v>0.4</v>
      </c>
      <c r="L50" s="51">
        <f>Sheet5!$G50-Sheet5!$K50</f>
        <v>9.9999999999999978E-2</v>
      </c>
      <c r="M50" s="47">
        <f>IF(Table3[[#This Row],[Order]]&gt;0,ROUNDUP(Table3[[#This Row],[Order]],0),"")</f>
        <v>1</v>
      </c>
    </row>
    <row r="51" spans="1:13" x14ac:dyDescent="0.2">
      <c r="A51" s="52" t="s">
        <v>115</v>
      </c>
      <c r="B51" s="52" t="str">
        <f>LEFT(Table1[[#This Row],[Code]],4)</f>
        <v>1964</v>
      </c>
      <c r="C51" s="53" t="s">
        <v>37</v>
      </c>
      <c r="D51" s="53" t="s">
        <v>116</v>
      </c>
      <c r="E51" s="45">
        <v>3</v>
      </c>
      <c r="F51" s="54" t="s">
        <v>47</v>
      </c>
      <c r="G51" s="55">
        <v>0.66666666666666663</v>
      </c>
      <c r="H51" s="56" t="s">
        <v>39</v>
      </c>
      <c r="I51" s="53">
        <v>6</v>
      </c>
      <c r="J51" s="57">
        <f>IF(Sheet5!$F51=Sheet5!$H51,1,1/Sheet5!$I51)</f>
        <v>0.16666666666666666</v>
      </c>
      <c r="K51" s="50">
        <f>Sheet5!$E51*Sheet5!$J51</f>
        <v>0.5</v>
      </c>
      <c r="L51" s="58">
        <f>Sheet5!$G51-Sheet5!$K51</f>
        <v>0.16666666666666663</v>
      </c>
      <c r="M51" s="47">
        <f>IF(Table3[[#This Row],[Order]]&gt;0,ROUNDUP(Table3[[#This Row],[Order]],0),"")</f>
        <v>1</v>
      </c>
    </row>
    <row r="52" spans="1:13" x14ac:dyDescent="0.2">
      <c r="A52" s="43" t="s">
        <v>117</v>
      </c>
      <c r="B52" s="43" t="str">
        <f>LEFT(Table1[[#This Row],[Code]],4)</f>
        <v>1965</v>
      </c>
      <c r="C52" s="44" t="s">
        <v>37</v>
      </c>
      <c r="D52" s="44" t="s">
        <v>118</v>
      </c>
      <c r="E52" s="45">
        <v>1.1111111111111112</v>
      </c>
      <c r="F52" s="46" t="s">
        <v>39</v>
      </c>
      <c r="G52" s="47">
        <v>1.1111111111111112</v>
      </c>
      <c r="H52" s="48" t="s">
        <v>39</v>
      </c>
      <c r="I52" s="44">
        <v>45</v>
      </c>
      <c r="J52" s="49">
        <f>IF(Sheet5!$F52=Sheet5!$H52,1,1/Sheet5!$I52)</f>
        <v>1</v>
      </c>
      <c r="K52" s="50">
        <f>Sheet5!$E52*Sheet5!$J52</f>
        <v>1.1111111111111112</v>
      </c>
      <c r="L52" s="51">
        <f>Sheet5!$G52-Sheet5!$K52</f>
        <v>0</v>
      </c>
      <c r="M52" s="47" t="str">
        <f>IF(Table3[[#This Row],[Order]]&gt;0,ROUNDUP(Table3[[#This Row],[Order]],0),"")</f>
        <v/>
      </c>
    </row>
    <row r="53" spans="1:13" x14ac:dyDescent="0.2">
      <c r="A53" s="52" t="s">
        <v>119</v>
      </c>
      <c r="B53" s="52" t="str">
        <f>LEFT(Table1[[#This Row],[Code]],4)</f>
        <v>1967</v>
      </c>
      <c r="C53" s="53" t="s">
        <v>37</v>
      </c>
      <c r="D53" s="53" t="s">
        <v>120</v>
      </c>
      <c r="E53" s="45">
        <v>3</v>
      </c>
      <c r="F53" s="54" t="s">
        <v>39</v>
      </c>
      <c r="G53" s="55">
        <v>1.1111111111111112</v>
      </c>
      <c r="H53" s="56" t="s">
        <v>39</v>
      </c>
      <c r="I53" s="53">
        <v>18</v>
      </c>
      <c r="J53" s="57">
        <f>IF(Sheet5!$F53=Sheet5!$H53,1,1/Sheet5!$I53)</f>
        <v>1</v>
      </c>
      <c r="K53" s="50">
        <f>Sheet5!$E53*Sheet5!$J53</f>
        <v>3</v>
      </c>
      <c r="L53" s="58">
        <f>Sheet5!$G53-Sheet5!$K53</f>
        <v>-1.8888888888888888</v>
      </c>
      <c r="M53" s="47" t="str">
        <f>IF(Table3[[#This Row],[Order]]&gt;0,ROUNDUP(Table3[[#This Row],[Order]],0),"")</f>
        <v/>
      </c>
    </row>
    <row r="54" spans="1:13" x14ac:dyDescent="0.2">
      <c r="A54" s="43" t="s">
        <v>121</v>
      </c>
      <c r="B54" s="43" t="str">
        <f>LEFT(Table1[[#This Row],[Code]],4)</f>
        <v>1973</v>
      </c>
      <c r="C54" s="44" t="s">
        <v>37</v>
      </c>
      <c r="D54" s="44" t="s">
        <v>122</v>
      </c>
      <c r="E54" s="45">
        <v>2</v>
      </c>
      <c r="F54" s="46" t="s">
        <v>102</v>
      </c>
      <c r="G54" s="47">
        <v>2</v>
      </c>
      <c r="H54" s="48" t="s">
        <v>39</v>
      </c>
      <c r="I54" s="44">
        <v>3</v>
      </c>
      <c r="J54" s="49">
        <f>IF(Sheet5!$F54=Sheet5!$H54,1,1/Sheet5!$I54)</f>
        <v>0.33333333333333331</v>
      </c>
      <c r="K54" s="50">
        <f>Sheet5!$E54*Sheet5!$J54</f>
        <v>0.66666666666666663</v>
      </c>
      <c r="L54" s="51">
        <f>Sheet5!$G54-Sheet5!$K54</f>
        <v>1.3333333333333335</v>
      </c>
      <c r="M54" s="47">
        <f>IF(Table3[[#This Row],[Order]]&gt;0,ROUNDUP(Table3[[#This Row],[Order]],0),"")</f>
        <v>2</v>
      </c>
    </row>
    <row r="55" spans="1:13" x14ac:dyDescent="0.2">
      <c r="A55" s="52" t="s">
        <v>123</v>
      </c>
      <c r="B55" s="52" t="str">
        <f>LEFT(Table1[[#This Row],[Code]],4)</f>
        <v>1975</v>
      </c>
      <c r="C55" s="53" t="s">
        <v>37</v>
      </c>
      <c r="D55" s="53" t="s">
        <v>124</v>
      </c>
      <c r="E55" s="45">
        <v>0.33333333333333331</v>
      </c>
      <c r="F55" s="54" t="s">
        <v>102</v>
      </c>
      <c r="G55" s="55">
        <v>0.33333333333333331</v>
      </c>
      <c r="H55" s="56" t="s">
        <v>39</v>
      </c>
      <c r="I55" s="53">
        <v>6</v>
      </c>
      <c r="J55" s="57">
        <f>IF(Sheet5!$F55=Sheet5!$H55,1,1/Sheet5!$I55)</f>
        <v>0.16666666666666666</v>
      </c>
      <c r="K55" s="50">
        <f>Sheet5!$E55*Sheet5!$J55</f>
        <v>5.5555555555555552E-2</v>
      </c>
      <c r="L55" s="58">
        <f>Sheet5!$G55-Sheet5!$K55</f>
        <v>0.27777777777777779</v>
      </c>
      <c r="M55" s="47">
        <f>IF(Table3[[#This Row],[Order]]&gt;0,ROUNDUP(Table3[[#This Row],[Order]],0),"")</f>
        <v>1</v>
      </c>
    </row>
    <row r="56" spans="1:13" x14ac:dyDescent="0.2">
      <c r="A56" s="43" t="s">
        <v>125</v>
      </c>
      <c r="B56" s="43" t="str">
        <f>LEFT(Table1[[#This Row],[Code]],4)</f>
        <v>1977</v>
      </c>
      <c r="C56" s="44" t="s">
        <v>37</v>
      </c>
      <c r="D56" s="44" t="s">
        <v>126</v>
      </c>
      <c r="E56" s="45">
        <v>1.4</v>
      </c>
      <c r="F56" s="46" t="s">
        <v>39</v>
      </c>
      <c r="G56" s="47">
        <v>1.5833333333333333</v>
      </c>
      <c r="H56" s="48" t="s">
        <v>39</v>
      </c>
      <c r="I56" s="44">
        <v>12</v>
      </c>
      <c r="J56" s="49">
        <f>IF(Sheet5!$F56=Sheet5!$H56,1,1/Sheet5!$I56)</f>
        <v>1</v>
      </c>
      <c r="K56" s="50">
        <f>Sheet5!$E56*Sheet5!$J56</f>
        <v>1.4</v>
      </c>
      <c r="L56" s="51">
        <f>Sheet5!$G56-Sheet5!$K56</f>
        <v>0.18333333333333335</v>
      </c>
      <c r="M56" s="47">
        <f>IF(Table3[[#This Row],[Order]]&gt;0,ROUNDUP(Table3[[#This Row],[Order]],0),"")</f>
        <v>1</v>
      </c>
    </row>
    <row r="57" spans="1:13" x14ac:dyDescent="0.2">
      <c r="A57" s="65" t="s">
        <v>170</v>
      </c>
      <c r="B57" s="52" t="str">
        <f>LEFT(Table1[[#This Row],[Code]],4)</f>
        <v>1984</v>
      </c>
      <c r="C57" s="53" t="s">
        <v>37</v>
      </c>
      <c r="D57" s="53" t="s">
        <v>171</v>
      </c>
      <c r="E57" s="45">
        <v>3</v>
      </c>
      <c r="F57" s="54" t="s">
        <v>47</v>
      </c>
      <c r="G57" s="55">
        <v>2</v>
      </c>
      <c r="H57" s="56" t="s">
        <v>47</v>
      </c>
      <c r="I57" s="53">
        <v>0.2</v>
      </c>
      <c r="J57" s="57">
        <f>IF(Sheet5!$F57=Sheet5!$H57,1,1/Sheet5!$I57)</f>
        <v>1</v>
      </c>
      <c r="K57" s="50">
        <f>Sheet5!$E57*Sheet5!$J57</f>
        <v>3</v>
      </c>
      <c r="L57" s="58">
        <f>Sheet5!$G57-Sheet5!$K57</f>
        <v>-1</v>
      </c>
      <c r="M57" s="47" t="str">
        <f>IF(Table3[[#This Row],[Order]]&gt;0,ROUNDUP(Table3[[#This Row],[Order]],0),"")</f>
        <v/>
      </c>
    </row>
    <row r="58" spans="1:13" x14ac:dyDescent="0.2">
      <c r="A58" s="43" t="s">
        <v>127</v>
      </c>
      <c r="B58" s="43" t="str">
        <f>LEFT(Table1[[#This Row],[Code]],4)</f>
        <v>1985</v>
      </c>
      <c r="C58" s="44" t="s">
        <v>37</v>
      </c>
      <c r="D58" s="44" t="s">
        <v>128</v>
      </c>
      <c r="E58" s="45">
        <v>4</v>
      </c>
      <c r="F58" s="46" t="s">
        <v>39</v>
      </c>
      <c r="G58" s="47">
        <v>1.75</v>
      </c>
      <c r="H58" s="48" t="s">
        <v>39</v>
      </c>
      <c r="I58" s="44">
        <v>4</v>
      </c>
      <c r="J58" s="49">
        <f>IF(Sheet5!$F58=Sheet5!$H58,1,1/Sheet5!$I58)</f>
        <v>1</v>
      </c>
      <c r="K58" s="50">
        <f>Sheet5!$E58*Sheet5!$J58</f>
        <v>4</v>
      </c>
      <c r="L58" s="51">
        <f>Sheet5!$G58-Sheet5!$K58</f>
        <v>-2.25</v>
      </c>
      <c r="M58" s="47" t="str">
        <f>IF(Table3[[#This Row],[Order]]&gt;0,ROUNDUP(Table3[[#This Row],[Order]],0),"")</f>
        <v/>
      </c>
    </row>
    <row r="59" spans="1:13" x14ac:dyDescent="0.2">
      <c r="A59" s="52" t="s">
        <v>172</v>
      </c>
      <c r="B59" s="52" t="str">
        <f>LEFT(Table1[[#This Row],[Code]],4)</f>
        <v>1987</v>
      </c>
      <c r="C59" s="53" t="s">
        <v>37</v>
      </c>
      <c r="D59" s="53" t="s">
        <v>173</v>
      </c>
      <c r="E59" s="45">
        <v>1.4</v>
      </c>
      <c r="F59" s="54" t="s">
        <v>39</v>
      </c>
      <c r="G59" s="55">
        <v>0.375</v>
      </c>
      <c r="H59" s="56" t="s">
        <v>39</v>
      </c>
      <c r="I59" s="53">
        <v>4</v>
      </c>
      <c r="J59" s="57">
        <f>IF(Sheet5!$F59=Sheet5!$H59,1,1/Sheet5!$I59)</f>
        <v>1</v>
      </c>
      <c r="K59" s="50">
        <f>Sheet5!$E59*Sheet5!$J59</f>
        <v>1.4</v>
      </c>
      <c r="L59" s="58">
        <f>Sheet5!$G59-Sheet5!$K59</f>
        <v>-1.0249999999999999</v>
      </c>
      <c r="M59" s="47" t="str">
        <f>IF(Table3[[#This Row],[Order]]&gt;0,ROUNDUP(Table3[[#This Row],[Order]],0),"")</f>
        <v/>
      </c>
    </row>
    <row r="60" spans="1:13" x14ac:dyDescent="0.2">
      <c r="A60" s="64">
        <v>1998</v>
      </c>
      <c r="B60" s="43" t="str">
        <f>LEFT(Table1[[#This Row],[Code]],4)</f>
        <v>1998</v>
      </c>
      <c r="C60" s="44" t="s">
        <v>37</v>
      </c>
      <c r="D60" s="44" t="s">
        <v>174</v>
      </c>
      <c r="E60" s="45">
        <v>3</v>
      </c>
      <c r="F60" s="46" t="s">
        <v>47</v>
      </c>
      <c r="G60" s="47">
        <v>1.5</v>
      </c>
      <c r="H60" s="48" t="s">
        <v>47</v>
      </c>
      <c r="I60" s="44">
        <v>0.75</v>
      </c>
      <c r="J60" s="49">
        <f>IF(Sheet5!$F60=Sheet5!$H60,1,1/Sheet5!$I60)</f>
        <v>1</v>
      </c>
      <c r="K60" s="50">
        <f>Sheet5!$E60*Sheet5!$J60</f>
        <v>3</v>
      </c>
      <c r="L60" s="51">
        <f>Sheet5!$G60-Sheet5!$K60</f>
        <v>-1.5</v>
      </c>
      <c r="M60" s="47" t="str">
        <f>IF(Table3[[#This Row],[Order]]&gt;0,ROUNDUP(Table3[[#This Row],[Order]],0),"")</f>
        <v/>
      </c>
    </row>
    <row r="61" spans="1:13" x14ac:dyDescent="0.2">
      <c r="A61" s="52">
        <v>2005</v>
      </c>
      <c r="B61" s="52" t="str">
        <f>LEFT(Table1[[#This Row],[Code]],4)</f>
        <v>2005</v>
      </c>
      <c r="C61" s="53" t="s">
        <v>37</v>
      </c>
      <c r="D61" s="53" t="s">
        <v>129</v>
      </c>
      <c r="E61" s="45">
        <v>0.5</v>
      </c>
      <c r="F61" s="54" t="s">
        <v>47</v>
      </c>
      <c r="G61" s="55">
        <v>0.5</v>
      </c>
      <c r="H61" s="56" t="s">
        <v>39</v>
      </c>
      <c r="I61" s="53">
        <v>4</v>
      </c>
      <c r="J61" s="57">
        <f>IF(Sheet5!$F61=Sheet5!$H61,1,1/Sheet5!$I61)</f>
        <v>0.25</v>
      </c>
      <c r="K61" s="50">
        <f>Sheet5!$E61*Sheet5!$J61</f>
        <v>0.125</v>
      </c>
      <c r="L61" s="58">
        <f>Sheet5!$G61-Sheet5!$K61</f>
        <v>0.375</v>
      </c>
      <c r="M61" s="47">
        <f>IF(Table3[[#This Row],[Order]]&gt;0,ROUNDUP(Table3[[#This Row],[Order]],0),"")</f>
        <v>1</v>
      </c>
    </row>
    <row r="62" spans="1:13" x14ac:dyDescent="0.2">
      <c r="A62" s="43">
        <v>2006</v>
      </c>
      <c r="B62" s="43" t="str">
        <f>LEFT(Table1[[#This Row],[Code]],4)</f>
        <v>2006</v>
      </c>
      <c r="C62" s="44" t="s">
        <v>37</v>
      </c>
      <c r="D62" s="44" t="s">
        <v>175</v>
      </c>
      <c r="E62" s="45">
        <v>0</v>
      </c>
      <c r="F62" s="46" t="s">
        <v>47</v>
      </c>
      <c r="G62" s="47">
        <v>0</v>
      </c>
      <c r="H62" s="48" t="s">
        <v>39</v>
      </c>
      <c r="I62" s="44">
        <v>8</v>
      </c>
      <c r="J62" s="49">
        <f>IF(Sheet5!$F62=Sheet5!$H62,1,1/Sheet5!$I62)</f>
        <v>0.125</v>
      </c>
      <c r="K62" s="50">
        <f>Sheet5!$E62*Sheet5!$J62</f>
        <v>0</v>
      </c>
      <c r="L62" s="51">
        <f>Sheet5!$G62-Sheet5!$K62</f>
        <v>0</v>
      </c>
      <c r="M62" s="47" t="str">
        <f>IF(Table3[[#This Row],[Order]]&gt;0,ROUNDUP(Table3[[#This Row],[Order]],0),"")</f>
        <v/>
      </c>
    </row>
    <row r="63" spans="1:13" x14ac:dyDescent="0.2">
      <c r="A63" s="65" t="s">
        <v>130</v>
      </c>
      <c r="B63" s="52" t="str">
        <f>LEFT(Table1[[#This Row],[Code]],4)</f>
        <v>2500</v>
      </c>
      <c r="C63" s="53" t="s">
        <v>37</v>
      </c>
      <c r="D63" s="53" t="s">
        <v>131</v>
      </c>
      <c r="E63" s="45">
        <v>7</v>
      </c>
      <c r="F63" s="54" t="s">
        <v>39</v>
      </c>
      <c r="G63" s="55">
        <v>8.9285714285714288</v>
      </c>
      <c r="H63" s="56" t="s">
        <v>39</v>
      </c>
      <c r="I63" s="53">
        <v>56</v>
      </c>
      <c r="J63" s="57">
        <f>IF(Sheet5!$F63=Sheet5!$H63,1,1/Sheet5!$I63)</f>
        <v>1</v>
      </c>
      <c r="K63" s="50">
        <f>Sheet5!$E63*Sheet5!$J63</f>
        <v>7</v>
      </c>
      <c r="L63" s="58">
        <f>Sheet5!$G63-Sheet5!$K63</f>
        <v>1.9285714285714288</v>
      </c>
      <c r="M63" s="47">
        <f>IF(Table3[[#This Row],[Order]]&gt;0,ROUNDUP(Table3[[#This Row],[Order]],0),"")</f>
        <v>2</v>
      </c>
    </row>
    <row r="64" spans="1:13" x14ac:dyDescent="0.2">
      <c r="A64" s="43" t="s">
        <v>132</v>
      </c>
      <c r="B64" s="43" t="str">
        <f>LEFT(Table1[[#This Row],[Code]],4)</f>
        <v>2506</v>
      </c>
      <c r="C64" s="44" t="s">
        <v>37</v>
      </c>
      <c r="D64" s="44" t="s">
        <v>133</v>
      </c>
      <c r="E64" s="45">
        <v>2</v>
      </c>
      <c r="F64" s="46" t="s">
        <v>39</v>
      </c>
      <c r="G64" s="47">
        <v>2.25</v>
      </c>
      <c r="H64" s="48" t="s">
        <v>39</v>
      </c>
      <c r="I64" s="44">
        <v>40</v>
      </c>
      <c r="J64" s="49">
        <f>IF(Sheet5!$F64=Sheet5!$H64,1,1/Sheet5!$I64)</f>
        <v>1</v>
      </c>
      <c r="K64" s="50">
        <f>Sheet5!$E64*Sheet5!$J64</f>
        <v>2</v>
      </c>
      <c r="L64" s="51">
        <f>Sheet5!$G64-Sheet5!$K64</f>
        <v>0.25</v>
      </c>
      <c r="M64" s="47">
        <f>IF(Table3[[#This Row],[Order]]&gt;0,ROUNDUP(Table3[[#This Row],[Order]],0),"")</f>
        <v>1</v>
      </c>
    </row>
    <row r="65" spans="1:13" x14ac:dyDescent="0.2">
      <c r="A65" s="52" t="s">
        <v>134</v>
      </c>
      <c r="B65" s="52" t="str">
        <f>LEFT(Table1[[#This Row],[Code]],4)</f>
        <v>2512</v>
      </c>
      <c r="C65" s="53" t="s">
        <v>37</v>
      </c>
      <c r="D65" s="53" t="s">
        <v>135</v>
      </c>
      <c r="E65" s="45">
        <v>0.5</v>
      </c>
      <c r="F65" s="54" t="s">
        <v>39</v>
      </c>
      <c r="G65" s="55">
        <v>0.33333333333333331</v>
      </c>
      <c r="H65" s="56" t="s">
        <v>39</v>
      </c>
      <c r="I65" s="53">
        <v>30</v>
      </c>
      <c r="J65" s="57">
        <f>IF(Sheet5!$F65=Sheet5!$H65,1,1/Sheet5!$I65)</f>
        <v>1</v>
      </c>
      <c r="K65" s="50">
        <f>Sheet5!$E65*Sheet5!$J65</f>
        <v>0.5</v>
      </c>
      <c r="L65" s="58">
        <f>Sheet5!$G65-Sheet5!$K65</f>
        <v>-0.16666666666666669</v>
      </c>
      <c r="M65" s="47" t="str">
        <f>IF(Table3[[#This Row],[Order]]&gt;0,ROUNDUP(Table3[[#This Row],[Order]],0),"")</f>
        <v/>
      </c>
    </row>
    <row r="66" spans="1:13" x14ac:dyDescent="0.2">
      <c r="A66" s="43" t="s">
        <v>136</v>
      </c>
      <c r="B66" s="43" t="str">
        <f>LEFT(Table1[[#This Row],[Code]],4)</f>
        <v>2513</v>
      </c>
      <c r="C66" s="44" t="s">
        <v>37</v>
      </c>
      <c r="D66" s="44" t="s">
        <v>137</v>
      </c>
      <c r="E66" s="45">
        <v>0.7</v>
      </c>
      <c r="F66" s="46" t="s">
        <v>39</v>
      </c>
      <c r="G66" s="47">
        <v>0.66666666666666663</v>
      </c>
      <c r="H66" s="48" t="s">
        <v>39</v>
      </c>
      <c r="I66" s="44">
        <v>30</v>
      </c>
      <c r="J66" s="49">
        <f>IF(Sheet5!$F66=Sheet5!$H66,1,1/Sheet5!$I66)</f>
        <v>1</v>
      </c>
      <c r="K66" s="50">
        <f>Sheet5!$E66*Sheet5!$J66</f>
        <v>0.7</v>
      </c>
      <c r="L66" s="51">
        <f>Sheet5!$G66-Sheet5!$K66</f>
        <v>-3.3333333333333326E-2</v>
      </c>
      <c r="M66" s="47" t="str">
        <f>IF(Table3[[#This Row],[Order]]&gt;0,ROUNDUP(Table3[[#This Row],[Order]],0),"")</f>
        <v/>
      </c>
    </row>
    <row r="67" spans="1:13" x14ac:dyDescent="0.2">
      <c r="A67" s="52">
        <v>3301</v>
      </c>
      <c r="B67" s="52" t="str">
        <f>LEFT(Table1[[#This Row],[Code]],4)</f>
        <v>3301</v>
      </c>
      <c r="C67" s="53" t="s">
        <v>188</v>
      </c>
      <c r="D67" s="53" t="s">
        <v>189</v>
      </c>
      <c r="E67" s="45">
        <v>24</v>
      </c>
      <c r="F67" s="54" t="s">
        <v>281</v>
      </c>
      <c r="G67" s="55">
        <v>0.41666666666666669</v>
      </c>
      <c r="H67" s="56" t="s">
        <v>282</v>
      </c>
      <c r="I67" s="53">
        <v>24</v>
      </c>
      <c r="J67" s="57">
        <f>IF(Sheet5!$F67=Sheet5!$H67,1,1/Sheet5!$I67)</f>
        <v>4.1666666666666664E-2</v>
      </c>
      <c r="K67" s="50">
        <f>Sheet5!$E67*Sheet5!$J67</f>
        <v>1</v>
      </c>
      <c r="L67" s="58">
        <f>Sheet5!$G67-Sheet5!$K67</f>
        <v>-0.58333333333333326</v>
      </c>
      <c r="M67" s="47" t="str">
        <f>IF(Table3[[#This Row],[Order]]&gt;0,ROUNDUP(Table3[[#This Row],[Order]],0),"")</f>
        <v/>
      </c>
    </row>
    <row r="68" spans="1:13" x14ac:dyDescent="0.2">
      <c r="A68" s="43">
        <v>3303</v>
      </c>
      <c r="B68" s="43" t="str">
        <f>LEFT(Table1[[#This Row],[Code]],4)</f>
        <v>3303</v>
      </c>
      <c r="C68" s="44" t="s">
        <v>188</v>
      </c>
      <c r="D68" s="44" t="s">
        <v>190</v>
      </c>
      <c r="E68" s="45">
        <v>0</v>
      </c>
      <c r="F68" s="46" t="s">
        <v>281</v>
      </c>
      <c r="G68" s="47">
        <v>0</v>
      </c>
      <c r="H68" s="48" t="s">
        <v>282</v>
      </c>
      <c r="I68" s="44">
        <v>6</v>
      </c>
      <c r="J68" s="49">
        <f>IF(Sheet5!$F68=Sheet5!$H68,1,1/Sheet5!$I68)</f>
        <v>0.16666666666666666</v>
      </c>
      <c r="K68" s="50">
        <f>Sheet5!$E68*Sheet5!$J68</f>
        <v>0</v>
      </c>
      <c r="L68" s="51">
        <f>Sheet5!$G68-Sheet5!$K68</f>
        <v>0</v>
      </c>
      <c r="M68" s="47" t="str">
        <f>IF(Table3[[#This Row],[Order]]&gt;0,ROUNDUP(Table3[[#This Row],[Order]],0),"")</f>
        <v/>
      </c>
    </row>
    <row r="69" spans="1:13" x14ac:dyDescent="0.2">
      <c r="A69" s="52">
        <v>3307</v>
      </c>
      <c r="B69" s="52" t="str">
        <f>LEFT(Table1[[#This Row],[Code]],4)</f>
        <v>3307</v>
      </c>
      <c r="C69" s="53" t="s">
        <v>188</v>
      </c>
      <c r="D69" s="53" t="s">
        <v>191</v>
      </c>
      <c r="E69" s="45">
        <v>0.6</v>
      </c>
      <c r="F69" s="54" t="s">
        <v>282</v>
      </c>
      <c r="G69" s="55">
        <v>0.875</v>
      </c>
      <c r="H69" s="56" t="s">
        <v>282</v>
      </c>
      <c r="I69" s="53">
        <v>24</v>
      </c>
      <c r="J69" s="57">
        <f>IF(Sheet5!$F69=Sheet5!$H69,1,1/Sheet5!$I69)</f>
        <v>1</v>
      </c>
      <c r="K69" s="50">
        <f>Sheet5!$E69*Sheet5!$J69</f>
        <v>0.6</v>
      </c>
      <c r="L69" s="58">
        <f>Sheet5!$G69-Sheet5!$K69</f>
        <v>0.27500000000000002</v>
      </c>
      <c r="M69" s="47">
        <f>IF(Table3[[#This Row],[Order]]&gt;0,ROUNDUP(Table3[[#This Row],[Order]],0),"")</f>
        <v>1</v>
      </c>
    </row>
    <row r="70" spans="1:13" x14ac:dyDescent="0.2">
      <c r="A70" s="43">
        <v>3308</v>
      </c>
      <c r="B70" s="43" t="str">
        <f>LEFT(Table1[[#This Row],[Code]],4)</f>
        <v>3308</v>
      </c>
      <c r="C70" s="44" t="s">
        <v>188</v>
      </c>
      <c r="D70" s="44" t="s">
        <v>192</v>
      </c>
      <c r="E70" s="45">
        <v>1</v>
      </c>
      <c r="F70" s="46" t="s">
        <v>282</v>
      </c>
      <c r="G70" s="47">
        <v>1.875</v>
      </c>
      <c r="H70" s="48" t="s">
        <v>282</v>
      </c>
      <c r="I70" s="44">
        <v>24</v>
      </c>
      <c r="J70" s="49">
        <f>IF(Sheet5!$F70=Sheet5!$H70,1,1/Sheet5!$I70)</f>
        <v>1</v>
      </c>
      <c r="K70" s="50">
        <f>Sheet5!$E70*Sheet5!$J70</f>
        <v>1</v>
      </c>
      <c r="L70" s="51">
        <f>Sheet5!$G70-Sheet5!$K70</f>
        <v>0.875</v>
      </c>
      <c r="M70" s="47">
        <f>IF(Table3[[#This Row],[Order]]&gt;0,ROUNDUP(Table3[[#This Row],[Order]],0),"")</f>
        <v>1</v>
      </c>
    </row>
    <row r="71" spans="1:13" x14ac:dyDescent="0.2">
      <c r="A71" s="52">
        <v>3309</v>
      </c>
      <c r="B71" s="52" t="str">
        <f>LEFT(Table1[[#This Row],[Code]],4)</f>
        <v>3309</v>
      </c>
      <c r="C71" s="53" t="s">
        <v>188</v>
      </c>
      <c r="D71" s="53" t="s">
        <v>193</v>
      </c>
      <c r="E71" s="45">
        <v>6</v>
      </c>
      <c r="F71" s="54" t="s">
        <v>282</v>
      </c>
      <c r="G71" s="55">
        <v>4.166666666666667</v>
      </c>
      <c r="H71" s="56" t="s">
        <v>282</v>
      </c>
      <c r="I71" s="53">
        <v>24</v>
      </c>
      <c r="J71" s="57">
        <f>IF(Sheet5!$F71=Sheet5!$H71,1,1/Sheet5!$I71)</f>
        <v>1</v>
      </c>
      <c r="K71" s="50">
        <f>Sheet5!$E71*Sheet5!$J71</f>
        <v>6</v>
      </c>
      <c r="L71" s="58">
        <f>Sheet5!$G71-Sheet5!$K71</f>
        <v>-1.833333333333333</v>
      </c>
      <c r="M71" s="47" t="str">
        <f>IF(Table3[[#This Row],[Order]]&gt;0,ROUNDUP(Table3[[#This Row],[Order]],0),"")</f>
        <v/>
      </c>
    </row>
    <row r="72" spans="1:13" x14ac:dyDescent="0.2">
      <c r="A72" s="43" t="s">
        <v>194</v>
      </c>
      <c r="B72" s="43" t="str">
        <f>LEFT(Table1[[#This Row],[Code]],4)</f>
        <v>3310</v>
      </c>
      <c r="C72" s="44" t="s">
        <v>188</v>
      </c>
      <c r="D72" s="44" t="s">
        <v>195</v>
      </c>
      <c r="E72" s="45">
        <v>4</v>
      </c>
      <c r="F72" s="46" t="s">
        <v>282</v>
      </c>
      <c r="G72" s="47">
        <v>5</v>
      </c>
      <c r="H72" s="48" t="s">
        <v>282</v>
      </c>
      <c r="I72" s="44">
        <v>24</v>
      </c>
      <c r="J72" s="49">
        <f>IF(Sheet5!$F72=Sheet5!$H72,1,1/Sheet5!$I72)</f>
        <v>1</v>
      </c>
      <c r="K72" s="50">
        <f>Sheet5!$E72*Sheet5!$J72</f>
        <v>4</v>
      </c>
      <c r="L72" s="51">
        <f>Sheet5!$G72-Sheet5!$K72</f>
        <v>1</v>
      </c>
      <c r="M72" s="47">
        <f>IF(Table3[[#This Row],[Order]]&gt;0,ROUNDUP(Table3[[#This Row],[Order]],0),"")</f>
        <v>1</v>
      </c>
    </row>
    <row r="73" spans="1:13" x14ac:dyDescent="0.2">
      <c r="A73" s="52">
        <v>3311</v>
      </c>
      <c r="B73" s="52" t="str">
        <f>LEFT(Table1[[#This Row],[Code]],4)</f>
        <v>3311</v>
      </c>
      <c r="C73" s="53" t="s">
        <v>188</v>
      </c>
      <c r="D73" s="53" t="s">
        <v>196</v>
      </c>
      <c r="E73" s="45">
        <v>2</v>
      </c>
      <c r="F73" s="54" t="s">
        <v>282</v>
      </c>
      <c r="G73" s="55">
        <v>2.0833333333333335</v>
      </c>
      <c r="H73" s="56" t="s">
        <v>282</v>
      </c>
      <c r="I73" s="53">
        <v>24</v>
      </c>
      <c r="J73" s="57">
        <f>IF(Sheet5!$F73=Sheet5!$H73,1,1/Sheet5!$I73)</f>
        <v>1</v>
      </c>
      <c r="K73" s="50">
        <f>Sheet5!$E73*Sheet5!$J73</f>
        <v>2</v>
      </c>
      <c r="L73" s="58">
        <f>Sheet5!$G73-Sheet5!$K73</f>
        <v>8.3333333333333481E-2</v>
      </c>
      <c r="M73" s="47">
        <f>IF(Table3[[#This Row],[Order]]&gt;0,ROUNDUP(Table3[[#This Row],[Order]],0),"")</f>
        <v>1</v>
      </c>
    </row>
    <row r="74" spans="1:13" x14ac:dyDescent="0.2">
      <c r="A74" s="43">
        <v>3312</v>
      </c>
      <c r="B74" s="43" t="str">
        <f>LEFT(Table1[[#This Row],[Code]],4)</f>
        <v>3312</v>
      </c>
      <c r="C74" s="44" t="s">
        <v>188</v>
      </c>
      <c r="D74" s="44" t="s">
        <v>197</v>
      </c>
      <c r="E74" s="45">
        <v>3</v>
      </c>
      <c r="F74" s="46" t="s">
        <v>282</v>
      </c>
      <c r="G74" s="47">
        <v>0.83333333333333337</v>
      </c>
      <c r="H74" s="48" t="s">
        <v>282</v>
      </c>
      <c r="I74" s="44">
        <v>24</v>
      </c>
      <c r="J74" s="49">
        <f>IF(Sheet5!$F74=Sheet5!$H74,1,1/Sheet5!$I74)</f>
        <v>1</v>
      </c>
      <c r="K74" s="50">
        <f>Sheet5!$E74*Sheet5!$J74</f>
        <v>3</v>
      </c>
      <c r="L74" s="51">
        <f>Sheet5!$G74-Sheet5!$K74</f>
        <v>-2.1666666666666665</v>
      </c>
      <c r="M74" s="47" t="str">
        <f>IF(Table3[[#This Row],[Order]]&gt;0,ROUNDUP(Table3[[#This Row],[Order]],0),"")</f>
        <v/>
      </c>
    </row>
    <row r="75" spans="1:13" x14ac:dyDescent="0.2">
      <c r="A75" s="52">
        <v>3313</v>
      </c>
      <c r="B75" s="52" t="str">
        <f>LEFT(Table1[[#This Row],[Code]],4)</f>
        <v>3313</v>
      </c>
      <c r="C75" s="53" t="s">
        <v>188</v>
      </c>
      <c r="D75" s="53" t="s">
        <v>198</v>
      </c>
      <c r="E75" s="45">
        <v>2</v>
      </c>
      <c r="F75" s="54" t="s">
        <v>282</v>
      </c>
      <c r="G75" s="55">
        <v>1.2083333333333333</v>
      </c>
      <c r="H75" s="56" t="s">
        <v>282</v>
      </c>
      <c r="I75" s="53">
        <v>24</v>
      </c>
      <c r="J75" s="57">
        <f>IF(Sheet5!$F75=Sheet5!$H75,1,1/Sheet5!$I75)</f>
        <v>1</v>
      </c>
      <c r="K75" s="50">
        <f>Sheet5!$E75*Sheet5!$J75</f>
        <v>2</v>
      </c>
      <c r="L75" s="58">
        <f>Sheet5!$G75-Sheet5!$K75</f>
        <v>-0.79166666666666674</v>
      </c>
      <c r="M75" s="47" t="str">
        <f>IF(Table3[[#This Row],[Order]]&gt;0,ROUNDUP(Table3[[#This Row],[Order]],0),"")</f>
        <v/>
      </c>
    </row>
    <row r="76" spans="1:13" x14ac:dyDescent="0.2">
      <c r="A76" s="43" t="s">
        <v>199</v>
      </c>
      <c r="B76" s="43" t="str">
        <f>LEFT(Table1[[#This Row],[Code]],4)</f>
        <v>3345</v>
      </c>
      <c r="C76" s="44" t="s">
        <v>188</v>
      </c>
      <c r="D76" s="44" t="s">
        <v>200</v>
      </c>
      <c r="E76" s="45">
        <v>10</v>
      </c>
      <c r="F76" s="46" t="s">
        <v>39</v>
      </c>
      <c r="G76" s="47">
        <v>11.666666666666666</v>
      </c>
      <c r="H76" s="48" t="s">
        <v>39</v>
      </c>
      <c r="I76" s="44">
        <v>12</v>
      </c>
      <c r="J76" s="49">
        <f>IF(Sheet5!$F76=Sheet5!$H76,1,1/Sheet5!$I76)</f>
        <v>1</v>
      </c>
      <c r="K76" s="50">
        <f>Sheet5!$E76*Sheet5!$J76</f>
        <v>10</v>
      </c>
      <c r="L76" s="51">
        <f>Sheet5!$G76-Sheet5!$K76</f>
        <v>1.6666666666666661</v>
      </c>
      <c r="M76" s="47">
        <f>IF(Table3[[#This Row],[Order]]&gt;0,ROUNDUP(Table3[[#This Row],[Order]],0),"")</f>
        <v>2</v>
      </c>
    </row>
    <row r="77" spans="1:13" x14ac:dyDescent="0.2">
      <c r="A77" s="52" t="s">
        <v>201</v>
      </c>
      <c r="B77" s="52" t="str">
        <f>LEFT(Table1[[#This Row],[Code]],4)</f>
        <v>3350</v>
      </c>
      <c r="C77" s="53" t="s">
        <v>188</v>
      </c>
      <c r="D77" s="53" t="s">
        <v>202</v>
      </c>
      <c r="E77" s="45">
        <v>4</v>
      </c>
      <c r="F77" s="54" t="s">
        <v>39</v>
      </c>
      <c r="G77" s="55">
        <v>5.166666666666667</v>
      </c>
      <c r="H77" s="56" t="s">
        <v>39</v>
      </c>
      <c r="I77" s="53">
        <v>12</v>
      </c>
      <c r="J77" s="57">
        <f>IF(Sheet5!$F77=Sheet5!$H77,1,1/Sheet5!$I77)</f>
        <v>1</v>
      </c>
      <c r="K77" s="50">
        <f>Sheet5!$E77*Sheet5!$J77</f>
        <v>4</v>
      </c>
      <c r="L77" s="58">
        <f>Sheet5!$G77-Sheet5!$K77</f>
        <v>1.166666666666667</v>
      </c>
      <c r="M77" s="47">
        <f>IF(Table3[[#This Row],[Order]]&gt;0,ROUNDUP(Table3[[#This Row],[Order]],0),"")</f>
        <v>2</v>
      </c>
    </row>
    <row r="78" spans="1:13" x14ac:dyDescent="0.2">
      <c r="A78" s="43" t="s">
        <v>203</v>
      </c>
      <c r="B78" s="43" t="str">
        <f>LEFT(Table1[[#This Row],[Code]],4)</f>
        <v>3355</v>
      </c>
      <c r="C78" s="44" t="s">
        <v>188</v>
      </c>
      <c r="D78" s="44" t="s">
        <v>204</v>
      </c>
      <c r="E78" s="45">
        <v>1</v>
      </c>
      <c r="F78" s="46" t="s">
        <v>39</v>
      </c>
      <c r="G78" s="47">
        <v>3.3333333333333335</v>
      </c>
      <c r="H78" s="48" t="s">
        <v>39</v>
      </c>
      <c r="I78" s="44">
        <v>12</v>
      </c>
      <c r="J78" s="49">
        <f>IF(Sheet5!$F78=Sheet5!$H78,1,1/Sheet5!$I78)</f>
        <v>1</v>
      </c>
      <c r="K78" s="50">
        <f>Sheet5!$E78*Sheet5!$J78</f>
        <v>1</v>
      </c>
      <c r="L78" s="51">
        <f>Sheet5!$G78-Sheet5!$K78</f>
        <v>2.3333333333333335</v>
      </c>
      <c r="M78" s="47">
        <f>IF(Table3[[#This Row],[Order]]&gt;0,ROUNDUP(Table3[[#This Row],[Order]],0),"")</f>
        <v>3</v>
      </c>
    </row>
    <row r="79" spans="1:13" x14ac:dyDescent="0.2">
      <c r="A79" s="52" t="s">
        <v>205</v>
      </c>
      <c r="B79" s="52" t="str">
        <f>LEFT(Table1[[#This Row],[Code]],4)</f>
        <v>3360</v>
      </c>
      <c r="C79" s="53" t="s">
        <v>188</v>
      </c>
      <c r="D79" s="53" t="s">
        <v>206</v>
      </c>
      <c r="E79" s="45">
        <v>2</v>
      </c>
      <c r="F79" s="54" t="s">
        <v>39</v>
      </c>
      <c r="G79" s="55">
        <v>2.9166666666666665</v>
      </c>
      <c r="H79" s="56" t="s">
        <v>39</v>
      </c>
      <c r="I79" s="53">
        <v>12</v>
      </c>
      <c r="J79" s="57">
        <f>IF(Sheet5!$F79=Sheet5!$H79,1,1/Sheet5!$I79)</f>
        <v>1</v>
      </c>
      <c r="K79" s="50">
        <f>Sheet5!$E79*Sheet5!$J79</f>
        <v>2</v>
      </c>
      <c r="L79" s="58">
        <f>Sheet5!$G79-Sheet5!$K79</f>
        <v>0.91666666666666652</v>
      </c>
      <c r="M79" s="47">
        <f>IF(Table3[[#This Row],[Order]]&gt;0,ROUNDUP(Table3[[#This Row],[Order]],0),"")</f>
        <v>1</v>
      </c>
    </row>
    <row r="80" spans="1:13" x14ac:dyDescent="0.2">
      <c r="A80" s="43" t="s">
        <v>207</v>
      </c>
      <c r="B80" s="43" t="str">
        <f>LEFT(Table1[[#This Row],[Code]],4)</f>
        <v>3365</v>
      </c>
      <c r="C80" s="44" t="s">
        <v>188</v>
      </c>
      <c r="D80" s="44" t="s">
        <v>208</v>
      </c>
      <c r="E80" s="45">
        <v>2</v>
      </c>
      <c r="F80" s="46" t="s">
        <v>39</v>
      </c>
      <c r="G80" s="47">
        <v>2.1666666666666665</v>
      </c>
      <c r="H80" s="48" t="s">
        <v>39</v>
      </c>
      <c r="I80" s="44">
        <v>12</v>
      </c>
      <c r="J80" s="49">
        <f>IF(Sheet5!$F80=Sheet5!$H80,1,1/Sheet5!$I80)</f>
        <v>1</v>
      </c>
      <c r="K80" s="50">
        <f>Sheet5!$E80*Sheet5!$J80</f>
        <v>2</v>
      </c>
      <c r="L80" s="51">
        <f>Sheet5!$G80-Sheet5!$K80</f>
        <v>0.16666666666666652</v>
      </c>
      <c r="M80" s="47">
        <f>IF(Table3[[#This Row],[Order]]&gt;0,ROUNDUP(Table3[[#This Row],[Order]],0),"")</f>
        <v>1</v>
      </c>
    </row>
    <row r="81" spans="1:13" x14ac:dyDescent="0.2">
      <c r="A81" s="52" t="s">
        <v>209</v>
      </c>
      <c r="B81" s="52" t="str">
        <f>LEFT(Table1[[#This Row],[Code]],4)</f>
        <v>3370</v>
      </c>
      <c r="C81" s="53" t="s">
        <v>188</v>
      </c>
      <c r="D81" s="53" t="s">
        <v>210</v>
      </c>
      <c r="E81" s="45">
        <v>2.6666666666666665</v>
      </c>
      <c r="F81" s="54" t="s">
        <v>39</v>
      </c>
      <c r="G81" s="55">
        <v>2.6666666666666665</v>
      </c>
      <c r="H81" s="56" t="s">
        <v>39</v>
      </c>
      <c r="I81" s="53">
        <v>12</v>
      </c>
      <c r="J81" s="57">
        <f>IF(Sheet5!$F81=Sheet5!$H81,1,1/Sheet5!$I81)</f>
        <v>1</v>
      </c>
      <c r="K81" s="50">
        <f>Sheet5!$E81*Sheet5!$J81</f>
        <v>2.6666666666666665</v>
      </c>
      <c r="L81" s="58">
        <f>Sheet5!$G81-Sheet5!$K81</f>
        <v>0</v>
      </c>
      <c r="M81" s="47" t="str">
        <f>IF(Table3[[#This Row],[Order]]&gt;0,ROUNDUP(Table3[[#This Row],[Order]],0),"")</f>
        <v/>
      </c>
    </row>
    <row r="82" spans="1:13" x14ac:dyDescent="0.2">
      <c r="A82" s="43">
        <v>3400</v>
      </c>
      <c r="B82" s="43" t="str">
        <f>LEFT(Table1[[#This Row],[Code]],4)</f>
        <v>3400</v>
      </c>
      <c r="C82" s="44" t="s">
        <v>37</v>
      </c>
      <c r="D82" s="44" t="s">
        <v>138</v>
      </c>
      <c r="E82" s="45">
        <v>0.33333333333333331</v>
      </c>
      <c r="F82" s="46" t="s">
        <v>280</v>
      </c>
      <c r="G82" s="47">
        <v>0.33333333333333331</v>
      </c>
      <c r="H82" s="48" t="s">
        <v>280</v>
      </c>
      <c r="I82" s="44">
        <v>15</v>
      </c>
      <c r="J82" s="49">
        <f>IF(Sheet5!$F82=Sheet5!$H82,1,1/Sheet5!$I82)</f>
        <v>1</v>
      </c>
      <c r="K82" s="50">
        <f>Sheet5!$E82*Sheet5!$J82</f>
        <v>0.33333333333333331</v>
      </c>
      <c r="L82" s="51">
        <f>Sheet5!$G82-Sheet5!$K82</f>
        <v>0</v>
      </c>
      <c r="M82" s="47" t="str">
        <f>IF(Table3[[#This Row],[Order]]&gt;0,ROUNDUP(Table3[[#This Row],[Order]],0),"")</f>
        <v/>
      </c>
    </row>
    <row r="83" spans="1:13" x14ac:dyDescent="0.2">
      <c r="A83" s="65">
        <v>4002</v>
      </c>
      <c r="B83" s="52" t="str">
        <f>LEFT(Table1[[#This Row],[Code]],4)</f>
        <v>4002</v>
      </c>
      <c r="C83" s="53" t="s">
        <v>7</v>
      </c>
      <c r="D83" s="53" t="s">
        <v>8</v>
      </c>
      <c r="E83" s="45">
        <v>2</v>
      </c>
      <c r="F83" s="54" t="s">
        <v>282</v>
      </c>
      <c r="G83" s="55">
        <v>1.6</v>
      </c>
      <c r="H83" s="56" t="s">
        <v>282</v>
      </c>
      <c r="I83" s="53">
        <v>100</v>
      </c>
      <c r="J83" s="57">
        <f>IF(Sheet5!$F83=Sheet5!$H83,1,1/Sheet5!$I83)</f>
        <v>1</v>
      </c>
      <c r="K83" s="50">
        <f>Sheet5!$E83*Sheet5!$J83</f>
        <v>2</v>
      </c>
      <c r="L83" s="58">
        <f>Sheet5!$G83-Sheet5!$K83</f>
        <v>-0.39999999999999991</v>
      </c>
      <c r="M83" s="47" t="str">
        <f>IF(Table3[[#This Row],[Order]]&gt;0,ROUNDUP(Table3[[#This Row],[Order]],0),"")</f>
        <v/>
      </c>
    </row>
    <row r="84" spans="1:13" x14ac:dyDescent="0.2">
      <c r="A84" s="64" t="s">
        <v>9</v>
      </c>
      <c r="B84" s="43" t="str">
        <f>LEFT(Table1[[#This Row],[Code]],4)</f>
        <v>4004</v>
      </c>
      <c r="C84" s="44" t="s">
        <v>7</v>
      </c>
      <c r="D84" s="44" t="s">
        <v>10</v>
      </c>
      <c r="E84" s="45">
        <v>1</v>
      </c>
      <c r="F84" s="46" t="s">
        <v>282</v>
      </c>
      <c r="G84" s="47">
        <v>0.1</v>
      </c>
      <c r="H84" s="48" t="s">
        <v>282</v>
      </c>
      <c r="I84" s="44">
        <v>100</v>
      </c>
      <c r="J84" s="49">
        <f>IF(Sheet5!$F84=Sheet5!$H84,1,1/Sheet5!$I84)</f>
        <v>1</v>
      </c>
      <c r="K84" s="50">
        <f>Sheet5!$E84*Sheet5!$J84</f>
        <v>1</v>
      </c>
      <c r="L84" s="51">
        <f>Sheet5!$G84-Sheet5!$K84</f>
        <v>-0.9</v>
      </c>
      <c r="M84" s="47" t="str">
        <f>IF(Table3[[#This Row],[Order]]&gt;0,ROUNDUP(Table3[[#This Row],[Order]],0),"")</f>
        <v/>
      </c>
    </row>
    <row r="85" spans="1:13" x14ac:dyDescent="0.2">
      <c r="A85" s="52" t="s">
        <v>139</v>
      </c>
      <c r="B85" s="52" t="str">
        <f>LEFT(Table1[[#This Row],[Code]],4)</f>
        <v>4007</v>
      </c>
      <c r="C85" s="53" t="s">
        <v>37</v>
      </c>
      <c r="D85" s="53" t="s">
        <v>140</v>
      </c>
      <c r="E85" s="45">
        <v>1.5</v>
      </c>
      <c r="F85" s="54" t="s">
        <v>39</v>
      </c>
      <c r="G85" s="55">
        <v>0.27777777777777779</v>
      </c>
      <c r="H85" s="56" t="s">
        <v>39</v>
      </c>
      <c r="I85" s="53">
        <v>180</v>
      </c>
      <c r="J85" s="57">
        <f>IF(Sheet5!$F85=Sheet5!$H85,1,1/Sheet5!$I85)</f>
        <v>1</v>
      </c>
      <c r="K85" s="50">
        <f>Sheet5!$E85*Sheet5!$J85</f>
        <v>1.5</v>
      </c>
      <c r="L85" s="58">
        <f>Sheet5!$G85-Sheet5!$K85</f>
        <v>-1.2222222222222223</v>
      </c>
      <c r="M85" s="47" t="str">
        <f>IF(Table3[[#This Row],[Order]]&gt;0,ROUNDUP(Table3[[#This Row],[Order]],0),"")</f>
        <v/>
      </c>
    </row>
    <row r="86" spans="1:13" x14ac:dyDescent="0.2">
      <c r="A86" s="64" t="s">
        <v>11</v>
      </c>
      <c r="B86" s="43" t="str">
        <f>LEFT(Table1[[#This Row],[Code]],4)</f>
        <v>4014</v>
      </c>
      <c r="C86" s="44" t="s">
        <v>7</v>
      </c>
      <c r="D86" s="44" t="s">
        <v>12</v>
      </c>
      <c r="E86" s="45">
        <v>2</v>
      </c>
      <c r="F86" s="46" t="s">
        <v>282</v>
      </c>
      <c r="G86" s="47">
        <v>2</v>
      </c>
      <c r="H86" s="48" t="s">
        <v>282</v>
      </c>
      <c r="I86" s="44">
        <v>100</v>
      </c>
      <c r="J86" s="49">
        <f>IF(Sheet5!$F86=Sheet5!$H86,1,1/Sheet5!$I86)</f>
        <v>1</v>
      </c>
      <c r="K86" s="50">
        <f>Sheet5!$E86*Sheet5!$J86</f>
        <v>2</v>
      </c>
      <c r="L86" s="51">
        <f>Sheet5!$G86-Sheet5!$K86</f>
        <v>0</v>
      </c>
      <c r="M86" s="47" t="str">
        <f>IF(Table3[[#This Row],[Order]]&gt;0,ROUNDUP(Table3[[#This Row],[Order]],0),"")</f>
        <v/>
      </c>
    </row>
    <row r="87" spans="1:13" x14ac:dyDescent="0.2">
      <c r="A87" s="65" t="s">
        <v>13</v>
      </c>
      <c r="B87" s="52" t="str">
        <f>LEFT(Table1[[#This Row],[Code]],4)</f>
        <v>4019</v>
      </c>
      <c r="C87" s="53" t="s">
        <v>7</v>
      </c>
      <c r="D87" s="53" t="s">
        <v>14</v>
      </c>
      <c r="E87" s="45">
        <v>1</v>
      </c>
      <c r="F87" s="54" t="s">
        <v>282</v>
      </c>
      <c r="G87" s="55">
        <v>0.75</v>
      </c>
      <c r="H87" s="56" t="s">
        <v>39</v>
      </c>
      <c r="I87" s="53">
        <v>400</v>
      </c>
      <c r="J87" s="57">
        <f>IF(Sheet5!$F87=Sheet5!$H87,1,1/Sheet5!$I87)</f>
        <v>2.5000000000000001E-3</v>
      </c>
      <c r="K87" s="50">
        <f>Sheet5!$E87*Sheet5!$J87</f>
        <v>2.5000000000000001E-3</v>
      </c>
      <c r="L87" s="58">
        <f>Sheet5!$G87-Sheet5!$K87</f>
        <v>0.74750000000000005</v>
      </c>
      <c r="M87" s="47">
        <f>IF(Table3[[#This Row],[Order]]&gt;0,ROUNDUP(Table3[[#This Row],[Order]],0),"")</f>
        <v>1</v>
      </c>
    </row>
    <row r="88" spans="1:13" x14ac:dyDescent="0.2">
      <c r="A88" s="43" t="s">
        <v>23</v>
      </c>
      <c r="B88" s="43" t="str">
        <f>LEFT(Table1[[#This Row],[Code]],4)</f>
        <v>4023</v>
      </c>
      <c r="C88" s="44" t="s">
        <v>7</v>
      </c>
      <c r="D88" s="44" t="s">
        <v>24</v>
      </c>
      <c r="E88" s="45">
        <v>0.01</v>
      </c>
      <c r="F88" s="46" t="s">
        <v>279</v>
      </c>
      <c r="G88" s="47">
        <v>0.01</v>
      </c>
      <c r="H88" s="48" t="s">
        <v>282</v>
      </c>
      <c r="I88" s="44">
        <v>1000</v>
      </c>
      <c r="J88" s="49">
        <f>IF(Sheet5!$F88=Sheet5!$H88,1,1/Sheet5!$I88)</f>
        <v>1E-3</v>
      </c>
      <c r="K88" s="50">
        <f>Sheet5!$E88*Sheet5!$J88</f>
        <v>1.0000000000000001E-5</v>
      </c>
      <c r="L88" s="51">
        <f>Sheet5!$G88-Sheet5!$K88</f>
        <v>9.9900000000000006E-3</v>
      </c>
      <c r="M88" s="47">
        <f>IF(Table3[[#This Row],[Order]]&gt;0,ROUNDUP(Table3[[#This Row],[Order]],0),"")</f>
        <v>1</v>
      </c>
    </row>
    <row r="89" spans="1:13" x14ac:dyDescent="0.2">
      <c r="A89" s="52" t="s">
        <v>211</v>
      </c>
      <c r="B89" s="52" t="str">
        <f>LEFT(Table1[[#This Row],[Code]],4)</f>
        <v>4033</v>
      </c>
      <c r="C89" s="53" t="s">
        <v>212</v>
      </c>
      <c r="D89" s="53" t="s">
        <v>213</v>
      </c>
      <c r="E89" s="45">
        <v>1</v>
      </c>
      <c r="F89" s="54" t="s">
        <v>39</v>
      </c>
      <c r="G89" s="55">
        <v>0.25</v>
      </c>
      <c r="H89" s="56" t="s">
        <v>39</v>
      </c>
      <c r="I89" s="53">
        <v>2000</v>
      </c>
      <c r="J89" s="57">
        <f>IF(Sheet5!$F89=Sheet5!$H89,1,1/Sheet5!$I89)</f>
        <v>1</v>
      </c>
      <c r="K89" s="50">
        <f>Sheet5!$E89*Sheet5!$J89</f>
        <v>1</v>
      </c>
      <c r="L89" s="58">
        <f>Sheet5!$G89-Sheet5!$K89</f>
        <v>-0.75</v>
      </c>
      <c r="M89" s="47" t="str">
        <f>IF(Table3[[#This Row],[Order]]&gt;0,ROUNDUP(Table3[[#This Row],[Order]],0),"")</f>
        <v/>
      </c>
    </row>
    <row r="90" spans="1:13" x14ac:dyDescent="0.2">
      <c r="A90" s="64" t="s">
        <v>15</v>
      </c>
      <c r="B90" s="43" t="str">
        <f>LEFT(Table1[[#This Row],[Code]],4)</f>
        <v>4035</v>
      </c>
      <c r="C90" s="44" t="s">
        <v>7</v>
      </c>
      <c r="D90" s="44" t="s">
        <v>16</v>
      </c>
      <c r="E90" s="45">
        <v>0.5</v>
      </c>
      <c r="F90" s="46" t="s">
        <v>39</v>
      </c>
      <c r="G90" s="47">
        <v>2.5000000000000001E-2</v>
      </c>
      <c r="H90" s="48" t="s">
        <v>39</v>
      </c>
      <c r="I90" s="44">
        <v>2000</v>
      </c>
      <c r="J90" s="49">
        <f>IF(Sheet5!$F90=Sheet5!$H90,1,1/Sheet5!$I90)</f>
        <v>1</v>
      </c>
      <c r="K90" s="50">
        <f>Sheet5!$E90*Sheet5!$J90</f>
        <v>0.5</v>
      </c>
      <c r="L90" s="51">
        <f>Sheet5!$G90-Sheet5!$K90</f>
        <v>-0.47499999999999998</v>
      </c>
      <c r="M90" s="47" t="str">
        <f>IF(Table3[[#This Row],[Order]]&gt;0,ROUNDUP(Table3[[#This Row],[Order]],0),"")</f>
        <v/>
      </c>
    </row>
    <row r="91" spans="1:13" x14ac:dyDescent="0.2">
      <c r="A91" s="65" t="s">
        <v>25</v>
      </c>
      <c r="B91" s="52" t="str">
        <f>LEFT(Table1[[#This Row],[Code]],4)</f>
        <v>4039</v>
      </c>
      <c r="C91" s="53" t="s">
        <v>7</v>
      </c>
      <c r="D91" s="53" t="s">
        <v>26</v>
      </c>
      <c r="E91" s="45">
        <v>0</v>
      </c>
      <c r="F91" s="54" t="s">
        <v>39</v>
      </c>
      <c r="G91" s="55">
        <v>1</v>
      </c>
      <c r="H91" s="56" t="s">
        <v>39</v>
      </c>
      <c r="I91" s="53">
        <v>250</v>
      </c>
      <c r="J91" s="57">
        <f>IF(Sheet5!$F91=Sheet5!$H91,1,1/Sheet5!$I91)</f>
        <v>1</v>
      </c>
      <c r="K91" s="50">
        <f>Sheet5!$E91*Sheet5!$J91</f>
        <v>0</v>
      </c>
      <c r="L91" s="58">
        <f>Sheet5!$G91-Sheet5!$K91</f>
        <v>1</v>
      </c>
      <c r="M91" s="47">
        <f>IF(Table3[[#This Row],[Order]]&gt;0,ROUNDUP(Table3[[#This Row],[Order]],0),"")</f>
        <v>1</v>
      </c>
    </row>
    <row r="92" spans="1:13" x14ac:dyDescent="0.2">
      <c r="A92" s="64" t="s">
        <v>17</v>
      </c>
      <c r="B92" s="43" t="str">
        <f>LEFT(Table1[[#This Row],[Code]],4)</f>
        <v>4071</v>
      </c>
      <c r="C92" s="44" t="s">
        <v>7</v>
      </c>
      <c r="D92" s="44" t="s">
        <v>18</v>
      </c>
      <c r="E92" s="45">
        <v>2</v>
      </c>
      <c r="F92" s="46" t="s">
        <v>282</v>
      </c>
      <c r="G92" s="47">
        <v>1.5</v>
      </c>
      <c r="H92" s="48" t="s">
        <v>282</v>
      </c>
      <c r="I92" s="44">
        <v>100</v>
      </c>
      <c r="J92" s="49">
        <f>IF(Sheet5!$F92=Sheet5!$H92,1,1/Sheet5!$I92)</f>
        <v>1</v>
      </c>
      <c r="K92" s="50">
        <f>Sheet5!$E92*Sheet5!$J92</f>
        <v>2</v>
      </c>
      <c r="L92" s="51">
        <f>Sheet5!$G92-Sheet5!$K92</f>
        <v>-0.5</v>
      </c>
      <c r="M92" s="47" t="str">
        <f>IF(Table3[[#This Row],[Order]]&gt;0,ROUNDUP(Table3[[#This Row],[Order]],0),"")</f>
        <v/>
      </c>
    </row>
    <row r="93" spans="1:13" x14ac:dyDescent="0.2">
      <c r="A93" s="52">
        <v>4090</v>
      </c>
      <c r="B93" s="52" t="str">
        <f>LEFT(Table1[[#This Row],[Code]],4)</f>
        <v>4090</v>
      </c>
      <c r="C93" s="53" t="s">
        <v>212</v>
      </c>
      <c r="D93" s="53" t="s">
        <v>214</v>
      </c>
      <c r="E93" s="45">
        <v>1.4</v>
      </c>
      <c r="F93" s="54" t="s">
        <v>39</v>
      </c>
      <c r="G93" s="55">
        <v>0.1</v>
      </c>
      <c r="H93" s="56" t="s">
        <v>39</v>
      </c>
      <c r="I93" s="53">
        <v>1000</v>
      </c>
      <c r="J93" s="57">
        <f>IF(Sheet5!$F93=Sheet5!$H93,1,1/Sheet5!$I93)</f>
        <v>1</v>
      </c>
      <c r="K93" s="50">
        <f>Sheet5!$E93*Sheet5!$J93</f>
        <v>1.4</v>
      </c>
      <c r="L93" s="58">
        <f>Sheet5!$G93-Sheet5!$K93</f>
        <v>-1.2999999999999998</v>
      </c>
      <c r="M93" s="47" t="str">
        <f>IF(Table3[[#This Row],[Order]]&gt;0,ROUNDUP(Table3[[#This Row],[Order]],0),"")</f>
        <v/>
      </c>
    </row>
    <row r="94" spans="1:13" x14ac:dyDescent="0.2">
      <c r="A94" s="64" t="s">
        <v>19</v>
      </c>
      <c r="B94" s="43" t="str">
        <f>LEFT(Table1[[#This Row],[Code]],4)</f>
        <v>4305</v>
      </c>
      <c r="C94" s="44" t="s">
        <v>7</v>
      </c>
      <c r="D94" s="44" t="s">
        <v>20</v>
      </c>
      <c r="E94" s="45">
        <v>18</v>
      </c>
      <c r="F94" s="46" t="s">
        <v>282</v>
      </c>
      <c r="G94" s="47">
        <v>40</v>
      </c>
      <c r="H94" s="48" t="s">
        <v>282</v>
      </c>
      <c r="I94" s="44">
        <v>55</v>
      </c>
      <c r="J94" s="49">
        <f>IF(Sheet5!$F94=Sheet5!$H94,1,1/Sheet5!$I94)</f>
        <v>1</v>
      </c>
      <c r="K94" s="50">
        <f>Sheet5!$E94*Sheet5!$J94</f>
        <v>18</v>
      </c>
      <c r="L94" s="51">
        <f>Sheet5!$G94-Sheet5!$K94</f>
        <v>22</v>
      </c>
      <c r="M94" s="47">
        <f>IF(Table3[[#This Row],[Order]]&gt;0,ROUNDUP(Table3[[#This Row],[Order]],0),"")</f>
        <v>22</v>
      </c>
    </row>
    <row r="95" spans="1:13" x14ac:dyDescent="0.2">
      <c r="A95" s="65" t="s">
        <v>21</v>
      </c>
      <c r="B95" s="52" t="str">
        <f>LEFT(Table1[[#This Row],[Code]],4)</f>
        <v>4325</v>
      </c>
      <c r="C95" s="53" t="s">
        <v>7</v>
      </c>
      <c r="D95" s="53" t="s">
        <v>22</v>
      </c>
      <c r="E95" s="45">
        <v>6</v>
      </c>
      <c r="F95" s="54" t="s">
        <v>282</v>
      </c>
      <c r="G95" s="55">
        <v>4.9090909090909092</v>
      </c>
      <c r="H95" s="56" t="s">
        <v>282</v>
      </c>
      <c r="I95" s="53">
        <v>55</v>
      </c>
      <c r="J95" s="57">
        <f>IF(Sheet5!$F95=Sheet5!$H95,1,1/Sheet5!$I95)</f>
        <v>1</v>
      </c>
      <c r="K95" s="50">
        <f>Sheet5!$E95*Sheet5!$J95</f>
        <v>6</v>
      </c>
      <c r="L95" s="58">
        <f>Sheet5!$G95-Sheet5!$K95</f>
        <v>-1.0909090909090908</v>
      </c>
      <c r="M95" s="47" t="str">
        <f>IF(Table3[[#This Row],[Order]]&gt;0,ROUNDUP(Table3[[#This Row],[Order]],0),"")</f>
        <v/>
      </c>
    </row>
    <row r="96" spans="1:13" x14ac:dyDescent="0.2">
      <c r="A96" s="43" t="s">
        <v>215</v>
      </c>
      <c r="B96" s="43" t="str">
        <f>LEFT(Table1[[#This Row],[Code]],4)</f>
        <v>4454</v>
      </c>
      <c r="C96" s="44" t="s">
        <v>212</v>
      </c>
      <c r="D96" s="44" t="s">
        <v>216</v>
      </c>
      <c r="E96" s="45">
        <v>0</v>
      </c>
      <c r="F96" s="46" t="s">
        <v>39</v>
      </c>
      <c r="G96" s="47">
        <v>0</v>
      </c>
      <c r="H96" s="48" t="s">
        <v>39</v>
      </c>
      <c r="I96" s="44">
        <v>4000</v>
      </c>
      <c r="J96" s="49">
        <f>IF(Sheet5!$F96=Sheet5!$H96,1,1/Sheet5!$I96)</f>
        <v>1</v>
      </c>
      <c r="K96" s="50">
        <f>Sheet5!$E96*Sheet5!$J96</f>
        <v>0</v>
      </c>
      <c r="L96" s="51">
        <f>Sheet5!$G96-Sheet5!$K96</f>
        <v>0</v>
      </c>
      <c r="M96" s="47" t="str">
        <f>IF(Table3[[#This Row],[Order]]&gt;0,ROUNDUP(Table3[[#This Row],[Order]],0),"")</f>
        <v/>
      </c>
    </row>
    <row r="97" spans="1:13" x14ac:dyDescent="0.2">
      <c r="A97" s="52" t="s">
        <v>217</v>
      </c>
      <c r="B97" s="52" t="str">
        <f>LEFT(Table1[[#This Row],[Code]],4)</f>
        <v>4460</v>
      </c>
      <c r="C97" s="53" t="s">
        <v>212</v>
      </c>
      <c r="D97" s="53" t="s">
        <v>218</v>
      </c>
      <c r="E97" s="45">
        <v>0</v>
      </c>
      <c r="F97" s="54" t="s">
        <v>39</v>
      </c>
      <c r="G97" s="55">
        <v>0</v>
      </c>
      <c r="H97" s="56" t="s">
        <v>39</v>
      </c>
      <c r="I97" s="53">
        <v>6000</v>
      </c>
      <c r="J97" s="57">
        <f>IF(Sheet5!$F97=Sheet5!$H97,1,1/Sheet5!$I97)</f>
        <v>1</v>
      </c>
      <c r="K97" s="50">
        <f>Sheet5!$E97*Sheet5!$J97</f>
        <v>0</v>
      </c>
      <c r="L97" s="58">
        <f>Sheet5!$G97-Sheet5!$K97</f>
        <v>0</v>
      </c>
      <c r="M97" s="47" t="str">
        <f>IF(Table3[[#This Row],[Order]]&gt;0,ROUNDUP(Table3[[#This Row],[Order]],0),"")</f>
        <v/>
      </c>
    </row>
    <row r="98" spans="1:13" x14ac:dyDescent="0.2">
      <c r="A98" s="43" t="s">
        <v>219</v>
      </c>
      <c r="B98" s="43" t="str">
        <f>LEFT(Table1[[#This Row],[Code]],4)</f>
        <v>4461</v>
      </c>
      <c r="C98" s="44" t="s">
        <v>212</v>
      </c>
      <c r="D98" s="44" t="s">
        <v>220</v>
      </c>
      <c r="E98" s="45">
        <v>0</v>
      </c>
      <c r="F98" s="46" t="s">
        <v>39</v>
      </c>
      <c r="G98" s="47">
        <v>0</v>
      </c>
      <c r="H98" s="48" t="s">
        <v>279</v>
      </c>
      <c r="I98" s="44">
        <v>1</v>
      </c>
      <c r="J98" s="49">
        <f>IF(Sheet5!$F98=Sheet5!$H98,1,1/Sheet5!$I98)</f>
        <v>1</v>
      </c>
      <c r="K98" s="50">
        <f>Sheet5!$E98*Sheet5!$J98</f>
        <v>0</v>
      </c>
      <c r="L98" s="51">
        <f>Sheet5!$G98-Sheet5!$K98</f>
        <v>0</v>
      </c>
      <c r="M98" s="47" t="str">
        <f>IF(Table3[[#This Row],[Order]]&gt;0,ROUNDUP(Table3[[#This Row],[Order]],0),"")</f>
        <v/>
      </c>
    </row>
    <row r="99" spans="1:13" x14ac:dyDescent="0.2">
      <c r="A99" s="52" t="s">
        <v>221</v>
      </c>
      <c r="B99" s="52" t="str">
        <f>LEFT(Table1[[#This Row],[Code]],4)</f>
        <v>5546</v>
      </c>
      <c r="C99" s="53" t="s">
        <v>212</v>
      </c>
      <c r="D99" s="53" t="s">
        <v>222</v>
      </c>
      <c r="E99" s="45">
        <v>0.1</v>
      </c>
      <c r="F99" s="54" t="s">
        <v>39</v>
      </c>
      <c r="G99" s="55">
        <v>0.1</v>
      </c>
      <c r="H99" s="56" t="s">
        <v>282</v>
      </c>
      <c r="I99" s="53">
        <v>500</v>
      </c>
      <c r="J99" s="57">
        <f>IF(Sheet5!$F99=Sheet5!$H99,1,1/Sheet5!$I99)</f>
        <v>2E-3</v>
      </c>
      <c r="K99" s="50">
        <f>Sheet5!$E99*Sheet5!$J99</f>
        <v>2.0000000000000001E-4</v>
      </c>
      <c r="L99" s="58">
        <f>Sheet5!$G99-Sheet5!$K99</f>
        <v>9.98E-2</v>
      </c>
      <c r="M99" s="47">
        <f>IF(Table3[[#This Row],[Order]]&gt;0,ROUNDUP(Table3[[#This Row],[Order]],0),"")</f>
        <v>1</v>
      </c>
    </row>
    <row r="100" spans="1:13" x14ac:dyDescent="0.2">
      <c r="A100" s="61" t="s">
        <v>141</v>
      </c>
      <c r="B100" s="61" t="str">
        <f>LEFT(Table1[[#This Row],[Code]],4)</f>
        <v>6100</v>
      </c>
      <c r="C100" s="62" t="s">
        <v>37</v>
      </c>
      <c r="D100" s="62" t="s">
        <v>142</v>
      </c>
      <c r="E100" s="45">
        <v>2</v>
      </c>
      <c r="F100" s="46" t="s">
        <v>39</v>
      </c>
      <c r="G100" s="47">
        <v>0.55555555555555558</v>
      </c>
      <c r="H100" s="63" t="s">
        <v>39</v>
      </c>
      <c r="I100" s="62">
        <v>432</v>
      </c>
      <c r="J100" s="49">
        <f>IF(Sheet5!$F100=Sheet5!$H100,1,1/Sheet5!$I100)</f>
        <v>1</v>
      </c>
      <c r="K100" s="50">
        <f>Sheet5!$E100*Sheet5!$J100</f>
        <v>2</v>
      </c>
      <c r="L100" s="51">
        <f>Sheet5!$G100-Sheet5!$K100</f>
        <v>-1.4444444444444444</v>
      </c>
      <c r="M100" s="47" t="str">
        <f>IF(Table3[[#This Row],[Order]]&gt;0,ROUNDUP(Table3[[#This Row],[Order]],0),"")</f>
        <v/>
      </c>
    </row>
    <row r="101" spans="1:13" x14ac:dyDescent="0.2">
      <c r="A101" s="52" t="s">
        <v>143</v>
      </c>
      <c r="B101" s="52" t="str">
        <f>LEFT(Table1[[#This Row],[Code]],4)</f>
        <v>6101</v>
      </c>
      <c r="C101" s="53" t="s">
        <v>37</v>
      </c>
      <c r="D101" s="53" t="s">
        <v>144</v>
      </c>
      <c r="E101" s="45">
        <v>0.5</v>
      </c>
      <c r="F101" s="54" t="s">
        <v>39</v>
      </c>
      <c r="G101" s="55">
        <v>0.7</v>
      </c>
      <c r="H101" s="56" t="s">
        <v>39</v>
      </c>
      <c r="I101" s="53">
        <v>200</v>
      </c>
      <c r="J101" s="57">
        <f>IF(Sheet5!$F101=Sheet5!$H101,1,1/Sheet5!$I101)</f>
        <v>1</v>
      </c>
      <c r="K101" s="50">
        <f>Sheet5!$E101*Sheet5!$J101</f>
        <v>0.5</v>
      </c>
      <c r="L101" s="58">
        <f>Sheet5!$G101-Sheet5!$K101</f>
        <v>0.19999999999999996</v>
      </c>
      <c r="M101" s="47">
        <f>IF(Table3[[#This Row],[Order]]&gt;0,ROUNDUP(Table3[[#This Row],[Order]],0),"")</f>
        <v>1</v>
      </c>
    </row>
    <row r="102" spans="1:13" x14ac:dyDescent="0.2">
      <c r="A102" s="61">
        <v>6110</v>
      </c>
      <c r="B102" s="61" t="str">
        <f>LEFT(Table1[[#This Row],[Code]],4)</f>
        <v>6110</v>
      </c>
      <c r="C102" s="62" t="s">
        <v>37</v>
      </c>
      <c r="D102" s="62" t="s">
        <v>145</v>
      </c>
      <c r="E102" s="45">
        <v>0.2</v>
      </c>
      <c r="F102" s="46" t="s">
        <v>39</v>
      </c>
      <c r="G102" s="47">
        <v>0.5357142857142857</v>
      </c>
      <c r="H102" s="63" t="s">
        <v>39</v>
      </c>
      <c r="I102" s="62">
        <v>448</v>
      </c>
      <c r="J102" s="49">
        <f>IF(Sheet5!$F102=Sheet5!$H102,1,1/Sheet5!$I102)</f>
        <v>1</v>
      </c>
      <c r="K102" s="50">
        <f>Sheet5!$E102*Sheet5!$J102</f>
        <v>0.2</v>
      </c>
      <c r="L102" s="51">
        <f>Sheet5!$G102-Sheet5!$K102</f>
        <v>0.33571428571428569</v>
      </c>
      <c r="M102" s="47">
        <f>IF(Table3[[#This Row],[Order]]&gt;0,ROUNDUP(Table3[[#This Row],[Order]],0),"")</f>
        <v>1</v>
      </c>
    </row>
    <row r="103" spans="1:13" x14ac:dyDescent="0.2">
      <c r="A103" s="52" t="s">
        <v>146</v>
      </c>
      <c r="B103" s="52" t="str">
        <f>LEFT(Table1[[#This Row],[Code]],4)</f>
        <v>6112</v>
      </c>
      <c r="C103" s="53" t="s">
        <v>37</v>
      </c>
      <c r="D103" s="53" t="s">
        <v>147</v>
      </c>
      <c r="E103" s="45">
        <v>0</v>
      </c>
      <c r="F103" s="54" t="s">
        <v>39</v>
      </c>
      <c r="G103" s="55">
        <v>0</v>
      </c>
      <c r="H103" s="56" t="s">
        <v>39</v>
      </c>
      <c r="I103" s="53">
        <v>12.5</v>
      </c>
      <c r="J103" s="57">
        <f>IF(Sheet5!$F103=Sheet5!$H103,1,1/Sheet5!$I103)</f>
        <v>1</v>
      </c>
      <c r="K103" s="50">
        <f>Sheet5!$E103*Sheet5!$J103</f>
        <v>0</v>
      </c>
      <c r="L103" s="58">
        <f>Sheet5!$G103-Sheet5!$K103</f>
        <v>0</v>
      </c>
      <c r="M103" s="47" t="str">
        <f>IF(Table3[[#This Row],[Order]]&gt;0,ROUNDUP(Table3[[#This Row],[Order]],0),"")</f>
        <v/>
      </c>
    </row>
    <row r="104" spans="1:13" x14ac:dyDescent="0.2">
      <c r="A104" s="43">
        <v>6113</v>
      </c>
      <c r="B104" s="43" t="str">
        <f>LEFT(Table1[[#This Row],[Code]],4)</f>
        <v>6113</v>
      </c>
      <c r="C104" s="44" t="s">
        <v>37</v>
      </c>
      <c r="D104" s="44" t="s">
        <v>148</v>
      </c>
      <c r="E104" s="45">
        <v>0.7</v>
      </c>
      <c r="F104" s="46" t="s">
        <v>39</v>
      </c>
      <c r="G104" s="47">
        <v>0.3</v>
      </c>
      <c r="H104" s="48" t="s">
        <v>39</v>
      </c>
      <c r="I104" s="44">
        <v>10</v>
      </c>
      <c r="J104" s="49">
        <f>IF(Sheet5!$F104=Sheet5!$H104,1,1/Sheet5!$I104)</f>
        <v>1</v>
      </c>
      <c r="K104" s="50">
        <f>Sheet5!$E104*Sheet5!$J104</f>
        <v>0.7</v>
      </c>
      <c r="L104" s="51">
        <f>Sheet5!$G104-Sheet5!$K104</f>
        <v>-0.39999999999999997</v>
      </c>
      <c r="M104" s="47" t="str">
        <f>IF(Table3[[#This Row],[Order]]&gt;0,ROUNDUP(Table3[[#This Row],[Order]],0),"")</f>
        <v/>
      </c>
    </row>
    <row r="105" spans="1:13" x14ac:dyDescent="0.2">
      <c r="A105" s="65">
        <v>6117</v>
      </c>
      <c r="B105" s="52" t="str">
        <f>LEFT(Table1[[#This Row],[Code]],4)</f>
        <v>6117</v>
      </c>
      <c r="C105" s="53" t="s">
        <v>37</v>
      </c>
      <c r="D105" s="53" t="s">
        <v>176</v>
      </c>
      <c r="E105" s="45">
        <v>0.1</v>
      </c>
      <c r="F105" s="54" t="s">
        <v>47</v>
      </c>
      <c r="G105" s="55">
        <v>0.5</v>
      </c>
      <c r="H105" s="56" t="s">
        <v>47</v>
      </c>
      <c r="I105" s="53">
        <v>5</v>
      </c>
      <c r="J105" s="57">
        <f>IF(Sheet5!$F105=Sheet5!$H105,1,1/Sheet5!$I105)</f>
        <v>1</v>
      </c>
      <c r="K105" s="50">
        <f>Sheet5!$E105*Sheet5!$J105</f>
        <v>0.1</v>
      </c>
      <c r="L105" s="58">
        <f>Sheet5!$G105-Sheet5!$K105</f>
        <v>0.4</v>
      </c>
      <c r="M105" s="47">
        <f>IF(Table3[[#This Row],[Order]]&gt;0,ROUNDUP(Table3[[#This Row],[Order]],0),"")</f>
        <v>1</v>
      </c>
    </row>
    <row r="106" spans="1:13" x14ac:dyDescent="0.2">
      <c r="A106" s="43" t="s">
        <v>177</v>
      </c>
      <c r="B106" s="43" t="str">
        <f>LEFT(Table1[[#This Row],[Code]],4)</f>
        <v>6151</v>
      </c>
      <c r="C106" s="44" t="s">
        <v>37</v>
      </c>
      <c r="D106" s="44" t="s">
        <v>178</v>
      </c>
      <c r="E106" s="45">
        <v>1</v>
      </c>
      <c r="F106" s="46" t="s">
        <v>47</v>
      </c>
      <c r="G106" s="47">
        <v>0.5</v>
      </c>
      <c r="H106" s="48" t="s">
        <v>47</v>
      </c>
      <c r="I106" s="44">
        <v>1</v>
      </c>
      <c r="J106" s="49">
        <f>IF(Sheet5!$F106=Sheet5!$H106,1,1/Sheet5!$I106)</f>
        <v>1</v>
      </c>
      <c r="K106" s="50">
        <f>Sheet5!$E106*Sheet5!$J106</f>
        <v>1</v>
      </c>
      <c r="L106" s="51">
        <f>Sheet5!$G106-Sheet5!$K106</f>
        <v>-0.5</v>
      </c>
      <c r="M106" s="47" t="str">
        <f>IF(Table3[[#This Row],[Order]]&gt;0,ROUNDUP(Table3[[#This Row],[Order]],0),"")</f>
        <v/>
      </c>
    </row>
    <row r="107" spans="1:13" x14ac:dyDescent="0.2">
      <c r="A107" s="52" t="s">
        <v>149</v>
      </c>
      <c r="B107" s="52" t="str">
        <f>LEFT(Table1[[#This Row],[Code]],4)</f>
        <v>6161</v>
      </c>
      <c r="C107" s="53" t="s">
        <v>37</v>
      </c>
      <c r="D107" s="53" t="s">
        <v>150</v>
      </c>
      <c r="E107" s="45">
        <v>3</v>
      </c>
      <c r="F107" s="54" t="s">
        <v>47</v>
      </c>
      <c r="G107" s="55">
        <v>1</v>
      </c>
      <c r="H107" s="56" t="s">
        <v>47</v>
      </c>
      <c r="I107" s="53">
        <v>0.45</v>
      </c>
      <c r="J107" s="57">
        <f>IF(Sheet5!$F107=Sheet5!$H107,1,1/Sheet5!$I107)</f>
        <v>1</v>
      </c>
      <c r="K107" s="50">
        <f>Sheet5!$E107*Sheet5!$J107</f>
        <v>3</v>
      </c>
      <c r="L107" s="58">
        <f>Sheet5!$G107-Sheet5!$K107</f>
        <v>-2</v>
      </c>
      <c r="M107" s="47" t="str">
        <f>IF(Table3[[#This Row],[Order]]&gt;0,ROUNDUP(Table3[[#This Row],[Order]],0),"")</f>
        <v/>
      </c>
    </row>
    <row r="108" spans="1:13" x14ac:dyDescent="0.2">
      <c r="A108" s="43">
        <v>6216</v>
      </c>
      <c r="B108" s="43" t="str">
        <f>LEFT(Table1[[#This Row],[Code]],4)</f>
        <v>6216</v>
      </c>
      <c r="C108" s="44" t="s">
        <v>37</v>
      </c>
      <c r="D108" s="44" t="s">
        <v>151</v>
      </c>
      <c r="E108" s="45">
        <v>0.2</v>
      </c>
      <c r="F108" s="46" t="s">
        <v>39</v>
      </c>
      <c r="G108" s="47">
        <v>0.55555555555555558</v>
      </c>
      <c r="H108" s="48" t="s">
        <v>39</v>
      </c>
      <c r="I108" s="44">
        <v>36</v>
      </c>
      <c r="J108" s="49">
        <f>IF(Sheet5!$F108=Sheet5!$H108,1,1/Sheet5!$I108)</f>
        <v>1</v>
      </c>
      <c r="K108" s="50">
        <f>Sheet5!$E108*Sheet5!$J108</f>
        <v>0.2</v>
      </c>
      <c r="L108" s="51">
        <f>Sheet5!$G108-Sheet5!$K108</f>
        <v>0.35555555555555557</v>
      </c>
      <c r="M108" s="47">
        <f>IF(Table3[[#This Row],[Order]]&gt;0,ROUNDUP(Table3[[#This Row],[Order]],0),"")</f>
        <v>1</v>
      </c>
    </row>
    <row r="109" spans="1:13" x14ac:dyDescent="0.2">
      <c r="A109" s="52">
        <v>8002</v>
      </c>
      <c r="B109" s="52" t="str">
        <f>LEFT(Table1[[#This Row],[Code]],4)</f>
        <v>8002</v>
      </c>
      <c r="C109" s="53" t="s">
        <v>212</v>
      </c>
      <c r="D109" s="53" t="s">
        <v>223</v>
      </c>
      <c r="E109" s="45">
        <v>0</v>
      </c>
      <c r="F109" s="54" t="s">
        <v>39</v>
      </c>
      <c r="G109" s="55">
        <v>0</v>
      </c>
      <c r="H109" s="56" t="s">
        <v>39</v>
      </c>
      <c r="I109" s="53">
        <v>1000</v>
      </c>
      <c r="J109" s="57">
        <f>IF(Sheet5!$F109=Sheet5!$H109,1,1/Sheet5!$I109)</f>
        <v>1</v>
      </c>
      <c r="K109" s="50">
        <f>Sheet5!$E109*Sheet5!$J109</f>
        <v>0</v>
      </c>
      <c r="L109" s="58">
        <f>Sheet5!$G109-Sheet5!$K109</f>
        <v>0</v>
      </c>
      <c r="M109" s="47" t="str">
        <f>IF(Table3[[#This Row],[Order]]&gt;0,ROUNDUP(Table3[[#This Row],[Order]],0),"")</f>
        <v/>
      </c>
    </row>
    <row r="110" spans="1:13" x14ac:dyDescent="0.2">
      <c r="A110" s="43">
        <v>8003</v>
      </c>
      <c r="B110" s="43" t="str">
        <f>LEFT(Table1[[#This Row],[Code]],4)</f>
        <v>8003</v>
      </c>
      <c r="C110" s="44" t="s">
        <v>212</v>
      </c>
      <c r="D110" s="44" t="s">
        <v>224</v>
      </c>
      <c r="E110" s="45">
        <v>0</v>
      </c>
      <c r="F110" s="46" t="s">
        <v>39</v>
      </c>
      <c r="G110" s="47">
        <v>0</v>
      </c>
      <c r="H110" s="48" t="s">
        <v>39</v>
      </c>
      <c r="I110" s="44">
        <v>1000</v>
      </c>
      <c r="J110" s="49">
        <f>IF(Sheet5!$F110=Sheet5!$H110,1,1/Sheet5!$I110)</f>
        <v>1</v>
      </c>
      <c r="K110" s="50">
        <f>Sheet5!$E110*Sheet5!$J110</f>
        <v>0</v>
      </c>
      <c r="L110" s="51">
        <f>Sheet5!$G110-Sheet5!$K110</f>
        <v>0</v>
      </c>
      <c r="M110" s="47" t="str">
        <f>IF(Table3[[#This Row],[Order]]&gt;0,ROUNDUP(Table3[[#This Row],[Order]],0),"")</f>
        <v/>
      </c>
    </row>
    <row r="111" spans="1:13" x14ac:dyDescent="0.2">
      <c r="A111" s="52">
        <v>8006</v>
      </c>
      <c r="B111" s="52" t="str">
        <f>LEFT(Table1[[#This Row],[Code]],4)</f>
        <v>8006</v>
      </c>
      <c r="C111" s="53" t="s">
        <v>212</v>
      </c>
      <c r="D111" s="53" t="s">
        <v>225</v>
      </c>
      <c r="E111" s="45">
        <v>6</v>
      </c>
      <c r="F111" s="54" t="s">
        <v>39</v>
      </c>
      <c r="G111" s="55">
        <v>1</v>
      </c>
      <c r="H111" s="56" t="s">
        <v>39</v>
      </c>
      <c r="I111" s="53">
        <v>1000</v>
      </c>
      <c r="J111" s="57">
        <f>IF(Sheet5!$F111=Sheet5!$H111,1,1/Sheet5!$I111)</f>
        <v>1</v>
      </c>
      <c r="K111" s="50">
        <f>Sheet5!$E111*Sheet5!$J111</f>
        <v>6</v>
      </c>
      <c r="L111" s="58">
        <f>Sheet5!$G111-Sheet5!$K111</f>
        <v>-5</v>
      </c>
      <c r="M111" s="47" t="str">
        <f>IF(Table3[[#This Row],[Order]]&gt;0,ROUNDUP(Table3[[#This Row],[Order]],0),"")</f>
        <v/>
      </c>
    </row>
    <row r="112" spans="1:13" x14ac:dyDescent="0.2">
      <c r="A112" s="43">
        <v>8007</v>
      </c>
      <c r="B112" s="43" t="str">
        <f>LEFT(Table1[[#This Row],[Code]],4)</f>
        <v>8007</v>
      </c>
      <c r="C112" s="44" t="s">
        <v>212</v>
      </c>
      <c r="D112" s="44" t="s">
        <v>226</v>
      </c>
      <c r="E112" s="45">
        <v>0</v>
      </c>
      <c r="F112" s="46" t="s">
        <v>39</v>
      </c>
      <c r="G112" s="47">
        <v>0</v>
      </c>
      <c r="H112" s="48" t="s">
        <v>39</v>
      </c>
      <c r="I112" s="44">
        <v>1000</v>
      </c>
      <c r="J112" s="49">
        <f>IF(Sheet5!$F112=Sheet5!$H112,1,1/Sheet5!$I112)</f>
        <v>1</v>
      </c>
      <c r="K112" s="50">
        <f>Sheet5!$E112*Sheet5!$J112</f>
        <v>0</v>
      </c>
      <c r="L112" s="51">
        <f>Sheet5!$G112-Sheet5!$K112</f>
        <v>0</v>
      </c>
      <c r="M112" s="47" t="str">
        <f>IF(Table3[[#This Row],[Order]]&gt;0,ROUNDUP(Table3[[#This Row],[Order]],0),"")</f>
        <v/>
      </c>
    </row>
    <row r="113" spans="1:13" x14ac:dyDescent="0.2">
      <c r="A113" s="52">
        <v>8022</v>
      </c>
      <c r="B113" s="52" t="str">
        <f>LEFT(Table1[[#This Row],[Code]],4)</f>
        <v>8022</v>
      </c>
      <c r="C113" s="53" t="s">
        <v>212</v>
      </c>
      <c r="D113" s="53" t="s">
        <v>227</v>
      </c>
      <c r="E113" s="45">
        <v>0</v>
      </c>
      <c r="F113" s="54" t="s">
        <v>39</v>
      </c>
      <c r="G113" s="55">
        <v>0</v>
      </c>
      <c r="H113" s="56" t="s">
        <v>39</v>
      </c>
      <c r="I113" s="53">
        <v>5000</v>
      </c>
      <c r="J113" s="57">
        <f>IF(Sheet5!$F113=Sheet5!$H113,1,1/Sheet5!$I113)</f>
        <v>1</v>
      </c>
      <c r="K113" s="50">
        <f>Sheet5!$E113*Sheet5!$J113</f>
        <v>0</v>
      </c>
      <c r="L113" s="58">
        <f>Sheet5!$G113-Sheet5!$K113</f>
        <v>0</v>
      </c>
      <c r="M113" s="47" t="str">
        <f>IF(Table3[[#This Row],[Order]]&gt;0,ROUNDUP(Table3[[#This Row],[Order]],0),"")</f>
        <v/>
      </c>
    </row>
    <row r="114" spans="1:13" x14ac:dyDescent="0.2">
      <c r="A114" s="43">
        <v>8023</v>
      </c>
      <c r="B114" s="43" t="str">
        <f>LEFT(Table1[[#This Row],[Code]],4)</f>
        <v>8023</v>
      </c>
      <c r="C114" s="44" t="s">
        <v>212</v>
      </c>
      <c r="D114" s="44" t="s">
        <v>228</v>
      </c>
      <c r="E114" s="45">
        <v>0</v>
      </c>
      <c r="F114" s="46" t="s">
        <v>39</v>
      </c>
      <c r="G114" s="47">
        <v>0</v>
      </c>
      <c r="H114" s="48" t="s">
        <v>39</v>
      </c>
      <c r="I114" s="44">
        <v>5000</v>
      </c>
      <c r="J114" s="49">
        <f>IF(Sheet5!$F114=Sheet5!$H114,1,1/Sheet5!$I114)</f>
        <v>1</v>
      </c>
      <c r="K114" s="50">
        <f>Sheet5!$E114*Sheet5!$J114</f>
        <v>0</v>
      </c>
      <c r="L114" s="51">
        <f>Sheet5!$G114-Sheet5!$K114</f>
        <v>0</v>
      </c>
      <c r="M114" s="47" t="str">
        <f>IF(Table3[[#This Row],[Order]]&gt;0,ROUNDUP(Table3[[#This Row],[Order]],0),"")</f>
        <v/>
      </c>
    </row>
    <row r="115" spans="1:13" x14ac:dyDescent="0.2">
      <c r="A115" s="52" t="s">
        <v>229</v>
      </c>
      <c r="B115" s="52" t="str">
        <f>LEFT(Table1[[#This Row],[Code]],4)</f>
        <v>8038</v>
      </c>
      <c r="C115" s="53" t="s">
        <v>212</v>
      </c>
      <c r="D115" s="53" t="s">
        <v>230</v>
      </c>
      <c r="E115" s="45">
        <v>1</v>
      </c>
      <c r="F115" s="54" t="s">
        <v>39</v>
      </c>
      <c r="G115" s="55">
        <v>1</v>
      </c>
      <c r="H115" s="56" t="s">
        <v>39</v>
      </c>
      <c r="I115" s="53">
        <v>4</v>
      </c>
      <c r="J115" s="57">
        <f>IF(Sheet5!$F115=Sheet5!$H115,1,1/Sheet5!$I115)</f>
        <v>1</v>
      </c>
      <c r="K115" s="50">
        <f>Sheet5!$E115*Sheet5!$J115</f>
        <v>1</v>
      </c>
      <c r="L115" s="58">
        <f>Sheet5!$G115-Sheet5!$K115</f>
        <v>0</v>
      </c>
      <c r="M115" s="47" t="str">
        <f>IF(Table3[[#This Row],[Order]]&gt;0,ROUNDUP(Table3[[#This Row],[Order]],0),"")</f>
        <v/>
      </c>
    </row>
    <row r="116" spans="1:13" x14ac:dyDescent="0.2">
      <c r="A116" s="43">
        <v>8039</v>
      </c>
      <c r="B116" s="43" t="str">
        <f>LEFT(Table1[[#This Row],[Code]],4)</f>
        <v>8039</v>
      </c>
      <c r="C116" s="44" t="s">
        <v>212</v>
      </c>
      <c r="D116" s="44" t="s">
        <v>231</v>
      </c>
      <c r="E116" s="45">
        <v>2</v>
      </c>
      <c r="F116" s="46" t="s">
        <v>282</v>
      </c>
      <c r="G116" s="47">
        <v>0.8</v>
      </c>
      <c r="H116" s="47" t="s">
        <v>282</v>
      </c>
      <c r="I116" s="44">
        <v>25</v>
      </c>
      <c r="J116" s="49">
        <f>IF(Sheet5!$F116=Sheet5!$H116,1,1/Sheet5!$I116)</f>
        <v>1</v>
      </c>
      <c r="K116" s="50">
        <f>Sheet5!$E116*Sheet5!$J116</f>
        <v>2</v>
      </c>
      <c r="L116" s="51">
        <f>Sheet5!$G116-Sheet5!$K116</f>
        <v>-1.2</v>
      </c>
      <c r="M116" s="47" t="str">
        <f>IF(Table3[[#This Row],[Order]]&gt;0,ROUNDUP(Table3[[#This Row],[Order]],0),"")</f>
        <v/>
      </c>
    </row>
    <row r="117" spans="1:13" x14ac:dyDescent="0.2">
      <c r="A117" s="52">
        <v>8040</v>
      </c>
      <c r="B117" s="52" t="str">
        <f>LEFT(Table1[[#This Row],[Code]],4)</f>
        <v>8040</v>
      </c>
      <c r="C117" s="53" t="s">
        <v>212</v>
      </c>
      <c r="D117" s="53" t="s">
        <v>232</v>
      </c>
      <c r="E117" s="45">
        <v>0</v>
      </c>
      <c r="F117" s="54" t="s">
        <v>282</v>
      </c>
      <c r="G117" s="55">
        <v>0</v>
      </c>
      <c r="H117" s="56" t="s">
        <v>39</v>
      </c>
      <c r="I117" s="53">
        <v>25</v>
      </c>
      <c r="J117" s="57">
        <f>IF(Sheet5!$F117=Sheet5!$H117,1,1/Sheet5!$I117)</f>
        <v>0.04</v>
      </c>
      <c r="K117" s="50">
        <f>Sheet5!$E117*Sheet5!$J117</f>
        <v>0</v>
      </c>
      <c r="L117" s="58">
        <f>Sheet5!$G117-Sheet5!$K117</f>
        <v>0</v>
      </c>
      <c r="M117" s="47" t="str">
        <f>IF(Table3[[#This Row],[Order]]&gt;0,ROUNDUP(Table3[[#This Row],[Order]],0),"")</f>
        <v/>
      </c>
    </row>
    <row r="118" spans="1:13" x14ac:dyDescent="0.2">
      <c r="A118" s="43" t="s">
        <v>233</v>
      </c>
      <c r="B118" s="43" t="str">
        <f>LEFT(Table1[[#This Row],[Code]],4)</f>
        <v>8041</v>
      </c>
      <c r="C118" s="44" t="s">
        <v>212</v>
      </c>
      <c r="D118" s="44" t="s">
        <v>234</v>
      </c>
      <c r="E118" s="45">
        <v>2</v>
      </c>
      <c r="F118" s="46" t="s">
        <v>282</v>
      </c>
      <c r="G118" s="47">
        <v>0.25</v>
      </c>
      <c r="H118" s="48" t="s">
        <v>39</v>
      </c>
      <c r="I118" s="44">
        <v>100</v>
      </c>
      <c r="J118" s="49">
        <f>IF(Sheet5!$F118=Sheet5!$H118,1,1/Sheet5!$I118)</f>
        <v>0.01</v>
      </c>
      <c r="K118" s="50">
        <f>Sheet5!$E118*Sheet5!$J118</f>
        <v>0.02</v>
      </c>
      <c r="L118" s="51">
        <f>Sheet5!$G118-Sheet5!$K118</f>
        <v>0.23</v>
      </c>
      <c r="M118" s="47">
        <f>IF(Table3[[#This Row],[Order]]&gt;0,ROUNDUP(Table3[[#This Row],[Order]],0),"")</f>
        <v>1</v>
      </c>
    </row>
    <row r="119" spans="1:13" x14ac:dyDescent="0.2">
      <c r="A119" s="65" t="s">
        <v>235</v>
      </c>
      <c r="B119" s="52" t="str">
        <f>LEFT(Table1[[#This Row],[Code]],4)</f>
        <v>8865</v>
      </c>
      <c r="C119" s="53" t="s">
        <v>212</v>
      </c>
      <c r="D119" s="53" t="s">
        <v>236</v>
      </c>
      <c r="E119" s="45">
        <v>0</v>
      </c>
      <c r="F119" s="54" t="s">
        <v>39</v>
      </c>
      <c r="G119" s="55">
        <v>0</v>
      </c>
      <c r="H119" s="56" t="s">
        <v>39</v>
      </c>
      <c r="I119" s="53">
        <v>50</v>
      </c>
      <c r="J119" s="57">
        <f>IF(Sheet5!$F119=Sheet5!$H119,1,1/Sheet5!$I119)</f>
        <v>1</v>
      </c>
      <c r="K119" s="50">
        <f>Sheet5!$E119*Sheet5!$J119</f>
        <v>0</v>
      </c>
      <c r="L119" s="58">
        <f>Sheet5!$G119-Sheet5!$K119</f>
        <v>0</v>
      </c>
      <c r="M119" s="47" t="str">
        <f>IF(Table3[[#This Row],[Order]]&gt;0,ROUNDUP(Table3[[#This Row],[Order]],0),"")</f>
        <v/>
      </c>
    </row>
    <row r="120" spans="1:13" x14ac:dyDescent="0.2">
      <c r="A120" s="43" t="s">
        <v>237</v>
      </c>
      <c r="B120" s="43" t="str">
        <f>LEFT(Table1[[#This Row],[Code]],4)</f>
        <v>8871</v>
      </c>
      <c r="C120" s="44" t="s">
        <v>212</v>
      </c>
      <c r="D120" s="44" t="s">
        <v>238</v>
      </c>
      <c r="E120" s="45">
        <v>6</v>
      </c>
      <c r="F120" s="46" t="s">
        <v>39</v>
      </c>
      <c r="G120" s="47">
        <v>0.5</v>
      </c>
      <c r="H120" s="48" t="s">
        <v>39</v>
      </c>
      <c r="I120" s="44">
        <v>50</v>
      </c>
      <c r="J120" s="49">
        <f>IF(Sheet5!$F120=Sheet5!$H120,1,1/Sheet5!$I120)</f>
        <v>1</v>
      </c>
      <c r="K120" s="50">
        <f>Sheet5!$E120*Sheet5!$J120</f>
        <v>6</v>
      </c>
      <c r="L120" s="51">
        <f>Sheet5!$G120-Sheet5!$K120</f>
        <v>-5.5</v>
      </c>
      <c r="M120" s="47" t="str">
        <f>IF(Table3[[#This Row],[Order]]&gt;0,ROUNDUP(Table3[[#This Row],[Order]],0),"")</f>
        <v/>
      </c>
    </row>
    <row r="121" spans="1:13" x14ac:dyDescent="0.2">
      <c r="A121" s="52" t="s">
        <v>239</v>
      </c>
      <c r="B121" s="52" t="str">
        <f>LEFT(Table1[[#This Row],[Code]],4)</f>
        <v>9100</v>
      </c>
      <c r="C121" s="53" t="s">
        <v>212</v>
      </c>
      <c r="D121" s="53" t="s">
        <v>240</v>
      </c>
      <c r="E121" s="45">
        <v>4.1666666666666664E-2</v>
      </c>
      <c r="F121" s="54"/>
      <c r="G121" s="55">
        <v>0.5</v>
      </c>
      <c r="H121" s="56" t="s">
        <v>39</v>
      </c>
      <c r="I121" s="53">
        <v>12</v>
      </c>
      <c r="J121" s="57">
        <f>IF(Sheet5!$F121=Sheet5!$H121,1,1/Sheet5!$I121)</f>
        <v>8.3333333333333329E-2</v>
      </c>
      <c r="K121" s="50">
        <f>Sheet5!$E121*Sheet5!$J121</f>
        <v>3.472222222222222E-3</v>
      </c>
      <c r="L121" s="58">
        <f>Sheet5!$G121-Sheet5!$K121</f>
        <v>0.49652777777777779</v>
      </c>
      <c r="M121" s="47">
        <f>IF(Table3[[#This Row],[Order]]&gt;0,ROUNDUP(Table3[[#This Row],[Order]],0),"")</f>
        <v>1</v>
      </c>
    </row>
    <row r="122" spans="1:13" x14ac:dyDescent="0.2">
      <c r="A122" s="43" t="s">
        <v>241</v>
      </c>
      <c r="B122" s="43" t="str">
        <f>LEFT(Table1[[#This Row],[Code]],4)</f>
        <v>9105</v>
      </c>
      <c r="C122" s="44" t="s">
        <v>212</v>
      </c>
      <c r="D122" s="44" t="s">
        <v>242</v>
      </c>
      <c r="E122" s="45">
        <v>4.1666666666666664E-2</v>
      </c>
      <c r="F122" s="46"/>
      <c r="G122" s="47">
        <v>0.5</v>
      </c>
      <c r="H122" s="48" t="s">
        <v>39</v>
      </c>
      <c r="I122" s="44">
        <v>12</v>
      </c>
      <c r="J122" s="49">
        <f>IF(Sheet5!$F122=Sheet5!$H122,1,1/Sheet5!$I122)</f>
        <v>8.3333333333333329E-2</v>
      </c>
      <c r="K122" s="50">
        <f>Sheet5!$E122*Sheet5!$J122</f>
        <v>3.472222222222222E-3</v>
      </c>
      <c r="L122" s="51">
        <f>Sheet5!$G122-Sheet5!$K122</f>
        <v>0.49652777777777779</v>
      </c>
      <c r="M122" s="47">
        <f>IF(Table3[[#This Row],[Order]]&gt;0,ROUNDUP(Table3[[#This Row],[Order]],0),"")</f>
        <v>1</v>
      </c>
    </row>
    <row r="123" spans="1:13" x14ac:dyDescent="0.2">
      <c r="A123" s="52">
        <v>9110</v>
      </c>
      <c r="B123" s="52" t="str">
        <f>LEFT(Table1[[#This Row],[Code]],4)</f>
        <v>9110</v>
      </c>
      <c r="C123" s="53" t="s">
        <v>212</v>
      </c>
      <c r="D123" s="53" t="s">
        <v>243</v>
      </c>
      <c r="E123" s="45">
        <v>1.6666666666666668E-3</v>
      </c>
      <c r="F123" s="54"/>
      <c r="G123" s="55">
        <v>0.2</v>
      </c>
      <c r="H123" s="56" t="s">
        <v>39</v>
      </c>
      <c r="I123" s="53">
        <v>120</v>
      </c>
      <c r="J123" s="57">
        <f>IF(Sheet5!$F123=Sheet5!$H123,1,1/Sheet5!$I123)</f>
        <v>8.3333333333333332E-3</v>
      </c>
      <c r="K123" s="50">
        <f>Sheet5!$E123*Sheet5!$J123</f>
        <v>1.388888888888889E-5</v>
      </c>
      <c r="L123" s="58">
        <f>Sheet5!$G123-Sheet5!$K123</f>
        <v>0.19998611111111111</v>
      </c>
      <c r="M123" s="47">
        <f>IF(Table3[[#This Row],[Order]]&gt;0,ROUNDUP(Table3[[#This Row],[Order]],0),"")</f>
        <v>1</v>
      </c>
    </row>
    <row r="124" spans="1:13" x14ac:dyDescent="0.2">
      <c r="A124" s="43">
        <v>9115</v>
      </c>
      <c r="B124" s="43" t="str">
        <f>LEFT(Table1[[#This Row],[Code]],4)</f>
        <v>9115</v>
      </c>
      <c r="C124" s="44" t="s">
        <v>212</v>
      </c>
      <c r="D124" s="44" t="s">
        <v>244</v>
      </c>
      <c r="E124" s="45">
        <v>1.1904761904761906E-3</v>
      </c>
      <c r="F124" s="46"/>
      <c r="G124" s="47">
        <v>0.2</v>
      </c>
      <c r="H124" s="48" t="s">
        <v>39</v>
      </c>
      <c r="I124" s="44">
        <v>168</v>
      </c>
      <c r="J124" s="49">
        <f>IF(Sheet5!$F124=Sheet5!$H124,1,1/Sheet5!$I124)</f>
        <v>5.9523809523809521E-3</v>
      </c>
      <c r="K124" s="50">
        <f>Sheet5!$E124*Sheet5!$J124</f>
        <v>7.0861678004535151E-6</v>
      </c>
      <c r="L124" s="51">
        <f>Sheet5!$G124-Sheet5!$K124</f>
        <v>0.19999291383219955</v>
      </c>
      <c r="M124" s="47">
        <f>IF(Table3[[#This Row],[Order]]&gt;0,ROUNDUP(Table3[[#This Row],[Order]],0),"")</f>
        <v>1</v>
      </c>
    </row>
    <row r="125" spans="1:13" x14ac:dyDescent="0.2">
      <c r="A125" s="52">
        <v>9120</v>
      </c>
      <c r="B125" s="52" t="str">
        <f>LEFT(Table1[[#This Row],[Code]],4)</f>
        <v>9120</v>
      </c>
      <c r="C125" s="53" t="s">
        <v>212</v>
      </c>
      <c r="D125" s="53" t="s">
        <v>245</v>
      </c>
      <c r="E125" s="45">
        <v>1E-3</v>
      </c>
      <c r="F125" s="54"/>
      <c r="G125" s="55">
        <v>0.2</v>
      </c>
      <c r="H125" s="56" t="s">
        <v>39</v>
      </c>
      <c r="I125" s="53">
        <v>200</v>
      </c>
      <c r="J125" s="57">
        <f>IF(Sheet5!$F125=Sheet5!$H125,1,1/Sheet5!$I125)</f>
        <v>5.0000000000000001E-3</v>
      </c>
      <c r="K125" s="50">
        <f>Sheet5!$E125*Sheet5!$J125</f>
        <v>5.0000000000000004E-6</v>
      </c>
      <c r="L125" s="58">
        <f>Sheet5!$G125-Sheet5!$K125</f>
        <v>0.19999500000000001</v>
      </c>
      <c r="M125" s="47">
        <f>IF(Table3[[#This Row],[Order]]&gt;0,ROUNDUP(Table3[[#This Row],[Order]],0),"")</f>
        <v>1</v>
      </c>
    </row>
    <row r="126" spans="1:13" x14ac:dyDescent="0.2">
      <c r="A126" s="43" t="s">
        <v>246</v>
      </c>
      <c r="B126" s="43" t="str">
        <f>LEFT(Table1[[#This Row],[Code]],4)</f>
        <v>9125</v>
      </c>
      <c r="C126" s="44" t="s">
        <v>212</v>
      </c>
      <c r="D126" s="44" t="s">
        <v>247</v>
      </c>
      <c r="E126" s="45">
        <v>0</v>
      </c>
      <c r="F126" s="46"/>
      <c r="G126" s="47">
        <v>0</v>
      </c>
      <c r="H126" s="48" t="s">
        <v>39</v>
      </c>
      <c r="I126" s="44">
        <v>120</v>
      </c>
      <c r="J126" s="49">
        <f>IF(Sheet5!$F126=Sheet5!$H126,1,1/Sheet5!$I126)</f>
        <v>8.3333333333333332E-3</v>
      </c>
      <c r="K126" s="50">
        <f>Sheet5!$E126*Sheet5!$J126</f>
        <v>0</v>
      </c>
      <c r="L126" s="51">
        <f>Sheet5!$G126-Sheet5!$K126</f>
        <v>0</v>
      </c>
      <c r="M126" s="47" t="str">
        <f>IF(Table3[[#This Row],[Order]]&gt;0,ROUNDUP(Table3[[#This Row],[Order]],0),"")</f>
        <v/>
      </c>
    </row>
    <row r="127" spans="1:13" x14ac:dyDescent="0.2">
      <c r="A127" s="52" t="s">
        <v>248</v>
      </c>
      <c r="B127" s="52" t="str">
        <f>LEFT(Table1[[#This Row],[Code]],4)</f>
        <v>9130</v>
      </c>
      <c r="C127" s="53" t="s">
        <v>212</v>
      </c>
      <c r="D127" s="53" t="s">
        <v>249</v>
      </c>
      <c r="E127" s="45">
        <v>0</v>
      </c>
      <c r="F127" s="54"/>
      <c r="G127" s="55">
        <v>0</v>
      </c>
      <c r="H127" s="56" t="s">
        <v>39</v>
      </c>
      <c r="I127" s="53">
        <v>6</v>
      </c>
      <c r="J127" s="57">
        <f>IF(Sheet5!$F127=Sheet5!$H127,1,1/Sheet5!$I127)</f>
        <v>0.16666666666666666</v>
      </c>
      <c r="K127" s="50">
        <f>Sheet5!$E127*Sheet5!$J127</f>
        <v>0</v>
      </c>
      <c r="L127" s="58">
        <f>Sheet5!$G127-Sheet5!$K127</f>
        <v>0</v>
      </c>
      <c r="M127" s="47" t="str">
        <f>IF(Table3[[#This Row],[Order]]&gt;0,ROUNDUP(Table3[[#This Row],[Order]],0),"")</f>
        <v/>
      </c>
    </row>
    <row r="128" spans="1:13" x14ac:dyDescent="0.2">
      <c r="A128" s="43">
        <v>9135</v>
      </c>
      <c r="B128" s="43" t="str">
        <f>LEFT(Table1[[#This Row],[Code]],4)</f>
        <v>9135</v>
      </c>
      <c r="C128" s="44" t="s">
        <v>212</v>
      </c>
      <c r="D128" s="44" t="s">
        <v>250</v>
      </c>
      <c r="E128" s="45">
        <v>0</v>
      </c>
      <c r="F128" s="46"/>
      <c r="G128" s="47">
        <v>0</v>
      </c>
      <c r="H128" s="48" t="s">
        <v>39</v>
      </c>
      <c r="I128" s="44">
        <v>6</v>
      </c>
      <c r="J128" s="49">
        <f>IF(Sheet5!$F128=Sheet5!$H128,1,1/Sheet5!$I128)</f>
        <v>0.16666666666666666</v>
      </c>
      <c r="K128" s="50">
        <f>Sheet5!$E128*Sheet5!$J128</f>
        <v>0</v>
      </c>
      <c r="L128" s="51">
        <f>Sheet5!$G128-Sheet5!$K128</f>
        <v>0</v>
      </c>
      <c r="M128" s="47" t="str">
        <f>IF(Table3[[#This Row],[Order]]&gt;0,ROUNDUP(Table3[[#This Row],[Order]],0),"")</f>
        <v/>
      </c>
    </row>
    <row r="129" spans="1:13" x14ac:dyDescent="0.2">
      <c r="A129" s="52">
        <v>9140</v>
      </c>
      <c r="B129" s="52" t="str">
        <f>LEFT(Table1[[#This Row],[Code]],4)</f>
        <v>9140</v>
      </c>
      <c r="C129" s="53" t="s">
        <v>212</v>
      </c>
      <c r="D129" s="53" t="s">
        <v>251</v>
      </c>
      <c r="E129" s="45">
        <v>0</v>
      </c>
      <c r="F129" s="54"/>
      <c r="G129" s="55">
        <v>0</v>
      </c>
      <c r="H129" s="56" t="s">
        <v>279</v>
      </c>
      <c r="I129" s="53">
        <v>1</v>
      </c>
      <c r="J129" s="57">
        <f>IF(Sheet5!$F129=Sheet5!$H129,1,1/Sheet5!$I129)</f>
        <v>1</v>
      </c>
      <c r="K129" s="50">
        <f>Sheet5!$E129*Sheet5!$J129</f>
        <v>0</v>
      </c>
      <c r="L129" s="58">
        <f>Sheet5!$G129-Sheet5!$K129</f>
        <v>0</v>
      </c>
      <c r="M129" s="47" t="str">
        <f>IF(Table3[[#This Row],[Order]]&gt;0,ROUNDUP(Table3[[#This Row],[Order]],0),"")</f>
        <v/>
      </c>
    </row>
    <row r="130" spans="1:13" x14ac:dyDescent="0.2">
      <c r="A130" s="43">
        <v>9150</v>
      </c>
      <c r="B130" s="43" t="str">
        <f>LEFT(Table1[[#This Row],[Code]],4)</f>
        <v>9150</v>
      </c>
      <c r="C130" s="44" t="s">
        <v>212</v>
      </c>
      <c r="D130" s="44" t="s">
        <v>252</v>
      </c>
      <c r="E130" s="45">
        <v>0</v>
      </c>
      <c r="F130" s="46"/>
      <c r="G130" s="47">
        <v>0</v>
      </c>
      <c r="H130" s="48" t="s">
        <v>279</v>
      </c>
      <c r="I130" s="44">
        <v>1</v>
      </c>
      <c r="J130" s="49">
        <f>IF(Sheet5!$F130=Sheet5!$H130,1,1/Sheet5!$I130)</f>
        <v>1</v>
      </c>
      <c r="K130" s="50">
        <f>Sheet5!$E130*Sheet5!$J130</f>
        <v>0</v>
      </c>
      <c r="L130" s="51">
        <f>Sheet5!$G130-Sheet5!$K130</f>
        <v>0</v>
      </c>
      <c r="M130" s="47" t="str">
        <f>IF(Table3[[#This Row],[Order]]&gt;0,ROUNDUP(Table3[[#This Row],[Order]],0),"")</f>
        <v/>
      </c>
    </row>
    <row r="131" spans="1:13" x14ac:dyDescent="0.2">
      <c r="A131" s="52" t="s">
        <v>253</v>
      </c>
      <c r="B131" s="52" t="str">
        <f>LEFT(Table1[[#This Row],[Code]],4)</f>
        <v>9160</v>
      </c>
      <c r="C131" s="53" t="s">
        <v>212</v>
      </c>
      <c r="D131" s="53" t="s">
        <v>254</v>
      </c>
      <c r="E131" s="45">
        <v>0.2</v>
      </c>
      <c r="F131" s="54"/>
      <c r="G131" s="55">
        <v>0.2</v>
      </c>
      <c r="H131" s="56" t="s">
        <v>279</v>
      </c>
      <c r="I131" s="53">
        <v>1</v>
      </c>
      <c r="J131" s="57">
        <f>IF(Sheet5!$F131=Sheet5!$H131,1,1/Sheet5!$I131)</f>
        <v>1</v>
      </c>
      <c r="K131" s="50">
        <f>Sheet5!$E131*Sheet5!$J131</f>
        <v>0.2</v>
      </c>
      <c r="L131" s="58">
        <f>Sheet5!$G131-Sheet5!$K131</f>
        <v>0</v>
      </c>
      <c r="M131" s="47" t="str">
        <f>IF(Table3[[#This Row],[Order]]&gt;0,ROUNDUP(Table3[[#This Row],[Order]],0),"")</f>
        <v/>
      </c>
    </row>
    <row r="132" spans="1:13" x14ac:dyDescent="0.2">
      <c r="A132" s="43" t="s">
        <v>255</v>
      </c>
      <c r="B132" s="43" t="str">
        <f>LEFT(Table1[[#This Row],[Code]],4)</f>
        <v>9170</v>
      </c>
      <c r="C132" s="44" t="s">
        <v>212</v>
      </c>
      <c r="D132" s="44" t="s">
        <v>256</v>
      </c>
      <c r="E132" s="45">
        <v>0.33333333333333331</v>
      </c>
      <c r="F132" s="46"/>
      <c r="G132" s="47">
        <v>4</v>
      </c>
      <c r="H132" s="48" t="s">
        <v>39</v>
      </c>
      <c r="I132" s="44">
        <v>12</v>
      </c>
      <c r="J132" s="49">
        <f>IF(Sheet5!$F132=Sheet5!$H132,1,1/Sheet5!$I132)</f>
        <v>8.3333333333333329E-2</v>
      </c>
      <c r="K132" s="50">
        <f>Sheet5!$E132*Sheet5!$J132</f>
        <v>2.7777777777777776E-2</v>
      </c>
      <c r="L132" s="51">
        <f>Sheet5!$G132-Sheet5!$K132</f>
        <v>3.9722222222222223</v>
      </c>
      <c r="M132" s="47">
        <f>IF(Table3[[#This Row],[Order]]&gt;0,ROUNDUP(Table3[[#This Row],[Order]],0),"")</f>
        <v>4</v>
      </c>
    </row>
    <row r="133" spans="1:13" x14ac:dyDescent="0.2">
      <c r="A133" s="52">
        <v>9175</v>
      </c>
      <c r="B133" s="52" t="str">
        <f>LEFT(Table1[[#This Row],[Code]],4)</f>
        <v>9175</v>
      </c>
      <c r="C133" s="53" t="s">
        <v>212</v>
      </c>
      <c r="D133" s="53" t="s">
        <v>257</v>
      </c>
      <c r="E133" s="45">
        <v>0</v>
      </c>
      <c r="F133" s="54"/>
      <c r="G133" s="55">
        <v>0</v>
      </c>
      <c r="H133" s="56" t="s">
        <v>279</v>
      </c>
      <c r="I133" s="53">
        <v>1</v>
      </c>
      <c r="J133" s="57">
        <f>IF(Sheet5!$F133=Sheet5!$H133,1,1/Sheet5!$I133)</f>
        <v>1</v>
      </c>
      <c r="K133" s="50">
        <f>Sheet5!$E133*Sheet5!$J133</f>
        <v>0</v>
      </c>
      <c r="L133" s="58">
        <f>Sheet5!$G133-Sheet5!$K133</f>
        <v>0</v>
      </c>
      <c r="M133" s="47" t="str">
        <f>IF(Table3[[#This Row],[Order]]&gt;0,ROUNDUP(Table3[[#This Row],[Order]],0),"")</f>
        <v/>
      </c>
    </row>
    <row r="134" spans="1:13" x14ac:dyDescent="0.2">
      <c r="A134" s="43">
        <v>9180</v>
      </c>
      <c r="B134" s="43" t="str">
        <f>LEFT(Table1[[#This Row],[Code]],4)</f>
        <v>9180</v>
      </c>
      <c r="C134" s="44" t="s">
        <v>212</v>
      </c>
      <c r="D134" s="44" t="s">
        <v>258</v>
      </c>
      <c r="E134" s="45">
        <v>0</v>
      </c>
      <c r="F134" s="46"/>
      <c r="G134" s="47">
        <v>0</v>
      </c>
      <c r="H134" s="48" t="s">
        <v>279</v>
      </c>
      <c r="I134" s="44">
        <v>1</v>
      </c>
      <c r="J134" s="49">
        <f>IF(Sheet5!$F134=Sheet5!$H134,1,1/Sheet5!$I134)</f>
        <v>1</v>
      </c>
      <c r="K134" s="50">
        <f>Sheet5!$E134*Sheet5!$J134</f>
        <v>0</v>
      </c>
      <c r="L134" s="51">
        <f>Sheet5!$G134-Sheet5!$K134</f>
        <v>0</v>
      </c>
      <c r="M134" s="47" t="str">
        <f>IF(Table3[[#This Row],[Order]]&gt;0,ROUNDUP(Table3[[#This Row],[Order]],0),"")</f>
        <v/>
      </c>
    </row>
    <row r="135" spans="1:13" x14ac:dyDescent="0.2">
      <c r="A135" s="52">
        <v>9185</v>
      </c>
      <c r="B135" s="52" t="str">
        <f>LEFT(Table1[[#This Row],[Code]],4)</f>
        <v>9185</v>
      </c>
      <c r="C135" s="53" t="s">
        <v>212</v>
      </c>
      <c r="D135" s="53" t="s">
        <v>259</v>
      </c>
      <c r="E135" s="45">
        <v>0</v>
      </c>
      <c r="F135" s="54"/>
      <c r="G135" s="55">
        <v>0</v>
      </c>
      <c r="H135" s="56" t="s">
        <v>279</v>
      </c>
      <c r="I135" s="53">
        <v>1</v>
      </c>
      <c r="J135" s="57">
        <f>IF(Sheet5!$F135=Sheet5!$H135,1,1/Sheet5!$I135)</f>
        <v>1</v>
      </c>
      <c r="K135" s="50">
        <f>Sheet5!$E135*Sheet5!$J135</f>
        <v>0</v>
      </c>
      <c r="L135" s="58">
        <f>Sheet5!$G135-Sheet5!$K135</f>
        <v>0</v>
      </c>
      <c r="M135" s="47" t="str">
        <f>IF(Table3[[#This Row],[Order]]&gt;0,ROUNDUP(Table3[[#This Row],[Order]],0),"")</f>
        <v/>
      </c>
    </row>
    <row r="136" spans="1:13" x14ac:dyDescent="0.2">
      <c r="A136" s="43">
        <v>9190</v>
      </c>
      <c r="B136" s="43" t="str">
        <f>LEFT(Table1[[#This Row],[Code]],4)</f>
        <v>9190</v>
      </c>
      <c r="C136" s="44" t="s">
        <v>212</v>
      </c>
      <c r="D136" s="44" t="s">
        <v>260</v>
      </c>
      <c r="E136" s="45">
        <v>0</v>
      </c>
      <c r="F136" s="46"/>
      <c r="G136" s="47">
        <v>0</v>
      </c>
      <c r="H136" s="48" t="s">
        <v>279</v>
      </c>
      <c r="I136" s="44">
        <v>1</v>
      </c>
      <c r="J136" s="49">
        <f>IF(Sheet5!$F136=Sheet5!$H136,1,1/Sheet5!$I136)</f>
        <v>1</v>
      </c>
      <c r="K136" s="50">
        <f>Sheet5!$E136*Sheet5!$J136</f>
        <v>0</v>
      </c>
      <c r="L136" s="51">
        <f>Sheet5!$G136-Sheet5!$K136</f>
        <v>0</v>
      </c>
      <c r="M136" s="47" t="str">
        <f>IF(Table3[[#This Row],[Order]]&gt;0,ROUNDUP(Table3[[#This Row],[Order]],0),"")</f>
        <v/>
      </c>
    </row>
    <row r="137" spans="1:13" x14ac:dyDescent="0.2">
      <c r="A137" s="52" t="s">
        <v>261</v>
      </c>
      <c r="B137" s="52" t="str">
        <f>LEFT(Table1[[#This Row],[Code]],4)</f>
        <v>9195</v>
      </c>
      <c r="C137" s="53" t="s">
        <v>212</v>
      </c>
      <c r="D137" s="53" t="s">
        <v>262</v>
      </c>
      <c r="E137" s="45">
        <v>0</v>
      </c>
      <c r="F137" s="54"/>
      <c r="G137" s="55">
        <v>0</v>
      </c>
      <c r="H137" s="56" t="s">
        <v>279</v>
      </c>
      <c r="I137" s="53">
        <v>1</v>
      </c>
      <c r="J137" s="57">
        <f>IF(Sheet5!$F137=Sheet5!$H137,1,1/Sheet5!$I137)</f>
        <v>1</v>
      </c>
      <c r="K137" s="50">
        <f>Sheet5!$E137*Sheet5!$J137</f>
        <v>0</v>
      </c>
      <c r="L137" s="58">
        <f>Sheet5!$G137-Sheet5!$K137</f>
        <v>0</v>
      </c>
      <c r="M137" s="47" t="str">
        <f>IF(Table3[[#This Row],[Order]]&gt;0,ROUNDUP(Table3[[#This Row],[Order]],0),"")</f>
        <v/>
      </c>
    </row>
    <row r="138" spans="1:13" x14ac:dyDescent="0.2">
      <c r="A138" s="43">
        <v>9197</v>
      </c>
      <c r="B138" s="43" t="str">
        <f>LEFT(Table1[[#This Row],[Code]],4)</f>
        <v>9197</v>
      </c>
      <c r="C138" s="44" t="s">
        <v>212</v>
      </c>
      <c r="D138" s="44" t="s">
        <v>263</v>
      </c>
      <c r="E138" s="45">
        <v>0</v>
      </c>
      <c r="F138" s="46"/>
      <c r="G138" s="47">
        <v>0</v>
      </c>
      <c r="H138" s="48" t="s">
        <v>279</v>
      </c>
      <c r="I138" s="44">
        <v>18</v>
      </c>
      <c r="J138" s="49">
        <f>IF(Sheet5!$F138=Sheet5!$H138,1,1/Sheet5!$I138)</f>
        <v>5.5555555555555552E-2</v>
      </c>
      <c r="K138" s="50">
        <f>Sheet5!$E138*Sheet5!$J138</f>
        <v>0</v>
      </c>
      <c r="L138" s="51">
        <f>Sheet5!$G138-Sheet5!$K138</f>
        <v>0</v>
      </c>
      <c r="M138" s="47" t="str">
        <f>IF(Table3[[#This Row],[Order]]&gt;0,ROUNDUP(Table3[[#This Row],[Order]],0),"")</f>
        <v/>
      </c>
    </row>
    <row r="139" spans="1:13" x14ac:dyDescent="0.2">
      <c r="A139" s="52">
        <v>9215</v>
      </c>
      <c r="B139" s="52" t="str">
        <f>LEFT(Table1[[#This Row],[Code]],4)</f>
        <v>9215</v>
      </c>
      <c r="C139" s="53" t="s">
        <v>212</v>
      </c>
      <c r="D139" s="53" t="s">
        <v>264</v>
      </c>
      <c r="E139" s="45">
        <v>0</v>
      </c>
      <c r="F139" s="54"/>
      <c r="G139" s="55">
        <v>0</v>
      </c>
      <c r="H139" s="56" t="s">
        <v>280</v>
      </c>
      <c r="I139" s="53">
        <v>1</v>
      </c>
      <c r="J139" s="57">
        <f>IF(Sheet5!$F139=Sheet5!$H139,1,1/Sheet5!$I139)</f>
        <v>1</v>
      </c>
      <c r="K139" s="50">
        <f>Sheet5!$E139*Sheet5!$J139</f>
        <v>0</v>
      </c>
      <c r="L139" s="58">
        <f>Sheet5!$G139-Sheet5!$K139</f>
        <v>0</v>
      </c>
      <c r="M139" s="47" t="str">
        <f>IF(Table3[[#This Row],[Order]]&gt;0,ROUNDUP(Table3[[#This Row],[Order]],0),"")</f>
        <v/>
      </c>
    </row>
    <row r="140" spans="1:13" x14ac:dyDescent="0.2">
      <c r="A140" s="43">
        <v>9221</v>
      </c>
      <c r="B140" s="43" t="str">
        <f>LEFT(Table1[[#This Row],[Code]],4)</f>
        <v>9221</v>
      </c>
      <c r="C140" s="44" t="s">
        <v>212</v>
      </c>
      <c r="D140" s="44" t="s">
        <v>265</v>
      </c>
      <c r="E140" s="45">
        <v>0</v>
      </c>
      <c r="F140" s="46"/>
      <c r="G140" s="47">
        <v>0</v>
      </c>
      <c r="H140" s="48" t="s">
        <v>39</v>
      </c>
      <c r="I140" s="44">
        <v>100</v>
      </c>
      <c r="J140" s="49">
        <f>IF(Sheet5!$F140=Sheet5!$H140,1,1/Sheet5!$I140)</f>
        <v>0.01</v>
      </c>
      <c r="K140" s="50">
        <f>Sheet5!$E140*Sheet5!$J140</f>
        <v>0</v>
      </c>
      <c r="L140" s="51">
        <f>Sheet5!$G140-Sheet5!$K140</f>
        <v>0</v>
      </c>
      <c r="M140" s="47" t="str">
        <f>IF(Table3[[#This Row],[Order]]&gt;0,ROUNDUP(Table3[[#This Row],[Order]],0),"")</f>
        <v/>
      </c>
    </row>
    <row r="141" spans="1:13" x14ac:dyDescent="0.2">
      <c r="A141" s="52">
        <v>9230</v>
      </c>
      <c r="B141" s="52" t="str">
        <f>LEFT(Table1[[#This Row],[Code]],4)</f>
        <v>9230</v>
      </c>
      <c r="C141" s="53" t="s">
        <v>212</v>
      </c>
      <c r="D141" s="53" t="s">
        <v>266</v>
      </c>
      <c r="E141" s="45">
        <v>0</v>
      </c>
      <c r="F141" s="54"/>
      <c r="G141" s="55">
        <v>0</v>
      </c>
      <c r="H141" s="56" t="s">
        <v>279</v>
      </c>
      <c r="I141" s="53">
        <v>1</v>
      </c>
      <c r="J141" s="57">
        <f>IF(Sheet5!$F141=Sheet5!$H141,1,1/Sheet5!$I141)</f>
        <v>1</v>
      </c>
      <c r="K141" s="50">
        <f>Sheet5!$E141*Sheet5!$J141</f>
        <v>0</v>
      </c>
      <c r="L141" s="58">
        <f>Sheet5!$G141-Sheet5!$K141</f>
        <v>0</v>
      </c>
      <c r="M141" s="47" t="str">
        <f>IF(Table3[[#This Row],[Order]]&gt;0,ROUNDUP(Table3[[#This Row],[Order]],0),"")</f>
        <v/>
      </c>
    </row>
    <row r="142" spans="1:13" x14ac:dyDescent="0.2">
      <c r="A142" s="43">
        <v>9231</v>
      </c>
      <c r="B142" s="43" t="str">
        <f>LEFT(Table1[[#This Row],[Code]],4)</f>
        <v>9231</v>
      </c>
      <c r="C142" s="44" t="s">
        <v>212</v>
      </c>
      <c r="D142" s="44" t="s">
        <v>267</v>
      </c>
      <c r="E142" s="45">
        <v>0</v>
      </c>
      <c r="F142" s="46"/>
      <c r="G142" s="47">
        <v>0</v>
      </c>
      <c r="H142" s="48" t="s">
        <v>279</v>
      </c>
      <c r="I142" s="44">
        <v>12</v>
      </c>
      <c r="J142" s="49">
        <f>IF(Sheet5!$F142=Sheet5!$H142,1,1/Sheet5!$I142)</f>
        <v>8.3333333333333329E-2</v>
      </c>
      <c r="K142" s="50">
        <f>Sheet5!$E142*Sheet5!$J142</f>
        <v>0</v>
      </c>
      <c r="L142" s="51">
        <f>Sheet5!$G142-Sheet5!$K142</f>
        <v>0</v>
      </c>
      <c r="M142" s="47" t="str">
        <f>IF(Table3[[#This Row],[Order]]&gt;0,ROUNDUP(Table3[[#This Row],[Order]],0),"")</f>
        <v/>
      </c>
    </row>
    <row r="143" spans="1:13" x14ac:dyDescent="0.2">
      <c r="A143" s="52">
        <v>9232</v>
      </c>
      <c r="B143" s="52" t="str">
        <f>LEFT(Table1[[#This Row],[Code]],4)</f>
        <v>9232</v>
      </c>
      <c r="C143" s="53" t="s">
        <v>212</v>
      </c>
      <c r="D143" s="53" t="s">
        <v>268</v>
      </c>
      <c r="E143" s="45">
        <v>0</v>
      </c>
      <c r="F143" s="54"/>
      <c r="G143" s="55">
        <v>0</v>
      </c>
      <c r="H143" s="56" t="s">
        <v>282</v>
      </c>
      <c r="I143" s="53">
        <v>20</v>
      </c>
      <c r="J143" s="57">
        <f>IF(Sheet5!$F143=Sheet5!$H143,1,1/Sheet5!$I143)</f>
        <v>0.05</v>
      </c>
      <c r="K143" s="50">
        <f>Sheet5!$E143*Sheet5!$J143</f>
        <v>0</v>
      </c>
      <c r="L143" s="58">
        <f>Sheet5!$G143-Sheet5!$K143</f>
        <v>0</v>
      </c>
      <c r="M143" s="47" t="str">
        <f>IF(Table3[[#This Row],[Order]]&gt;0,ROUNDUP(Table3[[#This Row],[Order]],0),"")</f>
        <v/>
      </c>
    </row>
    <row r="144" spans="1:13" x14ac:dyDescent="0.2">
      <c r="A144" s="43">
        <v>9246</v>
      </c>
      <c r="B144" s="43" t="str">
        <f>LEFT(Table1[[#This Row],[Code]],4)</f>
        <v>9246</v>
      </c>
      <c r="C144" s="44" t="s">
        <v>212</v>
      </c>
      <c r="D144" s="44" t="s">
        <v>269</v>
      </c>
      <c r="E144" s="45">
        <v>0</v>
      </c>
      <c r="F144" s="46"/>
      <c r="G144" s="47">
        <v>0</v>
      </c>
      <c r="H144" s="48" t="s">
        <v>279</v>
      </c>
      <c r="I144" s="44">
        <v>1</v>
      </c>
      <c r="J144" s="49">
        <f>IF(Sheet5!$F144=Sheet5!$H144,1,1/Sheet5!$I144)</f>
        <v>1</v>
      </c>
      <c r="K144" s="50">
        <f>Sheet5!$E144*Sheet5!$J144</f>
        <v>0</v>
      </c>
      <c r="L144" s="51">
        <f>Sheet5!$G144-Sheet5!$K144</f>
        <v>0</v>
      </c>
      <c r="M144" s="47" t="str">
        <f>IF(Table3[[#This Row],[Order]]&gt;0,ROUNDUP(Table3[[#This Row],[Order]],0),"")</f>
        <v/>
      </c>
    </row>
    <row r="145" spans="1:13" x14ac:dyDescent="0.2">
      <c r="A145" s="52">
        <v>9248</v>
      </c>
      <c r="B145" s="52" t="str">
        <f>LEFT(Table1[[#This Row],[Code]],4)</f>
        <v>9248</v>
      </c>
      <c r="C145" s="53" t="s">
        <v>212</v>
      </c>
      <c r="D145" s="53" t="s">
        <v>270</v>
      </c>
      <c r="E145" s="45">
        <v>0</v>
      </c>
      <c r="F145" s="54"/>
      <c r="G145" s="55">
        <v>0</v>
      </c>
      <c r="H145" s="56" t="s">
        <v>279</v>
      </c>
      <c r="I145" s="53">
        <v>100</v>
      </c>
      <c r="J145" s="57">
        <f>IF(Sheet5!$F145=Sheet5!$H145,1,1/Sheet5!$I145)</f>
        <v>0.01</v>
      </c>
      <c r="K145" s="50">
        <f>Sheet5!$E145*Sheet5!$J145</f>
        <v>0</v>
      </c>
      <c r="L145" s="58">
        <f>Sheet5!$G145-Sheet5!$K145</f>
        <v>0</v>
      </c>
      <c r="M145" s="47" t="str">
        <f>IF(Table3[[#This Row],[Order]]&gt;0,ROUNDUP(Table3[[#This Row],[Order]],0),"")</f>
        <v/>
      </c>
    </row>
    <row r="146" spans="1:13" x14ac:dyDescent="0.2">
      <c r="A146" s="43" t="s">
        <v>271</v>
      </c>
      <c r="B146" s="43" t="str">
        <f>LEFT(Table1[[#This Row],[Code]],4)</f>
        <v>9250</v>
      </c>
      <c r="C146" s="44" t="s">
        <v>212</v>
      </c>
      <c r="D146" s="44" t="s">
        <v>272</v>
      </c>
      <c r="E146" s="45">
        <v>0</v>
      </c>
      <c r="F146" s="46"/>
      <c r="G146" s="47">
        <v>0</v>
      </c>
      <c r="H146" s="48" t="s">
        <v>287</v>
      </c>
      <c r="I146" s="44">
        <v>3</v>
      </c>
      <c r="J146" s="49">
        <f>IF(Sheet5!$F146=Sheet5!$H146,1,1/Sheet5!$I146)</f>
        <v>0.33333333333333331</v>
      </c>
      <c r="K146" s="50">
        <f>Sheet5!$E146*Sheet5!$J146</f>
        <v>0</v>
      </c>
      <c r="L146" s="51">
        <f>Sheet5!$G146-Sheet5!$K146</f>
        <v>0</v>
      </c>
      <c r="M146" s="47" t="str">
        <f>IF(Table3[[#This Row],[Order]]&gt;0,ROUNDUP(Table3[[#This Row],[Order]],0),"")</f>
        <v/>
      </c>
    </row>
    <row r="147" spans="1:13" x14ac:dyDescent="0.2">
      <c r="A147" s="52" t="s">
        <v>273</v>
      </c>
      <c r="B147" s="52" t="str">
        <f>LEFT(Table1[[#This Row],[Code]],4)</f>
        <v>9252</v>
      </c>
      <c r="C147" s="53" t="s">
        <v>212</v>
      </c>
      <c r="D147" s="53" t="s">
        <v>274</v>
      </c>
      <c r="E147" s="45">
        <v>0</v>
      </c>
      <c r="F147" s="54"/>
      <c r="G147" s="55">
        <v>0</v>
      </c>
      <c r="H147" s="56" t="s">
        <v>282</v>
      </c>
      <c r="I147" s="53">
        <v>6</v>
      </c>
      <c r="J147" s="57">
        <f>IF(Sheet5!$F147=Sheet5!$H147,1,1/Sheet5!$I147)</f>
        <v>0.16666666666666666</v>
      </c>
      <c r="K147" s="50">
        <f>Sheet5!$E147*Sheet5!$J147</f>
        <v>0</v>
      </c>
      <c r="L147" s="58">
        <f>Sheet5!$G147-Sheet5!$K147</f>
        <v>0</v>
      </c>
      <c r="M147" s="47" t="str">
        <f>IF(Table3[[#This Row],[Order]]&gt;0,ROUNDUP(Table3[[#This Row],[Order]],0),"")</f>
        <v/>
      </c>
    </row>
    <row r="148" spans="1:13" x14ac:dyDescent="0.2">
      <c r="A148" s="43">
        <v>9255</v>
      </c>
      <c r="B148" s="43" t="str">
        <f>LEFT(Table1[[#This Row],[Code]],4)</f>
        <v>9255</v>
      </c>
      <c r="C148" s="44" t="s">
        <v>212</v>
      </c>
      <c r="D148" s="44" t="s">
        <v>275</v>
      </c>
      <c r="E148" s="45">
        <v>0</v>
      </c>
      <c r="F148" s="46"/>
      <c r="G148" s="47">
        <v>0</v>
      </c>
      <c r="H148" s="48" t="s">
        <v>282</v>
      </c>
      <c r="I148" s="44">
        <v>4</v>
      </c>
      <c r="J148" s="49">
        <f>IF(Sheet5!$F148=Sheet5!$H148,1,1/Sheet5!$I148)</f>
        <v>0.25</v>
      </c>
      <c r="K148" s="50">
        <f>Sheet5!$E148*Sheet5!$J148</f>
        <v>0</v>
      </c>
      <c r="L148" s="51">
        <f>Sheet5!$G148-Sheet5!$K148</f>
        <v>0</v>
      </c>
      <c r="M148" s="47" t="str">
        <f>IF(Table3[[#This Row],[Order]]&gt;0,ROUNDUP(Table3[[#This Row],[Order]],0),"")</f>
        <v/>
      </c>
    </row>
    <row r="149" spans="1:13" x14ac:dyDescent="0.2">
      <c r="A149" s="65" t="s">
        <v>27</v>
      </c>
      <c r="B149" s="52" t="str">
        <f>LEFT(Table1[[#This Row],[Code]],4)</f>
        <v>9402</v>
      </c>
      <c r="C149" s="53" t="s">
        <v>7</v>
      </c>
      <c r="D149" s="53" t="s">
        <v>28</v>
      </c>
      <c r="E149" s="45">
        <v>1E-3</v>
      </c>
      <c r="F149" s="54" t="s">
        <v>279</v>
      </c>
      <c r="G149" s="55">
        <v>1E-3</v>
      </c>
      <c r="H149" s="56" t="s">
        <v>39</v>
      </c>
      <c r="I149" s="53">
        <v>1000</v>
      </c>
      <c r="J149" s="57">
        <f>IF(Sheet5!$F149=Sheet5!$H149,1,1/Sheet5!$I149)</f>
        <v>1E-3</v>
      </c>
      <c r="K149" s="50">
        <f>Sheet5!$E149*Sheet5!$J149</f>
        <v>9.9999999999999995E-7</v>
      </c>
      <c r="L149" s="58">
        <f>Sheet5!$G149-Sheet5!$K149</f>
        <v>9.990000000000001E-4</v>
      </c>
      <c r="M149" s="47">
        <f>IF(Table3[[#This Row],[Order]]&gt;0,ROUNDUP(Table3[[#This Row],[Order]],0),"")</f>
        <v>1</v>
      </c>
    </row>
    <row r="150" spans="1:13" x14ac:dyDescent="0.2">
      <c r="A150" s="64">
        <v>9403</v>
      </c>
      <c r="B150" s="43" t="str">
        <f>LEFT(Table1[[#This Row],[Code]],4)</f>
        <v>9403</v>
      </c>
      <c r="C150" s="44" t="s">
        <v>7</v>
      </c>
      <c r="D150" s="44" t="s">
        <v>29</v>
      </c>
      <c r="E150" s="45">
        <v>1E-3</v>
      </c>
      <c r="F150" s="46" t="s">
        <v>279</v>
      </c>
      <c r="G150" s="47">
        <v>1E-3</v>
      </c>
      <c r="H150" s="48" t="s">
        <v>39</v>
      </c>
      <c r="I150" s="44">
        <v>1000</v>
      </c>
      <c r="J150" s="49">
        <f>IF(Sheet5!$F150=Sheet5!$H150,1,1/Sheet5!$I150)</f>
        <v>1E-3</v>
      </c>
      <c r="K150" s="50">
        <f>Sheet5!$E150*Sheet5!$J150</f>
        <v>9.9999999999999995E-7</v>
      </c>
      <c r="L150" s="51">
        <f>Sheet5!$G150-Sheet5!$K150</f>
        <v>9.990000000000001E-4</v>
      </c>
      <c r="M150" s="47">
        <f>IF(Table3[[#This Row],[Order]]&gt;0,ROUNDUP(Table3[[#This Row],[Order]],0),"")</f>
        <v>1</v>
      </c>
    </row>
    <row r="151" spans="1:13" x14ac:dyDescent="0.2">
      <c r="A151" s="52" t="s">
        <v>30</v>
      </c>
      <c r="B151" s="52" t="str">
        <f>LEFT(Table1[[#This Row],[Code]],4)</f>
        <v>9404</v>
      </c>
      <c r="C151" s="53" t="s">
        <v>7</v>
      </c>
      <c r="D151" s="53" t="s">
        <v>31</v>
      </c>
      <c r="E151" s="45">
        <v>0.05</v>
      </c>
      <c r="F151" s="54" t="s">
        <v>279</v>
      </c>
      <c r="G151" s="55">
        <v>0.05</v>
      </c>
      <c r="H151" s="56" t="s">
        <v>282</v>
      </c>
      <c r="I151" s="53">
        <v>2000</v>
      </c>
      <c r="J151" s="57">
        <f>IF(Sheet5!$F151=Sheet5!$H151,1,1/Sheet5!$I151)</f>
        <v>5.0000000000000001E-4</v>
      </c>
      <c r="K151" s="50">
        <f>Sheet5!$E151*Sheet5!$J151</f>
        <v>2.5000000000000001E-5</v>
      </c>
      <c r="L151" s="58">
        <f>Sheet5!$G151-Sheet5!$K151</f>
        <v>4.9975000000000006E-2</v>
      </c>
      <c r="M151" s="47">
        <f>IF(Table3[[#This Row],[Order]]&gt;0,ROUNDUP(Table3[[#This Row],[Order]],0),"")</f>
        <v>1</v>
      </c>
    </row>
    <row r="152" spans="1:13" x14ac:dyDescent="0.2">
      <c r="A152" s="43" t="s">
        <v>32</v>
      </c>
      <c r="B152" s="43" t="str">
        <f>LEFT(Table1[[#This Row],[Code]],4)</f>
        <v>9407</v>
      </c>
      <c r="C152" s="44" t="s">
        <v>7</v>
      </c>
      <c r="D152" s="44" t="s">
        <v>33</v>
      </c>
      <c r="E152" s="45">
        <v>0</v>
      </c>
      <c r="F152" s="46" t="s">
        <v>279</v>
      </c>
      <c r="G152" s="47">
        <v>0</v>
      </c>
      <c r="H152" s="48" t="s">
        <v>39</v>
      </c>
      <c r="I152" s="44">
        <v>1000</v>
      </c>
      <c r="J152" s="49">
        <f>IF(Sheet5!$F152=Sheet5!$H152,1,1/Sheet5!$I152)</f>
        <v>1E-3</v>
      </c>
      <c r="K152" s="50">
        <f>Sheet5!$E152*Sheet5!$J152</f>
        <v>0</v>
      </c>
      <c r="L152" s="51">
        <f>Sheet5!$G152-Sheet5!$K152</f>
        <v>0</v>
      </c>
      <c r="M152" s="47" t="str">
        <f>IF(Table3[[#This Row],[Order]]&gt;0,ROUNDUP(Table3[[#This Row],[Order]],0),"")</f>
        <v/>
      </c>
    </row>
    <row r="153" spans="1:13" x14ac:dyDescent="0.2">
      <c r="A153" s="52" t="s">
        <v>34</v>
      </c>
      <c r="B153" s="52" t="str">
        <f>LEFT(Table1[[#This Row],[Code]],4)</f>
        <v>9408</v>
      </c>
      <c r="C153" s="53" t="s">
        <v>7</v>
      </c>
      <c r="D153" s="53" t="s">
        <v>35</v>
      </c>
      <c r="E153" s="45">
        <v>0.01</v>
      </c>
      <c r="F153" s="54" t="s">
        <v>279</v>
      </c>
      <c r="G153" s="55">
        <v>0.01</v>
      </c>
      <c r="H153" s="56" t="s">
        <v>39</v>
      </c>
      <c r="I153" s="53">
        <v>2000</v>
      </c>
      <c r="J153" s="57">
        <f>IF(Sheet5!$F153=Sheet5!$H153,1,1/Sheet5!$I153)</f>
        <v>5.0000000000000001E-4</v>
      </c>
      <c r="K153" s="50">
        <f>Sheet5!$E153*Sheet5!$J153</f>
        <v>5.0000000000000004E-6</v>
      </c>
      <c r="L153" s="58">
        <f>Sheet5!$G153-Sheet5!$K153</f>
        <v>9.9950000000000004E-3</v>
      </c>
      <c r="M153" s="47">
        <f>IF(Table3[[#This Row],[Order]]&gt;0,ROUNDUP(Table3[[#This Row],[Order]],0),"")</f>
        <v>1</v>
      </c>
    </row>
    <row r="154" spans="1:13" x14ac:dyDescent="0.2">
      <c r="A154" s="43" t="s">
        <v>179</v>
      </c>
      <c r="B154" s="43" t="str">
        <f>LEFT(Table1[[#This Row],[Code]],4)</f>
        <v>9500</v>
      </c>
      <c r="C154" s="44" t="s">
        <v>37</v>
      </c>
      <c r="D154" s="44" t="s">
        <v>180</v>
      </c>
      <c r="E154" s="45">
        <v>0.9</v>
      </c>
      <c r="F154" s="46" t="s">
        <v>102</v>
      </c>
      <c r="G154" s="47">
        <v>0.5</v>
      </c>
      <c r="H154" s="48" t="s">
        <v>102</v>
      </c>
      <c r="I154" s="44">
        <v>1.25</v>
      </c>
      <c r="J154" s="49">
        <f>IF(Sheet5!$F154=Sheet5!$H154,1,1/Sheet5!$I154)</f>
        <v>1</v>
      </c>
      <c r="K154" s="50">
        <f>Sheet5!$E154*Sheet5!$J154</f>
        <v>0.9</v>
      </c>
      <c r="L154" s="51">
        <f>Sheet5!$G154-Sheet5!$K154</f>
        <v>-0.4</v>
      </c>
      <c r="M154" s="47" t="str">
        <f>IF(Table3[[#This Row],[Order]]&gt;0,ROUNDUP(Table3[[#This Row],[Order]],0),"")</f>
        <v/>
      </c>
    </row>
    <row r="155" spans="1:13" x14ac:dyDescent="0.2">
      <c r="A155" s="52" t="s">
        <v>181</v>
      </c>
      <c r="B155" s="52" t="str">
        <f>LEFT(Table1[[#This Row],[Code]],4)</f>
        <v>9501</v>
      </c>
      <c r="C155" s="53" t="s">
        <v>37</v>
      </c>
      <c r="D155" s="53" t="s">
        <v>182</v>
      </c>
      <c r="E155" s="45">
        <v>0.9</v>
      </c>
      <c r="F155" s="54" t="s">
        <v>102</v>
      </c>
      <c r="G155" s="55">
        <v>0.5</v>
      </c>
      <c r="H155" s="56" t="s">
        <v>102</v>
      </c>
      <c r="I155" s="53">
        <v>1.5</v>
      </c>
      <c r="J155" s="57">
        <f>IF(Sheet5!$F155=Sheet5!$H155,1,1/Sheet5!$I155)</f>
        <v>1</v>
      </c>
      <c r="K155" s="50">
        <f>Sheet5!$E155*Sheet5!$J155</f>
        <v>0.9</v>
      </c>
      <c r="L155" s="58">
        <f>Sheet5!$G155-Sheet5!$K155</f>
        <v>-0.4</v>
      </c>
      <c r="M155" s="47" t="str">
        <f>IF(Table3[[#This Row],[Order]]&gt;0,ROUNDUP(Table3[[#This Row],[Order]],0),"")</f>
        <v/>
      </c>
    </row>
    <row r="156" spans="1:13" x14ac:dyDescent="0.2">
      <c r="A156" s="43" t="s">
        <v>183</v>
      </c>
      <c r="B156" s="43" t="str">
        <f>LEFT(Table1[[#This Row],[Code]],4)</f>
        <v>9503</v>
      </c>
      <c r="C156" s="44" t="s">
        <v>37</v>
      </c>
      <c r="D156" s="44" t="s">
        <v>184</v>
      </c>
      <c r="E156" s="45">
        <v>0.2</v>
      </c>
      <c r="F156" s="46" t="s">
        <v>288</v>
      </c>
      <c r="G156" s="47">
        <v>1</v>
      </c>
      <c r="H156" s="48" t="s">
        <v>288</v>
      </c>
      <c r="I156" s="44">
        <v>9.5</v>
      </c>
      <c r="J156" s="49">
        <f>IF(Sheet5!$F156=Sheet5!$H156,1,1/Sheet5!$I156)</f>
        <v>1</v>
      </c>
      <c r="K156" s="50">
        <f>Sheet5!$E156*Sheet5!$J156</f>
        <v>0.2</v>
      </c>
      <c r="L156" s="51">
        <f>Sheet5!$G156-Sheet5!$K156</f>
        <v>0.8</v>
      </c>
      <c r="M156" s="47">
        <f>IF(Table3[[#This Row],[Order]]&gt;0,ROUNDUP(Table3[[#This Row],[Order]],0),"")</f>
        <v>1</v>
      </c>
    </row>
    <row r="157" spans="1:13" x14ac:dyDescent="0.2">
      <c r="A157" s="52" t="s">
        <v>185</v>
      </c>
      <c r="B157" s="52" t="str">
        <f>LEFT(Table1[[#This Row],[Code]],4)</f>
        <v>9504</v>
      </c>
      <c r="C157" s="53" t="s">
        <v>37</v>
      </c>
      <c r="D157" s="53" t="s">
        <v>186</v>
      </c>
      <c r="E157" s="45">
        <v>0.8</v>
      </c>
      <c r="F157" s="54" t="s">
        <v>39</v>
      </c>
      <c r="G157" s="55">
        <v>0.2</v>
      </c>
      <c r="H157" s="56" t="s">
        <v>39</v>
      </c>
      <c r="I157" s="53">
        <v>6</v>
      </c>
      <c r="J157" s="57">
        <f>IF(Sheet5!$F157=Sheet5!$H157,1,1/Sheet5!$I157)</f>
        <v>1</v>
      </c>
      <c r="K157" s="50">
        <f>Sheet5!$E157*Sheet5!$J157</f>
        <v>0.8</v>
      </c>
      <c r="L157" s="58">
        <f>Sheet5!$G157-Sheet5!$K157</f>
        <v>-0.60000000000000009</v>
      </c>
      <c r="M157" s="47" t="str">
        <f>IF(Table3[[#This Row],[Order]]&gt;0,ROUNDUP(Table3[[#This Row],[Order]],0),"")</f>
        <v/>
      </c>
    </row>
    <row r="158" spans="1:13" x14ac:dyDescent="0.2">
      <c r="A158" s="43">
        <v>9507</v>
      </c>
      <c r="B158" s="43" t="str">
        <f>LEFT(Table1[[#This Row],[Code]],4)</f>
        <v>9507</v>
      </c>
      <c r="C158" s="44" t="s">
        <v>37</v>
      </c>
      <c r="D158" s="44" t="s">
        <v>187</v>
      </c>
      <c r="E158" s="45">
        <v>0.8</v>
      </c>
      <c r="F158" s="46" t="s">
        <v>39</v>
      </c>
      <c r="G158" s="47">
        <v>0.2</v>
      </c>
      <c r="H158" s="48" t="s">
        <v>39</v>
      </c>
      <c r="I158" s="44">
        <v>4.5</v>
      </c>
      <c r="J158" s="49">
        <f>IF(Sheet5!$F158=Sheet5!$H158,1,1/Sheet5!$I158)</f>
        <v>1</v>
      </c>
      <c r="K158" s="50">
        <f>Sheet5!$E158*Sheet5!$J158</f>
        <v>0.8</v>
      </c>
      <c r="L158" s="51">
        <f>Sheet5!$G158-Sheet5!$K158</f>
        <v>-0.60000000000000009</v>
      </c>
      <c r="M158" s="47" t="str">
        <f>IF(Table3[[#This Row],[Order]]&gt;0,ROUNDUP(Table3[[#This Row],[Order]],0),"")</f>
        <v/>
      </c>
    </row>
    <row r="159" spans="1:13" x14ac:dyDescent="0.2">
      <c r="A159" s="52" t="s">
        <v>152</v>
      </c>
      <c r="B159" s="52" t="str">
        <f>LEFT(Table1[[#This Row],[Code]],4)</f>
        <v>9514</v>
      </c>
      <c r="C159" s="53" t="s">
        <v>37</v>
      </c>
      <c r="D159" s="53" t="s">
        <v>153</v>
      </c>
      <c r="E159" s="45">
        <v>0</v>
      </c>
      <c r="F159" s="54" t="s">
        <v>39</v>
      </c>
      <c r="G159" s="55">
        <v>0</v>
      </c>
      <c r="H159" s="56" t="s">
        <v>39</v>
      </c>
      <c r="I159" s="53">
        <v>6</v>
      </c>
      <c r="J159" s="57">
        <f>IF(Sheet5!$F159=Sheet5!$H159,1,1/Sheet5!$I159)</f>
        <v>1</v>
      </c>
      <c r="K159" s="50">
        <f>Sheet5!$E159*Sheet5!$J159</f>
        <v>0</v>
      </c>
      <c r="L159" s="58">
        <f>Sheet5!$G159-Sheet5!$K159</f>
        <v>0</v>
      </c>
      <c r="M159" s="47" t="str">
        <f>IF(Table3[[#This Row],[Order]]&gt;0,ROUNDUP(Table3[[#This Row],[Order]],0),"")</f>
        <v/>
      </c>
    </row>
    <row r="160" spans="1:13" x14ac:dyDescent="0.2">
      <c r="A160" s="43" t="s">
        <v>154</v>
      </c>
      <c r="B160" s="43" t="str">
        <f>LEFT(Table1[[#This Row],[Code]],4)</f>
        <v>9518</v>
      </c>
      <c r="C160" s="44" t="s">
        <v>37</v>
      </c>
      <c r="D160" s="44" t="s">
        <v>155</v>
      </c>
      <c r="E160" s="45">
        <v>0</v>
      </c>
      <c r="F160" s="46" t="s">
        <v>39</v>
      </c>
      <c r="G160" s="47">
        <v>0</v>
      </c>
      <c r="H160" s="48" t="s">
        <v>39</v>
      </c>
      <c r="I160" s="44">
        <v>12</v>
      </c>
      <c r="J160" s="49">
        <f>IF(Sheet5!$F160=Sheet5!$H160,1,1/Sheet5!$I160)</f>
        <v>1</v>
      </c>
      <c r="K160" s="50">
        <f>Sheet5!$E160*Sheet5!$J160</f>
        <v>0</v>
      </c>
      <c r="L160" s="51">
        <f>Sheet5!$G160-Sheet5!$K160</f>
        <v>0</v>
      </c>
      <c r="M160" s="47" t="str">
        <f>IF(Table3[[#This Row],[Order]]&gt;0,ROUNDUP(Table3[[#This Row],[Order]],0),"")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D00D-BCCE-C74E-AC35-D36E5CB54F53}">
  <dimension ref="A1:H160"/>
  <sheetViews>
    <sheetView tabSelected="1" zoomScale="125" zoomScaleNormal="125" workbookViewId="0">
      <selection activeCell="H2" sqref="H2:H160"/>
    </sheetView>
  </sheetViews>
  <sheetFormatPr baseColWidth="10" defaultRowHeight="16" x14ac:dyDescent="0.2"/>
  <cols>
    <col min="3" max="3" width="17.83203125" customWidth="1"/>
    <col min="4" max="4" width="27.1640625" customWidth="1"/>
  </cols>
  <sheetData>
    <row r="1" spans="1:8" x14ac:dyDescent="0.2">
      <c r="A1" t="s">
        <v>302</v>
      </c>
      <c r="B1" t="s">
        <v>303</v>
      </c>
      <c r="C1" t="s">
        <v>304</v>
      </c>
      <c r="D1" t="s">
        <v>305</v>
      </c>
      <c r="E1" t="s">
        <v>308</v>
      </c>
      <c r="F1" t="s">
        <v>471</v>
      </c>
      <c r="G1" t="s">
        <v>307</v>
      </c>
      <c r="H1" t="s">
        <v>472</v>
      </c>
    </row>
    <row r="2" spans="1:8" x14ac:dyDescent="0.2">
      <c r="A2" t="s">
        <v>36</v>
      </c>
      <c r="B2" t="s">
        <v>312</v>
      </c>
      <c r="C2" t="s">
        <v>37</v>
      </c>
      <c r="D2" t="s">
        <v>38</v>
      </c>
      <c r="E2">
        <v>21</v>
      </c>
      <c r="F2" t="s">
        <v>39</v>
      </c>
      <c r="G2" t="s">
        <v>39</v>
      </c>
      <c r="H2" s="66">
        <v>2.8571428571428572</v>
      </c>
    </row>
    <row r="3" spans="1:8" x14ac:dyDescent="0.2">
      <c r="A3" t="s">
        <v>40</v>
      </c>
      <c r="B3" t="s">
        <v>313</v>
      </c>
      <c r="C3" t="s">
        <v>37</v>
      </c>
      <c r="D3" t="s">
        <v>41</v>
      </c>
      <c r="E3">
        <v>60</v>
      </c>
      <c r="F3" t="s">
        <v>39</v>
      </c>
      <c r="G3" t="s">
        <v>39</v>
      </c>
      <c r="H3" s="66">
        <v>4</v>
      </c>
    </row>
    <row r="4" spans="1:8" x14ac:dyDescent="0.2">
      <c r="A4">
        <v>1009</v>
      </c>
      <c r="B4" t="s">
        <v>314</v>
      </c>
      <c r="C4" t="s">
        <v>37</v>
      </c>
      <c r="D4" t="s">
        <v>42</v>
      </c>
      <c r="E4">
        <v>60</v>
      </c>
      <c r="F4" t="s">
        <v>39</v>
      </c>
      <c r="G4" t="s">
        <v>39</v>
      </c>
      <c r="H4" s="66">
        <v>0.5</v>
      </c>
    </row>
    <row r="5" spans="1:8" x14ac:dyDescent="0.2">
      <c r="A5" t="s">
        <v>156</v>
      </c>
      <c r="B5" t="s">
        <v>315</v>
      </c>
      <c r="C5" t="s">
        <v>37</v>
      </c>
      <c r="D5" t="s">
        <v>157</v>
      </c>
      <c r="E5">
        <v>12.5</v>
      </c>
      <c r="F5" t="s">
        <v>47</v>
      </c>
      <c r="G5" t="s">
        <v>47</v>
      </c>
      <c r="H5" s="66">
        <v>0.04</v>
      </c>
    </row>
    <row r="6" spans="1:8" x14ac:dyDescent="0.2">
      <c r="A6" t="s">
        <v>43</v>
      </c>
      <c r="B6" t="s">
        <v>316</v>
      </c>
      <c r="C6" t="s">
        <v>37</v>
      </c>
      <c r="D6" t="s">
        <v>44</v>
      </c>
      <c r="E6">
        <v>72</v>
      </c>
      <c r="F6" t="s">
        <v>39</v>
      </c>
      <c r="G6" t="s">
        <v>39</v>
      </c>
      <c r="H6" s="66">
        <v>0.20833333333333334</v>
      </c>
    </row>
    <row r="7" spans="1:8" x14ac:dyDescent="0.2">
      <c r="A7" t="s">
        <v>45</v>
      </c>
      <c r="B7" t="s">
        <v>317</v>
      </c>
      <c r="C7" t="s">
        <v>37</v>
      </c>
      <c r="D7" t="s">
        <v>46</v>
      </c>
      <c r="E7">
        <v>10</v>
      </c>
      <c r="F7" t="s">
        <v>39</v>
      </c>
      <c r="G7" t="s">
        <v>39</v>
      </c>
      <c r="H7" s="66">
        <v>0.52</v>
      </c>
    </row>
    <row r="8" spans="1:8" x14ac:dyDescent="0.2">
      <c r="A8" t="s">
        <v>48</v>
      </c>
      <c r="B8" t="s">
        <v>318</v>
      </c>
      <c r="C8" t="s">
        <v>37</v>
      </c>
      <c r="D8" t="s">
        <v>49</v>
      </c>
      <c r="E8">
        <v>12.5</v>
      </c>
      <c r="F8" t="s">
        <v>47</v>
      </c>
      <c r="G8" t="s">
        <v>47</v>
      </c>
      <c r="H8" s="66">
        <v>35</v>
      </c>
    </row>
    <row r="9" spans="1:8" x14ac:dyDescent="0.2">
      <c r="A9" t="s">
        <v>50</v>
      </c>
      <c r="B9" t="s">
        <v>319</v>
      </c>
      <c r="C9" t="s">
        <v>37</v>
      </c>
      <c r="D9" t="s">
        <v>51</v>
      </c>
      <c r="E9">
        <v>12.5</v>
      </c>
      <c r="F9" t="s">
        <v>47</v>
      </c>
      <c r="G9" t="s">
        <v>47</v>
      </c>
      <c r="H9" s="66">
        <v>1</v>
      </c>
    </row>
    <row r="10" spans="1:8" x14ac:dyDescent="0.2">
      <c r="A10" t="s">
        <v>52</v>
      </c>
      <c r="B10" t="s">
        <v>320</v>
      </c>
      <c r="C10" t="s">
        <v>37</v>
      </c>
      <c r="D10" t="s">
        <v>53</v>
      </c>
      <c r="E10">
        <v>3</v>
      </c>
      <c r="F10" t="s">
        <v>47</v>
      </c>
      <c r="G10" t="s">
        <v>39</v>
      </c>
      <c r="H10" s="66">
        <v>0</v>
      </c>
    </row>
    <row r="11" spans="1:8" x14ac:dyDescent="0.2">
      <c r="A11" t="s">
        <v>54</v>
      </c>
      <c r="B11" t="s">
        <v>321</v>
      </c>
      <c r="C11" t="s">
        <v>37</v>
      </c>
      <c r="D11" t="s">
        <v>55</v>
      </c>
      <c r="E11">
        <v>192</v>
      </c>
      <c r="F11" t="s">
        <v>39</v>
      </c>
      <c r="G11" t="s">
        <v>39</v>
      </c>
      <c r="H11" s="66">
        <v>0.3125</v>
      </c>
    </row>
    <row r="12" spans="1:8" x14ac:dyDescent="0.2">
      <c r="A12">
        <v>1312</v>
      </c>
      <c r="B12" t="s">
        <v>322</v>
      </c>
      <c r="C12" t="s">
        <v>37</v>
      </c>
      <c r="D12" t="s">
        <v>56</v>
      </c>
      <c r="E12">
        <v>12</v>
      </c>
      <c r="F12" t="s">
        <v>39</v>
      </c>
      <c r="G12" t="s">
        <v>39</v>
      </c>
      <c r="H12" s="66">
        <v>2.5</v>
      </c>
    </row>
    <row r="13" spans="1:8" x14ac:dyDescent="0.2">
      <c r="A13">
        <v>1319</v>
      </c>
      <c r="B13" t="s">
        <v>323</v>
      </c>
      <c r="C13" t="s">
        <v>37</v>
      </c>
      <c r="D13" t="s">
        <v>58</v>
      </c>
      <c r="E13">
        <v>5</v>
      </c>
      <c r="F13" t="s">
        <v>57</v>
      </c>
      <c r="G13" t="s">
        <v>39</v>
      </c>
      <c r="H13" s="66">
        <v>0.6</v>
      </c>
    </row>
    <row r="14" spans="1:8" x14ac:dyDescent="0.2">
      <c r="A14" t="s">
        <v>59</v>
      </c>
      <c r="B14" t="s">
        <v>324</v>
      </c>
      <c r="C14" t="s">
        <v>37</v>
      </c>
      <c r="D14" t="s">
        <v>60</v>
      </c>
      <c r="E14">
        <v>18</v>
      </c>
      <c r="F14" t="s">
        <v>39</v>
      </c>
      <c r="G14" t="s">
        <v>39</v>
      </c>
      <c r="H14" s="66">
        <v>8.3333333333333339</v>
      </c>
    </row>
    <row r="15" spans="1:8" x14ac:dyDescent="0.2">
      <c r="A15" t="s">
        <v>61</v>
      </c>
      <c r="B15" t="s">
        <v>325</v>
      </c>
      <c r="C15" t="s">
        <v>37</v>
      </c>
      <c r="D15" t="s">
        <v>62</v>
      </c>
      <c r="E15">
        <v>3</v>
      </c>
      <c r="F15" t="s">
        <v>39</v>
      </c>
      <c r="G15" t="s">
        <v>39</v>
      </c>
      <c r="H15" s="66">
        <v>0.66666666666666663</v>
      </c>
    </row>
    <row r="16" spans="1:8" x14ac:dyDescent="0.2">
      <c r="A16" t="s">
        <v>63</v>
      </c>
      <c r="B16" t="s">
        <v>326</v>
      </c>
      <c r="C16" t="s">
        <v>37</v>
      </c>
      <c r="D16" t="s">
        <v>64</v>
      </c>
      <c r="E16">
        <v>8</v>
      </c>
      <c r="F16" t="s">
        <v>39</v>
      </c>
      <c r="G16" t="s">
        <v>39</v>
      </c>
      <c r="H16" s="66">
        <v>0.75</v>
      </c>
    </row>
    <row r="17" spans="1:8" x14ac:dyDescent="0.2">
      <c r="A17" t="s">
        <v>65</v>
      </c>
      <c r="B17" t="s">
        <v>327</v>
      </c>
      <c r="C17" t="s">
        <v>37</v>
      </c>
      <c r="D17" t="s">
        <v>66</v>
      </c>
      <c r="E17">
        <v>8</v>
      </c>
      <c r="F17" t="s">
        <v>39</v>
      </c>
      <c r="G17" t="s">
        <v>39</v>
      </c>
      <c r="H17" s="66">
        <v>0.5</v>
      </c>
    </row>
    <row r="18" spans="1:8" x14ac:dyDescent="0.2">
      <c r="A18">
        <v>1331</v>
      </c>
      <c r="B18" t="s">
        <v>328</v>
      </c>
      <c r="C18" t="s">
        <v>37</v>
      </c>
      <c r="D18" t="s">
        <v>67</v>
      </c>
      <c r="E18">
        <v>3</v>
      </c>
      <c r="F18" t="s">
        <v>39</v>
      </c>
      <c r="G18" t="s">
        <v>39</v>
      </c>
      <c r="H18" s="66">
        <v>4.333333333333333</v>
      </c>
    </row>
    <row r="19" spans="1:8" x14ac:dyDescent="0.2">
      <c r="A19" t="s">
        <v>68</v>
      </c>
      <c r="B19" t="s">
        <v>329</v>
      </c>
      <c r="C19" t="s">
        <v>37</v>
      </c>
      <c r="D19" t="s">
        <v>69</v>
      </c>
      <c r="E19">
        <v>8</v>
      </c>
      <c r="F19" t="s">
        <v>39</v>
      </c>
      <c r="G19" t="s">
        <v>39</v>
      </c>
      <c r="H19" s="66">
        <v>0.5</v>
      </c>
    </row>
    <row r="20" spans="1:8" x14ac:dyDescent="0.2">
      <c r="A20" t="s">
        <v>70</v>
      </c>
      <c r="B20" t="s">
        <v>330</v>
      </c>
      <c r="C20" t="s">
        <v>37</v>
      </c>
      <c r="D20" t="s">
        <v>71</v>
      </c>
      <c r="E20">
        <v>10</v>
      </c>
      <c r="F20" t="s">
        <v>39</v>
      </c>
      <c r="G20" t="s">
        <v>39</v>
      </c>
      <c r="H20" s="66">
        <v>1.5</v>
      </c>
    </row>
    <row r="21" spans="1:8" x14ac:dyDescent="0.2">
      <c r="A21">
        <v>1339</v>
      </c>
      <c r="B21" t="s">
        <v>331</v>
      </c>
      <c r="C21" t="s">
        <v>37</v>
      </c>
      <c r="D21" t="s">
        <v>158</v>
      </c>
      <c r="E21">
        <v>3</v>
      </c>
      <c r="F21" t="s">
        <v>39</v>
      </c>
      <c r="G21" t="s">
        <v>39</v>
      </c>
      <c r="H21" s="66">
        <v>0.33333333333333331</v>
      </c>
    </row>
    <row r="22" spans="1:8" x14ac:dyDescent="0.2">
      <c r="A22" t="s">
        <v>72</v>
      </c>
      <c r="B22" t="s">
        <v>332</v>
      </c>
      <c r="C22" t="s">
        <v>37</v>
      </c>
      <c r="D22" t="s">
        <v>73</v>
      </c>
      <c r="E22">
        <v>5</v>
      </c>
      <c r="F22" t="s">
        <v>39</v>
      </c>
      <c r="G22" t="s">
        <v>39</v>
      </c>
      <c r="H22" s="66">
        <v>2</v>
      </c>
    </row>
    <row r="23" spans="1:8" x14ac:dyDescent="0.2">
      <c r="A23" t="s">
        <v>159</v>
      </c>
      <c r="B23" t="s">
        <v>333</v>
      </c>
      <c r="C23" t="s">
        <v>37</v>
      </c>
      <c r="D23" t="s">
        <v>160</v>
      </c>
      <c r="E23">
        <v>0.5</v>
      </c>
      <c r="F23" t="s">
        <v>47</v>
      </c>
      <c r="G23" t="s">
        <v>47</v>
      </c>
      <c r="H23" s="66">
        <v>2</v>
      </c>
    </row>
    <row r="24" spans="1:8" x14ac:dyDescent="0.2">
      <c r="A24" t="s">
        <v>74</v>
      </c>
      <c r="B24" t="s">
        <v>334</v>
      </c>
      <c r="C24" t="s">
        <v>37</v>
      </c>
      <c r="D24" t="s">
        <v>75</v>
      </c>
      <c r="E24">
        <v>8</v>
      </c>
      <c r="F24" t="s">
        <v>39</v>
      </c>
      <c r="G24" t="s">
        <v>39</v>
      </c>
      <c r="H24" s="66">
        <v>0.5</v>
      </c>
    </row>
    <row r="25" spans="1:8" x14ac:dyDescent="0.2">
      <c r="A25">
        <v>1369</v>
      </c>
      <c r="B25" t="s">
        <v>335</v>
      </c>
      <c r="C25" t="s">
        <v>37</v>
      </c>
      <c r="D25" t="s">
        <v>161</v>
      </c>
      <c r="E25">
        <v>15.12</v>
      </c>
      <c r="F25" t="s">
        <v>39</v>
      </c>
      <c r="G25" t="s">
        <v>39</v>
      </c>
      <c r="H25" s="66">
        <v>4.6296296296296294E-2</v>
      </c>
    </row>
    <row r="26" spans="1:8" x14ac:dyDescent="0.2">
      <c r="A26" t="s">
        <v>76</v>
      </c>
      <c r="B26" t="s">
        <v>336</v>
      </c>
      <c r="C26" t="s">
        <v>37</v>
      </c>
      <c r="D26" t="s">
        <v>77</v>
      </c>
      <c r="E26">
        <v>12</v>
      </c>
      <c r="F26" t="s">
        <v>39</v>
      </c>
      <c r="G26" t="s">
        <v>39</v>
      </c>
      <c r="H26" s="66">
        <v>2</v>
      </c>
    </row>
    <row r="27" spans="1:8" x14ac:dyDescent="0.2">
      <c r="A27">
        <v>1382</v>
      </c>
      <c r="B27" t="s">
        <v>337</v>
      </c>
      <c r="C27" t="s">
        <v>37</v>
      </c>
      <c r="D27" t="s">
        <v>162</v>
      </c>
      <c r="E27">
        <v>192</v>
      </c>
      <c r="F27" t="s">
        <v>39</v>
      </c>
      <c r="G27" t="s">
        <v>39</v>
      </c>
      <c r="H27" s="66">
        <v>0.20833333333333334</v>
      </c>
    </row>
    <row r="28" spans="1:8" x14ac:dyDescent="0.2">
      <c r="A28">
        <v>1385</v>
      </c>
      <c r="B28" t="s">
        <v>338</v>
      </c>
      <c r="C28" t="s">
        <v>37</v>
      </c>
      <c r="D28" t="s">
        <v>163</v>
      </c>
      <c r="E28">
        <v>192</v>
      </c>
      <c r="F28" t="s">
        <v>39</v>
      </c>
      <c r="G28" t="s">
        <v>39</v>
      </c>
      <c r="H28" s="66">
        <v>0.46875</v>
      </c>
    </row>
    <row r="29" spans="1:8" x14ac:dyDescent="0.2">
      <c r="A29" t="s">
        <v>78</v>
      </c>
      <c r="B29" t="s">
        <v>339</v>
      </c>
      <c r="C29" t="s">
        <v>37</v>
      </c>
      <c r="D29" t="s">
        <v>79</v>
      </c>
      <c r="E29">
        <v>9</v>
      </c>
      <c r="F29" t="s">
        <v>39</v>
      </c>
      <c r="G29" t="s">
        <v>39</v>
      </c>
      <c r="H29" s="66">
        <v>1.6666666666666667</v>
      </c>
    </row>
    <row r="30" spans="1:8" x14ac:dyDescent="0.2">
      <c r="A30" t="s">
        <v>80</v>
      </c>
      <c r="B30" t="s">
        <v>340</v>
      </c>
      <c r="C30" t="s">
        <v>37</v>
      </c>
      <c r="D30" t="s">
        <v>81</v>
      </c>
      <c r="E30">
        <v>8</v>
      </c>
      <c r="F30" t="s">
        <v>39</v>
      </c>
      <c r="G30" t="s">
        <v>39</v>
      </c>
      <c r="H30" s="66">
        <v>1.75</v>
      </c>
    </row>
    <row r="31" spans="1:8" x14ac:dyDescent="0.2">
      <c r="A31" t="s">
        <v>82</v>
      </c>
      <c r="B31" t="s">
        <v>341</v>
      </c>
      <c r="C31" t="s">
        <v>37</v>
      </c>
      <c r="D31" t="s">
        <v>83</v>
      </c>
      <c r="E31">
        <v>9.1</v>
      </c>
      <c r="F31" t="s">
        <v>39</v>
      </c>
      <c r="G31" t="s">
        <v>39</v>
      </c>
      <c r="H31" s="66">
        <v>28.571428571428573</v>
      </c>
    </row>
    <row r="32" spans="1:8" x14ac:dyDescent="0.2">
      <c r="A32" t="s">
        <v>84</v>
      </c>
      <c r="B32" t="s">
        <v>342</v>
      </c>
      <c r="C32" t="s">
        <v>37</v>
      </c>
      <c r="D32" t="s">
        <v>85</v>
      </c>
      <c r="E32">
        <v>9.08</v>
      </c>
      <c r="F32" t="s">
        <v>39</v>
      </c>
      <c r="G32" t="s">
        <v>39</v>
      </c>
      <c r="H32" s="66">
        <v>0.49559471365638769</v>
      </c>
    </row>
    <row r="33" spans="1:8" x14ac:dyDescent="0.2">
      <c r="A33" t="s">
        <v>86</v>
      </c>
      <c r="B33" t="s">
        <v>343</v>
      </c>
      <c r="C33" t="s">
        <v>37</v>
      </c>
      <c r="D33" t="s">
        <v>87</v>
      </c>
      <c r="E33">
        <v>5</v>
      </c>
      <c r="F33" t="s">
        <v>39</v>
      </c>
      <c r="G33" t="s">
        <v>39</v>
      </c>
      <c r="H33" s="66">
        <v>0.6</v>
      </c>
    </row>
    <row r="34" spans="1:8" x14ac:dyDescent="0.2">
      <c r="A34" t="s">
        <v>88</v>
      </c>
      <c r="B34" t="s">
        <v>344</v>
      </c>
      <c r="C34" t="s">
        <v>37</v>
      </c>
      <c r="D34" t="s">
        <v>89</v>
      </c>
      <c r="E34">
        <v>9</v>
      </c>
      <c r="F34" t="s">
        <v>39</v>
      </c>
      <c r="G34" t="s">
        <v>39</v>
      </c>
      <c r="H34" s="66">
        <v>1.2222222222222223</v>
      </c>
    </row>
    <row r="35" spans="1:8" x14ac:dyDescent="0.2">
      <c r="A35" t="s">
        <v>90</v>
      </c>
      <c r="B35" t="s">
        <v>345</v>
      </c>
      <c r="C35" t="s">
        <v>37</v>
      </c>
      <c r="D35" t="s">
        <v>91</v>
      </c>
      <c r="E35">
        <v>5</v>
      </c>
      <c r="F35" t="s">
        <v>39</v>
      </c>
      <c r="G35" t="s">
        <v>39</v>
      </c>
      <c r="H35" s="66">
        <v>1</v>
      </c>
    </row>
    <row r="36" spans="1:8" x14ac:dyDescent="0.2">
      <c r="A36" t="s">
        <v>164</v>
      </c>
      <c r="B36" t="s">
        <v>346</v>
      </c>
      <c r="C36" t="s">
        <v>37</v>
      </c>
      <c r="D36" t="s">
        <v>165</v>
      </c>
      <c r="E36">
        <v>0.5</v>
      </c>
      <c r="F36" t="s">
        <v>47</v>
      </c>
      <c r="G36" t="s">
        <v>47</v>
      </c>
      <c r="H36" s="66">
        <v>1</v>
      </c>
    </row>
    <row r="37" spans="1:8" x14ac:dyDescent="0.2">
      <c r="A37">
        <v>1628</v>
      </c>
      <c r="B37" t="s">
        <v>347</v>
      </c>
      <c r="C37" t="s">
        <v>37</v>
      </c>
      <c r="D37" t="s">
        <v>92</v>
      </c>
      <c r="E37">
        <v>6</v>
      </c>
      <c r="F37" t="s">
        <v>47</v>
      </c>
      <c r="G37" t="s">
        <v>39</v>
      </c>
      <c r="H37" s="66">
        <v>0.66666666666666663</v>
      </c>
    </row>
    <row r="38" spans="1:8" x14ac:dyDescent="0.2">
      <c r="A38" t="s">
        <v>93</v>
      </c>
      <c r="B38" t="s">
        <v>348</v>
      </c>
      <c r="C38" t="s">
        <v>37</v>
      </c>
      <c r="D38" t="s">
        <v>94</v>
      </c>
      <c r="E38">
        <v>1.5</v>
      </c>
      <c r="F38" t="s">
        <v>39</v>
      </c>
      <c r="G38" t="s">
        <v>39</v>
      </c>
      <c r="H38" s="66">
        <v>1.3333333333333333</v>
      </c>
    </row>
    <row r="39" spans="1:8" x14ac:dyDescent="0.2">
      <c r="A39" t="s">
        <v>95</v>
      </c>
      <c r="B39" t="s">
        <v>349</v>
      </c>
      <c r="C39" t="s">
        <v>37</v>
      </c>
      <c r="D39" t="s">
        <v>96</v>
      </c>
      <c r="E39">
        <v>3</v>
      </c>
      <c r="F39" t="s">
        <v>39</v>
      </c>
      <c r="G39" t="s">
        <v>39</v>
      </c>
      <c r="H39" s="66">
        <v>2</v>
      </c>
    </row>
    <row r="40" spans="1:8" x14ac:dyDescent="0.2">
      <c r="A40">
        <v>1691</v>
      </c>
      <c r="B40" t="s">
        <v>350</v>
      </c>
      <c r="C40" t="s">
        <v>37</v>
      </c>
      <c r="D40" t="s">
        <v>97</v>
      </c>
      <c r="E40">
        <v>3</v>
      </c>
      <c r="F40" t="s">
        <v>39</v>
      </c>
      <c r="G40" t="s">
        <v>39</v>
      </c>
      <c r="H40" s="66">
        <v>1.6666666666666667</v>
      </c>
    </row>
    <row r="41" spans="1:8" x14ac:dyDescent="0.2">
      <c r="A41" t="s">
        <v>166</v>
      </c>
      <c r="B41" t="s">
        <v>351</v>
      </c>
      <c r="C41" t="s">
        <v>37</v>
      </c>
      <c r="D41" t="s">
        <v>167</v>
      </c>
      <c r="E41">
        <v>12</v>
      </c>
      <c r="F41" t="s">
        <v>39</v>
      </c>
      <c r="G41" t="s">
        <v>39</v>
      </c>
      <c r="H41" s="66">
        <v>0.125</v>
      </c>
    </row>
    <row r="42" spans="1:8" x14ac:dyDescent="0.2">
      <c r="A42" t="s">
        <v>98</v>
      </c>
      <c r="B42" t="s">
        <v>352</v>
      </c>
      <c r="C42" t="s">
        <v>37</v>
      </c>
      <c r="D42" t="s">
        <v>99</v>
      </c>
      <c r="E42">
        <v>12</v>
      </c>
      <c r="F42" t="s">
        <v>39</v>
      </c>
      <c r="G42" t="s">
        <v>39</v>
      </c>
      <c r="H42" s="66">
        <v>1.5</v>
      </c>
    </row>
    <row r="43" spans="1:8" x14ac:dyDescent="0.2">
      <c r="A43" t="s">
        <v>100</v>
      </c>
      <c r="B43" t="s">
        <v>353</v>
      </c>
      <c r="C43" t="s">
        <v>37</v>
      </c>
      <c r="D43" t="s">
        <v>101</v>
      </c>
      <c r="E43">
        <v>6</v>
      </c>
      <c r="F43" t="s">
        <v>102</v>
      </c>
      <c r="G43" t="s">
        <v>39</v>
      </c>
      <c r="H43" s="66">
        <v>1.5</v>
      </c>
    </row>
    <row r="44" spans="1:8" x14ac:dyDescent="0.2">
      <c r="A44" t="s">
        <v>168</v>
      </c>
      <c r="B44" t="s">
        <v>354</v>
      </c>
      <c r="C44" t="s">
        <v>37</v>
      </c>
      <c r="D44" t="s">
        <v>169</v>
      </c>
      <c r="E44">
        <v>0.5</v>
      </c>
      <c r="F44" t="s">
        <v>47</v>
      </c>
      <c r="G44" t="s">
        <v>47</v>
      </c>
      <c r="H44" s="66">
        <v>0.5</v>
      </c>
    </row>
    <row r="45" spans="1:8" x14ac:dyDescent="0.2">
      <c r="A45" t="s">
        <v>103</v>
      </c>
      <c r="B45" t="s">
        <v>355</v>
      </c>
      <c r="C45" t="s">
        <v>37</v>
      </c>
      <c r="D45" t="s">
        <v>104</v>
      </c>
      <c r="E45">
        <v>14</v>
      </c>
      <c r="F45" t="s">
        <v>39</v>
      </c>
      <c r="G45" t="s">
        <v>39</v>
      </c>
      <c r="H45" s="66">
        <v>1.3571428571428572</v>
      </c>
    </row>
    <row r="46" spans="1:8" x14ac:dyDescent="0.2">
      <c r="A46" t="s">
        <v>105</v>
      </c>
      <c r="B46" t="s">
        <v>356</v>
      </c>
      <c r="C46" t="s">
        <v>37</v>
      </c>
      <c r="D46" t="s">
        <v>106</v>
      </c>
      <c r="E46">
        <v>12</v>
      </c>
      <c r="F46" t="s">
        <v>39</v>
      </c>
      <c r="G46" t="s">
        <v>39</v>
      </c>
      <c r="H46" s="66">
        <v>1.0833333333333333</v>
      </c>
    </row>
    <row r="47" spans="1:8" x14ac:dyDescent="0.2">
      <c r="A47" t="s">
        <v>107</v>
      </c>
      <c r="B47" t="s">
        <v>357</v>
      </c>
      <c r="C47" t="s">
        <v>37</v>
      </c>
      <c r="D47" t="s">
        <v>108</v>
      </c>
      <c r="E47">
        <v>12</v>
      </c>
      <c r="F47" t="s">
        <v>39</v>
      </c>
      <c r="G47" t="s">
        <v>39</v>
      </c>
      <c r="H47" s="66">
        <v>2.0833333333333335</v>
      </c>
    </row>
    <row r="48" spans="1:8" x14ac:dyDescent="0.2">
      <c r="A48" t="s">
        <v>109</v>
      </c>
      <c r="B48" t="s">
        <v>358</v>
      </c>
      <c r="C48" t="s">
        <v>37</v>
      </c>
      <c r="D48" t="s">
        <v>110</v>
      </c>
      <c r="E48">
        <v>12</v>
      </c>
      <c r="F48" t="s">
        <v>39</v>
      </c>
      <c r="G48" t="s">
        <v>39</v>
      </c>
      <c r="H48" s="66">
        <v>1.0833333333333333</v>
      </c>
    </row>
    <row r="49" spans="1:8" x14ac:dyDescent="0.2">
      <c r="A49" t="s">
        <v>111</v>
      </c>
      <c r="B49" t="s">
        <v>359</v>
      </c>
      <c r="C49" t="s">
        <v>37</v>
      </c>
      <c r="D49" t="s">
        <v>112</v>
      </c>
      <c r="E49">
        <v>10</v>
      </c>
      <c r="F49" t="s">
        <v>39</v>
      </c>
      <c r="G49" t="s">
        <v>39</v>
      </c>
      <c r="H49" s="66">
        <v>0.6</v>
      </c>
    </row>
    <row r="50" spans="1:8" x14ac:dyDescent="0.2">
      <c r="A50" t="s">
        <v>113</v>
      </c>
      <c r="B50" t="s">
        <v>360</v>
      </c>
      <c r="C50" t="s">
        <v>37</v>
      </c>
      <c r="D50" t="s">
        <v>114</v>
      </c>
      <c r="E50">
        <v>10</v>
      </c>
      <c r="F50" t="s">
        <v>47</v>
      </c>
      <c r="G50" t="s">
        <v>39</v>
      </c>
      <c r="H50" s="66">
        <v>0.5</v>
      </c>
    </row>
    <row r="51" spans="1:8" x14ac:dyDescent="0.2">
      <c r="A51" t="s">
        <v>115</v>
      </c>
      <c r="B51" t="s">
        <v>361</v>
      </c>
      <c r="C51" t="s">
        <v>37</v>
      </c>
      <c r="D51" t="s">
        <v>116</v>
      </c>
      <c r="E51">
        <v>6</v>
      </c>
      <c r="F51" t="s">
        <v>47</v>
      </c>
      <c r="G51" t="s">
        <v>39</v>
      </c>
      <c r="H51" s="66">
        <v>0.66666666666666663</v>
      </c>
    </row>
    <row r="52" spans="1:8" x14ac:dyDescent="0.2">
      <c r="A52" t="s">
        <v>117</v>
      </c>
      <c r="B52" t="s">
        <v>362</v>
      </c>
      <c r="C52" t="s">
        <v>37</v>
      </c>
      <c r="D52" t="s">
        <v>118</v>
      </c>
      <c r="E52">
        <v>45</v>
      </c>
      <c r="F52" t="s">
        <v>39</v>
      </c>
      <c r="G52" t="s">
        <v>39</v>
      </c>
      <c r="H52" s="66">
        <v>1.1111111111111112</v>
      </c>
    </row>
    <row r="53" spans="1:8" x14ac:dyDescent="0.2">
      <c r="A53" t="s">
        <v>119</v>
      </c>
      <c r="B53" t="s">
        <v>363</v>
      </c>
      <c r="C53" t="s">
        <v>37</v>
      </c>
      <c r="D53" t="s">
        <v>120</v>
      </c>
      <c r="E53">
        <v>18</v>
      </c>
      <c r="F53" t="s">
        <v>39</v>
      </c>
      <c r="G53" t="s">
        <v>39</v>
      </c>
      <c r="H53" s="66">
        <v>1.1111111111111112</v>
      </c>
    </row>
    <row r="54" spans="1:8" x14ac:dyDescent="0.2">
      <c r="A54" t="s">
        <v>121</v>
      </c>
      <c r="B54" t="s">
        <v>364</v>
      </c>
      <c r="C54" t="s">
        <v>37</v>
      </c>
      <c r="D54" t="s">
        <v>122</v>
      </c>
      <c r="E54">
        <v>3</v>
      </c>
      <c r="F54" t="s">
        <v>102</v>
      </c>
      <c r="G54" t="s">
        <v>39</v>
      </c>
      <c r="H54" s="66">
        <v>2</v>
      </c>
    </row>
    <row r="55" spans="1:8" x14ac:dyDescent="0.2">
      <c r="A55" t="s">
        <v>123</v>
      </c>
      <c r="B55" t="s">
        <v>365</v>
      </c>
      <c r="C55" t="s">
        <v>37</v>
      </c>
      <c r="D55" t="s">
        <v>124</v>
      </c>
      <c r="E55">
        <v>6</v>
      </c>
      <c r="F55" t="s">
        <v>102</v>
      </c>
      <c r="G55" t="s">
        <v>39</v>
      </c>
      <c r="H55" s="66">
        <v>0.33333333333333331</v>
      </c>
    </row>
    <row r="56" spans="1:8" x14ac:dyDescent="0.2">
      <c r="A56" t="s">
        <v>125</v>
      </c>
      <c r="B56" t="s">
        <v>366</v>
      </c>
      <c r="C56" t="s">
        <v>37</v>
      </c>
      <c r="D56" t="s">
        <v>126</v>
      </c>
      <c r="E56">
        <v>12</v>
      </c>
      <c r="F56" t="s">
        <v>39</v>
      </c>
      <c r="G56" t="s">
        <v>39</v>
      </c>
      <c r="H56" s="66">
        <v>1.5833333333333333</v>
      </c>
    </row>
    <row r="57" spans="1:8" x14ac:dyDescent="0.2">
      <c r="A57" t="s">
        <v>170</v>
      </c>
      <c r="B57" t="s">
        <v>367</v>
      </c>
      <c r="C57" t="s">
        <v>37</v>
      </c>
      <c r="D57" t="s">
        <v>171</v>
      </c>
      <c r="E57">
        <v>0.2</v>
      </c>
      <c r="F57" t="s">
        <v>47</v>
      </c>
      <c r="G57" t="s">
        <v>47</v>
      </c>
      <c r="H57" s="66">
        <v>2</v>
      </c>
    </row>
    <row r="58" spans="1:8" x14ac:dyDescent="0.2">
      <c r="A58" t="s">
        <v>127</v>
      </c>
      <c r="B58" t="s">
        <v>368</v>
      </c>
      <c r="C58" t="s">
        <v>37</v>
      </c>
      <c r="D58" t="s">
        <v>128</v>
      </c>
      <c r="E58">
        <v>4</v>
      </c>
      <c r="F58" t="s">
        <v>39</v>
      </c>
      <c r="G58" t="s">
        <v>39</v>
      </c>
      <c r="H58" s="66">
        <v>1.75</v>
      </c>
    </row>
    <row r="59" spans="1:8" x14ac:dyDescent="0.2">
      <c r="A59" t="s">
        <v>172</v>
      </c>
      <c r="B59" t="s">
        <v>369</v>
      </c>
      <c r="C59" t="s">
        <v>37</v>
      </c>
      <c r="D59" t="s">
        <v>173</v>
      </c>
      <c r="E59">
        <v>4</v>
      </c>
      <c r="F59" t="s">
        <v>39</v>
      </c>
      <c r="G59" t="s">
        <v>39</v>
      </c>
      <c r="H59" s="66">
        <v>0.375</v>
      </c>
    </row>
    <row r="60" spans="1:8" x14ac:dyDescent="0.2">
      <c r="A60">
        <v>1998</v>
      </c>
      <c r="B60" t="s">
        <v>370</v>
      </c>
      <c r="C60" t="s">
        <v>37</v>
      </c>
      <c r="D60" t="s">
        <v>174</v>
      </c>
      <c r="E60">
        <v>0.75</v>
      </c>
      <c r="F60" t="s">
        <v>47</v>
      </c>
      <c r="G60" t="s">
        <v>47</v>
      </c>
      <c r="H60" s="66">
        <v>1.5</v>
      </c>
    </row>
    <row r="61" spans="1:8" x14ac:dyDescent="0.2">
      <c r="A61">
        <v>2005</v>
      </c>
      <c r="B61" t="s">
        <v>371</v>
      </c>
      <c r="C61" t="s">
        <v>37</v>
      </c>
      <c r="D61" t="s">
        <v>129</v>
      </c>
      <c r="E61">
        <v>4</v>
      </c>
      <c r="F61" t="s">
        <v>47</v>
      </c>
      <c r="G61" t="s">
        <v>39</v>
      </c>
      <c r="H61" s="66">
        <v>0.5</v>
      </c>
    </row>
    <row r="62" spans="1:8" x14ac:dyDescent="0.2">
      <c r="A62">
        <v>2006</v>
      </c>
      <c r="B62" t="s">
        <v>372</v>
      </c>
      <c r="C62" t="s">
        <v>37</v>
      </c>
      <c r="D62" t="s">
        <v>175</v>
      </c>
      <c r="E62">
        <v>8</v>
      </c>
      <c r="F62" t="s">
        <v>47</v>
      </c>
      <c r="G62" t="s">
        <v>39</v>
      </c>
      <c r="H62" s="66">
        <v>0</v>
      </c>
    </row>
    <row r="63" spans="1:8" x14ac:dyDescent="0.2">
      <c r="A63" t="s">
        <v>130</v>
      </c>
      <c r="B63" t="s">
        <v>373</v>
      </c>
      <c r="C63" t="s">
        <v>37</v>
      </c>
      <c r="D63" t="s">
        <v>131</v>
      </c>
      <c r="E63">
        <v>56</v>
      </c>
      <c r="F63" t="s">
        <v>39</v>
      </c>
      <c r="G63" t="s">
        <v>39</v>
      </c>
      <c r="H63" s="66">
        <v>8.9285714285714288</v>
      </c>
    </row>
    <row r="64" spans="1:8" x14ac:dyDescent="0.2">
      <c r="A64" t="s">
        <v>132</v>
      </c>
      <c r="B64" t="s">
        <v>374</v>
      </c>
      <c r="C64" t="s">
        <v>37</v>
      </c>
      <c r="D64" t="s">
        <v>133</v>
      </c>
      <c r="E64">
        <v>40</v>
      </c>
      <c r="F64" t="s">
        <v>39</v>
      </c>
      <c r="G64" t="s">
        <v>39</v>
      </c>
      <c r="H64" s="66">
        <v>2.25</v>
      </c>
    </row>
    <row r="65" spans="1:8" x14ac:dyDescent="0.2">
      <c r="A65" t="s">
        <v>134</v>
      </c>
      <c r="B65" t="s">
        <v>375</v>
      </c>
      <c r="C65" t="s">
        <v>37</v>
      </c>
      <c r="D65" t="s">
        <v>135</v>
      </c>
      <c r="E65">
        <v>30</v>
      </c>
      <c r="F65" t="s">
        <v>39</v>
      </c>
      <c r="G65" t="s">
        <v>39</v>
      </c>
      <c r="H65" s="66">
        <v>0.33333333333333331</v>
      </c>
    </row>
    <row r="66" spans="1:8" x14ac:dyDescent="0.2">
      <c r="A66" t="s">
        <v>136</v>
      </c>
      <c r="B66" t="s">
        <v>376</v>
      </c>
      <c r="C66" t="s">
        <v>37</v>
      </c>
      <c r="D66" t="s">
        <v>137</v>
      </c>
      <c r="E66">
        <v>30</v>
      </c>
      <c r="F66" t="s">
        <v>39</v>
      </c>
      <c r="G66" t="s">
        <v>39</v>
      </c>
      <c r="H66" s="66">
        <v>0.66666666666666663</v>
      </c>
    </row>
    <row r="67" spans="1:8" x14ac:dyDescent="0.2">
      <c r="A67">
        <v>3301</v>
      </c>
      <c r="B67" t="s">
        <v>377</v>
      </c>
      <c r="C67" t="s">
        <v>188</v>
      </c>
      <c r="D67" t="s">
        <v>189</v>
      </c>
      <c r="E67">
        <v>24</v>
      </c>
      <c r="F67" t="s">
        <v>281</v>
      </c>
      <c r="G67" t="s">
        <v>282</v>
      </c>
      <c r="H67" s="66">
        <v>0.41666666666666669</v>
      </c>
    </row>
    <row r="68" spans="1:8" x14ac:dyDescent="0.2">
      <c r="A68">
        <v>3303</v>
      </c>
      <c r="B68" t="s">
        <v>378</v>
      </c>
      <c r="C68" t="s">
        <v>188</v>
      </c>
      <c r="D68" t="s">
        <v>190</v>
      </c>
      <c r="E68">
        <v>6</v>
      </c>
      <c r="F68" t="s">
        <v>281</v>
      </c>
      <c r="G68" t="s">
        <v>282</v>
      </c>
      <c r="H68" s="66">
        <v>0</v>
      </c>
    </row>
    <row r="69" spans="1:8" x14ac:dyDescent="0.2">
      <c r="A69">
        <v>3307</v>
      </c>
      <c r="B69" t="s">
        <v>379</v>
      </c>
      <c r="C69" t="s">
        <v>188</v>
      </c>
      <c r="D69" t="s">
        <v>191</v>
      </c>
      <c r="E69">
        <v>24</v>
      </c>
      <c r="F69" t="s">
        <v>282</v>
      </c>
      <c r="G69" t="s">
        <v>282</v>
      </c>
      <c r="H69" s="66">
        <v>0.875</v>
      </c>
    </row>
    <row r="70" spans="1:8" x14ac:dyDescent="0.2">
      <c r="A70">
        <v>3308</v>
      </c>
      <c r="B70" t="s">
        <v>380</v>
      </c>
      <c r="C70" t="s">
        <v>188</v>
      </c>
      <c r="D70" t="s">
        <v>192</v>
      </c>
      <c r="E70">
        <v>24</v>
      </c>
      <c r="F70" t="s">
        <v>282</v>
      </c>
      <c r="G70" t="s">
        <v>282</v>
      </c>
      <c r="H70" s="66">
        <v>1.875</v>
      </c>
    </row>
    <row r="71" spans="1:8" x14ac:dyDescent="0.2">
      <c r="A71">
        <v>3309</v>
      </c>
      <c r="B71" t="s">
        <v>381</v>
      </c>
      <c r="C71" t="s">
        <v>188</v>
      </c>
      <c r="D71" t="s">
        <v>193</v>
      </c>
      <c r="E71">
        <v>24</v>
      </c>
      <c r="F71" t="s">
        <v>282</v>
      </c>
      <c r="G71" t="s">
        <v>282</v>
      </c>
      <c r="H71" s="66">
        <v>4.166666666666667</v>
      </c>
    </row>
    <row r="72" spans="1:8" x14ac:dyDescent="0.2">
      <c r="A72" t="s">
        <v>194</v>
      </c>
      <c r="B72" t="s">
        <v>382</v>
      </c>
      <c r="C72" t="s">
        <v>188</v>
      </c>
      <c r="D72" t="s">
        <v>195</v>
      </c>
      <c r="E72">
        <v>24</v>
      </c>
      <c r="F72" t="s">
        <v>282</v>
      </c>
      <c r="G72" t="s">
        <v>282</v>
      </c>
      <c r="H72" s="66">
        <v>5</v>
      </c>
    </row>
    <row r="73" spans="1:8" x14ac:dyDescent="0.2">
      <c r="A73">
        <v>3311</v>
      </c>
      <c r="B73" t="s">
        <v>383</v>
      </c>
      <c r="C73" t="s">
        <v>188</v>
      </c>
      <c r="D73" t="s">
        <v>196</v>
      </c>
      <c r="E73">
        <v>24</v>
      </c>
      <c r="F73" t="s">
        <v>282</v>
      </c>
      <c r="G73" t="s">
        <v>282</v>
      </c>
      <c r="H73" s="66">
        <v>2.0833333333333335</v>
      </c>
    </row>
    <row r="74" spans="1:8" x14ac:dyDescent="0.2">
      <c r="A74">
        <v>3312</v>
      </c>
      <c r="B74" t="s">
        <v>384</v>
      </c>
      <c r="C74" t="s">
        <v>188</v>
      </c>
      <c r="D74" t="s">
        <v>197</v>
      </c>
      <c r="E74">
        <v>24</v>
      </c>
      <c r="F74" t="s">
        <v>282</v>
      </c>
      <c r="G74" t="s">
        <v>282</v>
      </c>
      <c r="H74" s="66">
        <v>0.83333333333333337</v>
      </c>
    </row>
    <row r="75" spans="1:8" x14ac:dyDescent="0.2">
      <c r="A75">
        <v>3313</v>
      </c>
      <c r="B75" t="s">
        <v>385</v>
      </c>
      <c r="C75" t="s">
        <v>188</v>
      </c>
      <c r="D75" t="s">
        <v>198</v>
      </c>
      <c r="E75">
        <v>24</v>
      </c>
      <c r="F75" t="s">
        <v>282</v>
      </c>
      <c r="G75" t="s">
        <v>282</v>
      </c>
      <c r="H75" s="66">
        <v>1.2083333333333333</v>
      </c>
    </row>
    <row r="76" spans="1:8" x14ac:dyDescent="0.2">
      <c r="A76" t="s">
        <v>199</v>
      </c>
      <c r="B76" t="s">
        <v>386</v>
      </c>
      <c r="C76" t="s">
        <v>188</v>
      </c>
      <c r="D76" t="s">
        <v>200</v>
      </c>
      <c r="E76">
        <v>12</v>
      </c>
      <c r="F76" t="s">
        <v>39</v>
      </c>
      <c r="G76" t="s">
        <v>39</v>
      </c>
      <c r="H76" s="66">
        <v>11.666666666666666</v>
      </c>
    </row>
    <row r="77" spans="1:8" x14ac:dyDescent="0.2">
      <c r="A77" t="s">
        <v>201</v>
      </c>
      <c r="B77" t="s">
        <v>387</v>
      </c>
      <c r="C77" t="s">
        <v>188</v>
      </c>
      <c r="D77" t="s">
        <v>202</v>
      </c>
      <c r="E77">
        <v>12</v>
      </c>
      <c r="F77" t="s">
        <v>39</v>
      </c>
      <c r="G77" t="s">
        <v>39</v>
      </c>
      <c r="H77" s="66">
        <v>5.166666666666667</v>
      </c>
    </row>
    <row r="78" spans="1:8" x14ac:dyDescent="0.2">
      <c r="A78" t="s">
        <v>203</v>
      </c>
      <c r="B78" t="s">
        <v>388</v>
      </c>
      <c r="C78" t="s">
        <v>188</v>
      </c>
      <c r="D78" t="s">
        <v>204</v>
      </c>
      <c r="E78">
        <v>12</v>
      </c>
      <c r="F78" t="s">
        <v>39</v>
      </c>
      <c r="G78" t="s">
        <v>39</v>
      </c>
      <c r="H78" s="66">
        <v>3.3333333333333335</v>
      </c>
    </row>
    <row r="79" spans="1:8" x14ac:dyDescent="0.2">
      <c r="A79" t="s">
        <v>205</v>
      </c>
      <c r="B79" t="s">
        <v>389</v>
      </c>
      <c r="C79" t="s">
        <v>188</v>
      </c>
      <c r="D79" t="s">
        <v>206</v>
      </c>
      <c r="E79">
        <v>12</v>
      </c>
      <c r="F79" t="s">
        <v>39</v>
      </c>
      <c r="G79" t="s">
        <v>39</v>
      </c>
      <c r="H79" s="66">
        <v>2.9166666666666665</v>
      </c>
    </row>
    <row r="80" spans="1:8" x14ac:dyDescent="0.2">
      <c r="A80" t="s">
        <v>207</v>
      </c>
      <c r="B80" t="s">
        <v>390</v>
      </c>
      <c r="C80" t="s">
        <v>188</v>
      </c>
      <c r="D80" t="s">
        <v>208</v>
      </c>
      <c r="E80">
        <v>12</v>
      </c>
      <c r="F80" t="s">
        <v>39</v>
      </c>
      <c r="G80" t="s">
        <v>39</v>
      </c>
      <c r="H80" s="66">
        <v>2.1666666666666665</v>
      </c>
    </row>
    <row r="81" spans="1:8" x14ac:dyDescent="0.2">
      <c r="A81" t="s">
        <v>209</v>
      </c>
      <c r="B81" t="s">
        <v>391</v>
      </c>
      <c r="C81" t="s">
        <v>188</v>
      </c>
      <c r="D81" t="s">
        <v>210</v>
      </c>
      <c r="E81">
        <v>12</v>
      </c>
      <c r="F81" t="s">
        <v>39</v>
      </c>
      <c r="G81" t="s">
        <v>39</v>
      </c>
      <c r="H81" s="66">
        <v>2.6666666666666665</v>
      </c>
    </row>
    <row r="82" spans="1:8" x14ac:dyDescent="0.2">
      <c r="A82">
        <v>3400</v>
      </c>
      <c r="B82" t="s">
        <v>392</v>
      </c>
      <c r="C82" t="s">
        <v>37</v>
      </c>
      <c r="D82" t="s">
        <v>138</v>
      </c>
      <c r="E82">
        <v>15</v>
      </c>
      <c r="F82" t="s">
        <v>280</v>
      </c>
      <c r="G82" t="s">
        <v>280</v>
      </c>
      <c r="H82" s="66">
        <v>0.33333333333333331</v>
      </c>
    </row>
    <row r="83" spans="1:8" x14ac:dyDescent="0.2">
      <c r="A83">
        <v>4002</v>
      </c>
      <c r="B83" t="s">
        <v>393</v>
      </c>
      <c r="C83" t="s">
        <v>7</v>
      </c>
      <c r="D83" t="s">
        <v>8</v>
      </c>
      <c r="E83">
        <v>100</v>
      </c>
      <c r="F83" t="s">
        <v>282</v>
      </c>
      <c r="G83" t="s">
        <v>282</v>
      </c>
      <c r="H83" s="66">
        <v>1.6</v>
      </c>
    </row>
    <row r="84" spans="1:8" x14ac:dyDescent="0.2">
      <c r="A84" t="s">
        <v>9</v>
      </c>
      <c r="B84" t="s">
        <v>394</v>
      </c>
      <c r="C84" t="s">
        <v>7</v>
      </c>
      <c r="D84" t="s">
        <v>10</v>
      </c>
      <c r="E84">
        <v>100</v>
      </c>
      <c r="F84" t="s">
        <v>282</v>
      </c>
      <c r="G84" t="s">
        <v>282</v>
      </c>
      <c r="H84" s="66">
        <v>0.1</v>
      </c>
    </row>
    <row r="85" spans="1:8" x14ac:dyDescent="0.2">
      <c r="A85" t="s">
        <v>139</v>
      </c>
      <c r="B85" t="s">
        <v>395</v>
      </c>
      <c r="C85" t="s">
        <v>37</v>
      </c>
      <c r="D85" t="s">
        <v>140</v>
      </c>
      <c r="E85">
        <v>180</v>
      </c>
      <c r="F85" t="s">
        <v>39</v>
      </c>
      <c r="G85" t="s">
        <v>39</v>
      </c>
      <c r="H85" s="66">
        <v>0.27777777777777779</v>
      </c>
    </row>
    <row r="86" spans="1:8" x14ac:dyDescent="0.2">
      <c r="A86" t="s">
        <v>11</v>
      </c>
      <c r="B86" t="s">
        <v>396</v>
      </c>
      <c r="C86" t="s">
        <v>7</v>
      </c>
      <c r="D86" t="s">
        <v>12</v>
      </c>
      <c r="E86">
        <v>100</v>
      </c>
      <c r="F86" t="s">
        <v>282</v>
      </c>
      <c r="G86" t="s">
        <v>282</v>
      </c>
      <c r="H86" s="66">
        <v>2</v>
      </c>
    </row>
    <row r="87" spans="1:8" x14ac:dyDescent="0.2">
      <c r="A87" t="s">
        <v>13</v>
      </c>
      <c r="B87" t="s">
        <v>397</v>
      </c>
      <c r="C87" t="s">
        <v>7</v>
      </c>
      <c r="D87" t="s">
        <v>14</v>
      </c>
      <c r="E87">
        <v>400</v>
      </c>
      <c r="F87" t="s">
        <v>282</v>
      </c>
      <c r="G87" t="s">
        <v>39</v>
      </c>
      <c r="H87" s="66">
        <v>0.75</v>
      </c>
    </row>
    <row r="88" spans="1:8" x14ac:dyDescent="0.2">
      <c r="A88" t="s">
        <v>23</v>
      </c>
      <c r="B88" t="s">
        <v>398</v>
      </c>
      <c r="C88" t="s">
        <v>7</v>
      </c>
      <c r="D88" t="s">
        <v>24</v>
      </c>
      <c r="E88">
        <v>1000</v>
      </c>
      <c r="F88" t="s">
        <v>279</v>
      </c>
      <c r="G88" t="s">
        <v>282</v>
      </c>
      <c r="H88" s="66">
        <v>0.01</v>
      </c>
    </row>
    <row r="89" spans="1:8" x14ac:dyDescent="0.2">
      <c r="A89" t="s">
        <v>211</v>
      </c>
      <c r="B89" t="s">
        <v>399</v>
      </c>
      <c r="C89" t="s">
        <v>212</v>
      </c>
      <c r="D89" t="s">
        <v>213</v>
      </c>
      <c r="E89">
        <v>2000</v>
      </c>
      <c r="F89" t="s">
        <v>39</v>
      </c>
      <c r="G89" t="s">
        <v>39</v>
      </c>
      <c r="H89" s="66">
        <v>0.25</v>
      </c>
    </row>
    <row r="90" spans="1:8" x14ac:dyDescent="0.2">
      <c r="A90" t="s">
        <v>15</v>
      </c>
      <c r="B90" t="s">
        <v>400</v>
      </c>
      <c r="C90" t="s">
        <v>7</v>
      </c>
      <c r="D90" t="s">
        <v>16</v>
      </c>
      <c r="E90">
        <v>2000</v>
      </c>
      <c r="F90" t="s">
        <v>39</v>
      </c>
      <c r="G90" t="s">
        <v>39</v>
      </c>
      <c r="H90" s="66">
        <v>2.5000000000000001E-2</v>
      </c>
    </row>
    <row r="91" spans="1:8" x14ac:dyDescent="0.2">
      <c r="A91" t="s">
        <v>25</v>
      </c>
      <c r="B91" t="s">
        <v>401</v>
      </c>
      <c r="C91" t="s">
        <v>7</v>
      </c>
      <c r="D91" t="s">
        <v>26</v>
      </c>
      <c r="E91">
        <v>250</v>
      </c>
      <c r="F91" t="s">
        <v>39</v>
      </c>
      <c r="G91" t="s">
        <v>39</v>
      </c>
      <c r="H91" s="66">
        <v>1</v>
      </c>
    </row>
    <row r="92" spans="1:8" x14ac:dyDescent="0.2">
      <c r="A92" t="s">
        <v>17</v>
      </c>
      <c r="B92" t="s">
        <v>402</v>
      </c>
      <c r="C92" t="s">
        <v>7</v>
      </c>
      <c r="D92" t="s">
        <v>18</v>
      </c>
      <c r="E92">
        <v>100</v>
      </c>
      <c r="F92" t="s">
        <v>282</v>
      </c>
      <c r="G92" t="s">
        <v>282</v>
      </c>
      <c r="H92" s="66">
        <v>1.5</v>
      </c>
    </row>
    <row r="93" spans="1:8" x14ac:dyDescent="0.2">
      <c r="A93">
        <v>4090</v>
      </c>
      <c r="B93" t="s">
        <v>403</v>
      </c>
      <c r="C93" t="s">
        <v>212</v>
      </c>
      <c r="D93" t="s">
        <v>214</v>
      </c>
      <c r="E93">
        <v>1000</v>
      </c>
      <c r="F93" t="s">
        <v>39</v>
      </c>
      <c r="G93" t="s">
        <v>39</v>
      </c>
      <c r="H93" s="66">
        <v>0.1</v>
      </c>
    </row>
    <row r="94" spans="1:8" x14ac:dyDescent="0.2">
      <c r="A94" t="s">
        <v>19</v>
      </c>
      <c r="B94" t="s">
        <v>404</v>
      </c>
      <c r="C94" t="s">
        <v>7</v>
      </c>
      <c r="D94" t="s">
        <v>20</v>
      </c>
      <c r="E94">
        <v>55</v>
      </c>
      <c r="F94" t="s">
        <v>282</v>
      </c>
      <c r="G94" t="s">
        <v>282</v>
      </c>
      <c r="H94" s="66">
        <v>40</v>
      </c>
    </row>
    <row r="95" spans="1:8" x14ac:dyDescent="0.2">
      <c r="A95" t="s">
        <v>21</v>
      </c>
      <c r="B95" t="s">
        <v>405</v>
      </c>
      <c r="C95" t="s">
        <v>7</v>
      </c>
      <c r="D95" t="s">
        <v>22</v>
      </c>
      <c r="E95">
        <v>55</v>
      </c>
      <c r="F95" t="s">
        <v>282</v>
      </c>
      <c r="G95" t="s">
        <v>282</v>
      </c>
      <c r="H95" s="66">
        <v>4.9090909090909092</v>
      </c>
    </row>
    <row r="96" spans="1:8" x14ac:dyDescent="0.2">
      <c r="A96" t="s">
        <v>215</v>
      </c>
      <c r="B96" t="s">
        <v>406</v>
      </c>
      <c r="C96" t="s">
        <v>212</v>
      </c>
      <c r="D96" t="s">
        <v>216</v>
      </c>
      <c r="E96">
        <v>4000</v>
      </c>
      <c r="F96" t="s">
        <v>39</v>
      </c>
      <c r="G96" t="s">
        <v>39</v>
      </c>
      <c r="H96" s="66">
        <v>0</v>
      </c>
    </row>
    <row r="97" spans="1:8" x14ac:dyDescent="0.2">
      <c r="A97" t="s">
        <v>217</v>
      </c>
      <c r="B97" t="s">
        <v>407</v>
      </c>
      <c r="C97" t="s">
        <v>212</v>
      </c>
      <c r="D97" t="s">
        <v>218</v>
      </c>
      <c r="E97">
        <v>6000</v>
      </c>
      <c r="F97" t="s">
        <v>39</v>
      </c>
      <c r="G97" t="s">
        <v>39</v>
      </c>
      <c r="H97" s="66">
        <v>0</v>
      </c>
    </row>
    <row r="98" spans="1:8" x14ac:dyDescent="0.2">
      <c r="A98" t="s">
        <v>219</v>
      </c>
      <c r="B98" t="s">
        <v>408</v>
      </c>
      <c r="C98" t="s">
        <v>212</v>
      </c>
      <c r="D98" t="s">
        <v>220</v>
      </c>
      <c r="E98">
        <v>1</v>
      </c>
      <c r="F98" t="s">
        <v>39</v>
      </c>
      <c r="G98" t="s">
        <v>279</v>
      </c>
      <c r="H98" s="66">
        <v>0</v>
      </c>
    </row>
    <row r="99" spans="1:8" x14ac:dyDescent="0.2">
      <c r="A99" t="s">
        <v>221</v>
      </c>
      <c r="B99" t="s">
        <v>409</v>
      </c>
      <c r="C99" t="s">
        <v>212</v>
      </c>
      <c r="D99" t="s">
        <v>222</v>
      </c>
      <c r="E99">
        <v>500</v>
      </c>
      <c r="F99" t="s">
        <v>39</v>
      </c>
      <c r="G99" t="s">
        <v>282</v>
      </c>
      <c r="H99" s="66">
        <v>0.1</v>
      </c>
    </row>
    <row r="100" spans="1:8" x14ac:dyDescent="0.2">
      <c r="A100" t="s">
        <v>141</v>
      </c>
      <c r="B100" t="s">
        <v>410</v>
      </c>
      <c r="C100" t="s">
        <v>37</v>
      </c>
      <c r="D100" t="s">
        <v>142</v>
      </c>
      <c r="E100">
        <v>432</v>
      </c>
      <c r="F100" t="s">
        <v>39</v>
      </c>
      <c r="G100" t="s">
        <v>39</v>
      </c>
      <c r="H100" s="66">
        <v>0.55555555555555558</v>
      </c>
    </row>
    <row r="101" spans="1:8" x14ac:dyDescent="0.2">
      <c r="A101" t="s">
        <v>143</v>
      </c>
      <c r="B101" t="s">
        <v>411</v>
      </c>
      <c r="C101" t="s">
        <v>37</v>
      </c>
      <c r="D101" t="s">
        <v>144</v>
      </c>
      <c r="E101">
        <v>200</v>
      </c>
      <c r="F101" t="s">
        <v>39</v>
      </c>
      <c r="G101" t="s">
        <v>39</v>
      </c>
      <c r="H101" s="66">
        <v>0.7</v>
      </c>
    </row>
    <row r="102" spans="1:8" x14ac:dyDescent="0.2">
      <c r="A102">
        <v>6110</v>
      </c>
      <c r="B102" t="s">
        <v>412</v>
      </c>
      <c r="C102" t="s">
        <v>37</v>
      </c>
      <c r="D102" t="s">
        <v>145</v>
      </c>
      <c r="E102">
        <v>448</v>
      </c>
      <c r="F102" t="s">
        <v>39</v>
      </c>
      <c r="G102" t="s">
        <v>39</v>
      </c>
      <c r="H102" s="66">
        <v>0.5357142857142857</v>
      </c>
    </row>
    <row r="103" spans="1:8" x14ac:dyDescent="0.2">
      <c r="A103" t="s">
        <v>146</v>
      </c>
      <c r="B103" t="s">
        <v>413</v>
      </c>
      <c r="C103" t="s">
        <v>37</v>
      </c>
      <c r="D103" t="s">
        <v>147</v>
      </c>
      <c r="E103">
        <v>12.5</v>
      </c>
      <c r="F103" t="s">
        <v>39</v>
      </c>
      <c r="G103" t="s">
        <v>39</v>
      </c>
      <c r="H103" s="66">
        <v>0</v>
      </c>
    </row>
    <row r="104" spans="1:8" x14ac:dyDescent="0.2">
      <c r="A104">
        <v>6113</v>
      </c>
      <c r="B104" t="s">
        <v>414</v>
      </c>
      <c r="C104" t="s">
        <v>37</v>
      </c>
      <c r="D104" t="s">
        <v>148</v>
      </c>
      <c r="E104">
        <v>10</v>
      </c>
      <c r="F104" t="s">
        <v>39</v>
      </c>
      <c r="G104" t="s">
        <v>39</v>
      </c>
      <c r="H104" s="66">
        <v>0.3</v>
      </c>
    </row>
    <row r="105" spans="1:8" x14ac:dyDescent="0.2">
      <c r="A105">
        <v>6117</v>
      </c>
      <c r="B105" t="s">
        <v>415</v>
      </c>
      <c r="C105" t="s">
        <v>37</v>
      </c>
      <c r="D105" t="s">
        <v>176</v>
      </c>
      <c r="E105">
        <v>5</v>
      </c>
      <c r="F105" t="s">
        <v>47</v>
      </c>
      <c r="G105" t="s">
        <v>47</v>
      </c>
      <c r="H105" s="66">
        <v>0.5</v>
      </c>
    </row>
    <row r="106" spans="1:8" x14ac:dyDescent="0.2">
      <c r="A106" t="s">
        <v>177</v>
      </c>
      <c r="B106" t="s">
        <v>416</v>
      </c>
      <c r="C106" t="s">
        <v>37</v>
      </c>
      <c r="D106" t="s">
        <v>178</v>
      </c>
      <c r="E106">
        <v>1</v>
      </c>
      <c r="F106" t="s">
        <v>47</v>
      </c>
      <c r="G106" t="s">
        <v>47</v>
      </c>
      <c r="H106" s="66">
        <v>0.5</v>
      </c>
    </row>
    <row r="107" spans="1:8" x14ac:dyDescent="0.2">
      <c r="A107" t="s">
        <v>149</v>
      </c>
      <c r="B107" t="s">
        <v>417</v>
      </c>
      <c r="C107" t="s">
        <v>37</v>
      </c>
      <c r="D107" t="s">
        <v>150</v>
      </c>
      <c r="E107">
        <v>0.45</v>
      </c>
      <c r="F107" t="s">
        <v>47</v>
      </c>
      <c r="G107" t="s">
        <v>47</v>
      </c>
      <c r="H107" s="66">
        <v>1</v>
      </c>
    </row>
    <row r="108" spans="1:8" x14ac:dyDescent="0.2">
      <c r="A108">
        <v>6216</v>
      </c>
      <c r="B108" t="s">
        <v>418</v>
      </c>
      <c r="C108" t="s">
        <v>37</v>
      </c>
      <c r="D108" t="s">
        <v>151</v>
      </c>
      <c r="E108">
        <v>36</v>
      </c>
      <c r="F108" t="s">
        <v>39</v>
      </c>
      <c r="G108" t="s">
        <v>39</v>
      </c>
      <c r="H108" s="66">
        <v>0.55555555555555558</v>
      </c>
    </row>
    <row r="109" spans="1:8" x14ac:dyDescent="0.2">
      <c r="A109">
        <v>8002</v>
      </c>
      <c r="B109" t="s">
        <v>419</v>
      </c>
      <c r="C109" t="s">
        <v>212</v>
      </c>
      <c r="D109" t="s">
        <v>223</v>
      </c>
      <c r="E109">
        <v>1000</v>
      </c>
      <c r="F109" t="s">
        <v>39</v>
      </c>
      <c r="G109" t="s">
        <v>39</v>
      </c>
      <c r="H109" s="66">
        <v>0</v>
      </c>
    </row>
    <row r="110" spans="1:8" x14ac:dyDescent="0.2">
      <c r="A110">
        <v>8003</v>
      </c>
      <c r="B110" t="s">
        <v>420</v>
      </c>
      <c r="C110" t="s">
        <v>212</v>
      </c>
      <c r="D110" t="s">
        <v>224</v>
      </c>
      <c r="E110">
        <v>1000</v>
      </c>
      <c r="F110" t="s">
        <v>39</v>
      </c>
      <c r="G110" t="s">
        <v>39</v>
      </c>
      <c r="H110" s="66">
        <v>0</v>
      </c>
    </row>
    <row r="111" spans="1:8" x14ac:dyDescent="0.2">
      <c r="A111">
        <v>8006</v>
      </c>
      <c r="B111" t="s">
        <v>421</v>
      </c>
      <c r="C111" t="s">
        <v>212</v>
      </c>
      <c r="D111" t="s">
        <v>225</v>
      </c>
      <c r="E111">
        <v>1000</v>
      </c>
      <c r="F111" t="s">
        <v>39</v>
      </c>
      <c r="G111" t="s">
        <v>39</v>
      </c>
      <c r="H111" s="66">
        <v>1</v>
      </c>
    </row>
    <row r="112" spans="1:8" x14ac:dyDescent="0.2">
      <c r="A112">
        <v>8007</v>
      </c>
      <c r="B112" t="s">
        <v>422</v>
      </c>
      <c r="C112" t="s">
        <v>212</v>
      </c>
      <c r="D112" t="s">
        <v>226</v>
      </c>
      <c r="E112">
        <v>1000</v>
      </c>
      <c r="F112" t="s">
        <v>39</v>
      </c>
      <c r="G112" t="s">
        <v>39</v>
      </c>
      <c r="H112" s="66">
        <v>0</v>
      </c>
    </row>
    <row r="113" spans="1:8" x14ac:dyDescent="0.2">
      <c r="A113">
        <v>8022</v>
      </c>
      <c r="B113" t="s">
        <v>423</v>
      </c>
      <c r="C113" t="s">
        <v>212</v>
      </c>
      <c r="D113" t="s">
        <v>227</v>
      </c>
      <c r="E113">
        <v>5000</v>
      </c>
      <c r="F113" t="s">
        <v>39</v>
      </c>
      <c r="G113" t="s">
        <v>39</v>
      </c>
      <c r="H113" s="66">
        <v>0</v>
      </c>
    </row>
    <row r="114" spans="1:8" x14ac:dyDescent="0.2">
      <c r="A114">
        <v>8023</v>
      </c>
      <c r="B114" t="s">
        <v>424</v>
      </c>
      <c r="C114" t="s">
        <v>212</v>
      </c>
      <c r="D114" t="s">
        <v>228</v>
      </c>
      <c r="E114">
        <v>5000</v>
      </c>
      <c r="F114" t="s">
        <v>39</v>
      </c>
      <c r="G114" t="s">
        <v>39</v>
      </c>
      <c r="H114" s="66">
        <v>0</v>
      </c>
    </row>
    <row r="115" spans="1:8" x14ac:dyDescent="0.2">
      <c r="A115" t="s">
        <v>229</v>
      </c>
      <c r="B115" t="s">
        <v>425</v>
      </c>
      <c r="C115" t="s">
        <v>212</v>
      </c>
      <c r="D115" t="s">
        <v>230</v>
      </c>
      <c r="E115">
        <v>4</v>
      </c>
      <c r="F115" t="s">
        <v>39</v>
      </c>
      <c r="G115" t="s">
        <v>39</v>
      </c>
      <c r="H115" s="66">
        <v>1</v>
      </c>
    </row>
    <row r="116" spans="1:8" x14ac:dyDescent="0.2">
      <c r="A116">
        <v>8039</v>
      </c>
      <c r="B116" t="s">
        <v>426</v>
      </c>
      <c r="C116" t="s">
        <v>212</v>
      </c>
      <c r="D116" t="s">
        <v>231</v>
      </c>
      <c r="E116">
        <v>25</v>
      </c>
      <c r="F116" t="s">
        <v>282</v>
      </c>
      <c r="G116" t="s">
        <v>282</v>
      </c>
      <c r="H116" s="66">
        <v>0.8</v>
      </c>
    </row>
    <row r="117" spans="1:8" x14ac:dyDescent="0.2">
      <c r="A117">
        <v>8040</v>
      </c>
      <c r="B117" t="s">
        <v>427</v>
      </c>
      <c r="C117" t="s">
        <v>212</v>
      </c>
      <c r="D117" t="s">
        <v>232</v>
      </c>
      <c r="E117">
        <v>25</v>
      </c>
      <c r="F117" t="s">
        <v>282</v>
      </c>
      <c r="G117" t="s">
        <v>39</v>
      </c>
      <c r="H117" s="66">
        <v>0</v>
      </c>
    </row>
    <row r="118" spans="1:8" x14ac:dyDescent="0.2">
      <c r="A118" t="s">
        <v>233</v>
      </c>
      <c r="B118" t="s">
        <v>428</v>
      </c>
      <c r="C118" t="s">
        <v>212</v>
      </c>
      <c r="D118" t="s">
        <v>234</v>
      </c>
      <c r="E118">
        <v>100</v>
      </c>
      <c r="F118" t="s">
        <v>282</v>
      </c>
      <c r="G118" t="s">
        <v>39</v>
      </c>
      <c r="H118" s="66">
        <v>0.25</v>
      </c>
    </row>
    <row r="119" spans="1:8" x14ac:dyDescent="0.2">
      <c r="A119" t="s">
        <v>235</v>
      </c>
      <c r="B119" t="s">
        <v>429</v>
      </c>
      <c r="C119" t="s">
        <v>212</v>
      </c>
      <c r="D119" t="s">
        <v>236</v>
      </c>
      <c r="E119">
        <v>50</v>
      </c>
      <c r="F119" t="s">
        <v>39</v>
      </c>
      <c r="G119" t="s">
        <v>39</v>
      </c>
      <c r="H119" s="66">
        <v>0</v>
      </c>
    </row>
    <row r="120" spans="1:8" x14ac:dyDescent="0.2">
      <c r="A120" t="s">
        <v>237</v>
      </c>
      <c r="B120" t="s">
        <v>430</v>
      </c>
      <c r="C120" t="s">
        <v>212</v>
      </c>
      <c r="D120" t="s">
        <v>238</v>
      </c>
      <c r="E120">
        <v>50</v>
      </c>
      <c r="F120" t="s">
        <v>39</v>
      </c>
      <c r="G120" t="s">
        <v>39</v>
      </c>
      <c r="H120" s="66">
        <v>0.5</v>
      </c>
    </row>
    <row r="121" spans="1:8" x14ac:dyDescent="0.2">
      <c r="A121" t="s">
        <v>239</v>
      </c>
      <c r="B121" t="s">
        <v>431</v>
      </c>
      <c r="C121" t="s">
        <v>212</v>
      </c>
      <c r="D121" t="s">
        <v>240</v>
      </c>
      <c r="E121">
        <v>12</v>
      </c>
      <c r="G121" t="s">
        <v>39</v>
      </c>
      <c r="H121" s="66">
        <v>0.5</v>
      </c>
    </row>
    <row r="122" spans="1:8" x14ac:dyDescent="0.2">
      <c r="A122" t="s">
        <v>241</v>
      </c>
      <c r="B122" t="s">
        <v>432</v>
      </c>
      <c r="C122" t="s">
        <v>212</v>
      </c>
      <c r="D122" t="s">
        <v>242</v>
      </c>
      <c r="E122">
        <v>12</v>
      </c>
      <c r="G122" t="s">
        <v>39</v>
      </c>
      <c r="H122" s="66">
        <v>0.5</v>
      </c>
    </row>
    <row r="123" spans="1:8" x14ac:dyDescent="0.2">
      <c r="A123">
        <v>9110</v>
      </c>
      <c r="B123" t="s">
        <v>433</v>
      </c>
      <c r="C123" t="s">
        <v>212</v>
      </c>
      <c r="D123" t="s">
        <v>243</v>
      </c>
      <c r="E123">
        <v>120</v>
      </c>
      <c r="G123" t="s">
        <v>39</v>
      </c>
      <c r="H123" s="66">
        <v>0.2</v>
      </c>
    </row>
    <row r="124" spans="1:8" x14ac:dyDescent="0.2">
      <c r="A124">
        <v>9115</v>
      </c>
      <c r="B124" t="s">
        <v>434</v>
      </c>
      <c r="C124" t="s">
        <v>212</v>
      </c>
      <c r="D124" t="s">
        <v>244</v>
      </c>
      <c r="E124">
        <v>168</v>
      </c>
      <c r="G124" t="s">
        <v>39</v>
      </c>
      <c r="H124" s="66">
        <v>0.2</v>
      </c>
    </row>
    <row r="125" spans="1:8" x14ac:dyDescent="0.2">
      <c r="A125">
        <v>9120</v>
      </c>
      <c r="B125" t="s">
        <v>435</v>
      </c>
      <c r="C125" t="s">
        <v>212</v>
      </c>
      <c r="D125" t="s">
        <v>245</v>
      </c>
      <c r="E125">
        <v>200</v>
      </c>
      <c r="G125" t="s">
        <v>39</v>
      </c>
      <c r="H125" s="66">
        <v>0.2</v>
      </c>
    </row>
    <row r="126" spans="1:8" x14ac:dyDescent="0.2">
      <c r="A126" t="s">
        <v>246</v>
      </c>
      <c r="B126" t="s">
        <v>436</v>
      </c>
      <c r="C126" t="s">
        <v>212</v>
      </c>
      <c r="D126" t="s">
        <v>247</v>
      </c>
      <c r="E126">
        <v>120</v>
      </c>
      <c r="G126" t="s">
        <v>39</v>
      </c>
      <c r="H126" s="66">
        <v>0</v>
      </c>
    </row>
    <row r="127" spans="1:8" x14ac:dyDescent="0.2">
      <c r="A127" t="s">
        <v>248</v>
      </c>
      <c r="B127" t="s">
        <v>437</v>
      </c>
      <c r="C127" t="s">
        <v>212</v>
      </c>
      <c r="D127" t="s">
        <v>249</v>
      </c>
      <c r="E127">
        <v>6</v>
      </c>
      <c r="G127" t="s">
        <v>39</v>
      </c>
      <c r="H127" s="66">
        <v>0</v>
      </c>
    </row>
    <row r="128" spans="1:8" x14ac:dyDescent="0.2">
      <c r="A128">
        <v>9135</v>
      </c>
      <c r="B128" t="s">
        <v>438</v>
      </c>
      <c r="C128" t="s">
        <v>212</v>
      </c>
      <c r="D128" t="s">
        <v>250</v>
      </c>
      <c r="E128">
        <v>6</v>
      </c>
      <c r="G128" t="s">
        <v>39</v>
      </c>
      <c r="H128" s="66">
        <v>0</v>
      </c>
    </row>
    <row r="129" spans="1:8" x14ac:dyDescent="0.2">
      <c r="A129">
        <v>9140</v>
      </c>
      <c r="B129" t="s">
        <v>439</v>
      </c>
      <c r="C129" t="s">
        <v>212</v>
      </c>
      <c r="D129" t="s">
        <v>251</v>
      </c>
      <c r="E129">
        <v>1</v>
      </c>
      <c r="G129" t="s">
        <v>279</v>
      </c>
      <c r="H129" s="66">
        <v>0</v>
      </c>
    </row>
    <row r="130" spans="1:8" x14ac:dyDescent="0.2">
      <c r="A130">
        <v>9150</v>
      </c>
      <c r="B130" t="s">
        <v>440</v>
      </c>
      <c r="C130" t="s">
        <v>212</v>
      </c>
      <c r="D130" t="s">
        <v>252</v>
      </c>
      <c r="E130">
        <v>1</v>
      </c>
      <c r="G130" t="s">
        <v>279</v>
      </c>
      <c r="H130" s="66">
        <v>0</v>
      </c>
    </row>
    <row r="131" spans="1:8" x14ac:dyDescent="0.2">
      <c r="A131" t="s">
        <v>253</v>
      </c>
      <c r="B131" t="s">
        <v>441</v>
      </c>
      <c r="C131" t="s">
        <v>212</v>
      </c>
      <c r="D131" t="s">
        <v>254</v>
      </c>
      <c r="E131">
        <v>1</v>
      </c>
      <c r="G131" t="s">
        <v>279</v>
      </c>
      <c r="H131" s="66">
        <v>0.2</v>
      </c>
    </row>
    <row r="132" spans="1:8" x14ac:dyDescent="0.2">
      <c r="A132" t="s">
        <v>255</v>
      </c>
      <c r="B132" t="s">
        <v>442</v>
      </c>
      <c r="C132" t="s">
        <v>212</v>
      </c>
      <c r="D132" t="s">
        <v>256</v>
      </c>
      <c r="E132">
        <v>12</v>
      </c>
      <c r="G132" t="s">
        <v>39</v>
      </c>
      <c r="H132" s="66">
        <v>4</v>
      </c>
    </row>
    <row r="133" spans="1:8" x14ac:dyDescent="0.2">
      <c r="A133">
        <v>9175</v>
      </c>
      <c r="B133" t="s">
        <v>443</v>
      </c>
      <c r="C133" t="s">
        <v>212</v>
      </c>
      <c r="D133" t="s">
        <v>257</v>
      </c>
      <c r="E133">
        <v>1</v>
      </c>
      <c r="G133" t="s">
        <v>279</v>
      </c>
      <c r="H133" s="66">
        <v>0</v>
      </c>
    </row>
    <row r="134" spans="1:8" x14ac:dyDescent="0.2">
      <c r="A134">
        <v>9180</v>
      </c>
      <c r="B134" t="s">
        <v>444</v>
      </c>
      <c r="C134" t="s">
        <v>212</v>
      </c>
      <c r="D134" t="s">
        <v>258</v>
      </c>
      <c r="E134">
        <v>1</v>
      </c>
      <c r="G134" t="s">
        <v>279</v>
      </c>
      <c r="H134" s="66">
        <v>0</v>
      </c>
    </row>
    <row r="135" spans="1:8" x14ac:dyDescent="0.2">
      <c r="A135">
        <v>9185</v>
      </c>
      <c r="B135" t="s">
        <v>445</v>
      </c>
      <c r="C135" t="s">
        <v>212</v>
      </c>
      <c r="D135" t="s">
        <v>259</v>
      </c>
      <c r="E135">
        <v>1</v>
      </c>
      <c r="G135" t="s">
        <v>279</v>
      </c>
      <c r="H135" s="66">
        <v>0</v>
      </c>
    </row>
    <row r="136" spans="1:8" x14ac:dyDescent="0.2">
      <c r="A136">
        <v>9190</v>
      </c>
      <c r="B136" t="s">
        <v>446</v>
      </c>
      <c r="C136" t="s">
        <v>212</v>
      </c>
      <c r="D136" t="s">
        <v>260</v>
      </c>
      <c r="E136">
        <v>1</v>
      </c>
      <c r="G136" t="s">
        <v>279</v>
      </c>
      <c r="H136" s="66">
        <v>0</v>
      </c>
    </row>
    <row r="137" spans="1:8" x14ac:dyDescent="0.2">
      <c r="A137" t="s">
        <v>261</v>
      </c>
      <c r="B137" t="s">
        <v>447</v>
      </c>
      <c r="C137" t="s">
        <v>212</v>
      </c>
      <c r="D137" t="s">
        <v>262</v>
      </c>
      <c r="E137">
        <v>1</v>
      </c>
      <c r="G137" t="s">
        <v>279</v>
      </c>
      <c r="H137" s="66">
        <v>0</v>
      </c>
    </row>
    <row r="138" spans="1:8" x14ac:dyDescent="0.2">
      <c r="A138">
        <v>9197</v>
      </c>
      <c r="B138" t="s">
        <v>448</v>
      </c>
      <c r="C138" t="s">
        <v>212</v>
      </c>
      <c r="D138" t="s">
        <v>263</v>
      </c>
      <c r="E138">
        <v>18</v>
      </c>
      <c r="G138" t="s">
        <v>279</v>
      </c>
      <c r="H138" s="66">
        <v>0</v>
      </c>
    </row>
    <row r="139" spans="1:8" x14ac:dyDescent="0.2">
      <c r="A139">
        <v>9215</v>
      </c>
      <c r="B139" t="s">
        <v>449</v>
      </c>
      <c r="C139" t="s">
        <v>212</v>
      </c>
      <c r="D139" t="s">
        <v>264</v>
      </c>
      <c r="E139">
        <v>1</v>
      </c>
      <c r="G139" t="s">
        <v>280</v>
      </c>
      <c r="H139" s="66">
        <v>0</v>
      </c>
    </row>
    <row r="140" spans="1:8" x14ac:dyDescent="0.2">
      <c r="A140">
        <v>9221</v>
      </c>
      <c r="B140" t="s">
        <v>450</v>
      </c>
      <c r="C140" t="s">
        <v>212</v>
      </c>
      <c r="D140" t="s">
        <v>265</v>
      </c>
      <c r="E140">
        <v>100</v>
      </c>
      <c r="G140" t="s">
        <v>39</v>
      </c>
      <c r="H140" s="66">
        <v>0</v>
      </c>
    </row>
    <row r="141" spans="1:8" x14ac:dyDescent="0.2">
      <c r="A141">
        <v>9230</v>
      </c>
      <c r="B141" t="s">
        <v>451</v>
      </c>
      <c r="C141" t="s">
        <v>212</v>
      </c>
      <c r="D141" t="s">
        <v>266</v>
      </c>
      <c r="E141">
        <v>1</v>
      </c>
      <c r="G141" t="s">
        <v>279</v>
      </c>
      <c r="H141" s="66">
        <v>0</v>
      </c>
    </row>
    <row r="142" spans="1:8" x14ac:dyDescent="0.2">
      <c r="A142">
        <v>9231</v>
      </c>
      <c r="B142" t="s">
        <v>452</v>
      </c>
      <c r="C142" t="s">
        <v>212</v>
      </c>
      <c r="D142" t="s">
        <v>267</v>
      </c>
      <c r="E142">
        <v>12</v>
      </c>
      <c r="G142" t="s">
        <v>279</v>
      </c>
      <c r="H142" s="66">
        <v>0</v>
      </c>
    </row>
    <row r="143" spans="1:8" x14ac:dyDescent="0.2">
      <c r="A143">
        <v>9232</v>
      </c>
      <c r="B143" t="s">
        <v>453</v>
      </c>
      <c r="C143" t="s">
        <v>212</v>
      </c>
      <c r="D143" t="s">
        <v>268</v>
      </c>
      <c r="E143">
        <v>20</v>
      </c>
      <c r="G143" t="s">
        <v>282</v>
      </c>
      <c r="H143" s="66">
        <v>0</v>
      </c>
    </row>
    <row r="144" spans="1:8" x14ac:dyDescent="0.2">
      <c r="A144">
        <v>9246</v>
      </c>
      <c r="B144" t="s">
        <v>454</v>
      </c>
      <c r="C144" t="s">
        <v>212</v>
      </c>
      <c r="D144" t="s">
        <v>269</v>
      </c>
      <c r="E144">
        <v>1</v>
      </c>
      <c r="G144" t="s">
        <v>279</v>
      </c>
      <c r="H144" s="66">
        <v>0</v>
      </c>
    </row>
    <row r="145" spans="1:8" x14ac:dyDescent="0.2">
      <c r="A145">
        <v>9248</v>
      </c>
      <c r="B145" t="s">
        <v>455</v>
      </c>
      <c r="C145" t="s">
        <v>212</v>
      </c>
      <c r="D145" t="s">
        <v>270</v>
      </c>
      <c r="E145">
        <v>100</v>
      </c>
      <c r="G145" t="s">
        <v>279</v>
      </c>
      <c r="H145" s="66">
        <v>0</v>
      </c>
    </row>
    <row r="146" spans="1:8" x14ac:dyDescent="0.2">
      <c r="A146" t="s">
        <v>271</v>
      </c>
      <c r="B146" t="s">
        <v>456</v>
      </c>
      <c r="C146" t="s">
        <v>212</v>
      </c>
      <c r="D146" t="s">
        <v>272</v>
      </c>
      <c r="E146">
        <v>3</v>
      </c>
      <c r="G146" t="s">
        <v>279</v>
      </c>
      <c r="H146" s="66">
        <v>0</v>
      </c>
    </row>
    <row r="147" spans="1:8" x14ac:dyDescent="0.2">
      <c r="A147" t="s">
        <v>273</v>
      </c>
      <c r="B147" t="s">
        <v>457</v>
      </c>
      <c r="C147" t="s">
        <v>212</v>
      </c>
      <c r="D147" t="s">
        <v>274</v>
      </c>
      <c r="E147">
        <v>6</v>
      </c>
      <c r="G147" t="s">
        <v>282</v>
      </c>
      <c r="H147" s="66">
        <v>0</v>
      </c>
    </row>
    <row r="148" spans="1:8" x14ac:dyDescent="0.2">
      <c r="A148">
        <v>9255</v>
      </c>
      <c r="B148" t="s">
        <v>458</v>
      </c>
      <c r="C148" t="s">
        <v>212</v>
      </c>
      <c r="D148" t="s">
        <v>275</v>
      </c>
      <c r="E148">
        <v>4</v>
      </c>
      <c r="G148" t="s">
        <v>282</v>
      </c>
      <c r="H148" s="66">
        <v>0</v>
      </c>
    </row>
    <row r="149" spans="1:8" x14ac:dyDescent="0.2">
      <c r="A149" t="s">
        <v>27</v>
      </c>
      <c r="B149" t="s">
        <v>459</v>
      </c>
      <c r="C149" t="s">
        <v>7</v>
      </c>
      <c r="D149" t="s">
        <v>28</v>
      </c>
      <c r="E149">
        <v>1000</v>
      </c>
      <c r="G149" t="s">
        <v>39</v>
      </c>
      <c r="H149" s="66">
        <v>1E-3</v>
      </c>
    </row>
    <row r="150" spans="1:8" x14ac:dyDescent="0.2">
      <c r="A150">
        <v>9403</v>
      </c>
      <c r="B150" t="s">
        <v>460</v>
      </c>
      <c r="C150" t="s">
        <v>7</v>
      </c>
      <c r="D150" t="s">
        <v>29</v>
      </c>
      <c r="E150">
        <v>1000</v>
      </c>
      <c r="G150" t="s">
        <v>39</v>
      </c>
      <c r="H150" s="66">
        <v>1E-3</v>
      </c>
    </row>
    <row r="151" spans="1:8" x14ac:dyDescent="0.2">
      <c r="A151" t="s">
        <v>30</v>
      </c>
      <c r="B151" t="s">
        <v>461</v>
      </c>
      <c r="C151" t="s">
        <v>7</v>
      </c>
      <c r="D151" t="s">
        <v>31</v>
      </c>
      <c r="E151">
        <v>2000</v>
      </c>
      <c r="G151" t="s">
        <v>282</v>
      </c>
      <c r="H151" s="66">
        <v>0.05</v>
      </c>
    </row>
    <row r="152" spans="1:8" x14ac:dyDescent="0.2">
      <c r="A152" t="s">
        <v>32</v>
      </c>
      <c r="B152" t="s">
        <v>462</v>
      </c>
      <c r="C152" t="s">
        <v>7</v>
      </c>
      <c r="D152" t="s">
        <v>33</v>
      </c>
      <c r="E152">
        <v>1000</v>
      </c>
      <c r="G152" t="s">
        <v>39</v>
      </c>
      <c r="H152" s="66">
        <v>0</v>
      </c>
    </row>
    <row r="153" spans="1:8" x14ac:dyDescent="0.2">
      <c r="A153" t="s">
        <v>34</v>
      </c>
      <c r="B153" t="s">
        <v>463</v>
      </c>
      <c r="C153" t="s">
        <v>7</v>
      </c>
      <c r="D153" t="s">
        <v>35</v>
      </c>
      <c r="E153">
        <v>2000</v>
      </c>
      <c r="G153" t="s">
        <v>39</v>
      </c>
      <c r="H153" s="66">
        <v>0.01</v>
      </c>
    </row>
    <row r="154" spans="1:8" x14ac:dyDescent="0.2">
      <c r="A154" t="s">
        <v>179</v>
      </c>
      <c r="B154" t="s">
        <v>464</v>
      </c>
      <c r="C154" t="s">
        <v>37</v>
      </c>
      <c r="D154" t="s">
        <v>180</v>
      </c>
      <c r="E154">
        <v>1.25</v>
      </c>
      <c r="G154" t="s">
        <v>102</v>
      </c>
      <c r="H154" s="66">
        <v>0.5</v>
      </c>
    </row>
    <row r="155" spans="1:8" x14ac:dyDescent="0.2">
      <c r="A155" t="s">
        <v>181</v>
      </c>
      <c r="B155" t="s">
        <v>465</v>
      </c>
      <c r="C155" t="s">
        <v>37</v>
      </c>
      <c r="D155" t="s">
        <v>182</v>
      </c>
      <c r="E155">
        <v>1.5</v>
      </c>
      <c r="G155" t="s">
        <v>102</v>
      </c>
      <c r="H155" s="66">
        <v>0.5</v>
      </c>
    </row>
    <row r="156" spans="1:8" x14ac:dyDescent="0.2">
      <c r="A156" t="s">
        <v>183</v>
      </c>
      <c r="B156" t="s">
        <v>466</v>
      </c>
      <c r="C156" t="s">
        <v>37</v>
      </c>
      <c r="D156" t="s">
        <v>184</v>
      </c>
      <c r="E156">
        <v>9.5</v>
      </c>
      <c r="G156" t="s">
        <v>288</v>
      </c>
      <c r="H156" s="66">
        <v>1</v>
      </c>
    </row>
    <row r="157" spans="1:8" x14ac:dyDescent="0.2">
      <c r="A157" t="s">
        <v>185</v>
      </c>
      <c r="B157" t="s">
        <v>467</v>
      </c>
      <c r="C157" t="s">
        <v>37</v>
      </c>
      <c r="D157" t="s">
        <v>186</v>
      </c>
      <c r="E157">
        <v>6</v>
      </c>
      <c r="G157" t="s">
        <v>39</v>
      </c>
      <c r="H157" s="66">
        <v>0.2</v>
      </c>
    </row>
    <row r="158" spans="1:8" x14ac:dyDescent="0.2">
      <c r="A158">
        <v>9507</v>
      </c>
      <c r="B158" t="s">
        <v>468</v>
      </c>
      <c r="C158" t="s">
        <v>37</v>
      </c>
      <c r="D158" t="s">
        <v>187</v>
      </c>
      <c r="E158">
        <v>4.5</v>
      </c>
      <c r="G158" t="s">
        <v>39</v>
      </c>
      <c r="H158" s="66">
        <v>0.2</v>
      </c>
    </row>
    <row r="159" spans="1:8" x14ac:dyDescent="0.2">
      <c r="A159" t="s">
        <v>152</v>
      </c>
      <c r="B159" t="s">
        <v>469</v>
      </c>
      <c r="C159" t="s">
        <v>37</v>
      </c>
      <c r="D159" t="s">
        <v>153</v>
      </c>
      <c r="E159">
        <v>6</v>
      </c>
      <c r="G159" t="s">
        <v>39</v>
      </c>
      <c r="H159" s="66">
        <v>0</v>
      </c>
    </row>
    <row r="160" spans="1:8" x14ac:dyDescent="0.2">
      <c r="A160" t="s">
        <v>154</v>
      </c>
      <c r="B160" t="s">
        <v>470</v>
      </c>
      <c r="C160" t="s">
        <v>37</v>
      </c>
      <c r="D160" t="s">
        <v>155</v>
      </c>
      <c r="E160">
        <v>12</v>
      </c>
      <c r="G160" t="s">
        <v>39</v>
      </c>
      <c r="H160" s="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Sheet2</vt:lpstr>
      <vt:lpstr>Sheet1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Hu</dc:creator>
  <cp:lastModifiedBy>Simona Hu</cp:lastModifiedBy>
  <dcterms:created xsi:type="dcterms:W3CDTF">2025-02-07T03:36:08Z</dcterms:created>
  <dcterms:modified xsi:type="dcterms:W3CDTF">2025-02-18T04:41:54Z</dcterms:modified>
</cp:coreProperties>
</file>