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TCG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IFERROR(__xludf.DUMMYFUNCTION("QUERY(ImportHtml(""https://raw.githubusercontent.com/ketraline/poketcg/main/poketcg/astralradiance.html"", ""table"", 1), ""SELECT Col2,Col3,Col4,Col5"")"),"No.")</f>
        <v>No.</v>
      </c>
      <c r="B1" s="1" t="str">
        <f>IFERROR(__xludf.DUMMYFUNCTION("""COMPUTED_VALUE"""),"Card name")</f>
        <v>Card name</v>
      </c>
      <c r="C1" s="1" t="str">
        <f>IFERROR(__xludf.DUMMYFUNCTION("""COMPUTED_VALUE"""),"Amount")</f>
        <v>Amount</v>
      </c>
      <c r="D1" s="1" t="str">
        <f>IFERROR(__xludf.DUMMYFUNCTION("""COMPUTED_VALUE"""),"Holo")</f>
        <v>Holo</v>
      </c>
    </row>
    <row r="2">
      <c r="A2" s="1" t="str">
        <f>IFERROR(__xludf.DUMMYFUNCTION("""COMPUTED_VALUE"""),"002/189")</f>
        <v>002/189</v>
      </c>
      <c r="B2" s="1" t="str">
        <f>IFERROR(__xludf.DUMMYFUNCTION("""COMPUTED_VALUE"""),"Hisuian Voltorb")</f>
        <v>Hisuian Voltorb</v>
      </c>
      <c r="C2" s="1">
        <f>IFERROR(__xludf.DUMMYFUNCTION("""COMPUTED_VALUE"""),1.0)</f>
        <v>1</v>
      </c>
      <c r="D2" s="1"/>
    </row>
    <row r="3">
      <c r="A3" s="1" t="str">
        <f>IFERROR(__xludf.DUMMYFUNCTION("""COMPUTED_VALUE"""),"003/189")</f>
        <v>003/189</v>
      </c>
      <c r="B3" s="1" t="str">
        <f>IFERROR(__xludf.DUMMYFUNCTION("""COMPUTED_VALUE"""),"Hisuian Electrode")</f>
        <v>Hisuian Electrode</v>
      </c>
      <c r="C3" s="1">
        <f>IFERROR(__xludf.DUMMYFUNCTION("""COMPUTED_VALUE"""),1.0)</f>
        <v>1</v>
      </c>
      <c r="D3" s="1"/>
    </row>
    <row r="4">
      <c r="A4" s="1" t="str">
        <f>IFERROR(__xludf.DUMMYFUNCTION("""COMPUTED_VALUE"""),"004/189")</f>
        <v>004/189</v>
      </c>
      <c r="B4" s="1" t="str">
        <f>IFERROR(__xludf.DUMMYFUNCTION("""COMPUTED_VALUE"""),"Scyther")</f>
        <v>Scyther</v>
      </c>
      <c r="C4" s="1">
        <f>IFERROR(__xludf.DUMMYFUNCTION("""COMPUTED_VALUE"""),5.0)</f>
        <v>5</v>
      </c>
      <c r="D4" s="1"/>
    </row>
    <row r="5">
      <c r="A5" s="1" t="str">
        <f>IFERROR(__xludf.DUMMYFUNCTION("""COMPUTED_VALUE"""),"005/189")</f>
        <v>005/189</v>
      </c>
      <c r="B5" s="1" t="str">
        <f>IFERROR(__xludf.DUMMYFUNCTION("""COMPUTED_VALUE"""),"Scyther")</f>
        <v>Scyther</v>
      </c>
      <c r="C5" s="1">
        <f>IFERROR(__xludf.DUMMYFUNCTION("""COMPUTED_VALUE"""),2.0)</f>
        <v>2</v>
      </c>
      <c r="D5" s="1"/>
    </row>
    <row r="6">
      <c r="A6" s="1" t="str">
        <f>IFERROR(__xludf.DUMMYFUNCTION("""COMPUTED_VALUE"""),"006/189")</f>
        <v>006/189</v>
      </c>
      <c r="B6" s="1" t="str">
        <f>IFERROR(__xludf.DUMMYFUNCTION("""COMPUTED_VALUE"""),"Yanma")</f>
        <v>Yanma</v>
      </c>
      <c r="C6" s="1">
        <f>IFERROR(__xludf.DUMMYFUNCTION("""COMPUTED_VALUE"""),4.0)</f>
        <v>4</v>
      </c>
      <c r="D6" s="1">
        <f>IFERROR(__xludf.DUMMYFUNCTION("""COMPUTED_VALUE"""),1.0)</f>
        <v>1</v>
      </c>
    </row>
    <row r="7">
      <c r="A7" s="1" t="str">
        <f>IFERROR(__xludf.DUMMYFUNCTION("""COMPUTED_VALUE"""),"007/189")</f>
        <v>007/189</v>
      </c>
      <c r="B7" s="1" t="str">
        <f>IFERROR(__xludf.DUMMYFUNCTION("""COMPUTED_VALUE"""),"Yanmega")</f>
        <v>Yanmega</v>
      </c>
      <c r="C7" s="1">
        <f>IFERROR(__xludf.DUMMYFUNCTION("""COMPUTED_VALUE"""),3.0)</f>
        <v>3</v>
      </c>
      <c r="D7" s="1"/>
    </row>
    <row r="8">
      <c r="A8" s="1" t="str">
        <f>IFERROR(__xludf.DUMMYFUNCTION("""COMPUTED_VALUE"""),"008/189")</f>
        <v>008/189</v>
      </c>
      <c r="B8" s="1" t="str">
        <f>IFERROR(__xludf.DUMMYFUNCTION("""COMPUTED_VALUE"""),"Heracross")</f>
        <v>Heracross</v>
      </c>
      <c r="C8" s="1">
        <f>IFERROR(__xludf.DUMMYFUNCTION("""COMPUTED_VALUE"""),1.0)</f>
        <v>1</v>
      </c>
      <c r="D8" s="1"/>
    </row>
    <row r="9">
      <c r="A9" s="1" t="str">
        <f>IFERROR(__xludf.DUMMYFUNCTION("""COMPUTED_VALUE"""),"009/189")</f>
        <v>009/189</v>
      </c>
      <c r="B9" s="1" t="str">
        <f>IFERROR(__xludf.DUMMYFUNCTION("""COMPUTED_VALUE"""),"Kricketot")</f>
        <v>Kricketot</v>
      </c>
      <c r="C9" s="1">
        <f>IFERROR(__xludf.DUMMYFUNCTION("""COMPUTED_VALUE"""),4.0)</f>
        <v>4</v>
      </c>
      <c r="D9" s="1"/>
    </row>
    <row r="10">
      <c r="A10" s="1" t="str">
        <f>IFERROR(__xludf.DUMMYFUNCTION("""COMPUTED_VALUE"""),"010/189")</f>
        <v>010/189</v>
      </c>
      <c r="B10" s="1" t="str">
        <f>IFERROR(__xludf.DUMMYFUNCTION("""COMPUTED_VALUE"""),"Kricketune")</f>
        <v>Kricketune</v>
      </c>
      <c r="C10" s="1">
        <f>IFERROR(__xludf.DUMMYFUNCTION("""COMPUTED_VALUE"""),1.0)</f>
        <v>1</v>
      </c>
      <c r="D10" s="1"/>
    </row>
    <row r="11">
      <c r="A11" s="1" t="str">
        <f>IFERROR(__xludf.DUMMYFUNCTION("""COMPUTED_VALUE"""),"011/189")</f>
        <v>011/189</v>
      </c>
      <c r="B11" s="1" t="str">
        <f>IFERROR(__xludf.DUMMYFUNCTION("""COMPUTED_VALUE"""),"Combee")</f>
        <v>Combee</v>
      </c>
      <c r="C11" s="1">
        <f>IFERROR(__xludf.DUMMYFUNCTION("""COMPUTED_VALUE"""),4.0)</f>
        <v>4</v>
      </c>
      <c r="D11" s="1"/>
    </row>
    <row r="12">
      <c r="A12" s="1" t="str">
        <f>IFERROR(__xludf.DUMMYFUNCTION("""COMPUTED_VALUE"""),"013/189")</f>
        <v>013/189</v>
      </c>
      <c r="B12" s="1" t="str">
        <f>IFERROR(__xludf.DUMMYFUNCTION("""COMPUTED_VALUE"""),"Leafeon")</f>
        <v>Leafeon</v>
      </c>
      <c r="C12" s="1">
        <f>IFERROR(__xludf.DUMMYFUNCTION("""COMPUTED_VALUE"""),1.0)</f>
        <v>1</v>
      </c>
      <c r="D12" s="1"/>
    </row>
    <row r="13">
      <c r="A13" s="1" t="str">
        <f>IFERROR(__xludf.DUMMYFUNCTION("""COMPUTED_VALUE"""),"014/189")</f>
        <v>014/189</v>
      </c>
      <c r="B13" s="1" t="str">
        <f>IFERROR(__xludf.DUMMYFUNCTION("""COMPUTED_VALUE"""),"Shaymin")</f>
        <v>Shaymin</v>
      </c>
      <c r="C13" s="1">
        <f>IFERROR(__xludf.DUMMYFUNCTION("""COMPUTED_VALUE"""),2.0)</f>
        <v>2</v>
      </c>
      <c r="D13" s="1"/>
    </row>
    <row r="14">
      <c r="A14" s="1" t="str">
        <f>IFERROR(__xludf.DUMMYFUNCTION("""COMPUTED_VALUE"""),"015/189")</f>
        <v>015/189</v>
      </c>
      <c r="B14" s="1" t="str">
        <f>IFERROR(__xludf.DUMMYFUNCTION("""COMPUTED_VALUE"""),"Petilil")</f>
        <v>Petilil</v>
      </c>
      <c r="C14" s="1">
        <f>IFERROR(__xludf.DUMMYFUNCTION("""COMPUTED_VALUE"""),2.0)</f>
        <v>2</v>
      </c>
      <c r="D14" s="1">
        <f>IFERROR(__xludf.DUMMYFUNCTION("""COMPUTED_VALUE"""),1.0)</f>
        <v>1</v>
      </c>
    </row>
    <row r="15">
      <c r="A15" s="1" t="str">
        <f>IFERROR(__xludf.DUMMYFUNCTION("""COMPUTED_VALUE"""),"019/189")</f>
        <v>019/189</v>
      </c>
      <c r="B15" s="1" t="str">
        <f>IFERROR(__xludf.DUMMYFUNCTION("""COMPUTED_VALUE"""),"Rowlet")</f>
        <v>Rowlet</v>
      </c>
      <c r="C15" s="1">
        <f>IFERROR(__xludf.DUMMYFUNCTION("""COMPUTED_VALUE"""),9.0)</f>
        <v>9</v>
      </c>
      <c r="D15" s="1"/>
    </row>
    <row r="16">
      <c r="A16" s="1" t="str">
        <f>IFERROR(__xludf.DUMMYFUNCTION("""COMPUTED_VALUE"""),"020/189")</f>
        <v>020/189</v>
      </c>
      <c r="B16" s="1" t="str">
        <f>IFERROR(__xludf.DUMMYFUNCTION("""COMPUTED_VALUE"""),"Dartrix")</f>
        <v>Dartrix</v>
      </c>
      <c r="C16" s="1">
        <f>IFERROR(__xludf.DUMMYFUNCTION("""COMPUTED_VALUE"""),1.0)</f>
        <v>1</v>
      </c>
      <c r="D16" s="1"/>
    </row>
    <row r="17">
      <c r="A17" s="1" t="str">
        <f>IFERROR(__xludf.DUMMYFUNCTION("""COMPUTED_VALUE"""),"021/189")</f>
        <v>021/189</v>
      </c>
      <c r="B17" s="1" t="str">
        <f>IFERROR(__xludf.DUMMYFUNCTION("""COMPUTED_VALUE"""),"Ponyta")</f>
        <v>Ponyta</v>
      </c>
      <c r="C17" s="1">
        <f>IFERROR(__xludf.DUMMYFUNCTION("""COMPUTED_VALUE"""),4.0)</f>
        <v>4</v>
      </c>
      <c r="D17" s="1"/>
    </row>
    <row r="18">
      <c r="A18" s="1" t="str">
        <f>IFERROR(__xludf.DUMMYFUNCTION("""COMPUTED_VALUE"""),"022/189")</f>
        <v>022/189</v>
      </c>
      <c r="B18" s="1" t="str">
        <f>IFERROR(__xludf.DUMMYFUNCTION("""COMPUTED_VALUE"""),"Rapidash")</f>
        <v>Rapidash</v>
      </c>
      <c r="C18" s="1">
        <f>IFERROR(__xludf.DUMMYFUNCTION("""COMPUTED_VALUE"""),1.0)</f>
        <v>1</v>
      </c>
      <c r="D18" s="1"/>
    </row>
    <row r="19">
      <c r="A19" s="1" t="str">
        <f>IFERROR(__xludf.DUMMYFUNCTION("""COMPUTED_VALUE"""),"023/189")</f>
        <v>023/189</v>
      </c>
      <c r="B19" s="1" t="str">
        <f>IFERROR(__xludf.DUMMYFUNCTION("""COMPUTED_VALUE"""),"Cyndaquil")</f>
        <v>Cyndaquil</v>
      </c>
      <c r="C19" s="1">
        <f>IFERROR(__xludf.DUMMYFUNCTION("""COMPUTED_VALUE"""),1.0)</f>
        <v>1</v>
      </c>
      <c r="D19" s="1"/>
    </row>
    <row r="20">
      <c r="A20" s="1" t="str">
        <f>IFERROR(__xludf.DUMMYFUNCTION("""COMPUTED_VALUE"""),"028/189")</f>
        <v>028/189</v>
      </c>
      <c r="B20" s="1" t="str">
        <f>IFERROR(__xludf.DUMMYFUNCTION("""COMPUTED_VALUE"""),"Psyduck")</f>
        <v>Psyduck</v>
      </c>
      <c r="C20" s="1">
        <f>IFERROR(__xludf.DUMMYFUNCTION("""COMPUTED_VALUE"""),1.0)</f>
        <v>1</v>
      </c>
      <c r="D20" s="1">
        <f>IFERROR(__xludf.DUMMYFUNCTION("""COMPUTED_VALUE"""),1.0)</f>
        <v>1</v>
      </c>
    </row>
    <row r="21">
      <c r="A21" s="1" t="str">
        <f>IFERROR(__xludf.DUMMYFUNCTION("""COMPUTED_VALUE"""),"029/189")</f>
        <v>029/189</v>
      </c>
      <c r="B21" s="1" t="str">
        <f>IFERROR(__xludf.DUMMYFUNCTION("""COMPUTED_VALUE"""),"Golduck")</f>
        <v>Golduck</v>
      </c>
      <c r="C21" s="1">
        <f>IFERROR(__xludf.DUMMYFUNCTION("""COMPUTED_VALUE"""),1.0)</f>
        <v>1</v>
      </c>
      <c r="D21" s="1"/>
    </row>
    <row r="22">
      <c r="A22" s="1" t="str">
        <f>IFERROR(__xludf.DUMMYFUNCTION("""COMPUTED_VALUE"""),"034/189")</f>
        <v>034/189</v>
      </c>
      <c r="B22" s="1" t="str">
        <f>IFERROR(__xludf.DUMMYFUNCTION("""COMPUTED_VALUE"""),"Mantine")</f>
        <v>Mantine</v>
      </c>
      <c r="C22" s="1">
        <f>IFERROR(__xludf.DUMMYFUNCTION("""COMPUTED_VALUE"""),2.0)</f>
        <v>2</v>
      </c>
      <c r="D22" s="1"/>
    </row>
    <row r="23">
      <c r="A23" s="1" t="str">
        <f>IFERROR(__xludf.DUMMYFUNCTION("""COMPUTED_VALUE"""),"035/189")</f>
        <v>035/189</v>
      </c>
      <c r="B23" s="1" t="str">
        <f>IFERROR(__xludf.DUMMYFUNCTION("""COMPUTED_VALUE"""),"Barboach")</f>
        <v>Barboach</v>
      </c>
      <c r="C23" s="1">
        <f>IFERROR(__xludf.DUMMYFUNCTION("""COMPUTED_VALUE"""),2.0)</f>
        <v>2</v>
      </c>
      <c r="D23" s="1">
        <f>IFERROR(__xludf.DUMMYFUNCTION("""COMPUTED_VALUE"""),1.0)</f>
        <v>1</v>
      </c>
    </row>
    <row r="24">
      <c r="A24" s="1" t="str">
        <f>IFERROR(__xludf.DUMMYFUNCTION("""COMPUTED_VALUE"""),"036/189")</f>
        <v>036/189</v>
      </c>
      <c r="B24" s="1" t="str">
        <f>IFERROR(__xludf.DUMMYFUNCTION("""COMPUTED_VALUE"""),"Whiscash")</f>
        <v>Whiscash</v>
      </c>
      <c r="C24" s="1">
        <f>IFERROR(__xludf.DUMMYFUNCTION("""COMPUTED_VALUE"""),2.0)</f>
        <v>2</v>
      </c>
      <c r="D24" s="1"/>
    </row>
    <row r="25">
      <c r="A25" s="1" t="str">
        <f>IFERROR(__xludf.DUMMYFUNCTION("""COMPUTED_VALUE"""),"038/189")</f>
        <v>038/189</v>
      </c>
      <c r="B25" s="1" t="str">
        <f>IFERROR(__xludf.DUMMYFUNCTION("""COMPUTED_VALUE"""),"Glaceon")</f>
        <v>Glaceon</v>
      </c>
      <c r="C25" s="1"/>
      <c r="D25" s="1">
        <f>IFERROR(__xludf.DUMMYFUNCTION("""COMPUTED_VALUE"""),1.0)</f>
        <v>1</v>
      </c>
    </row>
    <row r="26">
      <c r="A26" s="1" t="str">
        <f>IFERROR(__xludf.DUMMYFUNCTION("""COMPUTED_VALUE"""),"039/189")</f>
        <v>039/189</v>
      </c>
      <c r="B26" s="1" t="str">
        <f>IFERROR(__xludf.DUMMYFUNCTION("""COMPUTED_VALUE"""),"Origin Forme Palkia V")</f>
        <v>Origin Forme Palkia V</v>
      </c>
      <c r="C26" s="1"/>
      <c r="D26" s="1">
        <f>IFERROR(__xludf.DUMMYFUNCTION("""COMPUTED_VALUE"""),1.0)</f>
        <v>1</v>
      </c>
    </row>
    <row r="27">
      <c r="A27" s="1" t="str">
        <f>IFERROR(__xludf.DUMMYFUNCTION("""COMPUTED_VALUE"""),"041/189")</f>
        <v>041/189</v>
      </c>
      <c r="B27" s="1" t="str">
        <f>IFERROR(__xludf.DUMMYFUNCTION("""COMPUTED_VALUE"""),"Oshawott")</f>
        <v>Oshawott</v>
      </c>
      <c r="C27" s="1">
        <f>IFERROR(__xludf.DUMMYFUNCTION("""COMPUTED_VALUE"""),6.0)</f>
        <v>6</v>
      </c>
      <c r="D27" s="1"/>
    </row>
    <row r="28">
      <c r="A28" s="1" t="str">
        <f>IFERROR(__xludf.DUMMYFUNCTION("""COMPUTED_VALUE"""),"042/189")</f>
        <v>042/189</v>
      </c>
      <c r="B28" s="1" t="str">
        <f>IFERROR(__xludf.DUMMYFUNCTION("""COMPUTED_VALUE"""),"Dewott")</f>
        <v>Dewott</v>
      </c>
      <c r="C28" s="1">
        <f>IFERROR(__xludf.DUMMYFUNCTION("""COMPUTED_VALUE"""),1.0)</f>
        <v>1</v>
      </c>
      <c r="D28" s="1"/>
    </row>
    <row r="29">
      <c r="A29" s="1" t="str">
        <f>IFERROR(__xludf.DUMMYFUNCTION("""COMPUTED_VALUE"""),"043/189")</f>
        <v>043/189</v>
      </c>
      <c r="B29" s="1" t="str">
        <f>IFERROR(__xludf.DUMMYFUNCTION("""COMPUTED_VALUE"""),"Hisuian Basculin")</f>
        <v>Hisuian Basculin</v>
      </c>
      <c r="C29" s="1">
        <f>IFERROR(__xludf.DUMMYFUNCTION("""COMPUTED_VALUE"""),2.0)</f>
        <v>2</v>
      </c>
      <c r="D29" s="1"/>
    </row>
    <row r="30">
      <c r="A30" s="1" t="str">
        <f>IFERROR(__xludf.DUMMYFUNCTION("""COMPUTED_VALUE"""),"044/189")</f>
        <v>044/189</v>
      </c>
      <c r="B30" s="1" t="str">
        <f>IFERROR(__xludf.DUMMYFUNCTION("""COMPUTED_VALUE"""),"Hisuian Basculegion")</f>
        <v>Hisuian Basculegion</v>
      </c>
      <c r="C30" s="1"/>
      <c r="D30" s="1">
        <f>IFERROR(__xludf.DUMMYFUNCTION("""COMPUTED_VALUE"""),1.0)</f>
        <v>1</v>
      </c>
    </row>
    <row r="31">
      <c r="A31" s="1" t="str">
        <f>IFERROR(__xludf.DUMMYFUNCTION("""COMPUTED_VALUE"""),"047/189")</f>
        <v>047/189</v>
      </c>
      <c r="B31" s="1" t="str">
        <f>IFERROR(__xludf.DUMMYFUNCTION("""COMPUTED_VALUE"""),"Bergmite")</f>
        <v>Bergmite</v>
      </c>
      <c r="C31" s="1">
        <f>IFERROR(__xludf.DUMMYFUNCTION("""COMPUTED_VALUE"""),1.0)</f>
        <v>1</v>
      </c>
      <c r="D31" s="1"/>
    </row>
    <row r="32">
      <c r="A32" s="1" t="str">
        <f>IFERROR(__xludf.DUMMYFUNCTION("""COMPUTED_VALUE"""),"048/189")</f>
        <v>048/189</v>
      </c>
      <c r="B32" s="1" t="str">
        <f>IFERROR(__xludf.DUMMYFUNCTION("""COMPUTED_VALUE"""),"Hisuian Avalugg")</f>
        <v>Hisuian Avalugg</v>
      </c>
      <c r="C32" s="1">
        <f>IFERROR(__xludf.DUMMYFUNCTION("""COMPUTED_VALUE"""),1.0)</f>
        <v>1</v>
      </c>
      <c r="D32" s="1"/>
    </row>
    <row r="33">
      <c r="A33" s="1" t="str">
        <f>IFERROR(__xludf.DUMMYFUNCTION("""COMPUTED_VALUE"""),"051/189")</f>
        <v>051/189</v>
      </c>
      <c r="B33" s="1" t="str">
        <f>IFERROR(__xludf.DUMMYFUNCTION("""COMPUTED_VALUE"""),"Regieleki")</f>
        <v>Regieleki</v>
      </c>
      <c r="C33" s="1">
        <f>IFERROR(__xludf.DUMMYFUNCTION("""COMPUTED_VALUE"""),1.0)</f>
        <v>1</v>
      </c>
      <c r="D33" s="1"/>
    </row>
    <row r="34">
      <c r="A34" s="1" t="str">
        <f>IFERROR(__xludf.DUMMYFUNCTION("""COMPUTED_VALUE"""),"053/189")</f>
        <v>053/189</v>
      </c>
      <c r="B34" s="1" t="str">
        <f>IFERROR(__xludf.DUMMYFUNCTION("""COMPUTED_VALUE"""),"Hisuian Typhlosion V")</f>
        <v>Hisuian Typhlosion V</v>
      </c>
      <c r="C34" s="1"/>
      <c r="D34" s="1">
        <f>IFERROR(__xludf.DUMMYFUNCTION("""COMPUTED_VALUE"""),1.0)</f>
        <v>1</v>
      </c>
    </row>
    <row r="35">
      <c r="A35" s="1" t="str">
        <f>IFERROR(__xludf.DUMMYFUNCTION("""COMPUTED_VALUE"""),"054/189")</f>
        <v>054/189</v>
      </c>
      <c r="B35" s="1" t="str">
        <f>IFERROR(__xludf.DUMMYFUNCTION("""COMPUTED_VALUE"""),"Hisuian Typhlosion VSTAR")</f>
        <v>Hisuian Typhlosion VSTAR</v>
      </c>
      <c r="C35" s="1"/>
      <c r="D35" s="1">
        <f>IFERROR(__xludf.DUMMYFUNCTION("""COMPUTED_VALUE"""),1.0)</f>
        <v>1</v>
      </c>
    </row>
    <row r="36">
      <c r="A36" s="1" t="str">
        <f>IFERROR(__xludf.DUMMYFUNCTION("""COMPUTED_VALUE"""),"055/189")</f>
        <v>055/189</v>
      </c>
      <c r="B36" s="1" t="str">
        <f>IFERROR(__xludf.DUMMYFUNCTION("""COMPUTED_VALUE"""),"Togepi")</f>
        <v>Togepi</v>
      </c>
      <c r="C36" s="1">
        <f>IFERROR(__xludf.DUMMYFUNCTION("""COMPUTED_VALUE"""),4.0)</f>
        <v>4</v>
      </c>
      <c r="D36" s="1"/>
    </row>
    <row r="37">
      <c r="A37" s="1" t="str">
        <f>IFERROR(__xludf.DUMMYFUNCTION("""COMPUTED_VALUE"""),"056/189")</f>
        <v>056/189</v>
      </c>
      <c r="B37" s="1" t="str">
        <f>IFERROR(__xludf.DUMMYFUNCTION("""COMPUTED_VALUE"""),"Togetic")</f>
        <v>Togetic</v>
      </c>
      <c r="C37" s="1">
        <f>IFERROR(__xludf.DUMMYFUNCTION("""COMPUTED_VALUE"""),1.0)</f>
        <v>1</v>
      </c>
      <c r="D37" s="1"/>
    </row>
    <row r="38">
      <c r="A38" s="1" t="str">
        <f>IFERROR(__xludf.DUMMYFUNCTION("""COMPUTED_VALUE"""),"058/189")</f>
        <v>058/189</v>
      </c>
      <c r="B38" s="1" t="str">
        <f>IFERROR(__xludf.DUMMYFUNCTION("""COMPUTED_VALUE"""),"Misdreavus")</f>
        <v>Misdreavus</v>
      </c>
      <c r="C38" s="1">
        <f>IFERROR(__xludf.DUMMYFUNCTION("""COMPUTED_VALUE"""),2.0)</f>
        <v>2</v>
      </c>
      <c r="D38" s="1"/>
    </row>
    <row r="39">
      <c r="A39" s="1" t="str">
        <f>IFERROR(__xludf.DUMMYFUNCTION("""COMPUTED_VALUE"""),"059/189")</f>
        <v>059/189</v>
      </c>
      <c r="B39" s="1" t="str">
        <f>IFERROR(__xludf.DUMMYFUNCTION("""COMPUTED_VALUE"""),"Mismagius")</f>
        <v>Mismagius</v>
      </c>
      <c r="C39" s="1">
        <f>IFERROR(__xludf.DUMMYFUNCTION("""COMPUTED_VALUE"""),1.0)</f>
        <v>1</v>
      </c>
      <c r="D39" s="1"/>
    </row>
    <row r="40">
      <c r="A40" s="1" t="str">
        <f>IFERROR(__xludf.DUMMYFUNCTION("""COMPUTED_VALUE"""),"060/189")</f>
        <v>060/189</v>
      </c>
      <c r="B40" s="1" t="str">
        <f>IFERROR(__xludf.DUMMYFUNCTION("""COMPUTED_VALUE"""),"Ralts")</f>
        <v>Ralts</v>
      </c>
      <c r="C40" s="1">
        <f>IFERROR(__xludf.DUMMYFUNCTION("""COMPUTED_VALUE"""),6.0)</f>
        <v>6</v>
      </c>
      <c r="D40" s="1"/>
    </row>
    <row r="41">
      <c r="A41" s="1" t="str">
        <f>IFERROR(__xludf.DUMMYFUNCTION("""COMPUTED_VALUE"""),"061/189")</f>
        <v>061/189</v>
      </c>
      <c r="B41" s="1" t="str">
        <f>IFERROR(__xludf.DUMMYFUNCTION("""COMPUTED_VALUE"""),"Kirlia")</f>
        <v>Kirlia</v>
      </c>
      <c r="C41" s="1">
        <f>IFERROR(__xludf.DUMMYFUNCTION("""COMPUTED_VALUE"""),1.0)</f>
        <v>1</v>
      </c>
      <c r="D41" s="1"/>
    </row>
    <row r="42">
      <c r="A42" s="1" t="str">
        <f>IFERROR(__xludf.DUMMYFUNCTION("""COMPUTED_VALUE"""),"062/189")</f>
        <v>062/189</v>
      </c>
      <c r="B42" s="1" t="str">
        <f>IFERROR(__xludf.DUMMYFUNCTION("""COMPUTED_VALUE"""),"Gallade")</f>
        <v>Gallade</v>
      </c>
      <c r="C42" s="1"/>
      <c r="D42" s="1">
        <f>IFERROR(__xludf.DUMMYFUNCTION("""COMPUTED_VALUE"""),1.0)</f>
        <v>1</v>
      </c>
    </row>
    <row r="43">
      <c r="A43" s="1" t="str">
        <f>IFERROR(__xludf.DUMMYFUNCTION("""COMPUTED_VALUE"""),"064/189")</f>
        <v>064/189</v>
      </c>
      <c r="B43" s="1" t="str">
        <f>IFERROR(__xludf.DUMMYFUNCTION("""COMPUTED_VALUE"""),"Drifblim")</f>
        <v>Drifblim</v>
      </c>
      <c r="C43" s="1">
        <f>IFERROR(__xludf.DUMMYFUNCTION("""COMPUTED_VALUE"""),4.0)</f>
        <v>4</v>
      </c>
      <c r="D43" s="1"/>
    </row>
    <row r="44">
      <c r="A44" s="1" t="str">
        <f>IFERROR(__xludf.DUMMYFUNCTION("""COMPUTED_VALUE"""),"065/189")</f>
        <v>065/189</v>
      </c>
      <c r="B44" s="1" t="str">
        <f>IFERROR(__xludf.DUMMYFUNCTION("""COMPUTED_VALUE"""),"Uxie")</f>
        <v>Uxie</v>
      </c>
      <c r="C44" s="1">
        <f>IFERROR(__xludf.DUMMYFUNCTION("""COMPUTED_VALUE"""),2.0)</f>
        <v>2</v>
      </c>
      <c r="D44" s="1"/>
    </row>
    <row r="45">
      <c r="A45" s="1" t="str">
        <f>IFERROR(__xludf.DUMMYFUNCTION("""COMPUTED_VALUE"""),"067/189")</f>
        <v>067/189</v>
      </c>
      <c r="B45" s="1" t="str">
        <f>IFERROR(__xludf.DUMMYFUNCTION("""COMPUTED_VALUE"""),"Azelf")</f>
        <v>Azelf</v>
      </c>
      <c r="C45" s="1">
        <f>IFERROR(__xludf.DUMMYFUNCTION("""COMPUTED_VALUE"""),2.0)</f>
        <v>2</v>
      </c>
      <c r="D45" s="1">
        <f>IFERROR(__xludf.DUMMYFUNCTION("""COMPUTED_VALUE"""),1.0)</f>
        <v>1</v>
      </c>
    </row>
    <row r="46">
      <c r="A46" s="1" t="str">
        <f>IFERROR(__xludf.DUMMYFUNCTION("""COMPUTED_VALUE"""),"069/189")</f>
        <v>069/189</v>
      </c>
      <c r="B46" s="1" t="str">
        <f>IFERROR(__xludf.DUMMYFUNCTION("""COMPUTED_VALUE"""),"Wyrdeer")</f>
        <v>Wyrdeer</v>
      </c>
      <c r="C46" s="1"/>
      <c r="D46" s="1">
        <f>IFERROR(__xludf.DUMMYFUNCTION("""COMPUTED_VALUE"""),1.0)</f>
        <v>1</v>
      </c>
    </row>
    <row r="47">
      <c r="A47" s="1" t="str">
        <f>IFERROR(__xludf.DUMMYFUNCTION("""COMPUTED_VALUE"""),"070/189")</f>
        <v>070/189</v>
      </c>
      <c r="B47" s="1" t="str">
        <f>IFERROR(__xludf.DUMMYFUNCTION("""COMPUTED_VALUE"""),"Hisuian Growlithe")</f>
        <v>Hisuian Growlithe</v>
      </c>
      <c r="C47" s="1">
        <f>IFERROR(__xludf.DUMMYFUNCTION("""COMPUTED_VALUE"""),1.0)</f>
        <v>1</v>
      </c>
      <c r="D47" s="1"/>
    </row>
    <row r="48">
      <c r="A48" s="1" t="str">
        <f>IFERROR(__xludf.DUMMYFUNCTION("""COMPUTED_VALUE"""),"071/189")</f>
        <v>071/189</v>
      </c>
      <c r="B48" s="1" t="str">
        <f>IFERROR(__xludf.DUMMYFUNCTION("""COMPUTED_VALUE"""),"Hisuian Arcanine")</f>
        <v>Hisuian Arcanine</v>
      </c>
      <c r="C48" s="1">
        <f>IFERROR(__xludf.DUMMYFUNCTION("""COMPUTED_VALUE"""),5.0)</f>
        <v>5</v>
      </c>
      <c r="D48" s="1"/>
    </row>
    <row r="49">
      <c r="A49" s="1" t="str">
        <f>IFERROR(__xludf.DUMMYFUNCTION("""COMPUTED_VALUE"""),"074/189")</f>
        <v>074/189</v>
      </c>
      <c r="B49" s="1" t="str">
        <f>IFERROR(__xludf.DUMMYFUNCTION("""COMPUTED_VALUE"""),"Sudowoodo")</f>
        <v>Sudowoodo</v>
      </c>
      <c r="C49" s="1">
        <f>IFERROR(__xludf.DUMMYFUNCTION("""COMPUTED_VALUE"""),2.0)</f>
        <v>2</v>
      </c>
      <c r="D49" s="1"/>
    </row>
    <row r="50">
      <c r="A50" s="1" t="str">
        <f>IFERROR(__xludf.DUMMYFUNCTION("""COMPUTED_VALUE"""),"079/189")</f>
        <v>079/189</v>
      </c>
      <c r="B50" s="1" t="str">
        <f>IFERROR(__xludf.DUMMYFUNCTION("""COMPUTED_VALUE"""),"Hippopotas")</f>
        <v>Hippopotas</v>
      </c>
      <c r="C50" s="1">
        <f>IFERROR(__xludf.DUMMYFUNCTION("""COMPUTED_VALUE"""),1.0)</f>
        <v>1</v>
      </c>
      <c r="D50" s="1"/>
    </row>
    <row r="51">
      <c r="A51" s="1" t="str">
        <f>IFERROR(__xludf.DUMMYFUNCTION("""COMPUTED_VALUE"""),"080/189")</f>
        <v>080/189</v>
      </c>
      <c r="B51" s="1" t="str">
        <f>IFERROR(__xludf.DUMMYFUNCTION("""COMPUTED_VALUE"""),"Hippowdon")</f>
        <v>Hippowdon</v>
      </c>
      <c r="C51" s="1">
        <f>IFERROR(__xludf.DUMMYFUNCTION("""COMPUTED_VALUE"""),3.0)</f>
        <v>3</v>
      </c>
      <c r="D51" s="1"/>
    </row>
    <row r="52">
      <c r="A52" s="1" t="str">
        <f>IFERROR(__xludf.DUMMYFUNCTION("""COMPUTED_VALUE"""),"084/189")</f>
        <v>084/189</v>
      </c>
      <c r="B52" s="1" t="str">
        <f>IFERROR(__xludf.DUMMYFUNCTION("""COMPUTED_VALUE"""),"Hisuian Decidueye VSTAR")</f>
        <v>Hisuian Decidueye VSTAR</v>
      </c>
      <c r="C52" s="1"/>
      <c r="D52" s="1">
        <f>IFERROR(__xludf.DUMMYFUNCTION("""COMPUTED_VALUE"""),1.0)</f>
        <v>1</v>
      </c>
    </row>
    <row r="53">
      <c r="A53" s="1" t="str">
        <f>IFERROR(__xludf.DUMMYFUNCTION("""COMPUTED_VALUE"""),"085/189")</f>
        <v>085/189</v>
      </c>
      <c r="B53" s="1" t="str">
        <f>IFERROR(__xludf.DUMMYFUNCTION("""COMPUTED_VALUE"""),"Kleavor")</f>
        <v>Kleavor</v>
      </c>
      <c r="C53" s="1">
        <f>IFERROR(__xludf.DUMMYFUNCTION("""COMPUTED_VALUE"""),2.0)</f>
        <v>2</v>
      </c>
      <c r="D53" s="1"/>
    </row>
    <row r="54">
      <c r="A54" s="1" t="str">
        <f>IFERROR(__xludf.DUMMYFUNCTION("""COMPUTED_VALUE"""),"086/189")</f>
        <v>086/189</v>
      </c>
      <c r="B54" s="1" t="str">
        <f>IFERROR(__xludf.DUMMYFUNCTION("""COMPUTED_VALUE"""),"Kleavor")</f>
        <v>Kleavor</v>
      </c>
      <c r="C54" s="1"/>
      <c r="D54" s="1">
        <f>IFERROR(__xludf.DUMMYFUNCTION("""COMPUTED_VALUE"""),1.0)</f>
        <v>1</v>
      </c>
    </row>
    <row r="55">
      <c r="A55" s="1" t="str">
        <f>IFERROR(__xludf.DUMMYFUNCTION("""COMPUTED_VALUE"""),"087/189")</f>
        <v>087/189</v>
      </c>
      <c r="B55" s="1" t="str">
        <f>IFERROR(__xludf.DUMMYFUNCTION("""COMPUTED_VALUE"""),"Kleavor V")</f>
        <v>Kleavor V</v>
      </c>
      <c r="C55" s="1"/>
      <c r="D55" s="1">
        <f>IFERROR(__xludf.DUMMYFUNCTION("""COMPUTED_VALUE"""),1.0)</f>
        <v>1</v>
      </c>
    </row>
    <row r="56">
      <c r="A56" s="1" t="str">
        <f>IFERROR(__xludf.DUMMYFUNCTION("""COMPUTED_VALUE"""),"088/189")</f>
        <v>088/189</v>
      </c>
      <c r="B56" s="1" t="str">
        <f>IFERROR(__xludf.DUMMYFUNCTION("""COMPUTED_VALUE"""),"Hisuian Qwilfish")</f>
        <v>Hisuian Qwilfish</v>
      </c>
      <c r="C56" s="1">
        <f>IFERROR(__xludf.DUMMYFUNCTION("""COMPUTED_VALUE"""),4.0)</f>
        <v>4</v>
      </c>
      <c r="D56" s="1"/>
    </row>
    <row r="57">
      <c r="A57" s="1" t="str">
        <f>IFERROR(__xludf.DUMMYFUNCTION("""COMPUTED_VALUE"""),"089/189")</f>
        <v>089/189</v>
      </c>
      <c r="B57" s="1" t="str">
        <f>IFERROR(__xludf.DUMMYFUNCTION("""COMPUTED_VALUE"""),"Hisuian Qwilfish")</f>
        <v>Hisuian Qwilfish</v>
      </c>
      <c r="C57" s="1">
        <f>IFERROR(__xludf.DUMMYFUNCTION("""COMPUTED_VALUE"""),3.0)</f>
        <v>3</v>
      </c>
      <c r="D57" s="1"/>
    </row>
    <row r="58">
      <c r="A58" s="1" t="str">
        <f>IFERROR(__xludf.DUMMYFUNCTION("""COMPUTED_VALUE"""),"090/189")</f>
        <v>090/189</v>
      </c>
      <c r="B58" s="1" t="str">
        <f>IFERROR(__xludf.DUMMYFUNCTION("""COMPUTED_VALUE"""),"Hisuian Overqwil")</f>
        <v>Hisuian Overqwil</v>
      </c>
      <c r="C58" s="1">
        <f>IFERROR(__xludf.DUMMYFUNCTION("""COMPUTED_VALUE"""),2.0)</f>
        <v>2</v>
      </c>
      <c r="D58" s="1"/>
    </row>
    <row r="59">
      <c r="A59" s="1" t="str">
        <f>IFERROR(__xludf.DUMMYFUNCTION("""COMPUTED_VALUE"""),"092/189")</f>
        <v>092/189</v>
      </c>
      <c r="B59" s="1" t="str">
        <f>IFERROR(__xludf.DUMMYFUNCTION("""COMPUTED_VALUE"""),"Hisuian Sneasel")</f>
        <v>Hisuian Sneasel</v>
      </c>
      <c r="C59" s="1">
        <f>IFERROR(__xludf.DUMMYFUNCTION("""COMPUTED_VALUE"""),2.0)</f>
        <v>2</v>
      </c>
      <c r="D59" s="1"/>
    </row>
    <row r="60">
      <c r="A60" s="1" t="str">
        <f>IFERROR(__xludf.DUMMYFUNCTION("""COMPUTED_VALUE"""),"093/189")</f>
        <v>093/189</v>
      </c>
      <c r="B60" s="1" t="str">
        <f>IFERROR(__xludf.DUMMYFUNCTION("""COMPUTED_VALUE"""),"Hisuian Sneasler")</f>
        <v>Hisuian Sneasler</v>
      </c>
      <c r="C60" s="1"/>
      <c r="D60" s="1">
        <f>IFERROR(__xludf.DUMMYFUNCTION("""COMPUTED_VALUE"""),1.0)</f>
        <v>1</v>
      </c>
    </row>
    <row r="61">
      <c r="A61" s="1" t="str">
        <f>IFERROR(__xludf.DUMMYFUNCTION("""COMPUTED_VALUE"""),"095/189")</f>
        <v>095/189</v>
      </c>
      <c r="B61" s="1" t="str">
        <f>IFERROR(__xludf.DUMMYFUNCTION("""COMPUTED_VALUE"""),"Poochyena")</f>
        <v>Poochyena</v>
      </c>
      <c r="C61" s="1">
        <f>IFERROR(__xludf.DUMMYFUNCTION("""COMPUTED_VALUE"""),1.0)</f>
        <v>1</v>
      </c>
      <c r="D61" s="1"/>
    </row>
    <row r="62">
      <c r="A62" s="1" t="str">
        <f>IFERROR(__xludf.DUMMYFUNCTION("""COMPUTED_VALUE"""),"098/189")</f>
        <v>098/189</v>
      </c>
      <c r="B62" s="1" t="str">
        <f>IFERROR(__xludf.DUMMYFUNCTION("""COMPUTED_VALUE"""),"Darkrai V")</f>
        <v>Darkrai V</v>
      </c>
      <c r="C62" s="1"/>
      <c r="D62" s="1">
        <f>IFERROR(__xludf.DUMMYFUNCTION("""COMPUTED_VALUE"""),1.0)</f>
        <v>1</v>
      </c>
    </row>
    <row r="63">
      <c r="A63" s="1" t="str">
        <f>IFERROR(__xludf.DUMMYFUNCTION("""COMPUTED_VALUE"""),"103/189")</f>
        <v>103/189</v>
      </c>
      <c r="B63" s="1" t="str">
        <f>IFERROR(__xludf.DUMMYFUNCTION("""COMPUTED_VALUE"""),"Nickit")</f>
        <v>Nickit</v>
      </c>
      <c r="C63" s="1">
        <f>IFERROR(__xludf.DUMMYFUNCTION("""COMPUTED_VALUE"""),4.0)</f>
        <v>4</v>
      </c>
      <c r="D63" s="1"/>
    </row>
    <row r="64">
      <c r="A64" s="1" t="str">
        <f>IFERROR(__xludf.DUMMYFUNCTION("""COMPUTED_VALUE"""),"104/189")</f>
        <v>104/189</v>
      </c>
      <c r="B64" s="1" t="str">
        <f>IFERROR(__xludf.DUMMYFUNCTION("""COMPUTED_VALUE"""),"Thievul")</f>
        <v>Thievul</v>
      </c>
      <c r="C64" s="1">
        <f>IFERROR(__xludf.DUMMYFUNCTION("""COMPUTED_VALUE"""),1.0)</f>
        <v>1</v>
      </c>
      <c r="D64" s="1"/>
    </row>
    <row r="65">
      <c r="A65" s="1" t="str">
        <f>IFERROR(__xludf.DUMMYFUNCTION("""COMPUTED_VALUE"""),"105/189")</f>
        <v>105/189</v>
      </c>
      <c r="B65" s="1" t="str">
        <f>IFERROR(__xludf.DUMMYFUNCTION("""COMPUTED_VALUE"""),"Magnemite")</f>
        <v>Magnemite</v>
      </c>
      <c r="C65" s="1">
        <f>IFERROR(__xludf.DUMMYFUNCTION("""COMPUTED_VALUE"""),1.0)</f>
        <v>1</v>
      </c>
      <c r="D65" s="1"/>
    </row>
    <row r="66">
      <c r="A66" s="1" t="str">
        <f>IFERROR(__xludf.DUMMYFUNCTION("""COMPUTED_VALUE"""),"106/189")</f>
        <v>106/189</v>
      </c>
      <c r="B66" s="1" t="str">
        <f>IFERROR(__xludf.DUMMYFUNCTION("""COMPUTED_VALUE"""),"Magneton")</f>
        <v>Magneton</v>
      </c>
      <c r="C66" s="1">
        <f>IFERROR(__xludf.DUMMYFUNCTION("""COMPUTED_VALUE"""),7.0)</f>
        <v>7</v>
      </c>
      <c r="D66" s="1"/>
    </row>
    <row r="67">
      <c r="A67" s="1" t="str">
        <f>IFERROR(__xludf.DUMMYFUNCTION("""COMPUTED_VALUE"""),"109/189")</f>
        <v>109/189</v>
      </c>
      <c r="B67" s="1" t="str">
        <f>IFERROR(__xludf.DUMMYFUNCTION("""COMPUTED_VALUE"""),"Shieldon")</f>
        <v>Shieldon</v>
      </c>
      <c r="C67" s="1">
        <f>IFERROR(__xludf.DUMMYFUNCTION("""COMPUTED_VALUE"""),2.0)</f>
        <v>2</v>
      </c>
      <c r="D67" s="1">
        <f>IFERROR(__xludf.DUMMYFUNCTION("""COMPUTED_VALUE"""),1.0)</f>
        <v>1</v>
      </c>
    </row>
    <row r="68">
      <c r="A68" s="1" t="str">
        <f>IFERROR(__xludf.DUMMYFUNCTION("""COMPUTED_VALUE"""),"111/189")</f>
        <v>111/189</v>
      </c>
      <c r="B68" s="1" t="str">
        <f>IFERROR(__xludf.DUMMYFUNCTION("""COMPUTED_VALUE"""),"Bronzor")</f>
        <v>Bronzor</v>
      </c>
      <c r="C68" s="1">
        <f>IFERROR(__xludf.DUMMYFUNCTION("""COMPUTED_VALUE"""),7.0)</f>
        <v>7</v>
      </c>
      <c r="D68" s="1"/>
    </row>
    <row r="69">
      <c r="A69" s="1" t="str">
        <f>IFERROR(__xludf.DUMMYFUNCTION("""COMPUTED_VALUE"""),"115/189")</f>
        <v>115/189</v>
      </c>
      <c r="B69" s="1" t="str">
        <f>IFERROR(__xludf.DUMMYFUNCTION("""COMPUTED_VALUE"""),"Pawniard")</f>
        <v>Pawniard</v>
      </c>
      <c r="C69" s="1">
        <f>IFERROR(__xludf.DUMMYFUNCTION("""COMPUTED_VALUE"""),1.0)</f>
        <v>1</v>
      </c>
      <c r="D69" s="1"/>
    </row>
    <row r="70">
      <c r="A70" s="1" t="str">
        <f>IFERROR(__xludf.DUMMYFUNCTION("""COMPUTED_VALUE"""),"116/189")</f>
        <v>116/189</v>
      </c>
      <c r="B70" s="1" t="str">
        <f>IFERROR(__xludf.DUMMYFUNCTION("""COMPUTED_VALUE"""),"Bisharp")</f>
        <v>Bisharp</v>
      </c>
      <c r="C70" s="1">
        <f>IFERROR(__xludf.DUMMYFUNCTION("""COMPUTED_VALUE"""),1.0)</f>
        <v>1</v>
      </c>
      <c r="D70" s="1">
        <f>IFERROR(__xludf.DUMMYFUNCTION("""COMPUTED_VALUE"""),1.0)</f>
        <v>1</v>
      </c>
    </row>
    <row r="71">
      <c r="A71" s="1" t="str">
        <f>IFERROR(__xludf.DUMMYFUNCTION("""COMPUTED_VALUE"""),"119/189")</f>
        <v>119/189</v>
      </c>
      <c r="B71" s="1" t="str">
        <f>IFERROR(__xludf.DUMMYFUNCTION("""COMPUTED_VALUE"""),"Eevee")</f>
        <v>Eevee</v>
      </c>
      <c r="C71" s="1">
        <f>IFERROR(__xludf.DUMMYFUNCTION("""COMPUTED_VALUE"""),2.0)</f>
        <v>2</v>
      </c>
      <c r="D71" s="1"/>
    </row>
    <row r="72">
      <c r="A72" s="1" t="str">
        <f>IFERROR(__xludf.DUMMYFUNCTION("""COMPUTED_VALUE"""),"120/189")</f>
        <v>120/189</v>
      </c>
      <c r="B72" s="1" t="str">
        <f>IFERROR(__xludf.DUMMYFUNCTION("""COMPUTED_VALUE"""),"Hoothoot")</f>
        <v>Hoothoot</v>
      </c>
      <c r="C72" s="1">
        <f>IFERROR(__xludf.DUMMYFUNCTION("""COMPUTED_VALUE"""),3.0)</f>
        <v>3</v>
      </c>
      <c r="D72" s="1"/>
    </row>
    <row r="73">
      <c r="A73" s="1" t="str">
        <f>IFERROR(__xludf.DUMMYFUNCTION("""COMPUTED_VALUE"""),"121/189")</f>
        <v>121/189</v>
      </c>
      <c r="B73" s="1" t="str">
        <f>IFERROR(__xludf.DUMMYFUNCTION("""COMPUTED_VALUE"""),"Noctowl")</f>
        <v>Noctowl</v>
      </c>
      <c r="C73" s="1">
        <f>IFERROR(__xludf.DUMMYFUNCTION("""COMPUTED_VALUE"""),3.0)</f>
        <v>3</v>
      </c>
      <c r="D73" s="1"/>
    </row>
    <row r="74">
      <c r="A74" s="1" t="str">
        <f>IFERROR(__xludf.DUMMYFUNCTION("""COMPUTED_VALUE"""),"122/189")</f>
        <v>122/189</v>
      </c>
      <c r="B74" s="1" t="str">
        <f>IFERROR(__xludf.DUMMYFUNCTION("""COMPUTED_VALUE"""),"Teddiursa")</f>
        <v>Teddiursa</v>
      </c>
      <c r="C74" s="1">
        <f>IFERROR(__xludf.DUMMYFUNCTION("""COMPUTED_VALUE"""),2.0)</f>
        <v>2</v>
      </c>
      <c r="D74" s="1">
        <f>IFERROR(__xludf.DUMMYFUNCTION("""COMPUTED_VALUE"""),2.0)</f>
        <v>2</v>
      </c>
    </row>
    <row r="75">
      <c r="A75" s="1" t="str">
        <f>IFERROR(__xludf.DUMMYFUNCTION("""COMPUTED_VALUE"""),"123/189")</f>
        <v>123/189</v>
      </c>
      <c r="B75" s="1" t="str">
        <f>IFERROR(__xludf.DUMMYFUNCTION("""COMPUTED_VALUE"""),"Ursaring")</f>
        <v>Ursaring</v>
      </c>
      <c r="C75" s="1">
        <f>IFERROR(__xludf.DUMMYFUNCTION("""COMPUTED_VALUE"""),3.0)</f>
        <v>3</v>
      </c>
      <c r="D75" s="1"/>
    </row>
    <row r="76">
      <c r="A76" s="1" t="str">
        <f>IFERROR(__xludf.DUMMYFUNCTION("""COMPUTED_VALUE"""),"125/189")</f>
        <v>125/189</v>
      </c>
      <c r="B76" s="1" t="str">
        <f>IFERROR(__xludf.DUMMYFUNCTION("""COMPUTED_VALUE"""),"Stantler")</f>
        <v>Stantler</v>
      </c>
      <c r="C76" s="1">
        <f>IFERROR(__xludf.DUMMYFUNCTION("""COMPUTED_VALUE"""),5.0)</f>
        <v>5</v>
      </c>
      <c r="D76" s="1"/>
    </row>
    <row r="77">
      <c r="A77" s="1" t="str">
        <f>IFERROR(__xludf.DUMMYFUNCTION("""COMPUTED_VALUE"""),"127/189")</f>
        <v>127/189</v>
      </c>
      <c r="B77" s="1" t="str">
        <f>IFERROR(__xludf.DUMMYFUNCTION("""COMPUTED_VALUE"""),"Glameow")</f>
        <v>Glameow</v>
      </c>
      <c r="C77" s="1">
        <f>IFERROR(__xludf.DUMMYFUNCTION("""COMPUTED_VALUE"""),2.0)</f>
        <v>2</v>
      </c>
      <c r="D77" s="1"/>
    </row>
    <row r="78">
      <c r="A78" s="1" t="str">
        <f>IFERROR(__xludf.DUMMYFUNCTION("""COMPUTED_VALUE"""),"128/189")</f>
        <v>128/189</v>
      </c>
      <c r="B78" s="1" t="str">
        <f>IFERROR(__xludf.DUMMYFUNCTION("""COMPUTED_VALUE"""),"Purugly")</f>
        <v>Purugly</v>
      </c>
      <c r="C78" s="1">
        <f>IFERROR(__xludf.DUMMYFUNCTION("""COMPUTED_VALUE"""),1.0)</f>
        <v>1</v>
      </c>
      <c r="D78" s="1"/>
    </row>
    <row r="79">
      <c r="A79" s="1" t="str">
        <f>IFERROR(__xludf.DUMMYFUNCTION("""COMPUTED_VALUE"""),"129/189")</f>
        <v>129/189</v>
      </c>
      <c r="B79" s="1" t="str">
        <f>IFERROR(__xludf.DUMMYFUNCTION("""COMPUTED_VALUE"""),"Chatot")</f>
        <v>Chatot</v>
      </c>
      <c r="C79" s="1">
        <f>IFERROR(__xludf.DUMMYFUNCTION("""COMPUTED_VALUE"""),6.0)</f>
        <v>6</v>
      </c>
      <c r="D79" s="1"/>
    </row>
    <row r="80">
      <c r="A80" s="1" t="str">
        <f>IFERROR(__xludf.DUMMYFUNCTION("""COMPUTED_VALUE"""),"131/189")</f>
        <v>131/189</v>
      </c>
      <c r="B80" s="1" t="str">
        <f>IFERROR(__xludf.DUMMYFUNCTION("""COMPUTED_VALUE"""),"Rufflet")</f>
        <v>Rufflet</v>
      </c>
      <c r="C80" s="1">
        <f>IFERROR(__xludf.DUMMYFUNCTION("""COMPUTED_VALUE"""),6.0)</f>
        <v>6</v>
      </c>
      <c r="D80" s="1">
        <f>IFERROR(__xludf.DUMMYFUNCTION("""COMPUTED_VALUE"""),1.0)</f>
        <v>1</v>
      </c>
    </row>
    <row r="81">
      <c r="A81" s="1" t="str">
        <f>IFERROR(__xludf.DUMMYFUNCTION("""COMPUTED_VALUE"""),"132/189")</f>
        <v>132/189</v>
      </c>
      <c r="B81" s="1" t="str">
        <f>IFERROR(__xludf.DUMMYFUNCTION("""COMPUTED_VALUE"""),"Hisuian Braviary")</f>
        <v>Hisuian Braviary</v>
      </c>
      <c r="C81" s="1">
        <f>IFERROR(__xludf.DUMMYFUNCTION("""COMPUTED_VALUE"""),1.0)</f>
        <v>1</v>
      </c>
      <c r="D81" s="1"/>
    </row>
    <row r="82">
      <c r="A82" s="1" t="str">
        <f>IFERROR(__xludf.DUMMYFUNCTION("""COMPUTED_VALUE"""),"137/189")</f>
        <v>137/189</v>
      </c>
      <c r="B82" s="1" t="str">
        <f>IFERROR(__xludf.DUMMYFUNCTION("""COMPUTED_VALUE"""),"Choy")</f>
        <v>Choy</v>
      </c>
      <c r="C82" s="1">
        <f>IFERROR(__xludf.DUMMYFUNCTION("""COMPUTED_VALUE"""),1.0)</f>
        <v>1</v>
      </c>
      <c r="D82" s="1"/>
    </row>
    <row r="83">
      <c r="A83" s="1" t="str">
        <f>IFERROR(__xludf.DUMMYFUNCTION("""COMPUTED_VALUE"""),"139/189")</f>
        <v>139/189</v>
      </c>
      <c r="B83" s="1" t="str">
        <f>IFERROR(__xludf.DUMMYFUNCTION("""COMPUTED_VALUE"""),"Dark Patch")</f>
        <v>Dark Patch</v>
      </c>
      <c r="C83" s="1">
        <f>IFERROR(__xludf.DUMMYFUNCTION("""COMPUTED_VALUE"""),3.0)</f>
        <v>3</v>
      </c>
      <c r="D83" s="1"/>
    </row>
    <row r="84">
      <c r="A84" s="1" t="str">
        <f>IFERROR(__xludf.DUMMYFUNCTION("""COMPUTED_VALUE"""),"140/189")</f>
        <v>140/189</v>
      </c>
      <c r="B84" s="1" t="str">
        <f>IFERROR(__xludf.DUMMYFUNCTION("""COMPUTED_VALUE"""),"Energy Loto")</f>
        <v>Energy Loto</v>
      </c>
      <c r="C84" s="1">
        <f>IFERROR(__xludf.DUMMYFUNCTION("""COMPUTED_VALUE"""),1.0)</f>
        <v>1</v>
      </c>
      <c r="D84" s="1"/>
    </row>
    <row r="85">
      <c r="A85" s="1" t="str">
        <f>IFERROR(__xludf.DUMMYFUNCTION("""COMPUTED_VALUE"""),"142/189")</f>
        <v>142/189</v>
      </c>
      <c r="B85" s="1" t="str">
        <f>IFERROR(__xludf.DUMMYFUNCTION("""COMPUTED_VALUE"""),"Gapejaw Bog")</f>
        <v>Gapejaw Bog</v>
      </c>
      <c r="C85" s="1">
        <f>IFERROR(__xludf.DUMMYFUNCTION("""COMPUTED_VALUE"""),5.0)</f>
        <v>5</v>
      </c>
      <c r="D85" s="1"/>
    </row>
    <row r="86">
      <c r="A86" s="1" t="str">
        <f>IFERROR(__xludf.DUMMYFUNCTION("""COMPUTED_VALUE"""),"143/189")</f>
        <v>143/189</v>
      </c>
      <c r="B86" s="1" t="str">
        <f>IFERROR(__xludf.DUMMYFUNCTION("""COMPUTED_VALUE"""),"Gardenia's Vigor")</f>
        <v>Gardenia's Vigor</v>
      </c>
      <c r="C86" s="1">
        <f>IFERROR(__xludf.DUMMYFUNCTION("""COMPUTED_VALUE"""),2.0)</f>
        <v>2</v>
      </c>
      <c r="D86" s="1"/>
    </row>
    <row r="87">
      <c r="A87" s="1" t="str">
        <f>IFERROR(__xludf.DUMMYFUNCTION("""COMPUTED_VALUE"""),"145/189")</f>
        <v>145/189</v>
      </c>
      <c r="B87" s="1" t="str">
        <f>IFERROR(__xludf.DUMMYFUNCTION("""COMPUTED_VALUE"""),"Gutsy Pickaxe")</f>
        <v>Gutsy Pickaxe</v>
      </c>
      <c r="C87" s="1"/>
      <c r="D87" s="1">
        <f>IFERROR(__xludf.DUMMYFUNCTION("""COMPUTED_VALUE"""),1.0)</f>
        <v>1</v>
      </c>
    </row>
    <row r="88">
      <c r="A88" s="1" t="str">
        <f>IFERROR(__xludf.DUMMYFUNCTION("""COMPUTED_VALUE"""),"146/189")</f>
        <v>146/189</v>
      </c>
      <c r="B88" s="1" t="str">
        <f>IFERROR(__xludf.DUMMYFUNCTION("""COMPUTED_VALUE"""),"Hisuian Heavy Ball")</f>
        <v>Hisuian Heavy Ball</v>
      </c>
      <c r="C88" s="1">
        <f>IFERROR(__xludf.DUMMYFUNCTION("""COMPUTED_VALUE"""),1.0)</f>
        <v>1</v>
      </c>
      <c r="D88" s="1"/>
    </row>
    <row r="89">
      <c r="A89" s="1" t="str">
        <f>IFERROR(__xludf.DUMMYFUNCTION("""COMPUTED_VALUE"""),"148/189")</f>
        <v>148/189</v>
      </c>
      <c r="B89" s="1" t="str">
        <f>IFERROR(__xludf.DUMMYFUNCTION("""COMPUTED_VALUE"""),"Jubilife Village")</f>
        <v>Jubilife Village</v>
      </c>
      <c r="C89" s="1">
        <f>IFERROR(__xludf.DUMMYFUNCTION("""COMPUTED_VALUE"""),1.0)</f>
        <v>1</v>
      </c>
      <c r="D89" s="1"/>
    </row>
    <row r="90">
      <c r="A90" s="1" t="str">
        <f>IFERROR(__xludf.DUMMYFUNCTION("""COMPUTED_VALUE"""),"149/189")</f>
        <v>149/189</v>
      </c>
      <c r="B90" s="1" t="str">
        <f>IFERROR(__xludf.DUMMYFUNCTION("""COMPUTED_VALUE"""),"Kamado")</f>
        <v>Kamado</v>
      </c>
      <c r="C90" s="1">
        <f>IFERROR(__xludf.DUMMYFUNCTION("""COMPUTED_VALUE"""),1.0)</f>
        <v>1</v>
      </c>
      <c r="D90" s="1"/>
    </row>
    <row r="91">
      <c r="A91" s="1" t="str">
        <f>IFERROR(__xludf.DUMMYFUNCTION("""COMPUTED_VALUE"""),"150/189")</f>
        <v>150/189</v>
      </c>
      <c r="B91" s="1" t="str">
        <f>IFERROR(__xludf.DUMMYFUNCTION("""COMPUTED_VALUE"""),"Roxanne")</f>
        <v>Roxanne</v>
      </c>
      <c r="C91" s="1">
        <f>IFERROR(__xludf.DUMMYFUNCTION("""COMPUTED_VALUE"""),1.0)</f>
        <v>1</v>
      </c>
      <c r="D91" s="1"/>
    </row>
    <row r="92">
      <c r="A92" s="1" t="str">
        <f>IFERROR(__xludf.DUMMYFUNCTION("""COMPUTED_VALUE"""),"151/189")</f>
        <v>151/189</v>
      </c>
      <c r="B92" s="1" t="str">
        <f>IFERROR(__xludf.DUMMYFUNCTION("""COMPUTED_VALUE"""),"Spicy Seasoned Curry")</f>
        <v>Spicy Seasoned Curry</v>
      </c>
      <c r="C92" s="1">
        <f>IFERROR(__xludf.DUMMYFUNCTION("""COMPUTED_VALUE"""),2.0)</f>
        <v>2</v>
      </c>
      <c r="D92" s="1"/>
    </row>
    <row r="93">
      <c r="A93" s="1" t="str">
        <f>IFERROR(__xludf.DUMMYFUNCTION("""COMPUTED_VALUE"""),"153/189")</f>
        <v>153/189</v>
      </c>
      <c r="B93" s="1" t="str">
        <f>IFERROR(__xludf.DUMMYFUNCTION("""COMPUTED_VALUE"""),"Sweet Honey")</f>
        <v>Sweet Honey</v>
      </c>
      <c r="C93" s="1">
        <f>IFERROR(__xludf.DUMMYFUNCTION("""COMPUTED_VALUE"""),3.0)</f>
        <v>3</v>
      </c>
      <c r="D93" s="1"/>
    </row>
    <row r="94">
      <c r="A94" s="1" t="str">
        <f>IFERROR(__xludf.DUMMYFUNCTION("""COMPUTED_VALUE"""),"154/189")</f>
        <v>154/189</v>
      </c>
      <c r="B94" s="1" t="str">
        <f>IFERROR(__xludf.DUMMYFUNCTION("""COMPUTED_VALUE"""),"Switch Cart")</f>
        <v>Switch Cart</v>
      </c>
      <c r="C94" s="1">
        <f>IFERROR(__xludf.DUMMYFUNCTION("""COMPUTED_VALUE"""),1.0)</f>
        <v>1</v>
      </c>
      <c r="D94" s="1"/>
    </row>
    <row r="95">
      <c r="A95" s="1" t="str">
        <f>IFERROR(__xludf.DUMMYFUNCTION("""COMPUTED_VALUE"""),"155/189")</f>
        <v>155/189</v>
      </c>
      <c r="B95" s="1" t="str">
        <f>IFERROR(__xludf.DUMMYFUNCTION("""COMPUTED_VALUE"""),"Temple of Sinnoh")</f>
        <v>Temple of Sinnoh</v>
      </c>
      <c r="C95" s="1">
        <f>IFERROR(__xludf.DUMMYFUNCTION("""COMPUTED_VALUE"""),2.0)</f>
        <v>2</v>
      </c>
      <c r="D95" s="1">
        <f>IFERROR(__xludf.DUMMYFUNCTION("""COMPUTED_VALUE"""),1.0)</f>
        <v>1</v>
      </c>
    </row>
    <row r="96">
      <c r="A96" s="1" t="str">
        <f>IFERROR(__xludf.DUMMYFUNCTION("""COMPUTED_VALUE"""),"156/189")</f>
        <v>156/189</v>
      </c>
      <c r="B96" s="1" t="str">
        <f>IFERROR(__xludf.DUMMYFUNCTION("""COMPUTED_VALUE"""),"Trekking Shoes")</f>
        <v>Trekking Shoes</v>
      </c>
      <c r="C96" s="1">
        <f>IFERROR(__xludf.DUMMYFUNCTION("""COMPUTED_VALUE"""),3.0)</f>
        <v>3</v>
      </c>
      <c r="D96" s="1"/>
    </row>
    <row r="97">
      <c r="A97" s="1" t="str">
        <f>IFERROR(__xludf.DUMMYFUNCTION("""COMPUTED_VALUE"""),"157/189")</f>
        <v>157/189</v>
      </c>
      <c r="B97" s="1" t="str">
        <f>IFERROR(__xludf.DUMMYFUNCTION("""COMPUTED_VALUE"""),"Unidentified Fossil")</f>
        <v>Unidentified Fossil</v>
      </c>
      <c r="C97" s="1"/>
      <c r="D97" s="1">
        <f>IFERROR(__xludf.DUMMYFUNCTION("""COMPUTED_VALUE"""),1.0)</f>
        <v>1</v>
      </c>
    </row>
    <row r="98">
      <c r="A98" s="1" t="str">
        <f>IFERROR(__xludf.DUMMYFUNCTION("""COMPUTED_VALUE"""),"158/189")</f>
        <v>158/189</v>
      </c>
      <c r="B98" s="1" t="str">
        <f>IFERROR(__xludf.DUMMYFUNCTION("""COMPUTED_VALUE"""),"Wait and See Turbo")</f>
        <v>Wait and See Turbo</v>
      </c>
      <c r="C98" s="1">
        <f>IFERROR(__xludf.DUMMYFUNCTION("""COMPUTED_VALUE"""),1.0)</f>
        <v>1</v>
      </c>
      <c r="D98" s="1"/>
    </row>
    <row r="99">
      <c r="A99" s="1" t="str">
        <f>IFERROR(__xludf.DUMMYFUNCTION("""COMPUTED_VALUE"""),"159/189")</f>
        <v>159/189</v>
      </c>
      <c r="B99" s="1" t="str">
        <f>IFERROR(__xludf.DUMMYFUNCTION("""COMPUTED_VALUE"""),"Zisu")</f>
        <v>Zisu</v>
      </c>
      <c r="C99" s="1"/>
      <c r="D99" s="1">
        <f>IFERROR(__xludf.DUMMYFUNCTION("""COMPUTED_VALUE"""),1.0)</f>
        <v>1</v>
      </c>
    </row>
    <row r="100">
      <c r="A100" s="1" t="str">
        <f>IFERROR(__xludf.DUMMYFUNCTION("""COMPUTED_VALUE"""),"162/189")</f>
        <v>162/189</v>
      </c>
      <c r="B100" s="1" t="str">
        <f>IFERROR(__xludf.DUMMYFUNCTION("""COMPUTED_VALUE"""),"Hisuian Lilligant V")</f>
        <v>Hisuian Lilligant V</v>
      </c>
      <c r="C100" s="1"/>
      <c r="D100" s="1">
        <f>IFERROR(__xludf.DUMMYFUNCTION("""COMPUTED_VALUE"""),1.0)</f>
        <v>1</v>
      </c>
    </row>
    <row r="101">
      <c r="A101" s="1" t="str">
        <f>IFERROR(__xludf.DUMMYFUNCTION("""COMPUTED_VALUE"""),"TG5")</f>
        <v>TG5</v>
      </c>
      <c r="B101" s="1" t="str">
        <f>IFERROR(__xludf.DUMMYFUNCTION("""COMPUTED_VALUE"""),"Gardevoir")</f>
        <v>Gardevoir</v>
      </c>
      <c r="C101" s="1"/>
      <c r="D101" s="1">
        <f>IFERROR(__xludf.DUMMYFUNCTION("""COMPUTED_VALUE"""),1.0)</f>
        <v>1</v>
      </c>
    </row>
    <row r="102">
      <c r="A102" s="1" t="str">
        <f>IFERROR(__xludf.DUMMYFUNCTION("""COMPUTED_VALUE"""),"TG6")</f>
        <v>TG6</v>
      </c>
      <c r="B102" s="1" t="str">
        <f>IFERROR(__xludf.DUMMYFUNCTION("""COMPUTED_VALUE"""),"Wyrdeer")</f>
        <v>Wyrdeer</v>
      </c>
      <c r="C102" s="1"/>
      <c r="D102" s="1">
        <f>IFERROR(__xludf.DUMMYFUNCTION("""COMPUTED_VALUE"""),1.0)</f>
        <v>1</v>
      </c>
    </row>
    <row r="103">
      <c r="A103" s="1" t="str">
        <f>IFERROR(__xludf.DUMMYFUNCTION("""COMPUTED_VALUE"""),"TG16")</f>
        <v>TG16</v>
      </c>
      <c r="B103" s="1" t="str">
        <f>IFERROR(__xludf.DUMMYFUNCTION("""COMPUTED_VALUE"""),"Galarian Articuno V")</f>
        <v>Galarian Articuno V</v>
      </c>
      <c r="C103" s="1"/>
      <c r="D103" s="1">
        <f>IFERROR(__xludf.DUMMYFUNCTION("""COMPUTED_VALUE"""),1.0)</f>
        <v>1</v>
      </c>
    </row>
    <row r="104">
      <c r="A104" s="1" t="str">
        <f>IFERROR(__xludf.DUMMYFUNCTION("""COMPUTED_VALUE"""),"TG29")</f>
        <v>TG29</v>
      </c>
      <c r="B104" s="1" t="str">
        <f>IFERROR(__xludf.DUMMYFUNCTION("""COMPUTED_VALUE"""),"Ice Rider Calyrex VMAX")</f>
        <v>Ice Rider Calyrex VMAX</v>
      </c>
      <c r="C104" s="1"/>
      <c r="D104" s="1">
        <f>IFERROR(__xludf.DUMMYFUNCTION("""COMPUTED_VALUE"""),1.0)</f>
        <v>1</v>
      </c>
    </row>
  </sheetData>
  <drawing r:id="rId1"/>
</worksheet>
</file>