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504" windowWidth="23256" windowHeight="13176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L6" i="1" s="1"/>
  <c r="B6" i="3"/>
  <c r="C5" i="1"/>
  <c r="D5"/>
  <c r="E5"/>
  <c r="F5"/>
  <c r="G5"/>
  <c r="H5"/>
  <c r="I5"/>
  <c r="J5"/>
  <c r="K5"/>
  <c r="B5"/>
  <c r="J13"/>
  <c r="B13"/>
  <c r="B6" i="6"/>
  <c r="C17" i="2"/>
  <c r="D17"/>
  <c r="E17"/>
  <c r="F17"/>
  <c r="G17"/>
  <c r="H17"/>
  <c r="I17"/>
  <c r="J17"/>
  <c r="K17"/>
  <c r="C18"/>
  <c r="D18"/>
  <c r="E18"/>
  <c r="F18"/>
  <c r="G18"/>
  <c r="H18"/>
  <c r="H21" s="1"/>
  <c r="I18"/>
  <c r="J18"/>
  <c r="K18"/>
  <c r="B17"/>
  <c r="C4"/>
  <c r="D4"/>
  <c r="E4"/>
  <c r="F24" s="1"/>
  <c r="E5"/>
  <c r="F4"/>
  <c r="G4"/>
  <c r="H4"/>
  <c r="I4"/>
  <c r="I5"/>
  <c r="J4"/>
  <c r="J5"/>
  <c r="K4"/>
  <c r="C5"/>
  <c r="D5"/>
  <c r="F5"/>
  <c r="G5"/>
  <c r="H5"/>
  <c r="H23" s="1"/>
  <c r="K5"/>
  <c r="K23" s="1"/>
  <c r="C6"/>
  <c r="D6"/>
  <c r="E6"/>
  <c r="F6"/>
  <c r="G6"/>
  <c r="H6"/>
  <c r="I6"/>
  <c r="J6"/>
  <c r="K6"/>
  <c r="C7"/>
  <c r="D7"/>
  <c r="E7"/>
  <c r="F7"/>
  <c r="G7"/>
  <c r="H7"/>
  <c r="H16" s="1"/>
  <c r="I7"/>
  <c r="I16" s="1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D16" s="1"/>
  <c r="E13"/>
  <c r="F13"/>
  <c r="G13"/>
  <c r="H13"/>
  <c r="I13"/>
  <c r="J13"/>
  <c r="K13"/>
  <c r="K16" s="1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J14" s="1"/>
  <c r="K4"/>
  <c r="C5"/>
  <c r="D5"/>
  <c r="E5"/>
  <c r="F5"/>
  <c r="G5"/>
  <c r="H5"/>
  <c r="I5"/>
  <c r="L5" i="1" s="1"/>
  <c r="J5" i="3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I23" s="1"/>
  <c r="E4"/>
  <c r="F4"/>
  <c r="F20" i="2" s="1"/>
  <c r="G4" i="1"/>
  <c r="G20" i="2" s="1"/>
  <c r="H4" i="1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C13" s="1"/>
  <c r="D12"/>
  <c r="E12"/>
  <c r="F12"/>
  <c r="F13" s="1"/>
  <c r="F14" s="1"/>
  <c r="G12"/>
  <c r="G13" s="1"/>
  <c r="H12"/>
  <c r="I12"/>
  <c r="I23" i="2" s="1"/>
  <c r="J12" i="1"/>
  <c r="K12"/>
  <c r="K13" s="1"/>
  <c r="K14" s="1"/>
  <c r="C15"/>
  <c r="C14" s="1"/>
  <c r="D15"/>
  <c r="E15"/>
  <c r="F15"/>
  <c r="G15"/>
  <c r="H15"/>
  <c r="H14" s="1"/>
  <c r="I15"/>
  <c r="J15"/>
  <c r="J14" s="1"/>
  <c r="K15"/>
  <c r="B15"/>
  <c r="B14" s="1"/>
  <c r="H13"/>
  <c r="B7"/>
  <c r="B4"/>
  <c r="B20" i="2" s="1"/>
  <c r="A1" i="1"/>
  <c r="E1" i="6"/>
  <c r="H1" i="1" s="1"/>
  <c r="E1" i="2"/>
  <c r="E1" i="3"/>
  <c r="F23" i="2"/>
  <c r="C23"/>
  <c r="C16"/>
  <c r="G23"/>
  <c r="F16"/>
  <c r="E6" i="1"/>
  <c r="E19"/>
  <c r="D23" i="2"/>
  <c r="I6" i="1"/>
  <c r="I19" s="1"/>
  <c r="J6"/>
  <c r="J19" s="1"/>
  <c r="K6"/>
  <c r="K19" s="1"/>
  <c r="C6"/>
  <c r="C19"/>
  <c r="D6"/>
  <c r="D19" s="1"/>
  <c r="C3" i="4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/>
  <c r="B6"/>
  <c r="B5"/>
  <c r="B4"/>
  <c r="B3"/>
  <c r="K21" i="2"/>
  <c r="J21"/>
  <c r="I21"/>
  <c r="G21"/>
  <c r="F21"/>
  <c r="E21"/>
  <c r="D21"/>
  <c r="C21"/>
  <c r="B18"/>
  <c r="B21" s="1"/>
  <c r="B13"/>
  <c r="B16" s="1"/>
  <c r="B12"/>
  <c r="B11"/>
  <c r="B10"/>
  <c r="B8"/>
  <c r="B7"/>
  <c r="B6"/>
  <c r="B3"/>
  <c r="H14" i="3"/>
  <c r="F14"/>
  <c r="B12"/>
  <c r="B11"/>
  <c r="B10"/>
  <c r="B9"/>
  <c r="B8"/>
  <c r="B7"/>
  <c r="B4"/>
  <c r="B14" s="1"/>
  <c r="B3"/>
  <c r="L15" i="1"/>
  <c r="B12"/>
  <c r="B23" i="2" s="1"/>
  <c r="B11" i="1"/>
  <c r="B10"/>
  <c r="B9"/>
  <c r="B8"/>
  <c r="B3"/>
  <c r="E14" i="3"/>
  <c r="I14"/>
  <c r="G14"/>
  <c r="K20" i="2"/>
  <c r="D20"/>
  <c r="J20"/>
  <c r="C20"/>
  <c r="E20"/>
  <c r="L12" i="1"/>
  <c r="L13" s="1"/>
  <c r="L14" s="1"/>
  <c r="L25" s="1"/>
  <c r="L11"/>
  <c r="M11" s="1"/>
  <c r="L10"/>
  <c r="A1" i="3"/>
  <c r="A1" i="2"/>
  <c r="A1" i="4"/>
  <c r="H23" i="1"/>
  <c r="J23"/>
  <c r="L19" l="1"/>
  <c r="L24" s="1"/>
  <c r="M24" s="1"/>
  <c r="G14"/>
  <c r="C14" i="3"/>
  <c r="K24" i="2"/>
  <c r="N11" i="1"/>
  <c r="B6"/>
  <c r="B19" s="1"/>
  <c r="K24"/>
  <c r="L9"/>
  <c r="L8"/>
  <c r="M8" s="1"/>
  <c r="L7"/>
  <c r="D14" i="3"/>
  <c r="E16" i="2"/>
  <c r="J23"/>
  <c r="E23"/>
  <c r="K14" i="3"/>
  <c r="I13" i="1"/>
  <c r="G24" i="2"/>
  <c r="D13" i="1"/>
  <c r="E13" s="1"/>
  <c r="L4"/>
  <c r="L23" s="1"/>
  <c r="I14"/>
  <c r="K25" s="1"/>
  <c r="M25" s="1"/>
  <c r="M14" s="1"/>
  <c r="C24" i="2"/>
  <c r="H24"/>
  <c r="I24"/>
  <c r="E14" i="1"/>
  <c r="J24" i="2"/>
  <c r="D24"/>
  <c r="G6" i="1"/>
  <c r="G19" s="1"/>
  <c r="J16" i="2"/>
  <c r="G16"/>
  <c r="E24"/>
  <c r="J25" i="1"/>
  <c r="M9"/>
  <c r="N9"/>
  <c r="I25"/>
  <c r="I20" i="2"/>
  <c r="H20"/>
  <c r="K23" i="1"/>
  <c r="M23" s="1"/>
  <c r="M4" s="1"/>
  <c r="H6"/>
  <c r="H19" s="1"/>
  <c r="I24" s="1"/>
  <c r="F6"/>
  <c r="F19" s="1"/>
  <c r="E1" i="4"/>
  <c r="J24" i="1" l="1"/>
  <c r="N8"/>
  <c r="H24"/>
  <c r="N23"/>
  <c r="N4" s="1"/>
  <c r="D14"/>
  <c r="H25" s="1"/>
  <c r="N25" s="1"/>
  <c r="N14" s="1"/>
  <c r="M6"/>
  <c r="M10" s="1"/>
  <c r="M12" s="1"/>
  <c r="M13" s="1"/>
  <c r="M15" s="1"/>
  <c r="N24" l="1"/>
  <c r="N6" s="1"/>
  <c r="M5"/>
  <c r="N10" l="1"/>
  <c r="N12" s="1"/>
  <c r="N13" s="1"/>
  <c r="N15" s="1"/>
  <c r="N5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<sst xmlns="http://schemas.openxmlformats.org/spreadsheetml/2006/main" count="145" uniqueCount="93">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</sst>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2" fontId="1" fillId="0" borderId="0" xfId="1" applyNumberFormat="1" applyFont="1" applyBorder="1"/>
    <xf numFmtId="2" fontId="3" fillId="0" borderId="0" xfId="1" applyNumberFormat="1" applyFont="1" applyBorder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C4" sqref="C4:K15"/>
    </sheetView>
  </sheetViews>
  <sheetFormatPr defaultColWidth="8.77734375" defaultRowHeight="14.4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>
      <c r="A1" s="8" t="str">
        <f>'Data Sheet'!B1</f>
        <v>STATE BANK OF INDIA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41729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  <v>189062.44</v>
      </c>
      <c r="C4" s="34">
        <f>'Data Sheet'!C17</f>
        <v>207974.34</v>
      </c>
      <c r="D4" s="34">
        <f>'Data Sheet'!D17</f>
        <v>220632.75</v>
      </c>
      <c r="E4" s="34">
        <f>'Data Sheet'!E17</f>
        <v>230447.1</v>
      </c>
      <c r="F4" s="34">
        <f>'Data Sheet'!F17</f>
        <v>228970.28</v>
      </c>
      <c r="G4" s="34">
        <f>'Data Sheet'!G17</f>
        <v>253322.17</v>
      </c>
      <c r="H4" s="34">
        <f>'Data Sheet'!H17</f>
        <v>269851.65999999997</v>
      </c>
      <c r="I4" s="34">
        <f>'Data Sheet'!I17</f>
        <v>278115.48</v>
      </c>
      <c r="J4" s="34">
        <f>'Data Sheet'!J17</f>
        <v>289972.69</v>
      </c>
      <c r="K4" s="34">
        <f>'Data Sheet'!K17</f>
        <v>350844.58</v>
      </c>
      <c r="L4" s="1">
        <f>SUM(Quarters!H4:K4)</f>
        <v>375523.73</v>
      </c>
      <c r="M4" s="1">
        <f>$K4+M23*K4</f>
        <v>424494.86989749421</v>
      </c>
      <c r="N4" s="1">
        <f>$K4+N23*L4</f>
        <v>376571.00547568436</v>
      </c>
    </row>
    <row r="5" spans="1:14">
      <c r="A5" s="6" t="s">
        <v>7</v>
      </c>
      <c r="B5" s="9">
        <f>SUM('Data Sheet'!B18,'Data Sheet'!B20:B24, -1*'Data Sheet'!B19)</f>
        <v>82197.56</v>
      </c>
      <c r="C5" s="35">
        <f>SUM('Data Sheet'!C18,'Data Sheet'!C20:C24, -1*'Data Sheet'!C19)</f>
        <v>96674.81</v>
      </c>
      <c r="D5" s="35">
        <f>SUM('Data Sheet'!D18,'Data Sheet'!D20:D24, -1*'Data Sheet'!D19)</f>
        <v>109984.78</v>
      </c>
      <c r="E5" s="35">
        <f>SUM('Data Sheet'!E18,'Data Sheet'!E20:E24, -1*'Data Sheet'!E19)</f>
        <v>145666.09</v>
      </c>
      <c r="F5" s="35">
        <f>SUM('Data Sheet'!F18,'Data Sheet'!F20:F24, -1*'Data Sheet'!F19)</f>
        <v>169033.80000000002</v>
      </c>
      <c r="G5" s="35">
        <f>SUM('Data Sheet'!G18,'Data Sheet'!G20:G24, -1*'Data Sheet'!G19)</f>
        <v>166103.52000000002</v>
      </c>
      <c r="H5" s="35">
        <f>SUM('Data Sheet'!H18,'Data Sheet'!H20:H24, -1*'Data Sheet'!H19)</f>
        <v>172908.69999999998</v>
      </c>
      <c r="I5" s="35">
        <f>SUM('Data Sheet'!I18,'Data Sheet'!I20:I24, -1*'Data Sheet'!I19)</f>
        <v>192820.69</v>
      </c>
      <c r="J5" s="35">
        <f>SUM('Data Sheet'!J18,'Data Sheet'!J20:J24, -1*'Data Sheet'!J19)</f>
        <v>197348.84999999998</v>
      </c>
      <c r="K5" s="35">
        <f>SUM('Data Sheet'!K18,'Data Sheet'!K20:K24, -1*'Data Sheet'!K19)</f>
        <v>204303.16</v>
      </c>
      <c r="L5" s="9">
        <f>SUM(Quarters!H5:K5)</f>
        <v>214750.93</v>
      </c>
      <c r="M5" s="9">
        <f t="shared" ref="M5:N5" si="0">M4-M6</f>
        <v>242756.07853254944</v>
      </c>
      <c r="N5" s="9">
        <f t="shared" si="0"/>
        <v>247186.05645188718</v>
      </c>
    </row>
    <row r="6" spans="1:14" s="8" customFormat="1">
      <c r="A6" s="8" t="s">
        <v>8</v>
      </c>
      <c r="B6" s="1">
        <f>B4-B5</f>
        <v>106864.88</v>
      </c>
      <c r="C6" s="34">
        <f t="shared" ref="C6:K6" si="1">C4-C5</f>
        <v>111299.53</v>
      </c>
      <c r="D6" s="34">
        <f t="shared" si="1"/>
        <v>110647.97</v>
      </c>
      <c r="E6" s="34">
        <f t="shared" si="1"/>
        <v>84781.010000000009</v>
      </c>
      <c r="F6" s="34">
        <f t="shared" si="1"/>
        <v>59936.479999999981</v>
      </c>
      <c r="G6" s="34">
        <f t="shared" si="1"/>
        <v>87218.65</v>
      </c>
      <c r="H6" s="34">
        <f t="shared" si="1"/>
        <v>96942.959999999992</v>
      </c>
      <c r="I6" s="34">
        <f t="shared" si="1"/>
        <v>85294.789999999979</v>
      </c>
      <c r="J6" s="34">
        <f t="shared" si="1"/>
        <v>92623.840000000026</v>
      </c>
      <c r="K6" s="34">
        <f t="shared" si="1"/>
        <v>146541.42000000001</v>
      </c>
      <c r="L6" s="1">
        <f>SUM(Quarters!H6:K6)</f>
        <v>160772.79999999999</v>
      </c>
      <c r="M6" s="1">
        <f>M4*M24</f>
        <v>181738.79136494477</v>
      </c>
      <c r="N6" s="1">
        <f>N4*N24</f>
        <v>129384.94902379719</v>
      </c>
    </row>
    <row r="7" spans="1:14">
      <c r="A7" s="6" t="s">
        <v>9</v>
      </c>
      <c r="B7" s="9">
        <f>'Data Sheet'!B25</f>
        <v>37882.129999999997</v>
      </c>
      <c r="C7" s="35">
        <f>'Data Sheet'!C25</f>
        <v>49315.17</v>
      </c>
      <c r="D7" s="35">
        <f>'Data Sheet'!D25</f>
        <v>52828.39</v>
      </c>
      <c r="E7" s="35">
        <f>'Data Sheet'!E25</f>
        <v>68193.17</v>
      </c>
      <c r="F7" s="35">
        <f>'Data Sheet'!F25</f>
        <v>77526.66</v>
      </c>
      <c r="G7" s="35">
        <f>'Data Sheet'!G25</f>
        <v>77365.19</v>
      </c>
      <c r="H7" s="35">
        <f>'Data Sheet'!H25</f>
        <v>98158.99</v>
      </c>
      <c r="I7" s="35">
        <f>'Data Sheet'!I25</f>
        <v>107222.41</v>
      </c>
      <c r="J7" s="35">
        <f>'Data Sheet'!J25</f>
        <v>117000.4</v>
      </c>
      <c r="K7" s="35">
        <f>'Data Sheet'!K25</f>
        <v>122533.56</v>
      </c>
      <c r="L7" s="9">
        <f>SUM(Quarters!H7:K7)</f>
        <v>135662.88999999998</v>
      </c>
      <c r="M7" s="9">
        <v>0</v>
      </c>
      <c r="N7" s="9">
        <v>0</v>
      </c>
    </row>
    <row r="8" spans="1:14">
      <c r="A8" s="6" t="s">
        <v>10</v>
      </c>
      <c r="B8" s="9">
        <f>'Data Sheet'!B26</f>
        <v>1942.43</v>
      </c>
      <c r="C8" s="35">
        <f>'Data Sheet'!C26</f>
        <v>1581.49</v>
      </c>
      <c r="D8" s="35">
        <f>'Data Sheet'!D26</f>
        <v>2252.21</v>
      </c>
      <c r="E8" s="35">
        <f>'Data Sheet'!E26</f>
        <v>2914.68</v>
      </c>
      <c r="F8" s="35">
        <f>'Data Sheet'!F26</f>
        <v>3105.07</v>
      </c>
      <c r="G8" s="35">
        <f>'Data Sheet'!G26</f>
        <v>3495.89</v>
      </c>
      <c r="H8" s="35">
        <f>'Data Sheet'!H26</f>
        <v>3661.56</v>
      </c>
      <c r="I8" s="35">
        <f>'Data Sheet'!I26</f>
        <v>3711.06</v>
      </c>
      <c r="J8" s="35">
        <f>'Data Sheet'!J26</f>
        <v>3691.27</v>
      </c>
      <c r="K8" s="35">
        <f>'Data Sheet'!K26</f>
        <v>3695.6</v>
      </c>
      <c r="L8" s="9">
        <f>SUM(Quarters!H8:K8)</f>
        <v>0</v>
      </c>
      <c r="M8" s="9">
        <f>+$L8</f>
        <v>0</v>
      </c>
      <c r="N8" s="9">
        <f>+$L8</f>
        <v>0</v>
      </c>
    </row>
    <row r="9" spans="1:14">
      <c r="A9" s="6" t="s">
        <v>11</v>
      </c>
      <c r="B9" s="9">
        <f>'Data Sheet'!B27</f>
        <v>121479.03999999999</v>
      </c>
      <c r="C9" s="35">
        <f>'Data Sheet'!C27</f>
        <v>133178.64000000001</v>
      </c>
      <c r="D9" s="35">
        <f>'Data Sheet'!D27</f>
        <v>143047.35999999999</v>
      </c>
      <c r="E9" s="35">
        <f>'Data Sheet'!E27</f>
        <v>149114.67000000001</v>
      </c>
      <c r="F9" s="35">
        <f>'Data Sheet'!F27</f>
        <v>146602.98000000001</v>
      </c>
      <c r="G9" s="35">
        <f>'Data Sheet'!G27</f>
        <v>155867.46</v>
      </c>
      <c r="H9" s="35">
        <f>'Data Sheet'!H27</f>
        <v>161123.79999999999</v>
      </c>
      <c r="I9" s="35">
        <f>'Data Sheet'!I27</f>
        <v>156010.17000000001</v>
      </c>
      <c r="J9" s="35">
        <f>'Data Sheet'!J27</f>
        <v>156194.34</v>
      </c>
      <c r="K9" s="35">
        <f>'Data Sheet'!K27</f>
        <v>189980.82</v>
      </c>
      <c r="L9" s="9">
        <f>SUM(Quarters!H9:K9)</f>
        <v>206094.6</v>
      </c>
      <c r="M9" s="9">
        <f>+$L9</f>
        <v>206094.6</v>
      </c>
      <c r="N9" s="9">
        <f>+$L9</f>
        <v>206094.6</v>
      </c>
    </row>
    <row r="10" spans="1:14">
      <c r="A10" s="6" t="s">
        <v>12</v>
      </c>
      <c r="B10" s="9">
        <f>'Data Sheet'!B28</f>
        <v>21325.54</v>
      </c>
      <c r="C10" s="35">
        <f>'Data Sheet'!C28</f>
        <v>25854.57</v>
      </c>
      <c r="D10" s="35">
        <f>'Data Sheet'!D28</f>
        <v>18176.79</v>
      </c>
      <c r="E10" s="35">
        <f>'Data Sheet'!E28</f>
        <v>944.83</v>
      </c>
      <c r="F10" s="35">
        <f>'Data Sheet'!F28</f>
        <v>-12244.91</v>
      </c>
      <c r="G10" s="35">
        <f>'Data Sheet'!G28</f>
        <v>5220.49</v>
      </c>
      <c r="H10" s="35">
        <f>'Data Sheet'!H28</f>
        <v>30316.59</v>
      </c>
      <c r="I10" s="35">
        <f>'Data Sheet'!I28</f>
        <v>32795.97</v>
      </c>
      <c r="J10" s="35">
        <f>'Data Sheet'!J28</f>
        <v>49738.63</v>
      </c>
      <c r="K10" s="35">
        <f>'Data Sheet'!K28</f>
        <v>75398.559999999998</v>
      </c>
      <c r="L10" s="9">
        <f>SUM(Quarters!H10:K10)</f>
        <v>90341.09</v>
      </c>
      <c r="M10" s="9">
        <f>M6+M7-SUM(M8:M9)</f>
        <v>-24355.808635055233</v>
      </c>
      <c r="N10" s="9">
        <f>N6+N7-SUM(N8:N9)</f>
        <v>-76709.650976202814</v>
      </c>
    </row>
    <row r="11" spans="1:14">
      <c r="A11" s="6" t="s">
        <v>13</v>
      </c>
      <c r="B11" s="9">
        <f>'Data Sheet'!B29</f>
        <v>6836.07</v>
      </c>
      <c r="C11" s="35">
        <f>'Data Sheet'!C29</f>
        <v>8337.2000000000007</v>
      </c>
      <c r="D11" s="35">
        <f>'Data Sheet'!D29</f>
        <v>5433.5</v>
      </c>
      <c r="E11" s="35">
        <f>'Data Sheet'!E29</f>
        <v>1335.5</v>
      </c>
      <c r="F11" s="35">
        <f>'Data Sheet'!F29</f>
        <v>-8057.5</v>
      </c>
      <c r="G11" s="35">
        <f>'Data Sheet'!G29</f>
        <v>2151.41</v>
      </c>
      <c r="H11" s="35">
        <f>'Data Sheet'!H29</f>
        <v>12139.76</v>
      </c>
      <c r="I11" s="35">
        <f>'Data Sheet'!I29</f>
        <v>8516.25</v>
      </c>
      <c r="J11" s="35">
        <f>'Data Sheet'!J29</f>
        <v>13382.46</v>
      </c>
      <c r="K11" s="35">
        <f>'Data Sheet'!K29</f>
        <v>18840.13</v>
      </c>
      <c r="L11" s="9">
        <f>SUM(Quarters!H11:K11)</f>
        <v>22574.959999999999</v>
      </c>
      <c r="M11" s="10">
        <f>IF($L10&gt;0,$L11/$L10,0)</f>
        <v>0.24988584928519236</v>
      </c>
      <c r="N11" s="10">
        <f>IF($L10&gt;0,$L11/$L10,0)</f>
        <v>0.24988584928519236</v>
      </c>
    </row>
    <row r="12" spans="1:14" s="8" customFormat="1">
      <c r="A12" s="8" t="s">
        <v>14</v>
      </c>
      <c r="B12" s="1">
        <f>'Data Sheet'!B30</f>
        <v>14173.78</v>
      </c>
      <c r="C12" s="34">
        <f>'Data Sheet'!C30</f>
        <v>16994.3</v>
      </c>
      <c r="D12" s="34">
        <f>'Data Sheet'!D30</f>
        <v>12224.6</v>
      </c>
      <c r="E12" s="34">
        <f>'Data Sheet'!E30</f>
        <v>241.23</v>
      </c>
      <c r="F12" s="34">
        <f>'Data Sheet'!F30</f>
        <v>-4556.29</v>
      </c>
      <c r="G12" s="34">
        <f>'Data Sheet'!G30</f>
        <v>2299.64</v>
      </c>
      <c r="H12" s="34">
        <f>'Data Sheet'!H30</f>
        <v>19767.8</v>
      </c>
      <c r="I12" s="34">
        <f>'Data Sheet'!I30</f>
        <v>22405.46</v>
      </c>
      <c r="J12" s="34">
        <f>'Data Sheet'!J30</f>
        <v>35373.879999999997</v>
      </c>
      <c r="K12" s="34">
        <f>'Data Sheet'!K30</f>
        <v>55648.17</v>
      </c>
      <c r="L12" s="1">
        <f>SUM(Quarters!H12:K12)</f>
        <v>66859.86</v>
      </c>
      <c r="M12" s="1">
        <f>M10-M11*M10</f>
        <v>-18269.636709256833</v>
      </c>
      <c r="N12" s="1">
        <f>N10-N11*N10</f>
        <v>-57540.99469364369</v>
      </c>
    </row>
    <row r="13" spans="1:14">
      <c r="A13" s="11" t="s">
        <v>57</v>
      </c>
      <c r="B13" s="9">
        <f>IF('Data Sheet'!B93&gt;0,B12/'Data Sheet'!B93,0)</f>
        <v>18.985198976653226</v>
      </c>
      <c r="C13" s="35">
        <f>IF('Data Sheet'!C93&gt;0,C12/'Data Sheet'!C93,0)</f>
        <v>22.763170231860371</v>
      </c>
      <c r="D13" s="35">
        <f>IF('Data Sheet'!D93&gt;0,D12/'Data Sheet'!D93,0)</f>
        <v>15.747668367084042</v>
      </c>
      <c r="E13" s="35">
        <f>IF('Data Sheet'!E93&gt;0,E12/'Data Sheet'!E93,0)</f>
        <v>0.30253966263247006</v>
      </c>
      <c r="F13" s="35">
        <f>IF('Data Sheet'!F93&gt;0,F12/'Data Sheet'!F93,0)</f>
        <v>-5.1053156443986278</v>
      </c>
      <c r="G13" s="35">
        <f>IF('Data Sheet'!G93&gt;0,G12/'Data Sheet'!G93,0)</f>
        <v>2.5767429352576023</v>
      </c>
      <c r="H13" s="35">
        <f>IF('Data Sheet'!H93&gt;0,H12/'Data Sheet'!H93,0)</f>
        <v>22.149788225802837</v>
      </c>
      <c r="I13" s="35">
        <f>IF('Data Sheet'!I93&gt;0,I12/'Data Sheet'!I93,0)</f>
        <v>25.105282029446695</v>
      </c>
      <c r="J13" s="35">
        <f>IF('Data Sheet'!J93&gt;0,J12/'Data Sheet'!J93,0)</f>
        <v>39.636375859982515</v>
      </c>
      <c r="K13" s="35">
        <f>IF('Data Sheet'!K93&gt;0,K12/'Data Sheet'!K93,0)</f>
        <v>62.353685319229989</v>
      </c>
      <c r="L13" s="9">
        <f>IF('Data Sheet'!$B6&gt;0,'Profit &amp; Loss'!L12/'Data Sheet'!$B6,0)</f>
        <v>74.91626551372083</v>
      </c>
      <c r="M13" s="9">
        <f>IF('Data Sheet'!$B6&gt;0,'Profit &amp; Loss'!M12/'Data Sheet'!$B6,0)</f>
        <v>-20.471071201015164</v>
      </c>
      <c r="N13" s="9">
        <f>IF('Data Sheet'!$B6&gt;0,'Profit &amp; Loss'!N12/'Data Sheet'!$B6,0)</f>
        <v>-64.474505875313113</v>
      </c>
    </row>
    <row r="14" spans="1:14">
      <c r="A14" s="6" t="s">
        <v>16</v>
      </c>
      <c r="B14" s="9">
        <f>IF(B15&gt;0,B15/B13,"")</f>
        <v>10.101026606875514</v>
      </c>
      <c r="C14" s="35">
        <f t="shared" ref="C14:K14" si="2">IF(C15&gt;0,C15/C13,"")</f>
        <v>11.731669942274765</v>
      </c>
      <c r="D14" s="35">
        <f t="shared" si="2"/>
        <v>12.335159432619472</v>
      </c>
      <c r="E14" s="35">
        <f t="shared" si="2"/>
        <v>969.79020022385271</v>
      </c>
      <c r="F14" s="35">
        <f t="shared" si="2"/>
        <v>-48.948981298380929</v>
      </c>
      <c r="G14" s="35">
        <f t="shared" si="2"/>
        <v>124.47885103755371</v>
      </c>
      <c r="H14" s="35">
        <f t="shared" si="2"/>
        <v>8.8872181527534675</v>
      </c>
      <c r="I14" s="35">
        <f t="shared" si="2"/>
        <v>14.510890559711786</v>
      </c>
      <c r="J14" s="35">
        <f t="shared" si="2"/>
        <v>12.451945701178385</v>
      </c>
      <c r="K14" s="35">
        <f t="shared" si="2"/>
        <v>8.3996639062883833</v>
      </c>
      <c r="L14" s="9">
        <f t="shared" ref="L14" si="3">IF(L13&gt;0,L15/L13,0)</f>
        <v>7.5490949278087029</v>
      </c>
      <c r="M14" s="9">
        <f>M25</f>
        <v>10.727898773746814</v>
      </c>
      <c r="N14" s="9">
        <f>N25</f>
        <v>7.5490949278087029</v>
      </c>
    </row>
    <row r="15" spans="1:14" s="8" customFormat="1">
      <c r="A15" s="8" t="s">
        <v>58</v>
      </c>
      <c r="B15" s="1">
        <f>'Data Sheet'!B90</f>
        <v>191.77</v>
      </c>
      <c r="C15" s="34">
        <f>'Data Sheet'!C90</f>
        <v>267.05</v>
      </c>
      <c r="D15" s="34">
        <f>'Data Sheet'!D90</f>
        <v>194.25</v>
      </c>
      <c r="E15" s="34">
        <f>'Data Sheet'!E90</f>
        <v>293.39999999999998</v>
      </c>
      <c r="F15" s="34">
        <f>'Data Sheet'!F90</f>
        <v>249.9</v>
      </c>
      <c r="G15" s="34">
        <f>'Data Sheet'!G90</f>
        <v>320.75</v>
      </c>
      <c r="H15" s="34">
        <f>'Data Sheet'!H90</f>
        <v>196.85</v>
      </c>
      <c r="I15" s="34">
        <f>'Data Sheet'!I90</f>
        <v>364.3</v>
      </c>
      <c r="J15" s="34">
        <f>'Data Sheet'!J90</f>
        <v>493.55</v>
      </c>
      <c r="K15" s="34">
        <f>'Data Sheet'!K90</f>
        <v>523.75</v>
      </c>
      <c r="L15" s="1">
        <f>'Data Sheet'!B8</f>
        <v>565.54999999999995</v>
      </c>
      <c r="M15" s="12">
        <f>M13*M14</f>
        <v>-219.6115796346543</v>
      </c>
      <c r="N15" s="13">
        <f>N13*N14</f>
        <v>-486.72416527629866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0.15801783292812502</v>
      </c>
      <c r="C18" s="7">
        <f>IF('Data Sheet'!C30&gt;0, 'Data Sheet'!C31/'Data Sheet'!C30, 0)</f>
        <v>0.15375743631688274</v>
      </c>
      <c r="D18" s="7">
        <f>IF('Data Sheet'!D30&gt;0, 'Data Sheet'!D31/'Data Sheet'!D30, 0)</f>
        <v>0.16510397068206731</v>
      </c>
      <c r="E18" s="7">
        <f>IF('Data Sheet'!E30&gt;0, 'Data Sheet'!E31/'Data Sheet'!E30, 0)</f>
        <v>8.5939145214111026</v>
      </c>
      <c r="F18" s="7">
        <f>IF('Data Sheet'!F30&gt;0, 'Data Sheet'!F31/'Data Sheet'!F30, 0)</f>
        <v>0</v>
      </c>
      <c r="G18" s="7">
        <f>IF('Data Sheet'!G30&gt;0, 'Data Sheet'!G31/'Data Sheet'!G30, 0)</f>
        <v>0</v>
      </c>
      <c r="H18" s="7">
        <f>IF('Data Sheet'!H30&gt;0, 'Data Sheet'!H31/'Data Sheet'!H30, 0)</f>
        <v>0</v>
      </c>
      <c r="I18" s="7">
        <f>IF('Data Sheet'!I30&gt;0, 'Data Sheet'!I31/'Data Sheet'!I30, 0)</f>
        <v>0.15932902069406299</v>
      </c>
      <c r="J18" s="7">
        <f>IF('Data Sheet'!J30&gt;0, 'Data Sheet'!J31/'Data Sheet'!J30, 0)</f>
        <v>0.17912849820262863</v>
      </c>
      <c r="K18" s="7">
        <f>IF('Data Sheet'!K30&gt;0, 'Data Sheet'!K31/'Data Sheet'!K30, 0)</f>
        <v>0.18122428823804987</v>
      </c>
    </row>
    <row r="19" spans="1:14">
      <c r="A19" s="6" t="s">
        <v>18</v>
      </c>
      <c r="B19" s="7">
        <f t="shared" ref="B19:L19" si="4">IF(B6&gt;0,B6/B4,0)</f>
        <v>0.56523590830627179</v>
      </c>
      <c r="C19" s="7">
        <f t="shared" ref="C19:K19" si="5">IF(C6&gt;0,C6/C4,0)</f>
        <v>0.53515991443944477</v>
      </c>
      <c r="D19" s="7">
        <f t="shared" si="5"/>
        <v>0.50150292737592217</v>
      </c>
      <c r="E19" s="7">
        <f t="shared" si="5"/>
        <v>0.36789792538070565</v>
      </c>
      <c r="F19" s="7">
        <f t="shared" si="5"/>
        <v>0.2617653260501755</v>
      </c>
      <c r="G19" s="7">
        <f t="shared" si="5"/>
        <v>0.34429931655804147</v>
      </c>
      <c r="H19" s="7">
        <f t="shared" si="5"/>
        <v>0.35924537206849128</v>
      </c>
      <c r="I19" s="7">
        <f t="shared" si="5"/>
        <v>0.30668839433173584</v>
      </c>
      <c r="J19" s="7">
        <f t="shared" si="5"/>
        <v>0.31942263252446301</v>
      </c>
      <c r="K19" s="7">
        <f t="shared" si="5"/>
        <v>0.4176818692767037</v>
      </c>
      <c r="L19" s="7">
        <f t="shared" si="4"/>
        <v>0.42812953524934361</v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7.1110780368223159E-2</v>
      </c>
      <c r="I23" s="7">
        <f>IF(D4=0,"",POWER($K4/D4,1/7)-1)</f>
        <v>6.8508121911987629E-2</v>
      </c>
      <c r="J23" s="7">
        <f>IF(F4=0,"",POWER($K4/F4,1/5)-1)</f>
        <v>8.9098428301698451E-2</v>
      </c>
      <c r="K23" s="7">
        <f>IF(H4=0,"",POWER($K4/H4, 1/3)-1)</f>
        <v>9.1431689426522578E-2</v>
      </c>
      <c r="L23" s="7">
        <f>IF(ISERROR(MAX(IF(J4=0,"",(K4-J4)/J4),IF(K4=0,"",(L4-K4)/K4))),"",MAX(IF(J4=0,"",(K4-J4)/J4),IF(K4=0,"",(L4-K4)/K4)))</f>
        <v>0.20992283790587318</v>
      </c>
      <c r="M23" s="22">
        <f>MAX(K23:L23)</f>
        <v>0.20992283790587318</v>
      </c>
      <c r="N23" s="22">
        <f>MIN(H23:L23)</f>
        <v>6.8508121911987629E-2</v>
      </c>
    </row>
    <row r="24" spans="1:14">
      <c r="G24" s="6" t="s">
        <v>18</v>
      </c>
      <c r="H24" s="7">
        <f>IF(SUM(B4:$K$4)=0,"",SUMPRODUCT(B19:$K$19,B4:$K$4)/SUM(B4:$K$4))</f>
        <v>0.38986744523541944</v>
      </c>
      <c r="I24" s="7">
        <f>IF(SUM(E4:$K$4)=0,"",SUMPRODUCT(E19:$K$19,E4:$K$4)/SUM(E4:$K$4))</f>
        <v>0.34358712471863884</v>
      </c>
      <c r="J24" s="7">
        <f>IF(SUM(G4:$K$4)=0,"",SUMPRODUCT(G19:$K$19,G4:$K$4)/SUM(G4:$K$4))</f>
        <v>0.35269352976671114</v>
      </c>
      <c r="K24" s="7">
        <f>IF(SUM(I4:$K$4)=0, "", SUMPRODUCT(I19:$K$19,I4:$K$4)/SUM(I4:$K$4))</f>
        <v>0.35308356351430509</v>
      </c>
      <c r="L24" s="7">
        <f>L19</f>
        <v>0.42812953524934361</v>
      </c>
      <c r="M24" s="22">
        <f>MAX(K24:L24)</f>
        <v>0.42812953524934361</v>
      </c>
      <c r="N24" s="22">
        <f>MIN(H24:L24)</f>
        <v>0.34358712471863884</v>
      </c>
    </row>
    <row r="25" spans="1:14">
      <c r="G25" s="6" t="s">
        <v>23</v>
      </c>
      <c r="H25" s="9">
        <f>IF(ISERROR(AVERAGEIF(B14:$L14,"&gt;0")),"",AVERAGEIF(B14:$L14,"&gt;0"))</f>
        <v>118.0235720490917</v>
      </c>
      <c r="I25" s="9">
        <f>IF(ISERROR(AVERAGEIF(E14:$L14,"&gt;0")),"",AVERAGEIF(E14:$L14,"&gt;0"))</f>
        <v>163.7239806441639</v>
      </c>
      <c r="J25" s="9">
        <f>IF(ISERROR(AVERAGEIF(G14:$L14,"&gt;0")),"",AVERAGEIF(G14:$L14,"&gt;0"))</f>
        <v>29.37961071421574</v>
      </c>
      <c r="K25" s="9">
        <f>IF(ISERROR(AVERAGEIF(I14:$L14,"&gt;0")),"",AVERAGEIF(I14:$L14,"&gt;0"))</f>
        <v>10.727898773746814</v>
      </c>
      <c r="L25" s="9">
        <f>L14</f>
        <v>7.5490949278087029</v>
      </c>
      <c r="M25" s="1">
        <f>MAX(K25:L25)</f>
        <v>10.727898773746814</v>
      </c>
      <c r="N25" s="1">
        <f>MIN(H25:L25)</f>
        <v>7.5490949278087029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>
      <c r="A1" s="8" t="str">
        <f>'Profit &amp; Loss'!A1</f>
        <v>STATE BANK OF INDIA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44286</v>
      </c>
      <c r="C3" s="16">
        <f>'Data Sheet'!C41</f>
        <v>44377</v>
      </c>
      <c r="D3" s="16">
        <f>'Data Sheet'!D41</f>
        <v>44469</v>
      </c>
      <c r="E3" s="16">
        <f>'Data Sheet'!E41</f>
        <v>44561</v>
      </c>
      <c r="F3" s="16">
        <f>'Data Sheet'!F41</f>
        <v>44651</v>
      </c>
      <c r="G3" s="16">
        <f>'Data Sheet'!G41</f>
        <v>44742</v>
      </c>
      <c r="H3" s="16">
        <f>'Data Sheet'!H41</f>
        <v>44834</v>
      </c>
      <c r="I3" s="16">
        <f>'Data Sheet'!I41</f>
        <v>44926</v>
      </c>
      <c r="J3" s="16">
        <f>'Data Sheet'!J41</f>
        <v>45016</v>
      </c>
      <c r="K3" s="16">
        <f>'Data Sheet'!K41</f>
        <v>45107</v>
      </c>
    </row>
    <row r="4" spans="1:11" s="8" customFormat="1">
      <c r="A4" s="8" t="s">
        <v>6</v>
      </c>
      <c r="B4" s="1">
        <f>'Data Sheet'!B42</f>
        <v>68032.66</v>
      </c>
      <c r="C4" s="1">
        <f>'Data Sheet'!C42</f>
        <v>68959.95</v>
      </c>
      <c r="D4" s="1">
        <f>'Data Sheet'!D42</f>
        <v>73029.13</v>
      </c>
      <c r="E4" s="1">
        <f>'Data Sheet'!E42</f>
        <v>73376.039999999994</v>
      </c>
      <c r="F4" s="1">
        <f>'Data Sheet'!F42</f>
        <v>74607.570000000007</v>
      </c>
      <c r="G4" s="1">
        <f>'Data Sheet'!G42</f>
        <v>76780.86</v>
      </c>
      <c r="H4" s="1">
        <f>'Data Sheet'!H42</f>
        <v>84462.87</v>
      </c>
      <c r="I4" s="1">
        <f>'Data Sheet'!I42</f>
        <v>91517.66</v>
      </c>
      <c r="J4" s="1">
        <f>'Data Sheet'!J42</f>
        <v>98083.19</v>
      </c>
      <c r="K4" s="1">
        <f>'Data Sheet'!K42</f>
        <v>101460.01</v>
      </c>
    </row>
    <row r="5" spans="1:11">
      <c r="A5" s="6" t="s">
        <v>7</v>
      </c>
      <c r="B5" s="9">
        <f>'Data Sheet'!B43</f>
        <v>55380.47</v>
      </c>
      <c r="C5" s="9">
        <f>'Data Sheet'!C43</f>
        <v>44697.83</v>
      </c>
      <c r="D5" s="9">
        <f>'Data Sheet'!D43</f>
        <v>42675.56</v>
      </c>
      <c r="E5" s="9">
        <f>'Data Sheet'!E43</f>
        <v>52015.21</v>
      </c>
      <c r="F5" s="9">
        <f>'Data Sheet'!F43</f>
        <v>54233.13</v>
      </c>
      <c r="G5" s="9">
        <f>'Data Sheet'!G43</f>
        <v>42328.03</v>
      </c>
      <c r="H5" s="9">
        <f>'Data Sheet'!H43</f>
        <v>49207.81</v>
      </c>
      <c r="I5" s="9">
        <f>'Data Sheet'!I43</f>
        <v>56497.58</v>
      </c>
      <c r="J5" s="9">
        <f>'Data Sheet'!J43</f>
        <v>59965.34</v>
      </c>
      <c r="K5" s="9">
        <f>'Data Sheet'!K43</f>
        <v>49080.2</v>
      </c>
    </row>
    <row r="6" spans="1:11" s="8" customFormat="1">
      <c r="A6" s="8" t="s">
        <v>8</v>
      </c>
      <c r="B6" s="1">
        <f>'Data Sheet'!B50</f>
        <v>12652.19</v>
      </c>
      <c r="C6" s="1">
        <f>'Data Sheet'!C50</f>
        <v>24262.12</v>
      </c>
      <c r="D6" s="1">
        <f>'Data Sheet'!D50</f>
        <v>30353.57</v>
      </c>
      <c r="E6" s="1">
        <f>'Data Sheet'!E50</f>
        <v>21360.83</v>
      </c>
      <c r="F6" s="1">
        <f>'Data Sheet'!F50</f>
        <v>20374.439999999999</v>
      </c>
      <c r="G6" s="1">
        <f>'Data Sheet'!G50</f>
        <v>34452.83</v>
      </c>
      <c r="H6" s="1">
        <f>'Data Sheet'!H50</f>
        <v>35255.06</v>
      </c>
      <c r="I6" s="1">
        <f>'Data Sheet'!I50</f>
        <v>35020.080000000002</v>
      </c>
      <c r="J6" s="1">
        <f>'Data Sheet'!J50</f>
        <v>38117.85</v>
      </c>
      <c r="K6" s="1">
        <f>'Data Sheet'!K50</f>
        <v>52379.81</v>
      </c>
    </row>
    <row r="7" spans="1:11">
      <c r="A7" s="6" t="s">
        <v>9</v>
      </c>
      <c r="B7" s="9">
        <f>'Data Sheet'!B44</f>
        <v>35397.980000000003</v>
      </c>
      <c r="C7" s="9">
        <f>'Data Sheet'!C44</f>
        <v>24306.99</v>
      </c>
      <c r="D7" s="9">
        <f>'Data Sheet'!D44</f>
        <v>20695.73</v>
      </c>
      <c r="E7" s="9">
        <f>'Data Sheet'!E44</f>
        <v>31152.18</v>
      </c>
      <c r="F7" s="9">
        <f>'Data Sheet'!F44</f>
        <v>33427.11</v>
      </c>
      <c r="G7" s="9">
        <f>'Data Sheet'!G44</f>
        <v>17743.439999999999</v>
      </c>
      <c r="H7" s="9">
        <f>'Data Sheet'!H44</f>
        <v>30319.61</v>
      </c>
      <c r="I7" s="9">
        <f>'Data Sheet'!I44</f>
        <v>35701.31</v>
      </c>
      <c r="J7" s="9">
        <f>'Data Sheet'!J44</f>
        <v>38769.199999999997</v>
      </c>
      <c r="K7" s="9">
        <f>'Data Sheet'!K44</f>
        <v>30872.77</v>
      </c>
    </row>
    <row r="8" spans="1:11">
      <c r="A8" s="6" t="s">
        <v>10</v>
      </c>
      <c r="B8" s="9">
        <f>'Data Sheet'!B45</f>
        <v>0</v>
      </c>
      <c r="C8" s="9">
        <f>'Data Sheet'!C45</f>
        <v>0</v>
      </c>
      <c r="D8" s="9">
        <f>'Data Sheet'!D45</f>
        <v>0</v>
      </c>
      <c r="E8" s="9">
        <f>'Data Sheet'!E45</f>
        <v>0</v>
      </c>
      <c r="F8" s="9">
        <f>'Data Sheet'!F45</f>
        <v>0</v>
      </c>
      <c r="G8" s="9">
        <f>'Data Sheet'!G45</f>
        <v>0</v>
      </c>
      <c r="H8" s="9">
        <f>'Data Sheet'!H45</f>
        <v>0</v>
      </c>
      <c r="I8" s="9">
        <f>'Data Sheet'!I45</f>
        <v>0</v>
      </c>
      <c r="J8" s="9">
        <f>'Data Sheet'!J45</f>
        <v>0</v>
      </c>
      <c r="K8" s="9">
        <f>'Data Sheet'!K45</f>
        <v>0</v>
      </c>
    </row>
    <row r="9" spans="1:11">
      <c r="A9" s="6" t="s">
        <v>11</v>
      </c>
      <c r="B9" s="9">
        <f>'Data Sheet'!B46</f>
        <v>38388.82</v>
      </c>
      <c r="C9" s="9">
        <f>'Data Sheet'!C46</f>
        <v>38249.089999999997</v>
      </c>
      <c r="D9" s="9">
        <f>'Data Sheet'!D46</f>
        <v>38638.14</v>
      </c>
      <c r="E9" s="9">
        <f>'Data Sheet'!E46</f>
        <v>39363.25</v>
      </c>
      <c r="F9" s="9">
        <f>'Data Sheet'!F46</f>
        <v>39943.86</v>
      </c>
      <c r="G9" s="9">
        <f>'Data Sheet'!G46</f>
        <v>41931.160000000003</v>
      </c>
      <c r="H9" s="9">
        <f>'Data Sheet'!H46</f>
        <v>45232.19</v>
      </c>
      <c r="I9" s="9">
        <f>'Data Sheet'!I46</f>
        <v>49365.99</v>
      </c>
      <c r="J9" s="9">
        <f>'Data Sheet'!J46</f>
        <v>53451.48</v>
      </c>
      <c r="K9" s="9">
        <f>'Data Sheet'!K46</f>
        <v>58044.94</v>
      </c>
    </row>
    <row r="10" spans="1:11">
      <c r="A10" s="6" t="s">
        <v>12</v>
      </c>
      <c r="B10" s="9">
        <f>'Data Sheet'!B47</f>
        <v>9661.35</v>
      </c>
      <c r="C10" s="9">
        <f>'Data Sheet'!C47</f>
        <v>10320.02</v>
      </c>
      <c r="D10" s="9">
        <f>'Data Sheet'!D47</f>
        <v>12411.16</v>
      </c>
      <c r="E10" s="9">
        <f>'Data Sheet'!E47</f>
        <v>13149.76</v>
      </c>
      <c r="F10" s="9">
        <f>'Data Sheet'!F47</f>
        <v>13857.69</v>
      </c>
      <c r="G10" s="9">
        <f>'Data Sheet'!G47</f>
        <v>10265.11</v>
      </c>
      <c r="H10" s="9">
        <f>'Data Sheet'!H47</f>
        <v>20342.48</v>
      </c>
      <c r="I10" s="9">
        <f>'Data Sheet'!I47</f>
        <v>21355.4</v>
      </c>
      <c r="J10" s="9">
        <f>'Data Sheet'!J47</f>
        <v>23435.57</v>
      </c>
      <c r="K10" s="9">
        <f>'Data Sheet'!K47</f>
        <v>25207.64</v>
      </c>
    </row>
    <row r="11" spans="1:11">
      <c r="A11" s="6" t="s">
        <v>13</v>
      </c>
      <c r="B11" s="9">
        <f>'Data Sheet'!B48</f>
        <v>2391.1</v>
      </c>
      <c r="C11" s="9">
        <f>'Data Sheet'!C48</f>
        <v>2780.8</v>
      </c>
      <c r="D11" s="9">
        <f>'Data Sheet'!D48</f>
        <v>3279.93</v>
      </c>
      <c r="E11" s="9">
        <f>'Data Sheet'!E48</f>
        <v>3457.8</v>
      </c>
      <c r="F11" s="9">
        <f>'Data Sheet'!F48</f>
        <v>3863.93</v>
      </c>
      <c r="G11" s="9">
        <f>'Data Sheet'!G48</f>
        <v>2736.86</v>
      </c>
      <c r="H11" s="9">
        <f>'Data Sheet'!H48</f>
        <v>5325.2</v>
      </c>
      <c r="I11" s="9">
        <f>'Data Sheet'!I48</f>
        <v>5685.75</v>
      </c>
      <c r="J11" s="9">
        <f>'Data Sheet'!J48</f>
        <v>5092.32</v>
      </c>
      <c r="K11" s="9">
        <f>'Data Sheet'!K48</f>
        <v>6471.69</v>
      </c>
    </row>
    <row r="12" spans="1:11" s="8" customFormat="1">
      <c r="A12" s="8" t="s">
        <v>14</v>
      </c>
      <c r="B12" s="1">
        <f>'Data Sheet'!B49</f>
        <v>6125.52</v>
      </c>
      <c r="C12" s="1">
        <f>'Data Sheet'!C49</f>
        <v>7379.91</v>
      </c>
      <c r="D12" s="1">
        <f>'Data Sheet'!D49</f>
        <v>8889.84</v>
      </c>
      <c r="E12" s="1">
        <f>'Data Sheet'!E49</f>
        <v>9555</v>
      </c>
      <c r="F12" s="1">
        <f>'Data Sheet'!F49</f>
        <v>9549.1299999999992</v>
      </c>
      <c r="G12" s="1">
        <f>'Data Sheet'!G49</f>
        <v>7325.11</v>
      </c>
      <c r="H12" s="1">
        <f>'Data Sheet'!H49</f>
        <v>14752</v>
      </c>
      <c r="I12" s="1">
        <f>'Data Sheet'!I49</f>
        <v>15477.22</v>
      </c>
      <c r="J12" s="1">
        <f>'Data Sheet'!J49</f>
        <v>18093.84</v>
      </c>
      <c r="K12" s="1">
        <f>'Data Sheet'!K49</f>
        <v>18536.8</v>
      </c>
    </row>
    <row r="14" spans="1:11" s="8" customFormat="1">
      <c r="A14" s="2" t="s">
        <v>18</v>
      </c>
      <c r="B14" s="14">
        <f>IF(B4&gt;0,B6/B4,"")</f>
        <v>0.18597229624712602</v>
      </c>
      <c r="C14" s="14">
        <f t="shared" ref="C14:K14" si="0">IF(C4&gt;0,C6/C4,"")</f>
        <v>0.35182914140744009</v>
      </c>
      <c r="D14" s="14">
        <f t="shared" si="0"/>
        <v>0.41563647273355164</v>
      </c>
      <c r="E14" s="14">
        <f t="shared" si="0"/>
        <v>0.29111451094935081</v>
      </c>
      <c r="F14" s="14">
        <f t="shared" si="0"/>
        <v>0.27308810620691704</v>
      </c>
      <c r="G14" s="14">
        <f t="shared" si="0"/>
        <v>0.44871638582844736</v>
      </c>
      <c r="H14" s="14">
        <f t="shared" si="0"/>
        <v>0.41740305533070332</v>
      </c>
      <c r="I14" s="14">
        <f t="shared" si="0"/>
        <v>0.38265925942599494</v>
      </c>
      <c r="J14" s="14">
        <f t="shared" si="0"/>
        <v>0.3886277556837211</v>
      </c>
      <c r="K14" s="14">
        <f t="shared" si="0"/>
        <v>0.51626064298633523</v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>
      <c r="A1" s="8" t="str">
        <f>'Profit &amp; Loss'!A1</f>
        <v>STATE BANK OF INDIA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41729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>
      <c r="A4" s="6" t="s">
        <v>24</v>
      </c>
      <c r="B4" s="19">
        <f>'Data Sheet'!B57</f>
        <v>746.57</v>
      </c>
      <c r="C4" s="19">
        <f>'Data Sheet'!C57</f>
        <v>746.57</v>
      </c>
      <c r="D4" s="19">
        <f>'Data Sheet'!D57</f>
        <v>776.28</v>
      </c>
      <c r="E4" s="19">
        <f>'Data Sheet'!E57</f>
        <v>797.35</v>
      </c>
      <c r="F4" s="19">
        <f>'Data Sheet'!F57</f>
        <v>892.46</v>
      </c>
      <c r="G4" s="19">
        <f>'Data Sheet'!G57</f>
        <v>892.46</v>
      </c>
      <c r="H4" s="19">
        <f>'Data Sheet'!H57</f>
        <v>892.46</v>
      </c>
      <c r="I4" s="19">
        <f>'Data Sheet'!I57</f>
        <v>892.46</v>
      </c>
      <c r="J4" s="19">
        <f>'Data Sheet'!J57</f>
        <v>892.46</v>
      </c>
      <c r="K4" s="19">
        <f>'Data Sheet'!K57</f>
        <v>892.46</v>
      </c>
    </row>
    <row r="5" spans="1:11" s="6" customFormat="1">
      <c r="A5" s="6" t="s">
        <v>25</v>
      </c>
      <c r="B5" s="19">
        <f>'Data Sheet'!B58</f>
        <v>146623.96</v>
      </c>
      <c r="C5" s="19">
        <f>'Data Sheet'!C58</f>
        <v>160640.97</v>
      </c>
      <c r="D5" s="19">
        <f>'Data Sheet'!D58</f>
        <v>179816.09</v>
      </c>
      <c r="E5" s="19">
        <f>'Data Sheet'!E58</f>
        <v>216394.8</v>
      </c>
      <c r="F5" s="19">
        <f>'Data Sheet'!F58</f>
        <v>229429.49</v>
      </c>
      <c r="G5" s="19">
        <f>'Data Sheet'!G58</f>
        <v>233603.20000000001</v>
      </c>
      <c r="H5" s="19">
        <f>'Data Sheet'!H58</f>
        <v>250167.66</v>
      </c>
      <c r="I5" s="19">
        <f>'Data Sheet'!I58</f>
        <v>274669.09999999998</v>
      </c>
      <c r="J5" s="19">
        <f>'Data Sheet'!J58</f>
        <v>304695.58</v>
      </c>
      <c r="K5" s="19">
        <f>'Data Sheet'!K58</f>
        <v>358038.86</v>
      </c>
    </row>
    <row r="6" spans="1:11">
      <c r="A6" s="11" t="s">
        <v>71</v>
      </c>
      <c r="B6" s="19">
        <f>'Data Sheet'!B59</f>
        <v>2062612.07</v>
      </c>
      <c r="C6" s="19">
        <f>'Data Sheet'!C59</f>
        <v>2297624.2599999998</v>
      </c>
      <c r="D6" s="19">
        <f>'Data Sheet'!D59</f>
        <v>2615256.9500000002</v>
      </c>
      <c r="E6" s="19">
        <f>'Data Sheet'!E59</f>
        <v>2936176.32</v>
      </c>
      <c r="F6" s="19">
        <f>'Data Sheet'!F59</f>
        <v>3091257.62</v>
      </c>
      <c r="G6" s="19">
        <f>'Data Sheet'!G59</f>
        <v>3354288.72</v>
      </c>
      <c r="H6" s="19">
        <f>'Data Sheet'!H59</f>
        <v>3607061.3</v>
      </c>
      <c r="I6" s="19">
        <f>'Data Sheet'!I59</f>
        <v>4149127.45</v>
      </c>
      <c r="J6" s="19">
        <f>'Data Sheet'!J59</f>
        <v>4536570.38</v>
      </c>
      <c r="K6" s="19">
        <f>'Data Sheet'!K59</f>
        <v>4989687.46</v>
      </c>
    </row>
    <row r="7" spans="1:11" s="6" customFormat="1">
      <c r="A7" s="11" t="s">
        <v>72</v>
      </c>
      <c r="B7" s="19">
        <f>'Data Sheet'!B60</f>
        <v>185573.42</v>
      </c>
      <c r="C7" s="19">
        <f>'Data Sheet'!C60</f>
        <v>240148.73</v>
      </c>
      <c r="D7" s="19">
        <f>'Data Sheet'!D60</f>
        <v>276472.15999999997</v>
      </c>
      <c r="E7" s="19">
        <f>'Data Sheet'!E60</f>
        <v>288391.03999999998</v>
      </c>
      <c r="F7" s="19">
        <f>'Data Sheet'!F60</f>
        <v>294859.59999999998</v>
      </c>
      <c r="G7" s="19">
        <f>'Data Sheet'!G60</f>
        <v>299675.65000000002</v>
      </c>
      <c r="H7" s="19">
        <f>'Data Sheet'!H60</f>
        <v>339364.31</v>
      </c>
      <c r="I7" s="19">
        <f>'Data Sheet'!I60</f>
        <v>420925.83</v>
      </c>
      <c r="J7" s="19">
        <f>'Data Sheet'!J60</f>
        <v>518719.42</v>
      </c>
      <c r="K7" s="19">
        <f>'Data Sheet'!K60</f>
        <v>605795.73</v>
      </c>
    </row>
    <row r="8" spans="1:11" s="8" customFormat="1">
      <c r="A8" s="8" t="s">
        <v>26</v>
      </c>
      <c r="B8" s="20">
        <f>'Data Sheet'!B61</f>
        <v>2395556.02</v>
      </c>
      <c r="C8" s="20">
        <f>'Data Sheet'!C61</f>
        <v>2699160.53</v>
      </c>
      <c r="D8" s="20">
        <f>'Data Sheet'!D61</f>
        <v>3072321.48</v>
      </c>
      <c r="E8" s="20">
        <f>'Data Sheet'!E61</f>
        <v>3441759.51</v>
      </c>
      <c r="F8" s="20">
        <f>'Data Sheet'!F61</f>
        <v>3616439.17</v>
      </c>
      <c r="G8" s="20">
        <f>'Data Sheet'!G61</f>
        <v>3888460.03</v>
      </c>
      <c r="H8" s="20">
        <f>'Data Sheet'!H61</f>
        <v>4197485.7300000004</v>
      </c>
      <c r="I8" s="20">
        <f>'Data Sheet'!I61</f>
        <v>4845614.84</v>
      </c>
      <c r="J8" s="20">
        <f>'Data Sheet'!J61</f>
        <v>5360877.84</v>
      </c>
      <c r="K8" s="20">
        <f>'Data Sheet'!K61</f>
        <v>5954414.5099999998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10222.51</v>
      </c>
      <c r="C10" s="19">
        <f>'Data Sheet'!C62</f>
        <v>12924.2</v>
      </c>
      <c r="D10" s="19">
        <f>'Data Sheet'!D62</f>
        <v>15415.21</v>
      </c>
      <c r="E10" s="19">
        <f>'Data Sheet'!E62</f>
        <v>51189.24</v>
      </c>
      <c r="F10" s="19">
        <f>'Data Sheet'!F62</f>
        <v>40300.720000000001</v>
      </c>
      <c r="G10" s="19">
        <f>'Data Sheet'!G62</f>
        <v>39940.76</v>
      </c>
      <c r="H10" s="19">
        <f>'Data Sheet'!H62</f>
        <v>39608.410000000003</v>
      </c>
      <c r="I10" s="19">
        <f>'Data Sheet'!I62</f>
        <v>41600.44</v>
      </c>
      <c r="J10" s="19">
        <f>'Data Sheet'!J62</f>
        <v>41032.49</v>
      </c>
      <c r="K10" s="19">
        <f>'Data Sheet'!K62</f>
        <v>45879.72</v>
      </c>
    </row>
    <row r="11" spans="1:11">
      <c r="A11" s="6" t="s">
        <v>28</v>
      </c>
      <c r="B11" s="19">
        <f>'Data Sheet'!B63</f>
        <v>337.27</v>
      </c>
      <c r="C11" s="19">
        <f>'Data Sheet'!C63</f>
        <v>400.32</v>
      </c>
      <c r="D11" s="19">
        <f>'Data Sheet'!D63</f>
        <v>785.7</v>
      </c>
      <c r="E11" s="19">
        <f>'Data Sheet'!E63</f>
        <v>694.92</v>
      </c>
      <c r="F11" s="19">
        <f>'Data Sheet'!F63</f>
        <v>925.07</v>
      </c>
      <c r="G11" s="19">
        <f>'Data Sheet'!G63</f>
        <v>762.3</v>
      </c>
      <c r="H11" s="19">
        <f>'Data Sheet'!H63</f>
        <v>469.76</v>
      </c>
      <c r="I11" s="19">
        <f>'Data Sheet'!I63</f>
        <v>116.35</v>
      </c>
      <c r="J11" s="19">
        <f>'Data Sheet'!J63</f>
        <v>27.57</v>
      </c>
      <c r="K11" s="19">
        <f>'Data Sheet'!K63</f>
        <v>66.02</v>
      </c>
    </row>
    <row r="12" spans="1:11">
      <c r="A12" s="6" t="s">
        <v>29</v>
      </c>
      <c r="B12" s="19">
        <f>'Data Sheet'!B64</f>
        <v>579401.26</v>
      </c>
      <c r="C12" s="19">
        <f>'Data Sheet'!C64</f>
        <v>673507.48</v>
      </c>
      <c r="D12" s="19">
        <f>'Data Sheet'!D64</f>
        <v>807374.58</v>
      </c>
      <c r="E12" s="19">
        <f>'Data Sheet'!E64</f>
        <v>1027280.87</v>
      </c>
      <c r="F12" s="19">
        <f>'Data Sheet'!F64</f>
        <v>1183794.24</v>
      </c>
      <c r="G12" s="19">
        <f>'Data Sheet'!G64</f>
        <v>1119269.82</v>
      </c>
      <c r="H12" s="19">
        <f>'Data Sheet'!H64</f>
        <v>1228284.28</v>
      </c>
      <c r="I12" s="19">
        <f>'Data Sheet'!I64</f>
        <v>1595100.27</v>
      </c>
      <c r="J12" s="19">
        <f>'Data Sheet'!J64</f>
        <v>1776489.9</v>
      </c>
      <c r="K12" s="19">
        <f>'Data Sheet'!K64</f>
        <v>1913107.86</v>
      </c>
    </row>
    <row r="13" spans="1:11">
      <c r="A13" s="11" t="s">
        <v>73</v>
      </c>
      <c r="B13" s="19">
        <f>'Data Sheet'!B65</f>
        <v>1805594.98</v>
      </c>
      <c r="C13" s="19">
        <f>'Data Sheet'!C65</f>
        <v>2012328.53</v>
      </c>
      <c r="D13" s="19">
        <f>'Data Sheet'!D65</f>
        <v>2248745.9900000002</v>
      </c>
      <c r="E13" s="19">
        <f>'Data Sheet'!E65</f>
        <v>2362594.48</v>
      </c>
      <c r="F13" s="19">
        <f>'Data Sheet'!F65</f>
        <v>2391419.14</v>
      </c>
      <c r="G13" s="19">
        <f>'Data Sheet'!G65</f>
        <v>2728487.15</v>
      </c>
      <c r="H13" s="19">
        <f>'Data Sheet'!H65</f>
        <v>2929123.28</v>
      </c>
      <c r="I13" s="19">
        <f>'Data Sheet'!I65</f>
        <v>3208797.78</v>
      </c>
      <c r="J13" s="19">
        <f>'Data Sheet'!J65</f>
        <v>3543327.88</v>
      </c>
      <c r="K13" s="19">
        <f>'Data Sheet'!K65</f>
        <v>3995360.91</v>
      </c>
    </row>
    <row r="14" spans="1:11" s="8" customFormat="1">
      <c r="A14" s="8" t="s">
        <v>26</v>
      </c>
      <c r="B14" s="19">
        <f>'Data Sheet'!B66</f>
        <v>2395556.02</v>
      </c>
      <c r="C14" s="19">
        <f>'Data Sheet'!C66</f>
        <v>2699160.53</v>
      </c>
      <c r="D14" s="19">
        <f>'Data Sheet'!D66</f>
        <v>3072321.48</v>
      </c>
      <c r="E14" s="19">
        <f>'Data Sheet'!E66</f>
        <v>3441759.51</v>
      </c>
      <c r="F14" s="19">
        <f>'Data Sheet'!F66</f>
        <v>3616439.17</v>
      </c>
      <c r="G14" s="19">
        <f>'Data Sheet'!G66</f>
        <v>3888460.03</v>
      </c>
      <c r="H14" s="19">
        <f>'Data Sheet'!H66</f>
        <v>4197485.7300000004</v>
      </c>
      <c r="I14" s="19">
        <f>'Data Sheet'!I66</f>
        <v>4845614.84</v>
      </c>
      <c r="J14" s="19">
        <f>'Data Sheet'!J66</f>
        <v>5360877.84</v>
      </c>
      <c r="K14" s="19">
        <f>'Data Sheet'!K66</f>
        <v>5954414.5099999998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  <v>1620021.56</v>
      </c>
      <c r="C16" s="21">
        <f t="shared" ref="C16:K16" si="0">C13-C7</f>
        <v>1772179.8</v>
      </c>
      <c r="D16" s="21">
        <f t="shared" si="0"/>
        <v>1972273.8300000003</v>
      </c>
      <c r="E16" s="21">
        <f t="shared" si="0"/>
        <v>2074203.44</v>
      </c>
      <c r="F16" s="21">
        <f t="shared" si="0"/>
        <v>2096559.54</v>
      </c>
      <c r="G16" s="21">
        <f t="shared" si="0"/>
        <v>2428811.5</v>
      </c>
      <c r="H16" s="21">
        <f t="shared" si="0"/>
        <v>2589758.9699999997</v>
      </c>
      <c r="I16" s="21">
        <f t="shared" si="0"/>
        <v>2787871.9499999997</v>
      </c>
      <c r="J16" s="21">
        <f t="shared" si="0"/>
        <v>3024608.46</v>
      </c>
      <c r="K16" s="21">
        <f t="shared" si="0"/>
        <v>3389565.18</v>
      </c>
    </row>
    <row r="17" spans="1:11">
      <c r="A17" s="11" t="s">
        <v>44</v>
      </c>
      <c r="B17" s="21">
        <f>'Data Sheet'!B67</f>
        <v>0</v>
      </c>
      <c r="C17" s="21">
        <f>'Data Sheet'!C67</f>
        <v>0</v>
      </c>
      <c r="D17" s="21">
        <f>'Data Sheet'!D67</f>
        <v>0</v>
      </c>
      <c r="E17" s="21">
        <f>'Data Sheet'!E67</f>
        <v>0</v>
      </c>
      <c r="F17" s="21">
        <f>'Data Sheet'!F67</f>
        <v>0</v>
      </c>
      <c r="G17" s="21">
        <f>'Data Sheet'!G67</f>
        <v>0</v>
      </c>
      <c r="H17" s="21">
        <f>'Data Sheet'!H67</f>
        <v>0</v>
      </c>
      <c r="I17" s="21">
        <f>'Data Sheet'!I67</f>
        <v>0</v>
      </c>
      <c r="J17" s="21">
        <f>'Data Sheet'!J67</f>
        <v>0</v>
      </c>
      <c r="K17" s="21">
        <f>'Data Sheet'!K67</f>
        <v>0</v>
      </c>
    </row>
    <row r="18" spans="1:11">
      <c r="A18" s="11" t="s">
        <v>45</v>
      </c>
      <c r="B18" s="21">
        <f>'Data Sheet'!B68</f>
        <v>0</v>
      </c>
      <c r="C18" s="21">
        <f>'Data Sheet'!C68</f>
        <v>0</v>
      </c>
      <c r="D18" s="21">
        <f>'Data Sheet'!D68</f>
        <v>0</v>
      </c>
      <c r="E18" s="21">
        <f>'Data Sheet'!E68</f>
        <v>0</v>
      </c>
      <c r="F18" s="21">
        <f>'Data Sheet'!F68</f>
        <v>0</v>
      </c>
      <c r="G18" s="21">
        <f>'Data Sheet'!G68</f>
        <v>0</v>
      </c>
      <c r="H18" s="21">
        <f>'Data Sheet'!H68</f>
        <v>0</v>
      </c>
      <c r="I18" s="21">
        <f>'Data Sheet'!I68</f>
        <v>0</v>
      </c>
      <c r="J18" s="21">
        <f>'Data Sheet'!J68</f>
        <v>0</v>
      </c>
      <c r="K18" s="21">
        <f>'Data Sheet'!K68</f>
        <v>0</v>
      </c>
    </row>
    <row r="20" spans="1:11">
      <c r="A20" s="11" t="s">
        <v>46</v>
      </c>
      <c r="B20" s="5">
        <f>IF('Profit &amp; Loss'!B4&gt;0,'Balance Sheet'!B17/('Profit &amp; Loss'!B4/365),0)</f>
        <v>0</v>
      </c>
      <c r="C20" s="5">
        <f>IF('Profit &amp; Loss'!C4&gt;0,'Balance Sheet'!C17/('Profit &amp; Loss'!C4/365),0)</f>
        <v>0</v>
      </c>
      <c r="D20" s="5">
        <f>IF('Profit &amp; Loss'!D4&gt;0,'Balance Sheet'!D17/('Profit &amp; Loss'!D4/365),0)</f>
        <v>0</v>
      </c>
      <c r="E20" s="5">
        <f>IF('Profit &amp; Loss'!E4&gt;0,'Balance Sheet'!E17/('Profit &amp; Loss'!E4/365),0)</f>
        <v>0</v>
      </c>
      <c r="F20" s="5">
        <f>IF('Profit &amp; Loss'!F4&gt;0,'Balance Sheet'!F17/('Profit &amp; Loss'!F4/365),0)</f>
        <v>0</v>
      </c>
      <c r="G20" s="5">
        <f>IF('Profit &amp; Loss'!G4&gt;0,'Balance Sheet'!G17/('Profit &amp; Loss'!G4/365),0)</f>
        <v>0</v>
      </c>
      <c r="H20" s="5">
        <f>IF('Profit &amp; Loss'!H4&gt;0,'Balance Sheet'!H17/('Profit &amp; Loss'!H4/365),0)</f>
        <v>0</v>
      </c>
      <c r="I20" s="5">
        <f>IF('Profit &amp; Loss'!I4&gt;0,'Balance Sheet'!I17/('Profit &amp; Loss'!I4/365),0)</f>
        <v>0</v>
      </c>
      <c r="J20" s="5">
        <f>IF('Profit &amp; Loss'!J4&gt;0,'Balance Sheet'!J17/('Profit &amp; Loss'!J4/365),0)</f>
        <v>0</v>
      </c>
      <c r="K20" s="5">
        <f>IF('Profit &amp; Loss'!K4&gt;0,'Balance Sheet'!K17/('Profit &amp; Loss'!K4/365),0)</f>
        <v>0</v>
      </c>
    </row>
    <row r="21" spans="1:11">
      <c r="A21" s="11" t="s">
        <v>47</v>
      </c>
      <c r="B21" s="5">
        <f>IF('Balance Sheet'!B18&gt;0,'Profit &amp; Loss'!B4/'Balance Sheet'!B18,0)</f>
        <v>0</v>
      </c>
      <c r="C21" s="5">
        <f>IF('Balance Sheet'!C18&gt;0,'Profit &amp; Loss'!C4/'Balance Sheet'!C18,0)</f>
        <v>0</v>
      </c>
      <c r="D21" s="5">
        <f>IF('Balance Sheet'!D18&gt;0,'Profit &amp; Loss'!D4/'Balance Sheet'!D18,0)</f>
        <v>0</v>
      </c>
      <c r="E21" s="5">
        <f>IF('Balance Sheet'!E18&gt;0,'Profit &amp; Loss'!E4/'Balance Sheet'!E18,0)</f>
        <v>0</v>
      </c>
      <c r="F21" s="5">
        <f>IF('Balance Sheet'!F18&gt;0,'Profit &amp; Loss'!F4/'Balance Sheet'!F18,0)</f>
        <v>0</v>
      </c>
      <c r="G21" s="5">
        <f>IF('Balance Sheet'!G18&gt;0,'Profit &amp; Loss'!G4/'Balance Sheet'!G18,0)</f>
        <v>0</v>
      </c>
      <c r="H21" s="5">
        <f>IF('Balance Sheet'!H18&gt;0,'Profit &amp; Loss'!H4/'Balance Sheet'!H18,0)</f>
        <v>0</v>
      </c>
      <c r="I21" s="5">
        <f>IF('Balance Sheet'!I18&gt;0,'Profit &amp; Loss'!I4/'Balance Sheet'!I18,0)</f>
        <v>0</v>
      </c>
      <c r="J21" s="5">
        <f>IF('Balance Sheet'!J18&gt;0,'Profit &amp; Loss'!J4/'Balance Sheet'!J18,0)</f>
        <v>0</v>
      </c>
      <c r="K21" s="5">
        <f>IF('Balance Sheet'!K18&gt;0,'Profit &amp; Loss'!K4/'Balance Sheet'!K18,0)</f>
        <v>0</v>
      </c>
    </row>
    <row r="23" spans="1:11" s="8" customFormat="1">
      <c r="A23" s="8" t="s">
        <v>59</v>
      </c>
      <c r="B23" s="14">
        <f>IF(SUM('Balance Sheet'!B4:B5)&gt;0,'Profit &amp; Loss'!B12/SUM('Balance Sheet'!B4:B5),"")</f>
        <v>9.6177845054910241E-2</v>
      </c>
      <c r="C23" s="14">
        <f>IF(SUM('Balance Sheet'!C4:C5)&gt;0,'Profit &amp; Loss'!C12/SUM('Balance Sheet'!C4:C5),"")</f>
        <v>0.10530118991837907</v>
      </c>
      <c r="D23" s="14">
        <f>IF(SUM('Balance Sheet'!D4:D5)&gt;0,'Profit &amp; Loss'!D12/SUM('Balance Sheet'!D4:D5),"")</f>
        <v>6.7691674902987317E-2</v>
      </c>
      <c r="E23" s="14">
        <f>IF(SUM('Balance Sheet'!E4:E5)&gt;0,'Profit &amp; Loss'!E12/SUM('Balance Sheet'!E4:E5),"")</f>
        <v>1.11067550093316E-3</v>
      </c>
      <c r="F23" s="14">
        <f>IF(SUM('Balance Sheet'!F4:F5)&gt;0,'Profit &amp; Loss'!F12/SUM('Balance Sheet'!F4:F5),"")</f>
        <v>-1.9782265650321214E-2</v>
      </c>
      <c r="G23" s="14">
        <f>IF(SUM('Balance Sheet'!G4:G5)&gt;0,'Profit &amp; Loss'!G12/SUM('Balance Sheet'!G4:G5),"")</f>
        <v>9.8067486622140463E-3</v>
      </c>
      <c r="H23" s="14">
        <f>IF(SUM('Balance Sheet'!H4:H5)&gt;0,'Profit &amp; Loss'!H12/SUM('Balance Sheet'!H4:H5),"")</f>
        <v>7.8737315986306386E-2</v>
      </c>
      <c r="I23" s="14">
        <f>IF(SUM('Balance Sheet'!I4:I5)&gt;0,'Profit &amp; Loss'!I12/SUM('Balance Sheet'!I4:I5),"")</f>
        <v>8.130836536126447E-2</v>
      </c>
      <c r="J23" s="14">
        <f>IF(SUM('Balance Sheet'!J4:J5)&gt;0,'Profit &amp; Loss'!J12/SUM('Balance Sheet'!J4:J5),"")</f>
        <v>0.11575675540181479</v>
      </c>
      <c r="K23" s="14">
        <f>IF(SUM('Balance Sheet'!K4:K5)&gt;0,'Profit &amp; Loss'!K12/SUM('Balance Sheet'!K4:K5),"")</f>
        <v>0.1550384903719185</v>
      </c>
    </row>
    <row r="24" spans="1:11" s="8" customFormat="1">
      <c r="A24" s="8" t="s">
        <v>60</v>
      </c>
      <c r="B24" s="14"/>
      <c r="C24" s="14">
        <f>IF((B4+B5+B6+C4+C5+C6)&gt;0,('Profit &amp; Loss'!C10+'Profit &amp; Loss'!C9)*2/(B4+B5+B6+C4+C5+C6),"")</f>
        <v>6.8123110192635922E-2</v>
      </c>
      <c r="D24" s="14">
        <f>IF((C4+C5+C6+D4+D5+D6)&gt;0,('Profit &amp; Loss'!D10+'Profit &amp; Loss'!D9)*2/(C4+C5+C6+D4+D5+D6),"")</f>
        <v>6.1361907124959383E-2</v>
      </c>
      <c r="E24" s="14">
        <f>IF((D4+D5+D6+E4+E5+E6)&gt;0,('Profit &amp; Loss'!E10+'Profit &amp; Loss'!E9)*2/(D4+D5+D6+E4+E5+E6),"")</f>
        <v>5.0446799998559139E-2</v>
      </c>
      <c r="F24" s="14">
        <f>IF((E4+E5+E6+F4+F5+F6)&gt;0,('Profit &amp; Loss'!F10+'Profit &amp; Loss'!F9)*2/(E4+E5+E6+F4+F5+F6),"")</f>
        <v>4.1500895194828469E-2</v>
      </c>
      <c r="G24" s="14">
        <f>IF((F4+F5+F6+G4+G5+G6)&gt;0,('Profit &amp; Loss'!G10+'Profit &amp; Loss'!G9)*2/(F4+F5+F6+G4+G5+G6),"")</f>
        <v>4.6622131964554475E-2</v>
      </c>
      <c r="H24" s="14">
        <f>IF((G4+G5+G6+H4+H5+H6)&gt;0,('Profit &amp; Loss'!H10+'Profit &amp; Loss'!H9)*2/(G4+G5+G6+H4+H5+H6),"")</f>
        <v>5.1414747316932616E-2</v>
      </c>
      <c r="I24" s="14">
        <f>IF((H4+H5+H6+I4+I5+I6)&gt;0,('Profit &amp; Loss'!I10+'Profit &amp; Loss'!I9)*2/(H4+H5+H6+I4+I5+I6),"")</f>
        <v>4.5589873532817293E-2</v>
      </c>
      <c r="J24" s="14">
        <f>IF((I4+I5+I6+J4+J5+J6)&gt;0,('Profit &amp; Loss'!J10+'Profit &amp; Loss'!J9)*2/(I4+I5+I6+J4+J5+J6),"")</f>
        <v>4.444509776503356E-2</v>
      </c>
      <c r="K24" s="14">
        <f>IF((J4+J5+J6+K4+K5+K6)&gt;0,('Profit &amp; Loss'!K10+'Profit &amp; Loss'!K9)*2/(J4+J5+J6+K4+K5+K6),"")</f>
        <v>5.2082265128904993E-2</v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>
      <c r="A1" s="8" t="str">
        <f>'Balance Sheet'!A1</f>
        <v>STATE BANK OF INDIA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41729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>
      <c r="A4" s="8" t="s">
        <v>32</v>
      </c>
      <c r="B4" s="1">
        <f>'Data Sheet'!B82</f>
        <v>19141.68</v>
      </c>
      <c r="C4" s="1">
        <f>'Data Sheet'!C82</f>
        <v>26297.37</v>
      </c>
      <c r="D4" s="1">
        <f>'Data Sheet'!D82</f>
        <v>14476.68</v>
      </c>
      <c r="E4" s="1">
        <f>'Data Sheet'!E82</f>
        <v>77406</v>
      </c>
      <c r="F4" s="1">
        <f>'Data Sheet'!F82</f>
        <v>-96507.91</v>
      </c>
      <c r="G4" s="1">
        <f>'Data Sheet'!G82</f>
        <v>29556.01</v>
      </c>
      <c r="H4" s="1">
        <f>'Data Sheet'!H82</f>
        <v>23928.53</v>
      </c>
      <c r="I4" s="1">
        <f>'Data Sheet'!I82</f>
        <v>89918.93</v>
      </c>
      <c r="J4" s="1">
        <f>'Data Sheet'!J82</f>
        <v>57694.85</v>
      </c>
      <c r="K4" s="1">
        <f>'Data Sheet'!K82</f>
        <v>-86013.68</v>
      </c>
    </row>
    <row r="5" spans="1:11">
      <c r="A5" s="6" t="s">
        <v>33</v>
      </c>
      <c r="B5" s="9">
        <f>'Data Sheet'!B83</f>
        <v>-791.12</v>
      </c>
      <c r="C5" s="9">
        <f>'Data Sheet'!C83</f>
        <v>-3424.4</v>
      </c>
      <c r="D5" s="9">
        <f>'Data Sheet'!D83</f>
        <v>-2746.71</v>
      </c>
      <c r="E5" s="9">
        <f>'Data Sheet'!E83</f>
        <v>-4571.83</v>
      </c>
      <c r="F5" s="9">
        <f>'Data Sheet'!F83</f>
        <v>13052.7</v>
      </c>
      <c r="G5" s="9">
        <f>'Data Sheet'!G83</f>
        <v>219.51</v>
      </c>
      <c r="H5" s="9">
        <f>'Data Sheet'!H83</f>
        <v>-555.04999999999995</v>
      </c>
      <c r="I5" s="9">
        <f>'Data Sheet'!I83</f>
        <v>-3669.83</v>
      </c>
      <c r="J5" s="9">
        <f>'Data Sheet'!J83</f>
        <v>-2652.25</v>
      </c>
      <c r="K5" s="9">
        <f>'Data Sheet'!K83</f>
        <v>-965.91</v>
      </c>
    </row>
    <row r="6" spans="1:11">
      <c r="A6" s="6" t="s">
        <v>34</v>
      </c>
      <c r="B6" s="9">
        <f>'Data Sheet'!B84</f>
        <v>3583.06</v>
      </c>
      <c r="C6" s="9">
        <f>'Data Sheet'!C84</f>
        <v>-1553.27</v>
      </c>
      <c r="D6" s="9">
        <f>'Data Sheet'!D84</f>
        <v>4348.45</v>
      </c>
      <c r="E6" s="9">
        <f>'Data Sheet'!E84</f>
        <v>-4196.4799999999996</v>
      </c>
      <c r="F6" s="9">
        <f>'Data Sheet'!F84</f>
        <v>5547.16</v>
      </c>
      <c r="G6" s="9">
        <f>'Data Sheet'!G84</f>
        <v>447.64</v>
      </c>
      <c r="H6" s="9">
        <f>'Data Sheet'!H84</f>
        <v>5429.52</v>
      </c>
      <c r="I6" s="9">
        <f>'Data Sheet'!I84</f>
        <v>7142.67</v>
      </c>
      <c r="J6" s="9">
        <f>'Data Sheet'!J84</f>
        <v>-3844.51</v>
      </c>
      <c r="K6" s="9">
        <f>'Data Sheet'!K84</f>
        <v>6386.38</v>
      </c>
    </row>
    <row r="7" spans="1:11" s="8" customFormat="1">
      <c r="A7" s="8" t="s">
        <v>35</v>
      </c>
      <c r="B7" s="1">
        <f>'Data Sheet'!B85</f>
        <v>21933.62</v>
      </c>
      <c r="C7" s="1">
        <f>'Data Sheet'!C85</f>
        <v>21319.7</v>
      </c>
      <c r="D7" s="1">
        <f>'Data Sheet'!D85</f>
        <v>16078.42</v>
      </c>
      <c r="E7" s="1">
        <f>'Data Sheet'!E85</f>
        <v>68637.69</v>
      </c>
      <c r="F7" s="1">
        <f>'Data Sheet'!F85</f>
        <v>-77908.05</v>
      </c>
      <c r="G7" s="1">
        <f>'Data Sheet'!G85</f>
        <v>30223.16</v>
      </c>
      <c r="H7" s="1">
        <f>'Data Sheet'!H85</f>
        <v>28803</v>
      </c>
      <c r="I7" s="1">
        <f>'Data Sheet'!I85</f>
        <v>93391.77</v>
      </c>
      <c r="J7" s="1">
        <f>'Data Sheet'!J85</f>
        <v>51198.09</v>
      </c>
      <c r="K7" s="1">
        <f>'Data Sheet'!K85</f>
        <v>-80593.210000000006</v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/>
  <cols>
    <col min="1" max="1" width="8.77734375" style="8"/>
    <col min="2" max="2" width="10.44140625" style="11" customWidth="1"/>
    <col min="3" max="3" width="13.33203125" style="26" customWidth="1"/>
    <col min="4" max="5" width="8.77734375" style="11"/>
    <col min="6" max="6" width="6.77734375" style="11" customWidth="1"/>
    <col min="7" max="16384" width="8.77734375" style="11"/>
  </cols>
  <sheetData>
    <row r="1" spans="1:7" ht="21">
      <c r="A1" s="25" t="s">
        <v>56</v>
      </c>
    </row>
    <row r="3" spans="1:7">
      <c r="A3" s="8" t="s">
        <v>48</v>
      </c>
    </row>
    <row r="4" spans="1:7">
      <c r="B4" s="11" t="s">
        <v>90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91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>
      <c r="A1" s="1" t="s">
        <v>0</v>
      </c>
      <c r="B1" s="1" t="s">
        <v>63</v>
      </c>
      <c r="E1" s="32" t="str">
        <f>IF(B2&lt;&gt;B3, "A NEW VERSION OF THE WORKSHEET IS AVAILABLE", "")</f>
        <v/>
      </c>
      <c r="F1" s="32"/>
      <c r="G1" s="32"/>
      <c r="H1" s="32"/>
      <c r="I1" s="32"/>
      <c r="J1" s="32"/>
      <c r="K1" s="32"/>
    </row>
    <row r="2" spans="1:11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62</v>
      </c>
      <c r="B3" s="5">
        <v>2.1</v>
      </c>
    </row>
    <row r="4" spans="1:11">
      <c r="A4" s="1"/>
    </row>
    <row r="5" spans="1:11">
      <c r="A5" s="1" t="s">
        <v>64</v>
      </c>
    </row>
    <row r="6" spans="1:11">
      <c r="A6" s="5" t="s">
        <v>42</v>
      </c>
      <c r="B6" s="5">
        <f>IF(B9&gt;0, B9/B8, 0)</f>
        <v>892.4611970648042</v>
      </c>
    </row>
    <row r="7" spans="1:11">
      <c r="A7" s="5" t="s">
        <v>31</v>
      </c>
      <c r="B7">
        <v>1</v>
      </c>
    </row>
    <row r="8" spans="1:11">
      <c r="A8" s="5" t="s">
        <v>43</v>
      </c>
      <c r="B8">
        <v>565.54999999999995</v>
      </c>
    </row>
    <row r="9" spans="1:11">
      <c r="A9" s="5" t="s">
        <v>79</v>
      </c>
      <c r="B9">
        <v>504731.43</v>
      </c>
    </row>
    <row r="15" spans="1:11">
      <c r="A15" s="1" t="s">
        <v>37</v>
      </c>
    </row>
    <row r="16" spans="1:11" s="24" customFormat="1">
      <c r="A16" s="23" t="s">
        <v>38</v>
      </c>
      <c r="B16" s="16">
        <v>41729</v>
      </c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>
      <c r="A17" s="9" t="s">
        <v>6</v>
      </c>
      <c r="B17">
        <v>189062.44</v>
      </c>
      <c r="C17">
        <v>207974.34</v>
      </c>
      <c r="D17">
        <v>220632.75</v>
      </c>
      <c r="E17">
        <v>230447.1</v>
      </c>
      <c r="F17">
        <v>228970.28</v>
      </c>
      <c r="G17">
        <v>253322.17</v>
      </c>
      <c r="H17">
        <v>269851.65999999997</v>
      </c>
      <c r="I17">
        <v>278115.48</v>
      </c>
      <c r="J17">
        <v>289972.69</v>
      </c>
      <c r="K17">
        <v>350844.58</v>
      </c>
    </row>
    <row r="18" spans="1:11" s="9" customFormat="1">
      <c r="A18" s="5" t="s">
        <v>80</v>
      </c>
    </row>
    <row r="19" spans="1:11" s="9" customFormat="1">
      <c r="A19" s="5" t="s">
        <v>81</v>
      </c>
    </row>
    <row r="20" spans="1:11" s="9" customFormat="1">
      <c r="A20" s="5" t="s">
        <v>82</v>
      </c>
    </row>
    <row r="21" spans="1:11" s="9" customFormat="1">
      <c r="A21" s="5" t="s">
        <v>83</v>
      </c>
      <c r="B21">
        <v>591.76</v>
      </c>
      <c r="C21">
        <v>730.46</v>
      </c>
      <c r="D21">
        <v>797.06</v>
      </c>
      <c r="E21">
        <v>870.96</v>
      </c>
      <c r="F21">
        <v>971.9</v>
      </c>
      <c r="G21">
        <v>1057.77</v>
      </c>
      <c r="H21">
        <v>1121.27</v>
      </c>
      <c r="I21">
        <v>1116.5</v>
      </c>
      <c r="J21">
        <v>1219.04</v>
      </c>
      <c r="K21">
        <v>1305.5899999999999</v>
      </c>
    </row>
    <row r="22" spans="1:11" s="9" customFormat="1">
      <c r="A22" s="5" t="s">
        <v>84</v>
      </c>
      <c r="B22">
        <v>29874.91</v>
      </c>
      <c r="C22">
        <v>31123.200000000001</v>
      </c>
      <c r="D22">
        <v>32533.31</v>
      </c>
      <c r="E22">
        <v>35700.74</v>
      </c>
      <c r="F22">
        <v>35417.160000000003</v>
      </c>
      <c r="G22">
        <v>43804.72</v>
      </c>
      <c r="H22">
        <v>48861.7</v>
      </c>
      <c r="I22">
        <v>54344.09</v>
      </c>
      <c r="J22">
        <v>61457.96</v>
      </c>
      <c r="K22">
        <v>61934.09</v>
      </c>
    </row>
    <row r="23" spans="1:11" s="9" customFormat="1">
      <c r="A23" s="5" t="s">
        <v>85</v>
      </c>
      <c r="B23">
        <v>8441.07</v>
      </c>
      <c r="C23">
        <v>9333.86</v>
      </c>
      <c r="D23">
        <v>9750.1200000000008</v>
      </c>
      <c r="E23">
        <v>10596.89</v>
      </c>
      <c r="F23">
        <v>12237.75</v>
      </c>
      <c r="G23">
        <v>12823.59</v>
      </c>
      <c r="H23">
        <v>13665.28</v>
      </c>
      <c r="I23">
        <v>14050.25</v>
      </c>
      <c r="J23">
        <v>15354.12</v>
      </c>
      <c r="K23">
        <v>17241.04</v>
      </c>
    </row>
    <row r="24" spans="1:11" s="9" customFormat="1">
      <c r="A24" s="5" t="s">
        <v>86</v>
      </c>
      <c r="B24">
        <v>43289.82</v>
      </c>
      <c r="C24">
        <v>55487.29</v>
      </c>
      <c r="D24">
        <v>66904.289999999994</v>
      </c>
      <c r="E24">
        <v>98497.5</v>
      </c>
      <c r="F24">
        <v>120406.99</v>
      </c>
      <c r="G24">
        <v>108417.44</v>
      </c>
      <c r="H24">
        <v>109260.45</v>
      </c>
      <c r="I24">
        <v>123309.85</v>
      </c>
      <c r="J24">
        <v>119317.73</v>
      </c>
      <c r="K24">
        <v>123822.44</v>
      </c>
    </row>
    <row r="25" spans="1:11" s="9" customFormat="1">
      <c r="A25" s="9" t="s">
        <v>9</v>
      </c>
      <c r="B25">
        <v>37882.129999999997</v>
      </c>
      <c r="C25">
        <v>49315.17</v>
      </c>
      <c r="D25">
        <v>52828.39</v>
      </c>
      <c r="E25">
        <v>68193.17</v>
      </c>
      <c r="F25">
        <v>77526.66</v>
      </c>
      <c r="G25">
        <v>77365.19</v>
      </c>
      <c r="H25">
        <v>98158.99</v>
      </c>
      <c r="I25">
        <v>107222.41</v>
      </c>
      <c r="J25">
        <v>117000.4</v>
      </c>
      <c r="K25">
        <v>122533.56</v>
      </c>
    </row>
    <row r="26" spans="1:11" s="9" customFormat="1">
      <c r="A26" s="9" t="s">
        <v>10</v>
      </c>
      <c r="B26">
        <v>1942.43</v>
      </c>
      <c r="C26">
        <v>1581.49</v>
      </c>
      <c r="D26">
        <v>2252.21</v>
      </c>
      <c r="E26">
        <v>2914.68</v>
      </c>
      <c r="F26">
        <v>3105.07</v>
      </c>
      <c r="G26">
        <v>3495.89</v>
      </c>
      <c r="H26">
        <v>3661.56</v>
      </c>
      <c r="I26">
        <v>3711.06</v>
      </c>
      <c r="J26">
        <v>3691.27</v>
      </c>
      <c r="K26">
        <v>3695.6</v>
      </c>
    </row>
    <row r="27" spans="1:11" s="9" customFormat="1">
      <c r="A27" s="9" t="s">
        <v>11</v>
      </c>
      <c r="B27">
        <v>121479.03999999999</v>
      </c>
      <c r="C27">
        <v>133178.64000000001</v>
      </c>
      <c r="D27">
        <v>143047.35999999999</v>
      </c>
      <c r="E27">
        <v>149114.67000000001</v>
      </c>
      <c r="F27">
        <v>146602.98000000001</v>
      </c>
      <c r="G27">
        <v>155867.46</v>
      </c>
      <c r="H27">
        <v>161123.79999999999</v>
      </c>
      <c r="I27">
        <v>156010.17000000001</v>
      </c>
      <c r="J27">
        <v>156194.34</v>
      </c>
      <c r="K27">
        <v>189980.82</v>
      </c>
    </row>
    <row r="28" spans="1:11" s="9" customFormat="1">
      <c r="A28" s="9" t="s">
        <v>12</v>
      </c>
      <c r="B28">
        <v>21325.54</v>
      </c>
      <c r="C28">
        <v>25854.57</v>
      </c>
      <c r="D28">
        <v>18176.79</v>
      </c>
      <c r="E28">
        <v>944.83</v>
      </c>
      <c r="F28">
        <v>-12244.91</v>
      </c>
      <c r="G28">
        <v>5220.49</v>
      </c>
      <c r="H28">
        <v>30316.59</v>
      </c>
      <c r="I28">
        <v>32795.97</v>
      </c>
      <c r="J28">
        <v>49738.63</v>
      </c>
      <c r="K28">
        <v>75398.559999999998</v>
      </c>
    </row>
    <row r="29" spans="1:11" s="9" customFormat="1">
      <c r="A29" s="9" t="s">
        <v>13</v>
      </c>
      <c r="B29">
        <v>6836.07</v>
      </c>
      <c r="C29">
        <v>8337.2000000000007</v>
      </c>
      <c r="D29">
        <v>5433.5</v>
      </c>
      <c r="E29">
        <v>1335.5</v>
      </c>
      <c r="F29">
        <v>-8057.5</v>
      </c>
      <c r="G29">
        <v>2151.41</v>
      </c>
      <c r="H29">
        <v>12139.76</v>
      </c>
      <c r="I29">
        <v>8516.25</v>
      </c>
      <c r="J29">
        <v>13382.46</v>
      </c>
      <c r="K29">
        <v>18840.13</v>
      </c>
    </row>
    <row r="30" spans="1:11" s="9" customFormat="1">
      <c r="A30" s="9" t="s">
        <v>14</v>
      </c>
      <c r="B30">
        <v>14173.78</v>
      </c>
      <c r="C30">
        <v>16994.3</v>
      </c>
      <c r="D30">
        <v>12224.6</v>
      </c>
      <c r="E30">
        <v>241.23</v>
      </c>
      <c r="F30">
        <v>-4556.29</v>
      </c>
      <c r="G30">
        <v>2299.64</v>
      </c>
      <c r="H30">
        <v>19767.8</v>
      </c>
      <c r="I30">
        <v>22405.46</v>
      </c>
      <c r="J30">
        <v>35373.879999999997</v>
      </c>
      <c r="K30">
        <v>55648.17</v>
      </c>
    </row>
    <row r="31" spans="1:11" s="9" customFormat="1">
      <c r="A31" s="9" t="s">
        <v>70</v>
      </c>
      <c r="B31">
        <v>2239.71</v>
      </c>
      <c r="C31">
        <v>2613</v>
      </c>
      <c r="D31">
        <v>2018.33</v>
      </c>
      <c r="E31">
        <v>2073.11</v>
      </c>
      <c r="I31">
        <v>3569.84</v>
      </c>
      <c r="J31">
        <v>6336.47</v>
      </c>
      <c r="K31">
        <v>10084.799999999999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44286</v>
      </c>
      <c r="C41" s="16">
        <v>44377</v>
      </c>
      <c r="D41" s="16">
        <v>44469</v>
      </c>
      <c r="E41" s="16">
        <v>44561</v>
      </c>
      <c r="F41" s="16">
        <v>44651</v>
      </c>
      <c r="G41" s="16">
        <v>44742</v>
      </c>
      <c r="H41" s="16">
        <v>44834</v>
      </c>
      <c r="I41" s="16">
        <v>44926</v>
      </c>
      <c r="J41" s="16">
        <v>45016</v>
      </c>
      <c r="K41" s="16">
        <v>45107</v>
      </c>
    </row>
    <row r="42" spans="1:11" s="9" customFormat="1">
      <c r="A42" s="9" t="s">
        <v>6</v>
      </c>
      <c r="B42">
        <v>68032.66</v>
      </c>
      <c r="C42">
        <v>68959.95</v>
      </c>
      <c r="D42">
        <v>73029.13</v>
      </c>
      <c r="E42">
        <v>73376.039999999994</v>
      </c>
      <c r="F42">
        <v>74607.570000000007</v>
      </c>
      <c r="G42">
        <v>76780.86</v>
      </c>
      <c r="H42">
        <v>84462.87</v>
      </c>
      <c r="I42">
        <v>91517.66</v>
      </c>
      <c r="J42">
        <v>98083.19</v>
      </c>
      <c r="K42">
        <v>101460.01</v>
      </c>
    </row>
    <row r="43" spans="1:11" s="9" customFormat="1">
      <c r="A43" s="9" t="s">
        <v>7</v>
      </c>
      <c r="B43">
        <v>55380.47</v>
      </c>
      <c r="C43">
        <v>44697.83</v>
      </c>
      <c r="D43">
        <v>42675.56</v>
      </c>
      <c r="E43">
        <v>52015.21</v>
      </c>
      <c r="F43">
        <v>54233.13</v>
      </c>
      <c r="G43">
        <v>42328.03</v>
      </c>
      <c r="H43">
        <v>49207.81</v>
      </c>
      <c r="I43">
        <v>56497.58</v>
      </c>
      <c r="J43">
        <v>59965.34</v>
      </c>
      <c r="K43">
        <v>49080.2</v>
      </c>
    </row>
    <row r="44" spans="1:11" s="9" customFormat="1">
      <c r="A44" s="9" t="s">
        <v>9</v>
      </c>
      <c r="B44">
        <v>35397.980000000003</v>
      </c>
      <c r="C44">
        <v>24306.99</v>
      </c>
      <c r="D44">
        <v>20695.73</v>
      </c>
      <c r="E44">
        <v>31152.18</v>
      </c>
      <c r="F44">
        <v>33427.11</v>
      </c>
      <c r="G44">
        <v>17743.439999999999</v>
      </c>
      <c r="H44">
        <v>30319.61</v>
      </c>
      <c r="I44">
        <v>35701.31</v>
      </c>
      <c r="J44">
        <v>38769.199999999997</v>
      </c>
      <c r="K44">
        <v>30872.77</v>
      </c>
    </row>
    <row r="45" spans="1:11" s="9" customFormat="1">
      <c r="A45" s="9" t="s">
        <v>10</v>
      </c>
    </row>
    <row r="46" spans="1:11" s="9" customFormat="1">
      <c r="A46" s="9" t="s">
        <v>11</v>
      </c>
      <c r="B46">
        <v>38388.82</v>
      </c>
      <c r="C46">
        <v>38249.089999999997</v>
      </c>
      <c r="D46">
        <v>38638.14</v>
      </c>
      <c r="E46">
        <v>39363.25</v>
      </c>
      <c r="F46">
        <v>39943.86</v>
      </c>
      <c r="G46">
        <v>41931.160000000003</v>
      </c>
      <c r="H46">
        <v>45232.19</v>
      </c>
      <c r="I46">
        <v>49365.99</v>
      </c>
      <c r="J46">
        <v>53451.48</v>
      </c>
      <c r="K46">
        <v>58044.94</v>
      </c>
    </row>
    <row r="47" spans="1:11" s="9" customFormat="1">
      <c r="A47" s="9" t="s">
        <v>12</v>
      </c>
      <c r="B47">
        <v>9661.35</v>
      </c>
      <c r="C47">
        <v>10320.02</v>
      </c>
      <c r="D47">
        <v>12411.16</v>
      </c>
      <c r="E47">
        <v>13149.76</v>
      </c>
      <c r="F47">
        <v>13857.69</v>
      </c>
      <c r="G47">
        <v>10265.11</v>
      </c>
      <c r="H47">
        <v>20342.48</v>
      </c>
      <c r="I47">
        <v>21355.4</v>
      </c>
      <c r="J47">
        <v>23435.57</v>
      </c>
      <c r="K47">
        <v>25207.64</v>
      </c>
    </row>
    <row r="48" spans="1:11" s="9" customFormat="1">
      <c r="A48" s="9" t="s">
        <v>13</v>
      </c>
      <c r="B48">
        <v>2391.1</v>
      </c>
      <c r="C48">
        <v>2780.8</v>
      </c>
      <c r="D48">
        <v>3279.93</v>
      </c>
      <c r="E48">
        <v>3457.8</v>
      </c>
      <c r="F48">
        <v>3863.93</v>
      </c>
      <c r="G48">
        <v>2736.86</v>
      </c>
      <c r="H48">
        <v>5325.2</v>
      </c>
      <c r="I48">
        <v>5685.75</v>
      </c>
      <c r="J48">
        <v>5092.32</v>
      </c>
      <c r="K48">
        <v>6471.69</v>
      </c>
    </row>
    <row r="49" spans="1:11" s="9" customFormat="1">
      <c r="A49" s="9" t="s">
        <v>14</v>
      </c>
      <c r="B49">
        <v>6125.52</v>
      </c>
      <c r="C49">
        <v>7379.91</v>
      </c>
      <c r="D49">
        <v>8889.84</v>
      </c>
      <c r="E49">
        <v>9555</v>
      </c>
      <c r="F49">
        <v>9549.1299999999992</v>
      </c>
      <c r="G49">
        <v>7325.11</v>
      </c>
      <c r="H49">
        <v>14752</v>
      </c>
      <c r="I49">
        <v>15477.22</v>
      </c>
      <c r="J49">
        <v>18093.84</v>
      </c>
      <c r="K49">
        <v>18536.8</v>
      </c>
    </row>
    <row r="50" spans="1:11">
      <c r="A50" s="9" t="s">
        <v>8</v>
      </c>
      <c r="B50">
        <v>12652.19</v>
      </c>
      <c r="C50">
        <v>24262.12</v>
      </c>
      <c r="D50">
        <v>30353.57</v>
      </c>
      <c r="E50">
        <v>21360.83</v>
      </c>
      <c r="F50">
        <v>20374.439999999999</v>
      </c>
      <c r="G50">
        <v>34452.83</v>
      </c>
      <c r="H50">
        <v>35255.06</v>
      </c>
      <c r="I50">
        <v>35020.080000000002</v>
      </c>
      <c r="J50">
        <v>38117.85</v>
      </c>
      <c r="K50">
        <v>52379.81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41729</v>
      </c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>
      <c r="A57" s="9" t="s">
        <v>24</v>
      </c>
      <c r="B57">
        <v>746.57</v>
      </c>
      <c r="C57">
        <v>746.57</v>
      </c>
      <c r="D57">
        <v>776.28</v>
      </c>
      <c r="E57">
        <v>797.35</v>
      </c>
      <c r="F57">
        <v>892.46</v>
      </c>
      <c r="G57">
        <v>892.46</v>
      </c>
      <c r="H57">
        <v>892.46</v>
      </c>
      <c r="I57">
        <v>892.46</v>
      </c>
      <c r="J57">
        <v>892.46</v>
      </c>
      <c r="K57">
        <v>892.46</v>
      </c>
    </row>
    <row r="58" spans="1:11">
      <c r="A58" s="9" t="s">
        <v>25</v>
      </c>
      <c r="B58">
        <v>146623.96</v>
      </c>
      <c r="C58">
        <v>160640.97</v>
      </c>
      <c r="D58">
        <v>179816.09</v>
      </c>
      <c r="E58">
        <v>216394.8</v>
      </c>
      <c r="F58">
        <v>229429.49</v>
      </c>
      <c r="G58">
        <v>233603.20000000001</v>
      </c>
      <c r="H58">
        <v>250167.66</v>
      </c>
      <c r="I58">
        <v>274669.09999999998</v>
      </c>
      <c r="J58">
        <v>304695.58</v>
      </c>
      <c r="K58">
        <v>358038.86</v>
      </c>
    </row>
    <row r="59" spans="1:11">
      <c r="A59" s="9" t="s">
        <v>71</v>
      </c>
      <c r="B59">
        <v>2062612.07</v>
      </c>
      <c r="C59">
        <v>2297624.2599999998</v>
      </c>
      <c r="D59">
        <v>2615256.9500000002</v>
      </c>
      <c r="E59">
        <v>2936176.32</v>
      </c>
      <c r="F59">
        <v>3091257.62</v>
      </c>
      <c r="G59">
        <v>3354288.72</v>
      </c>
      <c r="H59">
        <v>3607061.3</v>
      </c>
      <c r="I59">
        <v>4149127.45</v>
      </c>
      <c r="J59">
        <v>4536570.38</v>
      </c>
      <c r="K59">
        <v>4989687.46</v>
      </c>
    </row>
    <row r="60" spans="1:11">
      <c r="A60" s="9" t="s">
        <v>72</v>
      </c>
      <c r="B60">
        <v>185573.42</v>
      </c>
      <c r="C60">
        <v>240148.73</v>
      </c>
      <c r="D60">
        <v>276472.15999999997</v>
      </c>
      <c r="E60">
        <v>288391.03999999998</v>
      </c>
      <c r="F60">
        <v>294859.59999999998</v>
      </c>
      <c r="G60">
        <v>299675.65000000002</v>
      </c>
      <c r="H60">
        <v>339364.31</v>
      </c>
      <c r="I60">
        <v>420925.83</v>
      </c>
      <c r="J60">
        <v>518719.42</v>
      </c>
      <c r="K60">
        <v>605795.73</v>
      </c>
    </row>
    <row r="61" spans="1:11" s="1" customFormat="1">
      <c r="A61" s="1" t="s">
        <v>26</v>
      </c>
      <c r="B61">
        <v>2395556.02</v>
      </c>
      <c r="C61">
        <v>2699160.53</v>
      </c>
      <c r="D61">
        <v>3072321.48</v>
      </c>
      <c r="E61">
        <v>3441759.51</v>
      </c>
      <c r="F61">
        <v>3616439.17</v>
      </c>
      <c r="G61">
        <v>3888460.03</v>
      </c>
      <c r="H61">
        <v>4197485.7300000004</v>
      </c>
      <c r="I61">
        <v>4845614.84</v>
      </c>
      <c r="J61">
        <v>5360877.84</v>
      </c>
      <c r="K61">
        <v>5954414.5099999998</v>
      </c>
    </row>
    <row r="62" spans="1:11">
      <c r="A62" s="9" t="s">
        <v>27</v>
      </c>
      <c r="B62">
        <v>10222.51</v>
      </c>
      <c r="C62">
        <v>12924.2</v>
      </c>
      <c r="D62">
        <v>15415.21</v>
      </c>
      <c r="E62">
        <v>51189.24</v>
      </c>
      <c r="F62">
        <v>40300.720000000001</v>
      </c>
      <c r="G62">
        <v>39940.76</v>
      </c>
      <c r="H62">
        <v>39608.410000000003</v>
      </c>
      <c r="I62">
        <v>41600.44</v>
      </c>
      <c r="J62">
        <v>41032.49</v>
      </c>
      <c r="K62">
        <v>45879.72</v>
      </c>
    </row>
    <row r="63" spans="1:11">
      <c r="A63" s="9" t="s">
        <v>28</v>
      </c>
      <c r="B63">
        <v>337.27</v>
      </c>
      <c r="C63">
        <v>400.32</v>
      </c>
      <c r="D63">
        <v>785.7</v>
      </c>
      <c r="E63">
        <v>694.92</v>
      </c>
      <c r="F63">
        <v>925.07</v>
      </c>
      <c r="G63">
        <v>762.3</v>
      </c>
      <c r="H63">
        <v>469.76</v>
      </c>
      <c r="I63">
        <v>116.35</v>
      </c>
      <c r="J63">
        <v>27.57</v>
      </c>
      <c r="K63">
        <v>66.02</v>
      </c>
    </row>
    <row r="64" spans="1:11">
      <c r="A64" s="9" t="s">
        <v>29</v>
      </c>
      <c r="B64">
        <v>579401.26</v>
      </c>
      <c r="C64">
        <v>673507.48</v>
      </c>
      <c r="D64">
        <v>807374.58</v>
      </c>
      <c r="E64">
        <v>1027280.87</v>
      </c>
      <c r="F64">
        <v>1183794.24</v>
      </c>
      <c r="G64">
        <v>1119269.82</v>
      </c>
      <c r="H64">
        <v>1228284.28</v>
      </c>
      <c r="I64">
        <v>1595100.27</v>
      </c>
      <c r="J64">
        <v>1776489.9</v>
      </c>
      <c r="K64">
        <v>1913107.86</v>
      </c>
    </row>
    <row r="65" spans="1:11">
      <c r="A65" s="9" t="s">
        <v>73</v>
      </c>
      <c r="B65">
        <v>1805594.98</v>
      </c>
      <c r="C65">
        <v>2012328.53</v>
      </c>
      <c r="D65">
        <v>2248745.9900000002</v>
      </c>
      <c r="E65">
        <v>2362594.48</v>
      </c>
      <c r="F65">
        <v>2391419.14</v>
      </c>
      <c r="G65">
        <v>2728487.15</v>
      </c>
      <c r="H65">
        <v>2929123.28</v>
      </c>
      <c r="I65">
        <v>3208797.78</v>
      </c>
      <c r="J65">
        <v>3543327.88</v>
      </c>
      <c r="K65">
        <v>3995360.91</v>
      </c>
    </row>
    <row r="66" spans="1:11" s="1" customFormat="1">
      <c r="A66" s="1" t="s">
        <v>26</v>
      </c>
      <c r="B66">
        <v>2395556.02</v>
      </c>
      <c r="C66">
        <v>2699160.53</v>
      </c>
      <c r="D66">
        <v>3072321.48</v>
      </c>
      <c r="E66">
        <v>3441759.51</v>
      </c>
      <c r="F66">
        <v>3616439.17</v>
      </c>
      <c r="G66">
        <v>3888460.03</v>
      </c>
      <c r="H66">
        <v>4197485.7300000004</v>
      </c>
      <c r="I66">
        <v>4845614.84</v>
      </c>
      <c r="J66">
        <v>5360877.84</v>
      </c>
      <c r="K66">
        <v>5954414.5099999998</v>
      </c>
    </row>
    <row r="67" spans="1:11" s="9" customFormat="1">
      <c r="A67" s="9" t="s">
        <v>78</v>
      </c>
    </row>
    <row r="68" spans="1:11">
      <c r="A68" s="9" t="s">
        <v>45</v>
      </c>
    </row>
    <row r="69" spans="1:11">
      <c r="A69" s="5" t="s">
        <v>87</v>
      </c>
      <c r="B69">
        <v>167161.34</v>
      </c>
      <c r="C69">
        <v>188481.05</v>
      </c>
      <c r="D69">
        <v>204559.47</v>
      </c>
      <c r="E69">
        <v>273197.15999999997</v>
      </c>
      <c r="F69">
        <v>195289.11</v>
      </c>
      <c r="G69">
        <v>225512.26</v>
      </c>
      <c r="H69">
        <v>254315.26</v>
      </c>
      <c r="I69">
        <v>347707.04</v>
      </c>
      <c r="J69">
        <v>398905.12</v>
      </c>
      <c r="K69">
        <v>318311.90999999997</v>
      </c>
    </row>
    <row r="70" spans="1:11">
      <c r="A70" s="5" t="s">
        <v>74</v>
      </c>
      <c r="B70">
        <v>746573092</v>
      </c>
      <c r="C70">
        <v>7465730920</v>
      </c>
      <c r="D70">
        <v>7762777042</v>
      </c>
      <c r="E70">
        <v>7973504442</v>
      </c>
      <c r="F70">
        <v>8924587534</v>
      </c>
      <c r="G70">
        <v>8924611534</v>
      </c>
      <c r="H70">
        <v>8924611534</v>
      </c>
      <c r="I70">
        <v>8924611534</v>
      </c>
      <c r="J70">
        <v>8924611534</v>
      </c>
      <c r="K70">
        <v>8924611534</v>
      </c>
    </row>
    <row r="71" spans="1:11">
      <c r="A71" s="5" t="s">
        <v>75</v>
      </c>
    </row>
    <row r="72" spans="1:11">
      <c r="A72" s="5" t="s">
        <v>88</v>
      </c>
      <c r="B72">
        <v>10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>
        <v>41729</v>
      </c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>
      <c r="A82" s="9" t="s">
        <v>32</v>
      </c>
      <c r="B82">
        <v>19141.68</v>
      </c>
      <c r="C82">
        <v>26297.37</v>
      </c>
      <c r="D82">
        <v>14476.68</v>
      </c>
      <c r="E82">
        <v>77406</v>
      </c>
      <c r="F82">
        <v>-96507.91</v>
      </c>
      <c r="G82">
        <v>29556.01</v>
      </c>
      <c r="H82">
        <v>23928.53</v>
      </c>
      <c r="I82">
        <v>89918.93</v>
      </c>
      <c r="J82">
        <v>57694.85</v>
      </c>
      <c r="K82">
        <v>-86013.68</v>
      </c>
    </row>
    <row r="83" spans="1:11" s="9" customFormat="1">
      <c r="A83" s="9" t="s">
        <v>33</v>
      </c>
      <c r="B83">
        <v>-791.12</v>
      </c>
      <c r="C83">
        <v>-3424.4</v>
      </c>
      <c r="D83">
        <v>-2746.71</v>
      </c>
      <c r="E83">
        <v>-4571.83</v>
      </c>
      <c r="F83">
        <v>13052.7</v>
      </c>
      <c r="G83">
        <v>219.51</v>
      </c>
      <c r="H83">
        <v>-555.04999999999995</v>
      </c>
      <c r="I83">
        <v>-3669.83</v>
      </c>
      <c r="J83">
        <v>-2652.25</v>
      </c>
      <c r="K83">
        <v>-965.91</v>
      </c>
    </row>
    <row r="84" spans="1:11" s="9" customFormat="1">
      <c r="A84" s="9" t="s">
        <v>34</v>
      </c>
      <c r="B84">
        <v>3583.06</v>
      </c>
      <c r="C84">
        <v>-1553.27</v>
      </c>
      <c r="D84">
        <v>4348.45</v>
      </c>
      <c r="E84">
        <v>-4196.4799999999996</v>
      </c>
      <c r="F84">
        <v>5547.16</v>
      </c>
      <c r="G84">
        <v>447.64</v>
      </c>
      <c r="H84">
        <v>5429.52</v>
      </c>
      <c r="I84">
        <v>7142.67</v>
      </c>
      <c r="J84">
        <v>-3844.51</v>
      </c>
      <c r="K84">
        <v>6386.38</v>
      </c>
    </row>
    <row r="85" spans="1:11" s="1" customFormat="1">
      <c r="A85" s="9" t="s">
        <v>35</v>
      </c>
      <c r="B85">
        <v>21933.62</v>
      </c>
      <c r="C85">
        <v>21319.7</v>
      </c>
      <c r="D85">
        <v>16078.42</v>
      </c>
      <c r="E85">
        <v>68637.69</v>
      </c>
      <c r="F85">
        <v>-77908.05</v>
      </c>
      <c r="G85">
        <v>30223.16</v>
      </c>
      <c r="H85">
        <v>28803</v>
      </c>
      <c r="I85">
        <v>93391.77</v>
      </c>
      <c r="J85">
        <v>51198.09</v>
      </c>
      <c r="K85">
        <v>-80593.210000000006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77</v>
      </c>
      <c r="B90">
        <v>191.77</v>
      </c>
      <c r="C90">
        <v>267.05</v>
      </c>
      <c r="D90">
        <v>194.25</v>
      </c>
      <c r="E90">
        <v>293.39999999999998</v>
      </c>
      <c r="F90">
        <v>249.9</v>
      </c>
      <c r="G90">
        <v>320.75</v>
      </c>
      <c r="H90">
        <v>196.85</v>
      </c>
      <c r="I90">
        <v>364.3</v>
      </c>
      <c r="J90">
        <v>493.55</v>
      </c>
      <c r="K90">
        <v>523.75</v>
      </c>
    </row>
    <row r="92" spans="1:11" s="1" customFormat="1">
      <c r="A92" s="1" t="s">
        <v>76</v>
      </c>
    </row>
    <row r="93" spans="1:11">
      <c r="A93" s="5" t="s">
        <v>89</v>
      </c>
      <c r="B93" s="31">
        <v>746.57</v>
      </c>
      <c r="C93" s="31">
        <v>746.57</v>
      </c>
      <c r="D93" s="31">
        <v>776.28</v>
      </c>
      <c r="E93" s="31">
        <v>797.35</v>
      </c>
      <c r="F93" s="31">
        <v>892.46</v>
      </c>
      <c r="G93" s="31">
        <v>892.46</v>
      </c>
      <c r="H93" s="31">
        <v>892.46</v>
      </c>
      <c r="I93" s="31">
        <v>892.46</v>
      </c>
      <c r="J93" s="31">
        <v>892.46</v>
      </c>
      <c r="K93" s="31">
        <v>892.46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Lenovo</cp:lastModifiedBy>
  <cp:lastPrinted>2012-12-06T18:14:13Z</cp:lastPrinted>
  <dcterms:created xsi:type="dcterms:W3CDTF">2012-08-17T09:55:37Z</dcterms:created>
  <dcterms:modified xsi:type="dcterms:W3CDTF">2023-10-31T18:08:52Z</dcterms:modified>
</cp:coreProperties>
</file>