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504" windowWidth="23256" windowHeight="13176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5"/>
  <c r="E23"/>
  <c r="F4"/>
  <c r="G4"/>
  <c r="H4"/>
  <c r="I4"/>
  <c r="I23" s="1"/>
  <c r="I5"/>
  <c r="J4"/>
  <c r="J5"/>
  <c r="K4"/>
  <c r="C5"/>
  <c r="D5"/>
  <c r="F5"/>
  <c r="G5"/>
  <c r="H5"/>
  <c r="K5"/>
  <c r="C6"/>
  <c r="D6"/>
  <c r="E6"/>
  <c r="F6"/>
  <c r="G6"/>
  <c r="H6"/>
  <c r="I6"/>
  <c r="J6"/>
  <c r="K6"/>
  <c r="C7"/>
  <c r="D7"/>
  <c r="E7"/>
  <c r="F7"/>
  <c r="G7"/>
  <c r="G16" s="1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E16" s="1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C14" s="1"/>
  <c r="D4"/>
  <c r="D14" s="1"/>
  <c r="E4"/>
  <c r="F4"/>
  <c r="G4"/>
  <c r="H4"/>
  <c r="L4" i="1" s="1"/>
  <c r="L23" s="1"/>
  <c r="I4" i="3"/>
  <c r="J4"/>
  <c r="K4"/>
  <c r="K14" s="1"/>
  <c r="C5"/>
  <c r="D5"/>
  <c r="E5"/>
  <c r="F5"/>
  <c r="G5"/>
  <c r="H5"/>
  <c r="I5"/>
  <c r="J5"/>
  <c r="K5"/>
  <c r="L5" i="1" s="1"/>
  <c r="C7" i="3"/>
  <c r="D7"/>
  <c r="E7"/>
  <c r="F7"/>
  <c r="G7"/>
  <c r="H7"/>
  <c r="I7"/>
  <c r="J7"/>
  <c r="L7" i="1" s="1"/>
  <c r="K7" i="3"/>
  <c r="C8"/>
  <c r="D8"/>
  <c r="E8"/>
  <c r="F8"/>
  <c r="G8"/>
  <c r="H8"/>
  <c r="I8"/>
  <c r="L8" i="1" s="1"/>
  <c r="J8" i="3"/>
  <c r="K8"/>
  <c r="C9"/>
  <c r="D9"/>
  <c r="E9"/>
  <c r="F9"/>
  <c r="G9"/>
  <c r="H9"/>
  <c r="L9" i="1" s="1"/>
  <c r="I9" i="3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L12" i="1" s="1"/>
  <c r="L13" s="1"/>
  <c r="L14" s="1"/>
  <c r="L25" s="1"/>
  <c r="J12" i="3"/>
  <c r="K12"/>
  <c r="B5"/>
  <c r="C18" i="1"/>
  <c r="D18"/>
  <c r="E18"/>
  <c r="F18"/>
  <c r="G18"/>
  <c r="H18"/>
  <c r="I18"/>
  <c r="J18"/>
  <c r="K18"/>
  <c r="B18"/>
  <c r="C4"/>
  <c r="D4"/>
  <c r="E4"/>
  <c r="E6" s="1"/>
  <c r="E19" s="1"/>
  <c r="F4"/>
  <c r="G4"/>
  <c r="H4"/>
  <c r="I4"/>
  <c r="I6" s="1"/>
  <c r="I19" s="1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C13" s="1"/>
  <c r="D12"/>
  <c r="E12"/>
  <c r="F12"/>
  <c r="F13" s="1"/>
  <c r="G12"/>
  <c r="G13" s="1"/>
  <c r="G14" s="1"/>
  <c r="H12"/>
  <c r="I12"/>
  <c r="J12"/>
  <c r="J13" s="1"/>
  <c r="J14" s="1"/>
  <c r="K12"/>
  <c r="K13" s="1"/>
  <c r="C15"/>
  <c r="D15"/>
  <c r="E15"/>
  <c r="F15"/>
  <c r="F14" s="1"/>
  <c r="G15"/>
  <c r="H15"/>
  <c r="I15"/>
  <c r="J15"/>
  <c r="K15"/>
  <c r="B15"/>
  <c r="H13"/>
  <c r="I13"/>
  <c r="B7"/>
  <c r="B4"/>
  <c r="B20" i="2" s="1"/>
  <c r="A1" i="1"/>
  <c r="A1" i="3" s="1"/>
  <c r="E1" i="6"/>
  <c r="H1" i="1" s="1"/>
  <c r="E1" i="3"/>
  <c r="H16" i="2"/>
  <c r="D16"/>
  <c r="F23"/>
  <c r="C23"/>
  <c r="K16"/>
  <c r="C16"/>
  <c r="F16"/>
  <c r="H23"/>
  <c r="D23"/>
  <c r="J6" i="1"/>
  <c r="J19"/>
  <c r="K6"/>
  <c r="K19" s="1"/>
  <c r="G6"/>
  <c r="G19" s="1"/>
  <c r="C6"/>
  <c r="C19" s="1"/>
  <c r="D6"/>
  <c r="D19"/>
  <c r="B6"/>
  <c r="B19" s="1"/>
  <c r="C3" i="4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/>
  <c r="B6"/>
  <c r="B5"/>
  <c r="B4"/>
  <c r="B3"/>
  <c r="K21" i="2"/>
  <c r="J21"/>
  <c r="I21"/>
  <c r="H21"/>
  <c r="G21"/>
  <c r="F21"/>
  <c r="E21"/>
  <c r="D21"/>
  <c r="C21"/>
  <c r="B18"/>
  <c r="B21"/>
  <c r="B13"/>
  <c r="B16" s="1"/>
  <c r="B12"/>
  <c r="B11"/>
  <c r="B10"/>
  <c r="B8"/>
  <c r="B7"/>
  <c r="B6"/>
  <c r="B3"/>
  <c r="J14" i="3"/>
  <c r="F14"/>
  <c r="B12"/>
  <c r="B11"/>
  <c r="B10"/>
  <c r="B9"/>
  <c r="B8"/>
  <c r="B7"/>
  <c r="B4"/>
  <c r="B14" s="1"/>
  <c r="B3"/>
  <c r="L15" i="1"/>
  <c r="B12"/>
  <c r="B23" i="2" s="1"/>
  <c r="B11" i="1"/>
  <c r="B10"/>
  <c r="B9"/>
  <c r="B8"/>
  <c r="B3"/>
  <c r="E14" i="3"/>
  <c r="I14"/>
  <c r="G14"/>
  <c r="G20" i="2"/>
  <c r="K20"/>
  <c r="D20"/>
  <c r="J20"/>
  <c r="C20"/>
  <c r="E20"/>
  <c r="L11" i="1"/>
  <c r="L10"/>
  <c r="N11" s="1"/>
  <c r="L6"/>
  <c r="A1" i="2"/>
  <c r="A1" i="4" s="1"/>
  <c r="H23" i="1"/>
  <c r="I23"/>
  <c r="J23"/>
  <c r="C14" l="1"/>
  <c r="K14"/>
  <c r="H14" i="3"/>
  <c r="E1" i="2"/>
  <c r="F24"/>
  <c r="G23"/>
  <c r="I24" i="1"/>
  <c r="I16" i="2"/>
  <c r="K24"/>
  <c r="B13" i="1"/>
  <c r="B14" s="1"/>
  <c r="K24"/>
  <c r="J23" i="2"/>
  <c r="L19" i="1"/>
  <c r="L24" s="1"/>
  <c r="G24" i="2"/>
  <c r="D13" i="1"/>
  <c r="E13" s="1"/>
  <c r="E14" s="1"/>
  <c r="I25" s="1"/>
  <c r="H14"/>
  <c r="K23" i="2"/>
  <c r="I14" i="1"/>
  <c r="K25" s="1"/>
  <c r="M25" s="1"/>
  <c r="M14" s="1"/>
  <c r="C24" i="2"/>
  <c r="H24"/>
  <c r="M11" i="1"/>
  <c r="I24" i="2"/>
  <c r="J24"/>
  <c r="D24"/>
  <c r="F20"/>
  <c r="J16"/>
  <c r="E24"/>
  <c r="J25" i="1"/>
  <c r="M24"/>
  <c r="M9"/>
  <c r="N9"/>
  <c r="N8"/>
  <c r="M8"/>
  <c r="I20" i="2"/>
  <c r="J24" i="1"/>
  <c r="H20" i="2"/>
  <c r="K23" i="1"/>
  <c r="M23" s="1"/>
  <c r="M4" s="1"/>
  <c r="H6"/>
  <c r="H19" s="1"/>
  <c r="H24" s="1"/>
  <c r="F6"/>
  <c r="F19" s="1"/>
  <c r="E1" i="4"/>
  <c r="H25" i="1" l="1"/>
  <c r="N25" s="1"/>
  <c r="N14" s="1"/>
  <c r="N24"/>
  <c r="N23"/>
  <c r="N4" s="1"/>
  <c r="D14"/>
  <c r="M6"/>
  <c r="M10" s="1"/>
  <c r="M12" s="1"/>
  <c r="M13" s="1"/>
  <c r="M15" s="1"/>
  <c r="N5" l="1"/>
  <c r="N6"/>
  <c r="N10" s="1"/>
  <c r="N12" s="1"/>
  <c r="N13" s="1"/>
  <c r="N15" s="1"/>
  <c r="M5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<sst xmlns="http://schemas.openxmlformats.org/spreadsheetml/2006/main" count="145" uniqueCount="93">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</sst>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2" fontId="1" fillId="0" borderId="0" xfId="1" applyNumberFormat="1" applyFont="1" applyBorder="1"/>
    <xf numFmtId="2" fontId="3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B4" sqref="B4:K15"/>
    </sheetView>
  </sheetViews>
  <sheetFormatPr defaultColWidth="8.77734375" defaultRowHeight="14.4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>
      <c r="A1" s="8" t="str">
        <f>'Data Sheet'!B1</f>
        <v>TECH MAHINDRA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32">
        <f>'Data Sheet'!B17</f>
        <v>18802.400000000001</v>
      </c>
      <c r="C4" s="32">
        <f>'Data Sheet'!C17</f>
        <v>22621.3</v>
      </c>
      <c r="D4" s="32">
        <f>'Data Sheet'!D17</f>
        <v>26494.2</v>
      </c>
      <c r="E4" s="32">
        <f>'Data Sheet'!E17</f>
        <v>29140.799999999999</v>
      </c>
      <c r="F4" s="32">
        <f>'Data Sheet'!F17</f>
        <v>30772.9</v>
      </c>
      <c r="G4" s="32">
        <f>'Data Sheet'!G17</f>
        <v>34742.1</v>
      </c>
      <c r="H4" s="32">
        <f>'Data Sheet'!H17</f>
        <v>36867.699999999997</v>
      </c>
      <c r="I4" s="32">
        <f>'Data Sheet'!I17</f>
        <v>37855.1</v>
      </c>
      <c r="J4" s="32">
        <f>'Data Sheet'!J17</f>
        <v>44646</v>
      </c>
      <c r="K4" s="32">
        <f>'Data Sheet'!K17</f>
        <v>53290.2</v>
      </c>
      <c r="L4" s="1">
        <f>SUM(Quarters!H4:K4)</f>
        <v>53475.700000000004</v>
      </c>
      <c r="M4" s="1">
        <f>$K4+M23*K4</f>
        <v>63608.059311920435</v>
      </c>
      <c r="N4" s="1">
        <f>$K4+N23*L4</f>
        <v>58904.382550456074</v>
      </c>
    </row>
    <row r="5" spans="1:14">
      <c r="A5" s="6" t="s">
        <v>7</v>
      </c>
      <c r="B5" s="33">
        <f>SUM('Data Sheet'!B18,'Data Sheet'!B20:B24, -1*'Data Sheet'!B19)</f>
        <v>14629.9</v>
      </c>
      <c r="C5" s="33">
        <f>SUM('Data Sheet'!C18,'Data Sheet'!C20:C24, -1*'Data Sheet'!C19)</f>
        <v>18428.300000000003</v>
      </c>
      <c r="D5" s="33">
        <f>SUM('Data Sheet'!D18,'Data Sheet'!D20:D24, -1*'Data Sheet'!D19)</f>
        <v>22234.5</v>
      </c>
      <c r="E5" s="33">
        <f>SUM('Data Sheet'!E18,'Data Sheet'!E20:E24, -1*'Data Sheet'!E19)</f>
        <v>24956.399999999998</v>
      </c>
      <c r="F5" s="33">
        <f>SUM('Data Sheet'!F18,'Data Sheet'!F20:F24, -1*'Data Sheet'!F19)</f>
        <v>26063.3</v>
      </c>
      <c r="G5" s="33">
        <f>SUM('Data Sheet'!G18,'Data Sheet'!G20:G24, -1*'Data Sheet'!G19)</f>
        <v>28470.7</v>
      </c>
      <c r="H5" s="33">
        <f>SUM('Data Sheet'!H18,'Data Sheet'!H20:H24, -1*'Data Sheet'!H19)</f>
        <v>31364.6</v>
      </c>
      <c r="I5" s="33">
        <f>SUM('Data Sheet'!I18,'Data Sheet'!I20:I24, -1*'Data Sheet'!I19)</f>
        <v>31058.799999999999</v>
      </c>
      <c r="J5" s="33">
        <f>SUM('Data Sheet'!J18,'Data Sheet'!J20:J24, -1*'Data Sheet'!J19)</f>
        <v>36625.999999999993</v>
      </c>
      <c r="K5" s="33">
        <f>SUM('Data Sheet'!K18,'Data Sheet'!K20:K24, -1*'Data Sheet'!K19)</f>
        <v>45527.399999999994</v>
      </c>
      <c r="L5" s="9">
        <f>SUM(Quarters!H5:K5)</f>
        <v>47285.4</v>
      </c>
      <c r="M5" s="9">
        <f t="shared" ref="M5:N5" si="0">M4-M6</f>
        <v>53031.441133806053</v>
      </c>
      <c r="N5" s="9">
        <f t="shared" si="0"/>
        <v>52085.663032953955</v>
      </c>
    </row>
    <row r="6" spans="1:14" s="8" customFormat="1">
      <c r="A6" s="8" t="s">
        <v>8</v>
      </c>
      <c r="B6" s="32">
        <f>B4-B5</f>
        <v>4172.5000000000018</v>
      </c>
      <c r="C6" s="32">
        <f t="shared" ref="C6:K6" si="1">C4-C5</f>
        <v>4192.9999999999964</v>
      </c>
      <c r="D6" s="32">
        <f t="shared" si="1"/>
        <v>4259.7000000000007</v>
      </c>
      <c r="E6" s="32">
        <f t="shared" si="1"/>
        <v>4184.4000000000015</v>
      </c>
      <c r="F6" s="32">
        <f t="shared" si="1"/>
        <v>4709.6000000000022</v>
      </c>
      <c r="G6" s="32">
        <f t="shared" si="1"/>
        <v>6271.3999999999978</v>
      </c>
      <c r="H6" s="32">
        <f t="shared" si="1"/>
        <v>5503.0999999999985</v>
      </c>
      <c r="I6" s="32">
        <f t="shared" si="1"/>
        <v>6796.2999999999993</v>
      </c>
      <c r="J6" s="32">
        <f t="shared" si="1"/>
        <v>8020.0000000000073</v>
      </c>
      <c r="K6" s="32">
        <f t="shared" si="1"/>
        <v>7762.8000000000029</v>
      </c>
      <c r="L6" s="1">
        <f>SUM(Quarters!H6:K6)</f>
        <v>6190.3</v>
      </c>
      <c r="M6" s="1">
        <f>M4*M24</f>
        <v>10576.61817811438</v>
      </c>
      <c r="N6" s="1">
        <f>N4*N24</f>
        <v>6818.7195175021216</v>
      </c>
    </row>
    <row r="7" spans="1:14">
      <c r="A7" s="6" t="s">
        <v>9</v>
      </c>
      <c r="B7" s="33">
        <f>'Data Sheet'!B25</f>
        <v>244.3</v>
      </c>
      <c r="C7" s="33">
        <f>'Data Sheet'!C25</f>
        <v>105.6</v>
      </c>
      <c r="D7" s="33">
        <f>'Data Sheet'!D25</f>
        <v>452.9</v>
      </c>
      <c r="E7" s="33">
        <f>'Data Sheet'!E25</f>
        <v>775.3</v>
      </c>
      <c r="F7" s="33">
        <f>'Data Sheet'!F25</f>
        <v>1416.6</v>
      </c>
      <c r="G7" s="33">
        <f>'Data Sheet'!G25</f>
        <v>534.20000000000005</v>
      </c>
      <c r="H7" s="33">
        <f>'Data Sheet'!H25</f>
        <v>1192.4000000000001</v>
      </c>
      <c r="I7" s="33">
        <f>'Data Sheet'!I25</f>
        <v>788.3</v>
      </c>
      <c r="J7" s="33">
        <f>'Data Sheet'!J25</f>
        <v>1115.0999999999999</v>
      </c>
      <c r="K7" s="33">
        <f>'Data Sheet'!K25</f>
        <v>965</v>
      </c>
      <c r="L7" s="9">
        <f>SUM(Quarters!H7:K7)</f>
        <v>1016.4000000000001</v>
      </c>
      <c r="M7" s="9">
        <v>0</v>
      </c>
      <c r="N7" s="9">
        <v>0</v>
      </c>
    </row>
    <row r="8" spans="1:14">
      <c r="A8" s="6" t="s">
        <v>10</v>
      </c>
      <c r="B8" s="33">
        <f>'Data Sheet'!B26</f>
        <v>522.20000000000005</v>
      </c>
      <c r="C8" s="33">
        <f>'Data Sheet'!C26</f>
        <v>611.4</v>
      </c>
      <c r="D8" s="33">
        <f>'Data Sheet'!D26</f>
        <v>758.9</v>
      </c>
      <c r="E8" s="33">
        <f>'Data Sheet'!E26</f>
        <v>978.1</v>
      </c>
      <c r="F8" s="33">
        <f>'Data Sheet'!F26</f>
        <v>1085</v>
      </c>
      <c r="G8" s="33">
        <f>'Data Sheet'!G26</f>
        <v>1129.2</v>
      </c>
      <c r="H8" s="33">
        <f>'Data Sheet'!H26</f>
        <v>1445.8</v>
      </c>
      <c r="I8" s="33">
        <f>'Data Sheet'!I26</f>
        <v>1457.7</v>
      </c>
      <c r="J8" s="33">
        <f>'Data Sheet'!J26</f>
        <v>1520.4</v>
      </c>
      <c r="K8" s="33">
        <f>'Data Sheet'!K26</f>
        <v>1956.7</v>
      </c>
      <c r="L8" s="9">
        <f>SUM(Quarters!H8:K8)</f>
        <v>1900.6000000000001</v>
      </c>
      <c r="M8" s="9">
        <f>+$L8</f>
        <v>1900.6000000000001</v>
      </c>
      <c r="N8" s="9">
        <f>+$L8</f>
        <v>1900.6000000000001</v>
      </c>
    </row>
    <row r="9" spans="1:14">
      <c r="A9" s="6" t="s">
        <v>11</v>
      </c>
      <c r="B9" s="33">
        <f>'Data Sheet'!B27</f>
        <v>79.900000000000006</v>
      </c>
      <c r="C9" s="33">
        <f>'Data Sheet'!C27</f>
        <v>69.099999999999994</v>
      </c>
      <c r="D9" s="33">
        <f>'Data Sheet'!D27</f>
        <v>97</v>
      </c>
      <c r="E9" s="33">
        <f>'Data Sheet'!E27</f>
        <v>128.6</v>
      </c>
      <c r="F9" s="33">
        <f>'Data Sheet'!F27</f>
        <v>162.4</v>
      </c>
      <c r="G9" s="33">
        <f>'Data Sheet'!G27</f>
        <v>133.19999999999999</v>
      </c>
      <c r="H9" s="33">
        <f>'Data Sheet'!H27</f>
        <v>191.9</v>
      </c>
      <c r="I9" s="33">
        <f>'Data Sheet'!I27</f>
        <v>174</v>
      </c>
      <c r="J9" s="33">
        <f>'Data Sheet'!J27</f>
        <v>162.6</v>
      </c>
      <c r="K9" s="33">
        <f>'Data Sheet'!K27</f>
        <v>325.60000000000002</v>
      </c>
      <c r="L9" s="9">
        <f>SUM(Quarters!H9:K9)</f>
        <v>423.5</v>
      </c>
      <c r="M9" s="9">
        <f>+$L9</f>
        <v>423.5</v>
      </c>
      <c r="N9" s="9">
        <f>+$L9</f>
        <v>423.5</v>
      </c>
    </row>
    <row r="10" spans="1:14">
      <c r="A10" s="6" t="s">
        <v>12</v>
      </c>
      <c r="B10" s="33">
        <f>'Data Sheet'!B28</f>
        <v>3814.7</v>
      </c>
      <c r="C10" s="33">
        <f>'Data Sheet'!C28</f>
        <v>3618.1</v>
      </c>
      <c r="D10" s="33">
        <f>'Data Sheet'!D28</f>
        <v>3856.7</v>
      </c>
      <c r="E10" s="33">
        <f>'Data Sheet'!E28</f>
        <v>3853</v>
      </c>
      <c r="F10" s="33">
        <f>'Data Sheet'!F28</f>
        <v>4878.8</v>
      </c>
      <c r="G10" s="33">
        <f>'Data Sheet'!G28</f>
        <v>5543.2</v>
      </c>
      <c r="H10" s="33">
        <f>'Data Sheet'!H28</f>
        <v>5057.8</v>
      </c>
      <c r="I10" s="33">
        <f>'Data Sheet'!I28</f>
        <v>5952.9</v>
      </c>
      <c r="J10" s="33">
        <f>'Data Sheet'!J28</f>
        <v>7452.1</v>
      </c>
      <c r="K10" s="33">
        <f>'Data Sheet'!K28</f>
        <v>6445.5</v>
      </c>
      <c r="L10" s="9">
        <f>SUM(Quarters!H10:K10)</f>
        <v>4882.6000000000004</v>
      </c>
      <c r="M10" s="9">
        <f>M6+M7-SUM(M8:M9)</f>
        <v>8252.5181781143801</v>
      </c>
      <c r="N10" s="9">
        <f>N6+N7-SUM(N8:N9)</f>
        <v>4494.6195175021212</v>
      </c>
    </row>
    <row r="11" spans="1:14">
      <c r="A11" s="6" t="s">
        <v>13</v>
      </c>
      <c r="B11" s="33">
        <f>'Data Sheet'!B29</f>
        <v>752.3</v>
      </c>
      <c r="C11" s="33">
        <f>'Data Sheet'!C29</f>
        <v>959.5</v>
      </c>
      <c r="D11" s="33">
        <f>'Data Sheet'!D29</f>
        <v>830.1</v>
      </c>
      <c r="E11" s="33">
        <f>'Data Sheet'!E29</f>
        <v>1002.1</v>
      </c>
      <c r="F11" s="33">
        <f>'Data Sheet'!F29</f>
        <v>1092.5999999999999</v>
      </c>
      <c r="G11" s="33">
        <f>'Data Sheet'!G29</f>
        <v>1254.4000000000001</v>
      </c>
      <c r="H11" s="33">
        <f>'Data Sheet'!H29</f>
        <v>1160.4000000000001</v>
      </c>
      <c r="I11" s="33">
        <f>'Data Sheet'!I29</f>
        <v>1599.9</v>
      </c>
      <c r="J11" s="33">
        <f>'Data Sheet'!J29</f>
        <v>1822</v>
      </c>
      <c r="K11" s="33">
        <f>'Data Sheet'!K29</f>
        <v>1588.5</v>
      </c>
      <c r="L11" s="9">
        <f>SUM(Quarters!H11:K11)</f>
        <v>1263.4000000000001</v>
      </c>
      <c r="M11" s="10">
        <f>IF($L10&gt;0,$L11/$L10,0)</f>
        <v>0.25875558104288698</v>
      </c>
      <c r="N11" s="10">
        <f>IF($L10&gt;0,$L11/$L10,0)</f>
        <v>0.25875558104288698</v>
      </c>
    </row>
    <row r="12" spans="1:14" s="8" customFormat="1">
      <c r="A12" s="8" t="s">
        <v>14</v>
      </c>
      <c r="B12" s="32">
        <f>'Data Sheet'!B30</f>
        <v>3028.8</v>
      </c>
      <c r="C12" s="32">
        <f>'Data Sheet'!C30</f>
        <v>2627.7</v>
      </c>
      <c r="D12" s="32">
        <f>'Data Sheet'!D30</f>
        <v>2992.9</v>
      </c>
      <c r="E12" s="32">
        <f>'Data Sheet'!E30</f>
        <v>2812.9</v>
      </c>
      <c r="F12" s="32">
        <f>'Data Sheet'!F30</f>
        <v>3799.8</v>
      </c>
      <c r="G12" s="32">
        <f>'Data Sheet'!G30</f>
        <v>4297.6000000000004</v>
      </c>
      <c r="H12" s="32">
        <f>'Data Sheet'!H30</f>
        <v>4033</v>
      </c>
      <c r="I12" s="32">
        <f>'Data Sheet'!I30</f>
        <v>4428</v>
      </c>
      <c r="J12" s="32">
        <f>'Data Sheet'!J30</f>
        <v>5566.1</v>
      </c>
      <c r="K12" s="32">
        <f>'Data Sheet'!K30</f>
        <v>4831.3</v>
      </c>
      <c r="L12" s="1">
        <f>SUM(Quarters!H12:K12)</f>
        <v>3600.7000000000003</v>
      </c>
      <c r="M12" s="1">
        <f>M10-M11*M10</f>
        <v>6117.133041869407</v>
      </c>
      <c r="N12" s="1">
        <f>N10-N11*N10</f>
        <v>3331.6116326841593</v>
      </c>
    </row>
    <row r="13" spans="1:14">
      <c r="A13" s="11" t="s">
        <v>57</v>
      </c>
      <c r="B13" s="33">
        <f>IF('Data Sheet'!B93&gt;0,B12/'Data Sheet'!B93,0)</f>
        <v>32.4352109659456</v>
      </c>
      <c r="C13" s="33">
        <f>IF('Data Sheet'!C93&gt;0,C12/'Data Sheet'!C93,0)</f>
        <v>27.349084096586175</v>
      </c>
      <c r="D13" s="33">
        <f>IF('Data Sheet'!D93&gt;0,D12/'Data Sheet'!D93,0)</f>
        <v>30.924777846662533</v>
      </c>
      <c r="E13" s="33">
        <f>IF('Data Sheet'!E93&gt;0,E12/'Data Sheet'!E93,0)</f>
        <v>28.876912021353046</v>
      </c>
      <c r="F13" s="33">
        <f>IF('Data Sheet'!F93&gt;0,F12/'Data Sheet'!F93,0)</f>
        <v>38.785342451770951</v>
      </c>
      <c r="G13" s="33">
        <f>IF('Data Sheet'!G93&gt;0,G12/'Data Sheet'!G93,0)</f>
        <v>43.701443969900346</v>
      </c>
      <c r="H13" s="33">
        <f>IF('Data Sheet'!H93&gt;0,H12/'Data Sheet'!H93,0)</f>
        <v>41.753804741691688</v>
      </c>
      <c r="I13" s="33">
        <f>IF('Data Sheet'!I93&gt;0,I12/'Data Sheet'!I93,0)</f>
        <v>45.729629247134156</v>
      </c>
      <c r="J13" s="33">
        <f>IF('Data Sheet'!J93&gt;0,J12/'Data Sheet'!J93,0)</f>
        <v>57.276188516155585</v>
      </c>
      <c r="K13" s="33">
        <f>IF('Data Sheet'!K93&gt;0,K12/'Data Sheet'!K93,0)</f>
        <v>49.597577250795609</v>
      </c>
      <c r="L13" s="9">
        <f>IF('Data Sheet'!$B6&gt;0,'Profit &amp; Loss'!L12/'Data Sheet'!$B6,0)</f>
        <v>36.907381823346057</v>
      </c>
      <c r="M13" s="9">
        <f>IF('Data Sheet'!$B6&gt;0,'Profit &amp; Loss'!M12/'Data Sheet'!$B6,0)</f>
        <v>62.700965045819004</v>
      </c>
      <c r="N13" s="9">
        <f>IF('Data Sheet'!$B6&gt;0,'Profit &amp; Loss'!N12/'Data Sheet'!$B6,0)</f>
        <v>34.149210601987285</v>
      </c>
    </row>
    <row r="14" spans="1:14">
      <c r="A14" s="6" t="s">
        <v>16</v>
      </c>
      <c r="B14" s="33">
        <f>IF(B15&gt;0,B15/B13,"")</f>
        <v>13.838047807712623</v>
      </c>
      <c r="C14" s="33">
        <f t="shared" ref="C14:K14" si="2">IF(C15&gt;0,C15/C13,"")</f>
        <v>23.024537047608177</v>
      </c>
      <c r="D14" s="33">
        <f t="shared" si="2"/>
        <v>15.358234822413044</v>
      </c>
      <c r="E14" s="33">
        <f t="shared" si="2"/>
        <v>15.900245831703934</v>
      </c>
      <c r="F14" s="33">
        <f t="shared" si="2"/>
        <v>16.467561187430917</v>
      </c>
      <c r="G14" s="33">
        <f t="shared" si="2"/>
        <v>17.754562081161577</v>
      </c>
      <c r="H14" s="33">
        <f t="shared" si="2"/>
        <v>13.543675923630051</v>
      </c>
      <c r="I14" s="33">
        <f t="shared" si="2"/>
        <v>21.68069184733514</v>
      </c>
      <c r="J14" s="33">
        <f t="shared" si="2"/>
        <v>26.179290885898567</v>
      </c>
      <c r="K14" s="33">
        <f t="shared" si="2"/>
        <v>22.215802889491439</v>
      </c>
      <c r="L14" s="9">
        <f t="shared" ref="L14" si="3">IF(L13&gt;0,L15/L13,0)</f>
        <v>30.702530063598743</v>
      </c>
      <c r="M14" s="9">
        <f>M25</f>
        <v>30.702530063598743</v>
      </c>
      <c r="N14" s="9">
        <f>N25</f>
        <v>19.696834580725838</v>
      </c>
    </row>
    <row r="15" spans="1:14" s="8" customFormat="1">
      <c r="A15" s="8" t="s">
        <v>58</v>
      </c>
      <c r="B15" s="32">
        <f>'Data Sheet'!B90</f>
        <v>448.84</v>
      </c>
      <c r="C15" s="32">
        <f>'Data Sheet'!C90</f>
        <v>629.70000000000005</v>
      </c>
      <c r="D15" s="32">
        <f>'Data Sheet'!D90</f>
        <v>474.95</v>
      </c>
      <c r="E15" s="32">
        <f>'Data Sheet'!E90</f>
        <v>459.15</v>
      </c>
      <c r="F15" s="32">
        <f>'Data Sheet'!F90</f>
        <v>638.70000000000005</v>
      </c>
      <c r="G15" s="32">
        <f>'Data Sheet'!G90</f>
        <v>775.9</v>
      </c>
      <c r="H15" s="32">
        <f>'Data Sheet'!H90</f>
        <v>565.5</v>
      </c>
      <c r="I15" s="32">
        <f>'Data Sheet'!I90</f>
        <v>991.45</v>
      </c>
      <c r="J15" s="32">
        <f>'Data Sheet'!J90</f>
        <v>1499.45</v>
      </c>
      <c r="K15" s="32">
        <f>'Data Sheet'!K90</f>
        <v>1101.8499999999999</v>
      </c>
      <c r="L15" s="1">
        <f>'Data Sheet'!B8</f>
        <v>1133.1500000000001</v>
      </c>
      <c r="M15" s="12">
        <f>M13*M14</f>
        <v>1925.0782643359119</v>
      </c>
      <c r="N15" s="13">
        <f>N13*N14</f>
        <v>672.63135228971259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0.15418647649234019</v>
      </c>
      <c r="C18" s="7">
        <f>IF('Data Sheet'!C30&gt;0, 'Data Sheet'!C31/'Data Sheet'!C30, 0)</f>
        <v>0.21938577463180731</v>
      </c>
      <c r="D18" s="7">
        <f>IF('Data Sheet'!D30&gt;0, 'Data Sheet'!D31/'Data Sheet'!D30, 0)</f>
        <v>0.34922650272311134</v>
      </c>
      <c r="E18" s="7">
        <f>IF('Data Sheet'!E30&gt;0, 'Data Sheet'!E31/'Data Sheet'!E30, 0)</f>
        <v>0.28079206512851507</v>
      </c>
      <c r="F18" s="7">
        <f>IF('Data Sheet'!F30&gt;0, 'Data Sheet'!F31/'Data Sheet'!F30, 0)</f>
        <v>0.32548028843623344</v>
      </c>
      <c r="G18" s="7">
        <f>IF('Data Sheet'!G30&gt;0, 'Data Sheet'!G31/'Data Sheet'!G30, 0)</f>
        <v>0.28908227848101259</v>
      </c>
      <c r="H18" s="7">
        <f>IF('Data Sheet'!H30&gt;0, 'Data Sheet'!H31/'Data Sheet'!H30, 0)</f>
        <v>0.32424993801140589</v>
      </c>
      <c r="I18" s="7">
        <f>IF('Data Sheet'!I30&gt;0, 'Data Sheet'!I31/'Data Sheet'!I30, 0)</f>
        <v>0.88821138211382111</v>
      </c>
      <c r="J18" s="7">
        <f>IF('Data Sheet'!J30&gt;0, 'Data Sheet'!J31/'Data Sheet'!J30, 0)</f>
        <v>0.47300623416755</v>
      </c>
      <c r="K18" s="7">
        <f>IF('Data Sheet'!K30&gt;0, 'Data Sheet'!K31/'Data Sheet'!K30, 0)</f>
        <v>0.91072796141825174</v>
      </c>
    </row>
    <row r="19" spans="1:14">
      <c r="A19" s="6" t="s">
        <v>18</v>
      </c>
      <c r="B19" s="7">
        <f t="shared" ref="B19:L19" si="4">IF(B6&gt;0,B6/B4,0)</f>
        <v>0.22191316002212491</v>
      </c>
      <c r="C19" s="7">
        <f t="shared" ref="C19:K19" si="5">IF(C6&gt;0,C6/C4,0)</f>
        <v>0.18535627925892836</v>
      </c>
      <c r="D19" s="7">
        <f t="shared" si="5"/>
        <v>0.16077858550173249</v>
      </c>
      <c r="E19" s="7">
        <f t="shared" si="5"/>
        <v>0.14359248888156817</v>
      </c>
      <c r="F19" s="7">
        <f t="shared" si="5"/>
        <v>0.15304374953286826</v>
      </c>
      <c r="G19" s="7">
        <f t="shared" si="5"/>
        <v>0.18051297992925006</v>
      </c>
      <c r="H19" s="7">
        <f t="shared" si="5"/>
        <v>0.14926615980926392</v>
      </c>
      <c r="I19" s="7">
        <f t="shared" si="5"/>
        <v>0.17953459375354971</v>
      </c>
      <c r="J19" s="7">
        <f t="shared" si="5"/>
        <v>0.17963535367110173</v>
      </c>
      <c r="K19" s="7">
        <f t="shared" si="5"/>
        <v>0.14567031086391125</v>
      </c>
      <c r="L19" s="7">
        <f t="shared" si="4"/>
        <v>0.11575912049772139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0.12271739471777088</v>
      </c>
      <c r="I23" s="7">
        <f>IF(D4=0,"",POWER($K4/D4,1/7)-1)</f>
        <v>0.10498567668036274</v>
      </c>
      <c r="J23" s="7">
        <f>IF(F4=0,"",POWER($K4/F4,1/5)-1)</f>
        <v>0.11608118012702962</v>
      </c>
      <c r="K23" s="7">
        <f>IF(H4=0,"",POWER($K4/H4, 1/3)-1)</f>
        <v>0.1306645306908365</v>
      </c>
      <c r="L23" s="7">
        <f>IF(ISERROR(MAX(IF(J4=0,"",(K4-J4)/J4),IF(K4=0,"",(L4-K4)/K4))),"",MAX(IF(J4=0,"",(K4-J4)/J4),IF(K4=0,"",(L4-K4)/K4)))</f>
        <v>0.19361644940196204</v>
      </c>
      <c r="M23" s="22">
        <f>MAX(K23:L23)</f>
        <v>0.19361644940196204</v>
      </c>
      <c r="N23" s="22">
        <f>MIN(H23:L23)</f>
        <v>0.10498567668036274</v>
      </c>
    </row>
    <row r="24" spans="1:14">
      <c r="G24" s="6" t="s">
        <v>18</v>
      </c>
      <c r="H24" s="7">
        <f>IF(SUM(B4:$K$4)=0,"",SUMPRODUCT(B19:$K$19,B4:$K$4)/SUM(B4:$K$4))</f>
        <v>0.16666870505174469</v>
      </c>
      <c r="I24" s="7">
        <f>IF(SUM(E4:$K$4)=0,"",SUMPRODUCT(E19:$K$19,E4:$K$4)/SUM(E4:$K$4))</f>
        <v>0.16178528087483374</v>
      </c>
      <c r="J24" s="7">
        <f>IF(SUM(G4:$K$4)=0,"",SUMPRODUCT(G19:$K$19,G4:$K$4)/SUM(G4:$K$4))</f>
        <v>0.16563846575548544</v>
      </c>
      <c r="K24" s="7">
        <f>IF(SUM(I4:$K$4)=0, "", SUMPRODUCT(I19:$K$19,I4:$K$4)/SUM(I4:$K$4))</f>
        <v>0.16627795742437115</v>
      </c>
      <c r="L24" s="7">
        <f>L19</f>
        <v>0.11575912049772139</v>
      </c>
      <c r="M24" s="22">
        <f>MAX(K24:L24)</f>
        <v>0.16627795742437115</v>
      </c>
      <c r="N24" s="22">
        <f>MIN(H24:L24)</f>
        <v>0.11575912049772139</v>
      </c>
    </row>
    <row r="25" spans="1:14">
      <c r="G25" s="6" t="s">
        <v>23</v>
      </c>
      <c r="H25" s="9">
        <f>IF(ISERROR(AVERAGEIF(B14:$L14,"&gt;0")),"",AVERAGEIF(B14:$L14,"&gt;0"))</f>
        <v>19.696834580725838</v>
      </c>
      <c r="I25" s="9">
        <f>IF(ISERROR(AVERAGEIF(E14:$L14,"&gt;0")),"",AVERAGEIF(E14:$L14,"&gt;0"))</f>
        <v>20.555545088781294</v>
      </c>
      <c r="J25" s="9">
        <f>IF(ISERROR(AVERAGEIF(G14:$L14,"&gt;0")),"",AVERAGEIF(G14:$L14,"&gt;0"))</f>
        <v>22.012758948519252</v>
      </c>
      <c r="K25" s="9">
        <f>IF(ISERROR(AVERAGEIF(I14:$L14,"&gt;0")),"",AVERAGEIF(I14:$L14,"&gt;0"))</f>
        <v>25.194578921580973</v>
      </c>
      <c r="L25" s="9">
        <f>L14</f>
        <v>30.702530063598743</v>
      </c>
      <c r="M25" s="1">
        <f>MAX(K25:L25)</f>
        <v>30.702530063598743</v>
      </c>
      <c r="N25" s="1">
        <f>MIN(H25:L25)</f>
        <v>19.696834580725838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>
      <c r="A1" s="8" t="str">
        <f>'Profit &amp; Loss'!A1</f>
        <v>TECH MAHINDRA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44377</v>
      </c>
      <c r="C3" s="16">
        <f>'Data Sheet'!C41</f>
        <v>44469</v>
      </c>
      <c r="D3" s="16">
        <f>'Data Sheet'!D41</f>
        <v>44561</v>
      </c>
      <c r="E3" s="16">
        <f>'Data Sheet'!E41</f>
        <v>44651</v>
      </c>
      <c r="F3" s="16">
        <f>'Data Sheet'!F41</f>
        <v>44742</v>
      </c>
      <c r="G3" s="16">
        <f>'Data Sheet'!G41</f>
        <v>44834</v>
      </c>
      <c r="H3" s="16">
        <f>'Data Sheet'!H41</f>
        <v>44926</v>
      </c>
      <c r="I3" s="16">
        <f>'Data Sheet'!I41</f>
        <v>45016</v>
      </c>
      <c r="J3" s="16">
        <f>'Data Sheet'!J41</f>
        <v>45107</v>
      </c>
      <c r="K3" s="16">
        <f>'Data Sheet'!K41</f>
        <v>45199</v>
      </c>
    </row>
    <row r="4" spans="1:11" s="8" customFormat="1">
      <c r="A4" s="8" t="s">
        <v>6</v>
      </c>
      <c r="B4" s="1">
        <f>'Data Sheet'!B42</f>
        <v>10197.6</v>
      </c>
      <c r="C4" s="1">
        <f>'Data Sheet'!C42</f>
        <v>10881.3</v>
      </c>
      <c r="D4" s="1">
        <f>'Data Sheet'!D42</f>
        <v>11450.8</v>
      </c>
      <c r="E4" s="1">
        <f>'Data Sheet'!E42</f>
        <v>12116.3</v>
      </c>
      <c r="F4" s="1">
        <f>'Data Sheet'!F42</f>
        <v>12707.9</v>
      </c>
      <c r="G4" s="1">
        <f>'Data Sheet'!G42</f>
        <v>13129.5</v>
      </c>
      <c r="H4" s="1">
        <f>'Data Sheet'!H42</f>
        <v>13734.6</v>
      </c>
      <c r="I4" s="1">
        <f>'Data Sheet'!I42</f>
        <v>13718.2</v>
      </c>
      <c r="J4" s="1">
        <f>'Data Sheet'!J42</f>
        <v>13159</v>
      </c>
      <c r="K4" s="1">
        <f>'Data Sheet'!K42</f>
        <v>12863.9</v>
      </c>
    </row>
    <row r="5" spans="1:11">
      <c r="A5" s="6" t="s">
        <v>7</v>
      </c>
      <c r="B5" s="9">
        <f>'Data Sheet'!B43</f>
        <v>8321.4</v>
      </c>
      <c r="C5" s="9">
        <f>'Data Sheet'!C43</f>
        <v>8886.9</v>
      </c>
      <c r="D5" s="9">
        <f>'Data Sheet'!D43</f>
        <v>9391.5</v>
      </c>
      <c r="E5" s="9">
        <f>'Data Sheet'!E43</f>
        <v>10027.9</v>
      </c>
      <c r="F5" s="9">
        <f>'Data Sheet'!F43</f>
        <v>10827.8</v>
      </c>
      <c r="G5" s="9">
        <f>'Data Sheet'!G43</f>
        <v>11185.1</v>
      </c>
      <c r="H5" s="9">
        <f>'Data Sheet'!H43</f>
        <v>11599.6</v>
      </c>
      <c r="I5" s="9">
        <f>'Data Sheet'!I43</f>
        <v>11915.2</v>
      </c>
      <c r="J5" s="9">
        <f>'Data Sheet'!J43</f>
        <v>11821</v>
      </c>
      <c r="K5" s="9">
        <f>'Data Sheet'!K43</f>
        <v>11949.6</v>
      </c>
    </row>
    <row r="6" spans="1:11" s="8" customFormat="1">
      <c r="A6" s="8" t="s">
        <v>8</v>
      </c>
      <c r="B6" s="1">
        <f>'Data Sheet'!B50</f>
        <v>1876.2</v>
      </c>
      <c r="C6" s="1">
        <f>'Data Sheet'!C50</f>
        <v>1994.4</v>
      </c>
      <c r="D6" s="1">
        <f>'Data Sheet'!D50</f>
        <v>2059.3000000000002</v>
      </c>
      <c r="E6" s="1">
        <f>'Data Sheet'!E50</f>
        <v>2088.4</v>
      </c>
      <c r="F6" s="1">
        <f>'Data Sheet'!F50</f>
        <v>1880.1</v>
      </c>
      <c r="G6" s="1">
        <f>'Data Sheet'!G50</f>
        <v>1944.4</v>
      </c>
      <c r="H6" s="1">
        <f>'Data Sheet'!H50</f>
        <v>2135</v>
      </c>
      <c r="I6" s="1">
        <f>'Data Sheet'!I50</f>
        <v>1803</v>
      </c>
      <c r="J6" s="1">
        <f>'Data Sheet'!J50</f>
        <v>1338</v>
      </c>
      <c r="K6" s="1">
        <f>'Data Sheet'!K50</f>
        <v>914.3</v>
      </c>
    </row>
    <row r="7" spans="1:11">
      <c r="A7" s="6" t="s">
        <v>9</v>
      </c>
      <c r="B7" s="9">
        <f>'Data Sheet'!B44</f>
        <v>287.3</v>
      </c>
      <c r="C7" s="9">
        <f>'Data Sheet'!C44</f>
        <v>282.10000000000002</v>
      </c>
      <c r="D7" s="9">
        <f>'Data Sheet'!D44</f>
        <v>223.1</v>
      </c>
      <c r="E7" s="9">
        <f>'Data Sheet'!E44</f>
        <v>324.3</v>
      </c>
      <c r="F7" s="9">
        <f>'Data Sheet'!F44</f>
        <v>122.4</v>
      </c>
      <c r="G7" s="9">
        <f>'Data Sheet'!G44</f>
        <v>290.2</v>
      </c>
      <c r="H7" s="9">
        <f>'Data Sheet'!H44</f>
        <v>247.2</v>
      </c>
      <c r="I7" s="9">
        <f>'Data Sheet'!I44</f>
        <v>305.5</v>
      </c>
      <c r="J7" s="9">
        <f>'Data Sheet'!J44</f>
        <v>199.5</v>
      </c>
      <c r="K7" s="9">
        <f>'Data Sheet'!K44</f>
        <v>264.2</v>
      </c>
    </row>
    <row r="8" spans="1:11">
      <c r="A8" s="6" t="s">
        <v>10</v>
      </c>
      <c r="B8" s="9">
        <f>'Data Sheet'!B45</f>
        <v>331.1</v>
      </c>
      <c r="C8" s="9">
        <f>'Data Sheet'!C45</f>
        <v>343</v>
      </c>
      <c r="D8" s="9">
        <f>'Data Sheet'!D45</f>
        <v>362.1</v>
      </c>
      <c r="E8" s="9">
        <f>'Data Sheet'!E45</f>
        <v>484.2</v>
      </c>
      <c r="F8" s="9">
        <f>'Data Sheet'!F45</f>
        <v>476.7</v>
      </c>
      <c r="G8" s="9">
        <f>'Data Sheet'!G45</f>
        <v>491.7</v>
      </c>
      <c r="H8" s="9">
        <f>'Data Sheet'!H45</f>
        <v>498.1</v>
      </c>
      <c r="I8" s="9">
        <f>'Data Sheet'!I45</f>
        <v>490.2</v>
      </c>
      <c r="J8" s="9">
        <f>'Data Sheet'!J45</f>
        <v>446.6</v>
      </c>
      <c r="K8" s="9">
        <f>'Data Sheet'!K45</f>
        <v>465.7</v>
      </c>
    </row>
    <row r="9" spans="1:11">
      <c r="A9" s="6" t="s">
        <v>11</v>
      </c>
      <c r="B9" s="9">
        <f>'Data Sheet'!B46</f>
        <v>38.1</v>
      </c>
      <c r="C9" s="9">
        <f>'Data Sheet'!C46</f>
        <v>35.4</v>
      </c>
      <c r="D9" s="9">
        <f>'Data Sheet'!D46</f>
        <v>33.9</v>
      </c>
      <c r="E9" s="9">
        <f>'Data Sheet'!E46</f>
        <v>55.2</v>
      </c>
      <c r="F9" s="9">
        <f>'Data Sheet'!F46</f>
        <v>40.299999999999997</v>
      </c>
      <c r="G9" s="9">
        <f>'Data Sheet'!G46</f>
        <v>79</v>
      </c>
      <c r="H9" s="9">
        <f>'Data Sheet'!H46</f>
        <v>112.9</v>
      </c>
      <c r="I9" s="9">
        <f>'Data Sheet'!I46</f>
        <v>93.4</v>
      </c>
      <c r="J9" s="9">
        <f>'Data Sheet'!J46</f>
        <v>119.7</v>
      </c>
      <c r="K9" s="9">
        <f>'Data Sheet'!K46</f>
        <v>97.5</v>
      </c>
    </row>
    <row r="10" spans="1:11">
      <c r="A10" s="6" t="s">
        <v>12</v>
      </c>
      <c r="B10" s="9">
        <f>'Data Sheet'!B47</f>
        <v>1794.3</v>
      </c>
      <c r="C10" s="9">
        <f>'Data Sheet'!C47</f>
        <v>1898.1</v>
      </c>
      <c r="D10" s="9">
        <f>'Data Sheet'!D47</f>
        <v>1886.4</v>
      </c>
      <c r="E10" s="9">
        <f>'Data Sheet'!E47</f>
        <v>1873.3</v>
      </c>
      <c r="F10" s="9">
        <f>'Data Sheet'!F47</f>
        <v>1485.5</v>
      </c>
      <c r="G10" s="9">
        <f>'Data Sheet'!G47</f>
        <v>1663.9</v>
      </c>
      <c r="H10" s="9">
        <f>'Data Sheet'!H47</f>
        <v>1771.2</v>
      </c>
      <c r="I10" s="9">
        <f>'Data Sheet'!I47</f>
        <v>1524.9</v>
      </c>
      <c r="J10" s="9">
        <f>'Data Sheet'!J47</f>
        <v>971.2</v>
      </c>
      <c r="K10" s="9">
        <f>'Data Sheet'!K47</f>
        <v>615.29999999999995</v>
      </c>
    </row>
    <row r="11" spans="1:11">
      <c r="A11" s="6" t="s">
        <v>13</v>
      </c>
      <c r="B11" s="9">
        <f>'Data Sheet'!B48</f>
        <v>428.6</v>
      </c>
      <c r="C11" s="9">
        <f>'Data Sheet'!C48</f>
        <v>557.20000000000005</v>
      </c>
      <c r="D11" s="9">
        <f>'Data Sheet'!D48</f>
        <v>508.2</v>
      </c>
      <c r="E11" s="9">
        <f>'Data Sheet'!E48</f>
        <v>328</v>
      </c>
      <c r="F11" s="9">
        <f>'Data Sheet'!F48</f>
        <v>338</v>
      </c>
      <c r="G11" s="9">
        <f>'Data Sheet'!G48</f>
        <v>364.7</v>
      </c>
      <c r="H11" s="9">
        <f>'Data Sheet'!H48</f>
        <v>485.9</v>
      </c>
      <c r="I11" s="9">
        <f>'Data Sheet'!I48</f>
        <v>399.9</v>
      </c>
      <c r="J11" s="9">
        <f>'Data Sheet'!J48</f>
        <v>267.60000000000002</v>
      </c>
      <c r="K11" s="9">
        <f>'Data Sheet'!K48</f>
        <v>110</v>
      </c>
    </row>
    <row r="12" spans="1:11" s="8" customFormat="1">
      <c r="A12" s="8" t="s">
        <v>14</v>
      </c>
      <c r="B12" s="1">
        <f>'Data Sheet'!B49</f>
        <v>1353.2</v>
      </c>
      <c r="C12" s="1">
        <f>'Data Sheet'!C49</f>
        <v>1338.7</v>
      </c>
      <c r="D12" s="1">
        <f>'Data Sheet'!D49</f>
        <v>1368.5</v>
      </c>
      <c r="E12" s="1">
        <f>'Data Sheet'!E49</f>
        <v>1505.7</v>
      </c>
      <c r="F12" s="1">
        <f>'Data Sheet'!F49</f>
        <v>1131.5999999999999</v>
      </c>
      <c r="G12" s="1">
        <f>'Data Sheet'!G49</f>
        <v>1285.4000000000001</v>
      </c>
      <c r="H12" s="1">
        <f>'Data Sheet'!H49</f>
        <v>1296.5999999999999</v>
      </c>
      <c r="I12" s="1">
        <f>'Data Sheet'!I49</f>
        <v>1117.7</v>
      </c>
      <c r="J12" s="1">
        <f>'Data Sheet'!J49</f>
        <v>692.5</v>
      </c>
      <c r="K12" s="1">
        <f>'Data Sheet'!K49</f>
        <v>493.9</v>
      </c>
    </row>
    <row r="14" spans="1:11" s="8" customFormat="1">
      <c r="A14" s="2" t="s">
        <v>18</v>
      </c>
      <c r="B14" s="14">
        <f>IF(B4&gt;0,B6/B4,"")</f>
        <v>0.1839844669333961</v>
      </c>
      <c r="C14" s="14">
        <f t="shared" ref="C14:K14" si="0">IF(C4&gt;0,C6/C4,"")</f>
        <v>0.18328692343745695</v>
      </c>
      <c r="D14" s="14">
        <f t="shared" si="0"/>
        <v>0.17983896321654386</v>
      </c>
      <c r="E14" s="14">
        <f t="shared" si="0"/>
        <v>0.17236285004498075</v>
      </c>
      <c r="F14" s="14">
        <f t="shared" si="0"/>
        <v>0.14794733984371927</v>
      </c>
      <c r="G14" s="14">
        <f t="shared" si="0"/>
        <v>0.14809398682356525</v>
      </c>
      <c r="H14" s="14">
        <f t="shared" si="0"/>
        <v>0.15544682771977342</v>
      </c>
      <c r="I14" s="14">
        <f t="shared" si="0"/>
        <v>0.13143123733434414</v>
      </c>
      <c r="J14" s="14">
        <f t="shared" si="0"/>
        <v>0.10167945892545026</v>
      </c>
      <c r="K14" s="14">
        <f t="shared" si="0"/>
        <v>7.1074868430258314E-2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>
      <c r="A1" s="8" t="str">
        <f>'Profit &amp; Loss'!A1</f>
        <v>TECH MAHINDRA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233.5</v>
      </c>
      <c r="C4" s="19">
        <f>'Data Sheet'!C57</f>
        <v>480.4</v>
      </c>
      <c r="D4" s="19">
        <f>'Data Sheet'!D57</f>
        <v>435.5</v>
      </c>
      <c r="E4" s="19">
        <f>'Data Sheet'!E57</f>
        <v>438.8</v>
      </c>
      <c r="F4" s="19">
        <f>'Data Sheet'!F57</f>
        <v>441.7</v>
      </c>
      <c r="G4" s="19">
        <f>'Data Sheet'!G57</f>
        <v>443.7</v>
      </c>
      <c r="H4" s="19">
        <f>'Data Sheet'!H57</f>
        <v>435.9</v>
      </c>
      <c r="I4" s="19">
        <f>'Data Sheet'!I57</f>
        <v>437</v>
      </c>
      <c r="J4" s="19">
        <f>'Data Sheet'!J57</f>
        <v>438.8</v>
      </c>
      <c r="K4" s="19">
        <f>'Data Sheet'!K57</f>
        <v>440</v>
      </c>
    </row>
    <row r="5" spans="1:11" s="6" customFormat="1">
      <c r="A5" s="6" t="s">
        <v>25</v>
      </c>
      <c r="B5" s="19">
        <f>'Data Sheet'!B58</f>
        <v>8948.5</v>
      </c>
      <c r="C5" s="19">
        <f>'Data Sheet'!C58</f>
        <v>11768.5</v>
      </c>
      <c r="D5" s="19">
        <f>'Data Sheet'!D58</f>
        <v>14155.4</v>
      </c>
      <c r="E5" s="19">
        <f>'Data Sheet'!E58</f>
        <v>15998.4</v>
      </c>
      <c r="F5" s="19">
        <f>'Data Sheet'!F58</f>
        <v>18401.099999999999</v>
      </c>
      <c r="G5" s="19">
        <f>'Data Sheet'!G58</f>
        <v>19840.7</v>
      </c>
      <c r="H5" s="19">
        <f>'Data Sheet'!H58</f>
        <v>21377.200000000001</v>
      </c>
      <c r="I5" s="19">
        <f>'Data Sheet'!I58</f>
        <v>24428</v>
      </c>
      <c r="J5" s="19">
        <f>'Data Sheet'!J58</f>
        <v>26446.9</v>
      </c>
      <c r="K5" s="19">
        <f>'Data Sheet'!K58</f>
        <v>27484.5</v>
      </c>
    </row>
    <row r="6" spans="1:11">
      <c r="A6" s="11" t="s">
        <v>71</v>
      </c>
      <c r="B6" s="19">
        <f>'Data Sheet'!B59</f>
        <v>363.1</v>
      </c>
      <c r="C6" s="19">
        <f>'Data Sheet'!C59</f>
        <v>700.1</v>
      </c>
      <c r="D6" s="19">
        <f>'Data Sheet'!D59</f>
        <v>1090.9000000000001</v>
      </c>
      <c r="E6" s="19">
        <f>'Data Sheet'!E59</f>
        <v>1366.2</v>
      </c>
      <c r="F6" s="19">
        <f>'Data Sheet'!F59</f>
        <v>2396.6</v>
      </c>
      <c r="G6" s="19">
        <f>'Data Sheet'!G59</f>
        <v>1995.5</v>
      </c>
      <c r="H6" s="19">
        <f>'Data Sheet'!H59</f>
        <v>3670.5</v>
      </c>
      <c r="I6" s="19">
        <f>'Data Sheet'!I59</f>
        <v>2900.8</v>
      </c>
      <c r="J6" s="19">
        <f>'Data Sheet'!J59</f>
        <v>2618.4</v>
      </c>
      <c r="K6" s="19">
        <f>'Data Sheet'!K59</f>
        <v>2740.2</v>
      </c>
    </row>
    <row r="7" spans="1:11" s="6" customFormat="1">
      <c r="A7" s="11" t="s">
        <v>72</v>
      </c>
      <c r="B7" s="19">
        <f>'Data Sheet'!B60</f>
        <v>6394.5</v>
      </c>
      <c r="C7" s="19">
        <f>'Data Sheet'!C60</f>
        <v>6899.1</v>
      </c>
      <c r="D7" s="19">
        <f>'Data Sheet'!D60</f>
        <v>6842.9</v>
      </c>
      <c r="E7" s="19">
        <f>'Data Sheet'!E60</f>
        <v>8253.6</v>
      </c>
      <c r="F7" s="19">
        <f>'Data Sheet'!F60</f>
        <v>9192</v>
      </c>
      <c r="G7" s="19">
        <f>'Data Sheet'!G60</f>
        <v>11165.9</v>
      </c>
      <c r="H7" s="19">
        <f>'Data Sheet'!H60</f>
        <v>11834.3</v>
      </c>
      <c r="I7" s="19">
        <f>'Data Sheet'!I60</f>
        <v>11836.1</v>
      </c>
      <c r="J7" s="19">
        <f>'Data Sheet'!J60</f>
        <v>14911.4</v>
      </c>
      <c r="K7" s="19">
        <f>'Data Sheet'!K60</f>
        <v>15162.5</v>
      </c>
    </row>
    <row r="8" spans="1:11" s="8" customFormat="1">
      <c r="A8" s="8" t="s">
        <v>26</v>
      </c>
      <c r="B8" s="20">
        <f>'Data Sheet'!B61</f>
        <v>15939.6</v>
      </c>
      <c r="C8" s="20">
        <f>'Data Sheet'!C61</f>
        <v>19848.099999999999</v>
      </c>
      <c r="D8" s="20">
        <f>'Data Sheet'!D61</f>
        <v>22524.7</v>
      </c>
      <c r="E8" s="20">
        <f>'Data Sheet'!E61</f>
        <v>26057</v>
      </c>
      <c r="F8" s="20">
        <f>'Data Sheet'!F61</f>
        <v>30431.4</v>
      </c>
      <c r="G8" s="20">
        <f>'Data Sheet'!G61</f>
        <v>33445.800000000003</v>
      </c>
      <c r="H8" s="20">
        <f>'Data Sheet'!H61</f>
        <v>37317.9</v>
      </c>
      <c r="I8" s="20">
        <f>'Data Sheet'!I61</f>
        <v>39601.9</v>
      </c>
      <c r="J8" s="20">
        <f>'Data Sheet'!J61</f>
        <v>44415.5</v>
      </c>
      <c r="K8" s="20">
        <f>'Data Sheet'!K61</f>
        <v>45827.199999999997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2594.4</v>
      </c>
      <c r="C10" s="19">
        <f>'Data Sheet'!C62</f>
        <v>4032.9</v>
      </c>
      <c r="D10" s="19">
        <f>'Data Sheet'!D62</f>
        <v>4309.3</v>
      </c>
      <c r="E10" s="19">
        <f>'Data Sheet'!E62</f>
        <v>6460.1</v>
      </c>
      <c r="F10" s="19">
        <f>'Data Sheet'!F62</f>
        <v>7622.4</v>
      </c>
      <c r="G10" s="19">
        <f>'Data Sheet'!G62</f>
        <v>7061.2</v>
      </c>
      <c r="H10" s="19">
        <f>'Data Sheet'!H62</f>
        <v>8872</v>
      </c>
      <c r="I10" s="19">
        <f>'Data Sheet'!I62</f>
        <v>9018.5</v>
      </c>
      <c r="J10" s="19">
        <f>'Data Sheet'!J62</f>
        <v>14783.6</v>
      </c>
      <c r="K10" s="19">
        <f>'Data Sheet'!K62</f>
        <v>14931.5</v>
      </c>
    </row>
    <row r="11" spans="1:11">
      <c r="A11" s="6" t="s">
        <v>28</v>
      </c>
      <c r="B11" s="19">
        <f>'Data Sheet'!B63</f>
        <v>266.2</v>
      </c>
      <c r="C11" s="19">
        <f>'Data Sheet'!C63</f>
        <v>567.70000000000005</v>
      </c>
      <c r="D11" s="19">
        <f>'Data Sheet'!D63</f>
        <v>629.4</v>
      </c>
      <c r="E11" s="19">
        <f>'Data Sheet'!E63</f>
        <v>372.9</v>
      </c>
      <c r="F11" s="19">
        <f>'Data Sheet'!F63</f>
        <v>239.9</v>
      </c>
      <c r="G11" s="19">
        <f>'Data Sheet'!G63</f>
        <v>276.3</v>
      </c>
      <c r="H11" s="19">
        <f>'Data Sheet'!H63</f>
        <v>50.1</v>
      </c>
      <c r="I11" s="19">
        <f>'Data Sheet'!I63</f>
        <v>118.3</v>
      </c>
      <c r="J11" s="19">
        <f>'Data Sheet'!J63</f>
        <v>165.1</v>
      </c>
      <c r="K11" s="19">
        <f>'Data Sheet'!K63</f>
        <v>119.7</v>
      </c>
    </row>
    <row r="12" spans="1:11">
      <c r="A12" s="6" t="s">
        <v>29</v>
      </c>
      <c r="B12" s="19">
        <f>'Data Sheet'!B64</f>
        <v>1471.9</v>
      </c>
      <c r="C12" s="19">
        <f>'Data Sheet'!C64</f>
        <v>2102.8000000000002</v>
      </c>
      <c r="D12" s="19">
        <f>'Data Sheet'!D64</f>
        <v>1297.0999999999999</v>
      </c>
      <c r="E12" s="19">
        <f>'Data Sheet'!E64</f>
        <v>2395.5</v>
      </c>
      <c r="F12" s="19">
        <f>'Data Sheet'!F64</f>
        <v>4840.7</v>
      </c>
      <c r="G12" s="19">
        <f>'Data Sheet'!G64</f>
        <v>7341.9</v>
      </c>
      <c r="H12" s="19">
        <f>'Data Sheet'!H64</f>
        <v>5848.3</v>
      </c>
      <c r="I12" s="19">
        <f>'Data Sheet'!I64</f>
        <v>10237.6</v>
      </c>
      <c r="J12" s="19">
        <f>'Data Sheet'!J64</f>
        <v>4883.8</v>
      </c>
      <c r="K12" s="19">
        <f>'Data Sheet'!K64</f>
        <v>3388.1</v>
      </c>
    </row>
    <row r="13" spans="1:11">
      <c r="A13" s="11" t="s">
        <v>73</v>
      </c>
      <c r="B13" s="19">
        <f>'Data Sheet'!B65</f>
        <v>11607.1</v>
      </c>
      <c r="C13" s="19">
        <f>'Data Sheet'!C65</f>
        <v>13144.7</v>
      </c>
      <c r="D13" s="19">
        <f>'Data Sheet'!D65</f>
        <v>16288.9</v>
      </c>
      <c r="E13" s="19">
        <f>'Data Sheet'!E65</f>
        <v>16828.5</v>
      </c>
      <c r="F13" s="19">
        <f>'Data Sheet'!F65</f>
        <v>17728.400000000001</v>
      </c>
      <c r="G13" s="19">
        <f>'Data Sheet'!G65</f>
        <v>18766.400000000001</v>
      </c>
      <c r="H13" s="19">
        <f>'Data Sheet'!H65</f>
        <v>22547.5</v>
      </c>
      <c r="I13" s="19">
        <f>'Data Sheet'!I65</f>
        <v>20227.5</v>
      </c>
      <c r="J13" s="19">
        <f>'Data Sheet'!J65</f>
        <v>24583</v>
      </c>
      <c r="K13" s="19">
        <f>'Data Sheet'!K65</f>
        <v>27387.9</v>
      </c>
    </row>
    <row r="14" spans="1:11" s="8" customFormat="1">
      <c r="A14" s="8" t="s">
        <v>26</v>
      </c>
      <c r="B14" s="19">
        <f>'Data Sheet'!B66</f>
        <v>15939.6</v>
      </c>
      <c r="C14" s="19">
        <f>'Data Sheet'!C66</f>
        <v>19848.099999999999</v>
      </c>
      <c r="D14" s="19">
        <f>'Data Sheet'!D66</f>
        <v>22524.7</v>
      </c>
      <c r="E14" s="19">
        <f>'Data Sheet'!E66</f>
        <v>26057</v>
      </c>
      <c r="F14" s="19">
        <f>'Data Sheet'!F66</f>
        <v>30431.4</v>
      </c>
      <c r="G14" s="19">
        <f>'Data Sheet'!G66</f>
        <v>33445.800000000003</v>
      </c>
      <c r="H14" s="19">
        <f>'Data Sheet'!H66</f>
        <v>37317.9</v>
      </c>
      <c r="I14" s="19">
        <f>'Data Sheet'!I66</f>
        <v>39601.9</v>
      </c>
      <c r="J14" s="19">
        <f>'Data Sheet'!J66</f>
        <v>44415.5</v>
      </c>
      <c r="K14" s="19">
        <f>'Data Sheet'!K66</f>
        <v>45827.199999999997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5212.6000000000004</v>
      </c>
      <c r="C16" s="21">
        <f t="shared" ref="C16:K16" si="0">C13-C7</f>
        <v>6245.6</v>
      </c>
      <c r="D16" s="21">
        <f t="shared" si="0"/>
        <v>9446</v>
      </c>
      <c r="E16" s="21">
        <f t="shared" si="0"/>
        <v>8574.9</v>
      </c>
      <c r="F16" s="21">
        <f t="shared" si="0"/>
        <v>8536.4000000000015</v>
      </c>
      <c r="G16" s="21">
        <f t="shared" si="0"/>
        <v>7600.5000000000018</v>
      </c>
      <c r="H16" s="21">
        <f t="shared" si="0"/>
        <v>10713.2</v>
      </c>
      <c r="I16" s="21">
        <f t="shared" si="0"/>
        <v>8391.4</v>
      </c>
      <c r="J16" s="21">
        <f t="shared" si="0"/>
        <v>9671.6</v>
      </c>
      <c r="K16" s="21">
        <f t="shared" si="0"/>
        <v>12225.400000000001</v>
      </c>
    </row>
    <row r="17" spans="1:11">
      <c r="A17" s="11" t="s">
        <v>44</v>
      </c>
      <c r="B17" s="21">
        <f>'Data Sheet'!B67</f>
        <v>4348.6000000000004</v>
      </c>
      <c r="C17" s="21">
        <f>'Data Sheet'!C67</f>
        <v>5205.8999999999996</v>
      </c>
      <c r="D17" s="21">
        <f>'Data Sheet'!D67</f>
        <v>5770.5</v>
      </c>
      <c r="E17" s="21">
        <f>'Data Sheet'!E67</f>
        <v>5337.7</v>
      </c>
      <c r="F17" s="21">
        <f>'Data Sheet'!F67</f>
        <v>6497.9</v>
      </c>
      <c r="G17" s="21">
        <f>'Data Sheet'!G67</f>
        <v>6958.6</v>
      </c>
      <c r="H17" s="21">
        <f>'Data Sheet'!H67</f>
        <v>7577.2</v>
      </c>
      <c r="I17" s="21">
        <f>'Data Sheet'!I67</f>
        <v>9031.7000000000007</v>
      </c>
      <c r="J17" s="21">
        <f>'Data Sheet'!J67</f>
        <v>11933.4</v>
      </c>
      <c r="K17" s="21">
        <f>'Data Sheet'!K67</f>
        <v>12881.6</v>
      </c>
    </row>
    <row r="18" spans="1:11">
      <c r="A18" s="11" t="s">
        <v>45</v>
      </c>
      <c r="B18" s="21">
        <f>'Data Sheet'!B68</f>
        <v>9.8000000000000007</v>
      </c>
      <c r="C18" s="21">
        <f>'Data Sheet'!C68</f>
        <v>24.5</v>
      </c>
      <c r="D18" s="21">
        <f>'Data Sheet'!D68</f>
        <v>40.299999999999997</v>
      </c>
      <c r="E18" s="21">
        <f>'Data Sheet'!E68</f>
        <v>61.1</v>
      </c>
      <c r="F18" s="21">
        <f>'Data Sheet'!F68</f>
        <v>65.900000000000006</v>
      </c>
      <c r="G18" s="21">
        <f>'Data Sheet'!G68</f>
        <v>75.2</v>
      </c>
      <c r="H18" s="21">
        <f>'Data Sheet'!H68</f>
        <v>35.799999999999997</v>
      </c>
      <c r="I18" s="21">
        <f>'Data Sheet'!I68</f>
        <v>24.2</v>
      </c>
      <c r="J18" s="21">
        <f>'Data Sheet'!J68</f>
        <v>40.5</v>
      </c>
      <c r="K18" s="21">
        <f>'Data Sheet'!K68</f>
        <v>23.6</v>
      </c>
    </row>
    <row r="20" spans="1:11">
      <c r="A20" s="11" t="s">
        <v>46</v>
      </c>
      <c r="B20" s="5">
        <f>IF('Profit &amp; Loss'!B4&gt;0,'Balance Sheet'!B17/('Profit &amp; Loss'!B4/365),0)</f>
        <v>84.416829766412803</v>
      </c>
      <c r="C20" s="5">
        <f>IF('Profit &amp; Loss'!C4&gt;0,'Balance Sheet'!C17/('Profit &amp; Loss'!C4/365),0)</f>
        <v>83.998421841361889</v>
      </c>
      <c r="D20" s="5">
        <f>IF('Profit &amp; Loss'!D4&gt;0,'Balance Sheet'!D17/('Profit &amp; Loss'!D4/365),0)</f>
        <v>79.497871232194214</v>
      </c>
      <c r="E20" s="5">
        <f>IF('Profit &amp; Loss'!E4&gt;0,'Balance Sheet'!E17/('Profit &amp; Loss'!E4/365),0)</f>
        <v>66.856795283588639</v>
      </c>
      <c r="F20" s="5">
        <f>IF('Profit &amp; Loss'!F4&gt;0,'Balance Sheet'!F17/('Profit &amp; Loss'!F4/365),0)</f>
        <v>77.072147896363361</v>
      </c>
      <c r="G20" s="5">
        <f>IF('Profit &amp; Loss'!G4&gt;0,'Balance Sheet'!G17/('Profit &amp; Loss'!G4/365),0)</f>
        <v>73.10695093273003</v>
      </c>
      <c r="H20" s="5">
        <f>IF('Profit &amp; Loss'!H4&gt;0,'Balance Sheet'!H17/('Profit &amp; Loss'!H4/365),0)</f>
        <v>75.016287970228689</v>
      </c>
      <c r="I20" s="5">
        <f>IF('Profit &amp; Loss'!I4&gt;0,'Balance Sheet'!I17/('Profit &amp; Loss'!I4/365),0)</f>
        <v>87.083920000211336</v>
      </c>
      <c r="J20" s="5">
        <f>IF('Profit &amp; Loss'!J4&gt;0,'Balance Sheet'!J17/('Profit &amp; Loss'!J4/365),0)</f>
        <v>97.560610133046637</v>
      </c>
      <c r="K20" s="5">
        <f>IF('Profit &amp; Loss'!K4&gt;0,'Balance Sheet'!K17/('Profit &amp; Loss'!K4/365),0)</f>
        <v>88.229805855485623</v>
      </c>
    </row>
    <row r="21" spans="1:11">
      <c r="A21" s="11" t="s">
        <v>47</v>
      </c>
      <c r="B21" s="5">
        <f>IF('Balance Sheet'!B18&gt;0,'Profit &amp; Loss'!B4/'Balance Sheet'!B18,0)</f>
        <v>1918.6122448979593</v>
      </c>
      <c r="C21" s="5">
        <f>IF('Balance Sheet'!C18&gt;0,'Profit &amp; Loss'!C4/'Balance Sheet'!C18,0)</f>
        <v>923.31836734693877</v>
      </c>
      <c r="D21" s="5">
        <f>IF('Balance Sheet'!D18&gt;0,'Profit &amp; Loss'!D4/'Balance Sheet'!D18,0)</f>
        <v>657.42431761786611</v>
      </c>
      <c r="E21" s="5">
        <f>IF('Balance Sheet'!E18&gt;0,'Profit &amp; Loss'!E4/'Balance Sheet'!E18,0)</f>
        <v>476.93617021276594</v>
      </c>
      <c r="F21" s="5">
        <f>IF('Balance Sheet'!F18&gt;0,'Profit &amp; Loss'!F4/'Balance Sheet'!F18,0)</f>
        <v>466.9635811836115</v>
      </c>
      <c r="G21" s="5">
        <f>IF('Balance Sheet'!G18&gt;0,'Profit &amp; Loss'!G4/'Balance Sheet'!G18,0)</f>
        <v>461.99601063829783</v>
      </c>
      <c r="H21" s="5">
        <f>IF('Balance Sheet'!H18&gt;0,'Profit &amp; Loss'!H4/'Balance Sheet'!H18,0)</f>
        <v>1029.8240223463688</v>
      </c>
      <c r="I21" s="5">
        <f>IF('Balance Sheet'!I18&gt;0,'Profit &amp; Loss'!I4/'Balance Sheet'!I18,0)</f>
        <v>1564.2603305785124</v>
      </c>
      <c r="J21" s="5">
        <f>IF('Balance Sheet'!J18&gt;0,'Profit &amp; Loss'!J4/'Balance Sheet'!J18,0)</f>
        <v>1102.3703703703704</v>
      </c>
      <c r="K21" s="5">
        <f>IF('Balance Sheet'!K18&gt;0,'Profit &amp; Loss'!K4/'Balance Sheet'!K18,0)</f>
        <v>2258.0593220338978</v>
      </c>
    </row>
    <row r="23" spans="1:11" s="8" customFormat="1">
      <c r="A23" s="8" t="s">
        <v>59</v>
      </c>
      <c r="B23" s="14">
        <f>IF(SUM('Balance Sheet'!B4:B5)&gt;0,'Profit &amp; Loss'!B12/SUM('Balance Sheet'!B4:B5),"")</f>
        <v>0.32986277499455458</v>
      </c>
      <c r="C23" s="14">
        <f>IF(SUM('Balance Sheet'!C4:C5)&gt;0,'Profit &amp; Loss'!C12/SUM('Balance Sheet'!C4:C5),"")</f>
        <v>0.21452538595302434</v>
      </c>
      <c r="D23" s="14">
        <f>IF(SUM('Balance Sheet'!D4:D5)&gt;0,'Profit &amp; Loss'!D12/SUM('Balance Sheet'!D4:D5),"")</f>
        <v>0.20512100007538947</v>
      </c>
      <c r="E23" s="14">
        <f>IF(SUM('Balance Sheet'!E4:E5)&gt;0,'Profit &amp; Loss'!E12/SUM('Balance Sheet'!E4:E5),"")</f>
        <v>0.17113011948507045</v>
      </c>
      <c r="F23" s="14">
        <f>IF(SUM('Balance Sheet'!F4:F5)&gt;0,'Profit &amp; Loss'!F12/SUM('Balance Sheet'!F4:F5),"")</f>
        <v>0.20165792769652072</v>
      </c>
      <c r="G23" s="14">
        <f>IF(SUM('Balance Sheet'!G4:G5)&gt;0,'Profit &amp; Loss'!G12/SUM('Balance Sheet'!G4:G5),"")</f>
        <v>0.21186724773717733</v>
      </c>
      <c r="H23" s="14">
        <f>IF(SUM('Balance Sheet'!H4:H5)&gt;0,'Profit &amp; Loss'!H12/SUM('Balance Sheet'!H4:H5),"")</f>
        <v>0.1848888970389353</v>
      </c>
      <c r="I23" s="14">
        <f>IF(SUM('Balance Sheet'!I4:I5)&gt;0,'Profit &amp; Loss'!I12/SUM('Balance Sheet'!I4:I5),"")</f>
        <v>0.17808164086064748</v>
      </c>
      <c r="J23" s="14">
        <f>IF(SUM('Balance Sheet'!J4:J5)&gt;0,'Profit &amp; Loss'!J12/SUM('Balance Sheet'!J4:J5),"")</f>
        <v>0.20702827153468201</v>
      </c>
      <c r="K23" s="14">
        <f>IF(SUM('Balance Sheet'!K4:K5)&gt;0,'Profit &amp; Loss'!K12/SUM('Balance Sheet'!K4:K5),"")</f>
        <v>0.17301294562122868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0.32783707727804179</v>
      </c>
      <c r="D24" s="14">
        <f>IF((C4+C5+C6+D4+D5+D6)&gt;0,('Profit &amp; Loss'!D10+'Profit &amp; Loss'!D9)*2/(C4+C5+C6+D4+D5+D6),"")</f>
        <v>0.27618508738840686</v>
      </c>
      <c r="E24" s="14">
        <f>IF((D4+D5+D6+E4+E5+E6)&gt;0,('Profit &amp; Loss'!E10+'Profit &amp; Loss'!E9)*2/(D4+D5+D6+E4+E5+E6),"")</f>
        <v>0.23781252613094742</v>
      </c>
      <c r="F24" s="14">
        <f>IF((E4+E5+E6+F4+F5+F6)&gt;0,('Profit &amp; Loss'!F10+'Profit &amp; Loss'!F9)*2/(E4+E5+E6+F4+F5+F6),"")</f>
        <v>0.25823967543311444</v>
      </c>
      <c r="G24" s="14">
        <f>IF((F4+F5+F6+G4+G5+G6)&gt;0,('Profit &amp; Loss'!G10+'Profit &amp; Loss'!G9)*2/(F4+F5+F6+G4+G5+G6),"")</f>
        <v>0.26086816653760514</v>
      </c>
      <c r="H24" s="14">
        <f>IF((G4+G5+G6+H4+H5+H6)&gt;0,('Profit &amp; Loss'!H10+'Profit &amp; Loss'!H9)*2/(G4+G5+G6+H4+H5+H6),"")</f>
        <v>0.21982057428789764</v>
      </c>
      <c r="I24" s="14">
        <f>IF((H4+H5+H6+I4+I5+I6)&gt;0,('Profit &amp; Loss'!I10+'Profit &amp; Loss'!I9)*2/(H4+H5+H6+I4+I5+I6),"")</f>
        <v>0.23012090277073538</v>
      </c>
      <c r="J24" s="14">
        <f>IF((I4+I5+I6+J4+J5+J6)&gt;0,('Profit &amp; Loss'!J10+'Profit &amp; Loss'!J9)*2/(I4+I5+I6+J4+J5+J6),"")</f>
        <v>0.26592328605427984</v>
      </c>
      <c r="K24" s="14">
        <f>IF((J4+J5+J6+K4+K5+K6)&gt;0,('Profit &amp; Loss'!K10+'Profit &amp; Loss'!K9)*2/(J4+J5+J6+K4+K5+K6),"")</f>
        <v>0.22507013601733789</v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>
      <c r="A1" s="8" t="str">
        <f>'Balance Sheet'!A1</f>
        <v>TECH MAHINDRA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1596.2</v>
      </c>
      <c r="C4" s="1">
        <f>'Data Sheet'!C82</f>
        <v>2447.9</v>
      </c>
      <c r="D4" s="1">
        <f>'Data Sheet'!D82</f>
        <v>3137</v>
      </c>
      <c r="E4" s="1">
        <f>'Data Sheet'!E82</f>
        <v>4071.4</v>
      </c>
      <c r="F4" s="1">
        <f>'Data Sheet'!F82</f>
        <v>3553.5</v>
      </c>
      <c r="G4" s="1">
        <f>'Data Sheet'!G82</f>
        <v>4432</v>
      </c>
      <c r="H4" s="1">
        <f>'Data Sheet'!H82</f>
        <v>4358.1000000000004</v>
      </c>
      <c r="I4" s="1">
        <f>'Data Sheet'!I82</f>
        <v>8093.8</v>
      </c>
      <c r="J4" s="1">
        <f>'Data Sheet'!J82</f>
        <v>5285.3</v>
      </c>
      <c r="K4" s="1">
        <f>'Data Sheet'!K82</f>
        <v>5572</v>
      </c>
    </row>
    <row r="5" spans="1:11">
      <c r="A5" s="6" t="s">
        <v>33</v>
      </c>
      <c r="B5" s="9">
        <f>'Data Sheet'!B83</f>
        <v>290.89999999999998</v>
      </c>
      <c r="C5" s="9">
        <f>'Data Sheet'!C83</f>
        <v>-1865.2</v>
      </c>
      <c r="D5" s="9">
        <f>'Data Sheet'!D83</f>
        <v>-1453.2</v>
      </c>
      <c r="E5" s="9">
        <f>'Data Sheet'!E83</f>
        <v>-2893</v>
      </c>
      <c r="F5" s="9">
        <f>'Data Sheet'!F83</f>
        <v>-3319.3</v>
      </c>
      <c r="G5" s="9">
        <f>'Data Sheet'!G83</f>
        <v>-2104.1999999999998</v>
      </c>
      <c r="H5" s="9">
        <f>'Data Sheet'!H83</f>
        <v>1081.4000000000001</v>
      </c>
      <c r="I5" s="9">
        <f>'Data Sheet'!I83</f>
        <v>-5433.2</v>
      </c>
      <c r="J5" s="9">
        <f>'Data Sheet'!J83</f>
        <v>479.8</v>
      </c>
      <c r="K5" s="9">
        <f>'Data Sheet'!K83</f>
        <v>-226.5</v>
      </c>
    </row>
    <row r="6" spans="1:11">
      <c r="A6" s="6" t="s">
        <v>34</v>
      </c>
      <c r="B6" s="9">
        <f>'Data Sheet'!B84</f>
        <v>-972.3</v>
      </c>
      <c r="C6" s="9">
        <f>'Data Sheet'!C84</f>
        <v>-829</v>
      </c>
      <c r="D6" s="9">
        <f>'Data Sheet'!D84</f>
        <v>-496.1</v>
      </c>
      <c r="E6" s="9">
        <f>'Data Sheet'!E84</f>
        <v>-1570.9</v>
      </c>
      <c r="F6" s="9">
        <f>'Data Sheet'!F84</f>
        <v>-269.39999999999998</v>
      </c>
      <c r="G6" s="9">
        <f>'Data Sheet'!G84</f>
        <v>-2251.1999999999998</v>
      </c>
      <c r="H6" s="9">
        <f>'Data Sheet'!H84</f>
        <v>-4465.5</v>
      </c>
      <c r="I6" s="9">
        <f>'Data Sheet'!I84</f>
        <v>-2986.9</v>
      </c>
      <c r="J6" s="9">
        <f>'Data Sheet'!J84</f>
        <v>-4666.6000000000004</v>
      </c>
      <c r="K6" s="9">
        <f>'Data Sheet'!K84</f>
        <v>-5078.1000000000004</v>
      </c>
    </row>
    <row r="7" spans="1:11" s="8" customFormat="1">
      <c r="A7" s="8" t="s">
        <v>35</v>
      </c>
      <c r="B7" s="1">
        <f>'Data Sheet'!B85</f>
        <v>914.8</v>
      </c>
      <c r="C7" s="1">
        <f>'Data Sheet'!C85</f>
        <v>-246.3</v>
      </c>
      <c r="D7" s="1">
        <f>'Data Sheet'!D85</f>
        <v>1187.7</v>
      </c>
      <c r="E7" s="1">
        <f>'Data Sheet'!E85</f>
        <v>-392.5</v>
      </c>
      <c r="F7" s="1">
        <f>'Data Sheet'!F85</f>
        <v>-35.200000000000003</v>
      </c>
      <c r="G7" s="1">
        <f>'Data Sheet'!G85</f>
        <v>76.599999999999994</v>
      </c>
      <c r="H7" s="1">
        <f>'Data Sheet'!H85</f>
        <v>974</v>
      </c>
      <c r="I7" s="1">
        <f>'Data Sheet'!I85</f>
        <v>-326.3</v>
      </c>
      <c r="J7" s="1">
        <f>'Data Sheet'!J85</f>
        <v>1098.5</v>
      </c>
      <c r="K7" s="1">
        <f>'Data Sheet'!K85</f>
        <v>267.39999999999998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>
      <c r="A1" s="1" t="s">
        <v>0</v>
      </c>
      <c r="B1" s="1" t="s">
        <v>63</v>
      </c>
      <c r="E1" s="34" t="str">
        <f>IF(B2&lt;&gt;B3, "A NEW VERSION OF THE WORKSHEET IS AVAILABLE", "")</f>
        <v/>
      </c>
      <c r="F1" s="34"/>
      <c r="G1" s="34"/>
      <c r="H1" s="34"/>
      <c r="I1" s="34"/>
      <c r="J1" s="34"/>
      <c r="K1" s="34"/>
    </row>
    <row r="2" spans="1:11">
      <c r="A2" s="1" t="s">
        <v>61</v>
      </c>
      <c r="B2" s="5">
        <v>2.1</v>
      </c>
      <c r="E2" s="35" t="s">
        <v>36</v>
      </c>
      <c r="F2" s="35"/>
      <c r="G2" s="35"/>
      <c r="H2" s="35"/>
      <c r="I2" s="35"/>
      <c r="J2" s="35"/>
      <c r="K2" s="35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97.560428892909144</v>
      </c>
    </row>
    <row r="7" spans="1:11">
      <c r="A7" s="5" t="s">
        <v>31</v>
      </c>
      <c r="B7">
        <v>5</v>
      </c>
    </row>
    <row r="8" spans="1:11">
      <c r="A8" s="5" t="s">
        <v>43</v>
      </c>
      <c r="B8">
        <v>1133.1500000000001</v>
      </c>
    </row>
    <row r="9" spans="1:11">
      <c r="A9" s="5" t="s">
        <v>79</v>
      </c>
      <c r="B9">
        <v>110550.6</v>
      </c>
    </row>
    <row r="15" spans="1:11">
      <c r="A15" s="1" t="s">
        <v>37</v>
      </c>
    </row>
    <row r="16" spans="1:11" s="24" customFormat="1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B17">
        <v>18802.400000000001</v>
      </c>
      <c r="C17">
        <v>22621.3</v>
      </c>
      <c r="D17">
        <v>26494.2</v>
      </c>
      <c r="E17">
        <v>29140.799999999999</v>
      </c>
      <c r="F17">
        <v>30772.9</v>
      </c>
      <c r="G17">
        <v>34742.1</v>
      </c>
      <c r="H17">
        <v>36867.699999999997</v>
      </c>
      <c r="I17">
        <v>37855.1</v>
      </c>
      <c r="J17">
        <v>44646</v>
      </c>
      <c r="K17">
        <v>53290.2</v>
      </c>
    </row>
    <row r="18" spans="1:11" s="9" customFormat="1">
      <c r="A18" s="5" t="s">
        <v>80</v>
      </c>
    </row>
    <row r="19" spans="1:11" s="9" customFormat="1">
      <c r="A19" s="5" t="s">
        <v>81</v>
      </c>
    </row>
    <row r="20" spans="1:11" s="9" customFormat="1">
      <c r="A20" s="5" t="s">
        <v>82</v>
      </c>
      <c r="B20">
        <v>148.80000000000001</v>
      </c>
      <c r="C20">
        <v>150.9</v>
      </c>
      <c r="D20">
        <v>168.8</v>
      </c>
      <c r="E20">
        <v>187.9</v>
      </c>
      <c r="F20">
        <v>194.7</v>
      </c>
      <c r="G20">
        <v>199.2</v>
      </c>
      <c r="H20">
        <v>205.3</v>
      </c>
      <c r="I20">
        <v>140.4</v>
      </c>
      <c r="J20">
        <v>139.9</v>
      </c>
      <c r="K20">
        <v>175.3</v>
      </c>
    </row>
    <row r="21" spans="1:11" s="9" customFormat="1">
      <c r="A21" s="5" t="s">
        <v>83</v>
      </c>
      <c r="B21">
        <v>2542.8000000000002</v>
      </c>
      <c r="C21">
        <v>3855.3</v>
      </c>
      <c r="D21">
        <v>5092.8999999999996</v>
      </c>
      <c r="E21">
        <v>5910.3</v>
      </c>
      <c r="F21">
        <v>5861.6</v>
      </c>
      <c r="G21">
        <v>6716.7</v>
      </c>
      <c r="H21">
        <v>8293.7000000000007</v>
      </c>
      <c r="I21">
        <v>8564.1</v>
      </c>
      <c r="J21">
        <v>11289.8</v>
      </c>
      <c r="K21">
        <v>13628.8</v>
      </c>
    </row>
    <row r="22" spans="1:11" s="9" customFormat="1">
      <c r="A22" s="5" t="s">
        <v>84</v>
      </c>
      <c r="B22">
        <v>9735.5</v>
      </c>
      <c r="C22">
        <v>11913.7</v>
      </c>
      <c r="D22">
        <v>13947.5</v>
      </c>
      <c r="E22">
        <v>15453.9</v>
      </c>
      <c r="F22">
        <v>16624</v>
      </c>
      <c r="G22">
        <v>17507.900000000001</v>
      </c>
      <c r="H22">
        <v>18810</v>
      </c>
      <c r="I22">
        <v>19297.3</v>
      </c>
      <c r="J22">
        <v>22285.9</v>
      </c>
      <c r="K22">
        <v>27691.8</v>
      </c>
    </row>
    <row r="23" spans="1:11" s="9" customFormat="1">
      <c r="A23" s="5" t="s">
        <v>85</v>
      </c>
      <c r="B23">
        <v>2039</v>
      </c>
      <c r="C23">
        <v>2384.1999999999998</v>
      </c>
      <c r="D23">
        <v>2795.5</v>
      </c>
      <c r="E23">
        <v>3053.2</v>
      </c>
      <c r="F23">
        <v>3008.1</v>
      </c>
      <c r="G23">
        <v>3422.1</v>
      </c>
      <c r="H23">
        <v>3400.1</v>
      </c>
      <c r="I23">
        <v>2152.1</v>
      </c>
      <c r="J23">
        <v>2592.1999999999998</v>
      </c>
      <c r="K23">
        <v>3020.6</v>
      </c>
    </row>
    <row r="24" spans="1:11" s="9" customFormat="1">
      <c r="A24" s="5" t="s">
        <v>86</v>
      </c>
      <c r="B24">
        <v>163.80000000000001</v>
      </c>
      <c r="C24">
        <v>124.2</v>
      </c>
      <c r="D24">
        <v>229.8</v>
      </c>
      <c r="E24">
        <v>351.1</v>
      </c>
      <c r="F24">
        <v>374.9</v>
      </c>
      <c r="G24">
        <v>624.79999999999995</v>
      </c>
      <c r="H24">
        <v>655.5</v>
      </c>
      <c r="I24">
        <v>904.9</v>
      </c>
      <c r="J24">
        <v>318.2</v>
      </c>
      <c r="K24">
        <v>1010.9</v>
      </c>
    </row>
    <row r="25" spans="1:11" s="9" customFormat="1">
      <c r="A25" s="9" t="s">
        <v>9</v>
      </c>
      <c r="B25">
        <v>244.3</v>
      </c>
      <c r="C25">
        <v>105.6</v>
      </c>
      <c r="D25">
        <v>452.9</v>
      </c>
      <c r="E25">
        <v>775.3</v>
      </c>
      <c r="F25">
        <v>1416.6</v>
      </c>
      <c r="G25">
        <v>534.20000000000005</v>
      </c>
      <c r="H25">
        <v>1192.4000000000001</v>
      </c>
      <c r="I25">
        <v>788.3</v>
      </c>
      <c r="J25">
        <v>1115.0999999999999</v>
      </c>
      <c r="K25">
        <v>965</v>
      </c>
    </row>
    <row r="26" spans="1:11" s="9" customFormat="1">
      <c r="A26" s="9" t="s">
        <v>10</v>
      </c>
      <c r="B26">
        <v>522.20000000000005</v>
      </c>
      <c r="C26">
        <v>611.4</v>
      </c>
      <c r="D26">
        <v>758.9</v>
      </c>
      <c r="E26">
        <v>978.1</v>
      </c>
      <c r="F26">
        <v>1085</v>
      </c>
      <c r="G26">
        <v>1129.2</v>
      </c>
      <c r="H26">
        <v>1445.8</v>
      </c>
      <c r="I26">
        <v>1457.7</v>
      </c>
      <c r="J26">
        <v>1520.4</v>
      </c>
      <c r="K26">
        <v>1956.7</v>
      </c>
    </row>
    <row r="27" spans="1:11" s="9" customFormat="1">
      <c r="A27" s="9" t="s">
        <v>11</v>
      </c>
      <c r="B27">
        <v>79.900000000000006</v>
      </c>
      <c r="C27">
        <v>69.099999999999994</v>
      </c>
      <c r="D27">
        <v>97</v>
      </c>
      <c r="E27">
        <v>128.6</v>
      </c>
      <c r="F27">
        <v>162.4</v>
      </c>
      <c r="G27">
        <v>133.19999999999999</v>
      </c>
      <c r="H27">
        <v>191.9</v>
      </c>
      <c r="I27">
        <v>174</v>
      </c>
      <c r="J27">
        <v>162.6</v>
      </c>
      <c r="K27">
        <v>325.60000000000002</v>
      </c>
    </row>
    <row r="28" spans="1:11" s="9" customFormat="1">
      <c r="A28" s="9" t="s">
        <v>12</v>
      </c>
      <c r="B28">
        <v>3814.7</v>
      </c>
      <c r="C28">
        <v>3618.1</v>
      </c>
      <c r="D28">
        <v>3856.7</v>
      </c>
      <c r="E28">
        <v>3853</v>
      </c>
      <c r="F28">
        <v>4878.8</v>
      </c>
      <c r="G28">
        <v>5543.2</v>
      </c>
      <c r="H28">
        <v>5057.8</v>
      </c>
      <c r="I28">
        <v>5952.9</v>
      </c>
      <c r="J28">
        <v>7452.1</v>
      </c>
      <c r="K28">
        <v>6445.5</v>
      </c>
    </row>
    <row r="29" spans="1:11" s="9" customFormat="1">
      <c r="A29" s="9" t="s">
        <v>13</v>
      </c>
      <c r="B29">
        <v>752.3</v>
      </c>
      <c r="C29">
        <v>959.5</v>
      </c>
      <c r="D29">
        <v>830.1</v>
      </c>
      <c r="E29">
        <v>1002.1</v>
      </c>
      <c r="F29">
        <v>1092.5999999999999</v>
      </c>
      <c r="G29">
        <v>1254.4000000000001</v>
      </c>
      <c r="H29">
        <v>1160.4000000000001</v>
      </c>
      <c r="I29">
        <v>1599.9</v>
      </c>
      <c r="J29">
        <v>1822</v>
      </c>
      <c r="K29">
        <v>1588.5</v>
      </c>
    </row>
    <row r="30" spans="1:11" s="9" customFormat="1">
      <c r="A30" s="9" t="s">
        <v>14</v>
      </c>
      <c r="B30">
        <v>3028.8</v>
      </c>
      <c r="C30">
        <v>2627.7</v>
      </c>
      <c r="D30">
        <v>2992.9</v>
      </c>
      <c r="E30">
        <v>2812.9</v>
      </c>
      <c r="F30">
        <v>3799.8</v>
      </c>
      <c r="G30">
        <v>4297.6000000000004</v>
      </c>
      <c r="H30">
        <v>4033</v>
      </c>
      <c r="I30">
        <v>4428</v>
      </c>
      <c r="J30">
        <v>5566.1</v>
      </c>
      <c r="K30">
        <v>4831.3</v>
      </c>
    </row>
    <row r="31" spans="1:11" s="9" customFormat="1">
      <c r="A31" s="9" t="s">
        <v>70</v>
      </c>
      <c r="B31">
        <v>467</v>
      </c>
      <c r="C31">
        <v>576.48</v>
      </c>
      <c r="D31">
        <v>1045.2</v>
      </c>
      <c r="E31">
        <v>789.84</v>
      </c>
      <c r="F31">
        <v>1236.76</v>
      </c>
      <c r="G31">
        <v>1242.3599999999999</v>
      </c>
      <c r="H31">
        <v>1307.7</v>
      </c>
      <c r="I31">
        <v>3933</v>
      </c>
      <c r="J31">
        <v>2632.8</v>
      </c>
      <c r="K31">
        <v>4400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44377</v>
      </c>
      <c r="C41" s="16">
        <v>44469</v>
      </c>
      <c r="D41" s="16">
        <v>44561</v>
      </c>
      <c r="E41" s="16">
        <v>44651</v>
      </c>
      <c r="F41" s="16">
        <v>44742</v>
      </c>
      <c r="G41" s="16">
        <v>44834</v>
      </c>
      <c r="H41" s="16">
        <v>44926</v>
      </c>
      <c r="I41" s="16">
        <v>45016</v>
      </c>
      <c r="J41" s="16">
        <v>45107</v>
      </c>
      <c r="K41" s="16">
        <v>45199</v>
      </c>
    </row>
    <row r="42" spans="1:11" s="9" customFormat="1">
      <c r="A42" s="9" t="s">
        <v>6</v>
      </c>
      <c r="B42">
        <v>10197.6</v>
      </c>
      <c r="C42">
        <v>10881.3</v>
      </c>
      <c r="D42">
        <v>11450.8</v>
      </c>
      <c r="E42">
        <v>12116.3</v>
      </c>
      <c r="F42">
        <v>12707.9</v>
      </c>
      <c r="G42">
        <v>13129.5</v>
      </c>
      <c r="H42">
        <v>13734.6</v>
      </c>
      <c r="I42">
        <v>13718.2</v>
      </c>
      <c r="J42">
        <v>13159</v>
      </c>
      <c r="K42">
        <v>12863.9</v>
      </c>
    </row>
    <row r="43" spans="1:11" s="9" customFormat="1">
      <c r="A43" s="9" t="s">
        <v>7</v>
      </c>
      <c r="B43">
        <v>8321.4</v>
      </c>
      <c r="C43">
        <v>8886.9</v>
      </c>
      <c r="D43">
        <v>9391.5</v>
      </c>
      <c r="E43">
        <v>10027.9</v>
      </c>
      <c r="F43">
        <v>10827.8</v>
      </c>
      <c r="G43">
        <v>11185.1</v>
      </c>
      <c r="H43">
        <v>11599.6</v>
      </c>
      <c r="I43">
        <v>11915.2</v>
      </c>
      <c r="J43">
        <v>11821</v>
      </c>
      <c r="K43">
        <v>11949.6</v>
      </c>
    </row>
    <row r="44" spans="1:11" s="9" customFormat="1">
      <c r="A44" s="9" t="s">
        <v>9</v>
      </c>
      <c r="B44">
        <v>287.3</v>
      </c>
      <c r="C44">
        <v>282.10000000000002</v>
      </c>
      <c r="D44">
        <v>223.1</v>
      </c>
      <c r="E44">
        <v>324.3</v>
      </c>
      <c r="F44">
        <v>122.4</v>
      </c>
      <c r="G44">
        <v>290.2</v>
      </c>
      <c r="H44">
        <v>247.2</v>
      </c>
      <c r="I44">
        <v>305.5</v>
      </c>
      <c r="J44">
        <v>199.5</v>
      </c>
      <c r="K44">
        <v>264.2</v>
      </c>
    </row>
    <row r="45" spans="1:11" s="9" customFormat="1">
      <c r="A45" s="9" t="s">
        <v>10</v>
      </c>
      <c r="B45">
        <v>331.1</v>
      </c>
      <c r="C45">
        <v>343</v>
      </c>
      <c r="D45">
        <v>362.1</v>
      </c>
      <c r="E45">
        <v>484.2</v>
      </c>
      <c r="F45">
        <v>476.7</v>
      </c>
      <c r="G45">
        <v>491.7</v>
      </c>
      <c r="H45">
        <v>498.1</v>
      </c>
      <c r="I45">
        <v>490.2</v>
      </c>
      <c r="J45">
        <v>446.6</v>
      </c>
      <c r="K45">
        <v>465.7</v>
      </c>
    </row>
    <row r="46" spans="1:11" s="9" customFormat="1">
      <c r="A46" s="9" t="s">
        <v>11</v>
      </c>
      <c r="B46">
        <v>38.1</v>
      </c>
      <c r="C46">
        <v>35.4</v>
      </c>
      <c r="D46">
        <v>33.9</v>
      </c>
      <c r="E46">
        <v>55.2</v>
      </c>
      <c r="F46">
        <v>40.299999999999997</v>
      </c>
      <c r="G46">
        <v>79</v>
      </c>
      <c r="H46">
        <v>112.9</v>
      </c>
      <c r="I46">
        <v>93.4</v>
      </c>
      <c r="J46">
        <v>119.7</v>
      </c>
      <c r="K46">
        <v>97.5</v>
      </c>
    </row>
    <row r="47" spans="1:11" s="9" customFormat="1">
      <c r="A47" s="9" t="s">
        <v>12</v>
      </c>
      <c r="B47">
        <v>1794.3</v>
      </c>
      <c r="C47">
        <v>1898.1</v>
      </c>
      <c r="D47">
        <v>1886.4</v>
      </c>
      <c r="E47">
        <v>1873.3</v>
      </c>
      <c r="F47">
        <v>1485.5</v>
      </c>
      <c r="G47">
        <v>1663.9</v>
      </c>
      <c r="H47">
        <v>1771.2</v>
      </c>
      <c r="I47">
        <v>1524.9</v>
      </c>
      <c r="J47">
        <v>971.2</v>
      </c>
      <c r="K47">
        <v>615.29999999999995</v>
      </c>
    </row>
    <row r="48" spans="1:11" s="9" customFormat="1">
      <c r="A48" s="9" t="s">
        <v>13</v>
      </c>
      <c r="B48">
        <v>428.6</v>
      </c>
      <c r="C48">
        <v>557.20000000000005</v>
      </c>
      <c r="D48">
        <v>508.2</v>
      </c>
      <c r="E48">
        <v>328</v>
      </c>
      <c r="F48">
        <v>338</v>
      </c>
      <c r="G48">
        <v>364.7</v>
      </c>
      <c r="H48">
        <v>485.9</v>
      </c>
      <c r="I48">
        <v>399.9</v>
      </c>
      <c r="J48">
        <v>267.60000000000002</v>
      </c>
      <c r="K48">
        <v>110</v>
      </c>
    </row>
    <row r="49" spans="1:11" s="9" customFormat="1">
      <c r="A49" s="9" t="s">
        <v>14</v>
      </c>
      <c r="B49">
        <v>1353.2</v>
      </c>
      <c r="C49">
        <v>1338.7</v>
      </c>
      <c r="D49">
        <v>1368.5</v>
      </c>
      <c r="E49">
        <v>1505.7</v>
      </c>
      <c r="F49">
        <v>1131.5999999999999</v>
      </c>
      <c r="G49">
        <v>1285.4000000000001</v>
      </c>
      <c r="H49">
        <v>1296.5999999999999</v>
      </c>
      <c r="I49">
        <v>1117.7</v>
      </c>
      <c r="J49">
        <v>692.5</v>
      </c>
      <c r="K49">
        <v>493.9</v>
      </c>
    </row>
    <row r="50" spans="1:11">
      <c r="A50" s="9" t="s">
        <v>8</v>
      </c>
      <c r="B50">
        <v>1876.2</v>
      </c>
      <c r="C50">
        <v>1994.4</v>
      </c>
      <c r="D50">
        <v>2059.3000000000002</v>
      </c>
      <c r="E50">
        <v>2088.4</v>
      </c>
      <c r="F50">
        <v>1880.1</v>
      </c>
      <c r="G50">
        <v>1944.4</v>
      </c>
      <c r="H50">
        <v>2135</v>
      </c>
      <c r="I50">
        <v>1803</v>
      </c>
      <c r="J50">
        <v>1338</v>
      </c>
      <c r="K50">
        <v>914.3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B57">
        <v>233.5</v>
      </c>
      <c r="C57">
        <v>480.4</v>
      </c>
      <c r="D57">
        <v>435.5</v>
      </c>
      <c r="E57">
        <v>438.8</v>
      </c>
      <c r="F57">
        <v>441.7</v>
      </c>
      <c r="G57">
        <v>443.7</v>
      </c>
      <c r="H57">
        <v>435.9</v>
      </c>
      <c r="I57">
        <v>437</v>
      </c>
      <c r="J57">
        <v>438.8</v>
      </c>
      <c r="K57">
        <v>440</v>
      </c>
    </row>
    <row r="58" spans="1:11">
      <c r="A58" s="9" t="s">
        <v>25</v>
      </c>
      <c r="B58">
        <v>8948.5</v>
      </c>
      <c r="C58">
        <v>11768.5</v>
      </c>
      <c r="D58">
        <v>14155.4</v>
      </c>
      <c r="E58">
        <v>15998.4</v>
      </c>
      <c r="F58">
        <v>18401.099999999999</v>
      </c>
      <c r="G58">
        <v>19840.7</v>
      </c>
      <c r="H58">
        <v>21377.200000000001</v>
      </c>
      <c r="I58">
        <v>24428</v>
      </c>
      <c r="J58">
        <v>26446.9</v>
      </c>
      <c r="K58">
        <v>27484.5</v>
      </c>
    </row>
    <row r="59" spans="1:11">
      <c r="A59" s="9" t="s">
        <v>71</v>
      </c>
      <c r="B59">
        <v>363.1</v>
      </c>
      <c r="C59">
        <v>700.1</v>
      </c>
      <c r="D59">
        <v>1090.9000000000001</v>
      </c>
      <c r="E59">
        <v>1366.2</v>
      </c>
      <c r="F59">
        <v>2396.6</v>
      </c>
      <c r="G59">
        <v>1995.5</v>
      </c>
      <c r="H59">
        <v>3670.5</v>
      </c>
      <c r="I59">
        <v>2900.8</v>
      </c>
      <c r="J59">
        <v>2618.4</v>
      </c>
      <c r="K59">
        <v>2740.2</v>
      </c>
    </row>
    <row r="60" spans="1:11">
      <c r="A60" s="9" t="s">
        <v>72</v>
      </c>
      <c r="B60">
        <v>6394.5</v>
      </c>
      <c r="C60">
        <v>6899.1</v>
      </c>
      <c r="D60">
        <v>6842.9</v>
      </c>
      <c r="E60">
        <v>8253.6</v>
      </c>
      <c r="F60">
        <v>9192</v>
      </c>
      <c r="G60">
        <v>11165.9</v>
      </c>
      <c r="H60">
        <v>11834.3</v>
      </c>
      <c r="I60">
        <v>11836.1</v>
      </c>
      <c r="J60">
        <v>14911.4</v>
      </c>
      <c r="K60">
        <v>15162.5</v>
      </c>
    </row>
    <row r="61" spans="1:11" s="1" customFormat="1">
      <c r="A61" s="1" t="s">
        <v>26</v>
      </c>
      <c r="B61">
        <v>15939.6</v>
      </c>
      <c r="C61">
        <v>19848.099999999999</v>
      </c>
      <c r="D61">
        <v>22524.7</v>
      </c>
      <c r="E61">
        <v>26057</v>
      </c>
      <c r="F61">
        <v>30431.4</v>
      </c>
      <c r="G61">
        <v>33445.800000000003</v>
      </c>
      <c r="H61">
        <v>37317.9</v>
      </c>
      <c r="I61">
        <v>39601.9</v>
      </c>
      <c r="J61">
        <v>44415.5</v>
      </c>
      <c r="K61">
        <v>45827.199999999997</v>
      </c>
    </row>
    <row r="62" spans="1:11">
      <c r="A62" s="9" t="s">
        <v>27</v>
      </c>
      <c r="B62">
        <v>2594.4</v>
      </c>
      <c r="C62">
        <v>4032.9</v>
      </c>
      <c r="D62">
        <v>4309.3</v>
      </c>
      <c r="E62">
        <v>6460.1</v>
      </c>
      <c r="F62">
        <v>7622.4</v>
      </c>
      <c r="G62">
        <v>7061.2</v>
      </c>
      <c r="H62">
        <v>8872</v>
      </c>
      <c r="I62">
        <v>9018.5</v>
      </c>
      <c r="J62">
        <v>14783.6</v>
      </c>
      <c r="K62">
        <v>14931.5</v>
      </c>
    </row>
    <row r="63" spans="1:11">
      <c r="A63" s="9" t="s">
        <v>28</v>
      </c>
      <c r="B63">
        <v>266.2</v>
      </c>
      <c r="C63">
        <v>567.70000000000005</v>
      </c>
      <c r="D63">
        <v>629.4</v>
      </c>
      <c r="E63">
        <v>372.9</v>
      </c>
      <c r="F63">
        <v>239.9</v>
      </c>
      <c r="G63">
        <v>276.3</v>
      </c>
      <c r="H63">
        <v>50.1</v>
      </c>
      <c r="I63">
        <v>118.3</v>
      </c>
      <c r="J63">
        <v>165.1</v>
      </c>
      <c r="K63">
        <v>119.7</v>
      </c>
    </row>
    <row r="64" spans="1:11">
      <c r="A64" s="9" t="s">
        <v>29</v>
      </c>
      <c r="B64">
        <v>1471.9</v>
      </c>
      <c r="C64">
        <v>2102.8000000000002</v>
      </c>
      <c r="D64">
        <v>1297.0999999999999</v>
      </c>
      <c r="E64">
        <v>2395.5</v>
      </c>
      <c r="F64">
        <v>4840.7</v>
      </c>
      <c r="G64">
        <v>7341.9</v>
      </c>
      <c r="H64">
        <v>5848.3</v>
      </c>
      <c r="I64">
        <v>10237.6</v>
      </c>
      <c r="J64">
        <v>4883.8</v>
      </c>
      <c r="K64">
        <v>3388.1</v>
      </c>
    </row>
    <row r="65" spans="1:11">
      <c r="A65" s="9" t="s">
        <v>73</v>
      </c>
      <c r="B65">
        <v>11607.1</v>
      </c>
      <c r="C65">
        <v>13144.7</v>
      </c>
      <c r="D65">
        <v>16288.9</v>
      </c>
      <c r="E65">
        <v>16828.5</v>
      </c>
      <c r="F65">
        <v>17728.400000000001</v>
      </c>
      <c r="G65">
        <v>18766.400000000001</v>
      </c>
      <c r="H65">
        <v>22547.5</v>
      </c>
      <c r="I65">
        <v>20227.5</v>
      </c>
      <c r="J65">
        <v>24583</v>
      </c>
      <c r="K65">
        <v>27387.9</v>
      </c>
    </row>
    <row r="66" spans="1:11" s="1" customFormat="1">
      <c r="A66" s="1" t="s">
        <v>26</v>
      </c>
      <c r="B66">
        <v>15939.6</v>
      </c>
      <c r="C66">
        <v>19848.099999999999</v>
      </c>
      <c r="D66">
        <v>22524.7</v>
      </c>
      <c r="E66">
        <v>26057</v>
      </c>
      <c r="F66">
        <v>30431.4</v>
      </c>
      <c r="G66">
        <v>33445.800000000003</v>
      </c>
      <c r="H66">
        <v>37317.9</v>
      </c>
      <c r="I66">
        <v>39601.9</v>
      </c>
      <c r="J66">
        <v>44415.5</v>
      </c>
      <c r="K66">
        <v>45827.199999999997</v>
      </c>
    </row>
    <row r="67" spans="1:11" s="9" customFormat="1">
      <c r="A67" s="9" t="s">
        <v>78</v>
      </c>
      <c r="B67">
        <v>4348.6000000000004</v>
      </c>
      <c r="C67">
        <v>5205.8999999999996</v>
      </c>
      <c r="D67">
        <v>5770.5</v>
      </c>
      <c r="E67">
        <v>5337.7</v>
      </c>
      <c r="F67">
        <v>6497.9</v>
      </c>
      <c r="G67">
        <v>6958.6</v>
      </c>
      <c r="H67">
        <v>7577.2</v>
      </c>
      <c r="I67">
        <v>9031.7000000000007</v>
      </c>
      <c r="J67">
        <v>11933.4</v>
      </c>
      <c r="K67">
        <v>12881.6</v>
      </c>
    </row>
    <row r="68" spans="1:11">
      <c r="A68" s="9" t="s">
        <v>45</v>
      </c>
      <c r="B68">
        <v>9.8000000000000007</v>
      </c>
      <c r="C68">
        <v>24.5</v>
      </c>
      <c r="D68">
        <v>40.299999999999997</v>
      </c>
      <c r="E68">
        <v>61.1</v>
      </c>
      <c r="F68">
        <v>65.900000000000006</v>
      </c>
      <c r="G68">
        <v>75.2</v>
      </c>
      <c r="H68">
        <v>35.799999999999997</v>
      </c>
      <c r="I68">
        <v>24.2</v>
      </c>
      <c r="J68">
        <v>40.5</v>
      </c>
      <c r="K68">
        <v>23.6</v>
      </c>
    </row>
    <row r="69" spans="1:11">
      <c r="A69" s="5" t="s">
        <v>87</v>
      </c>
      <c r="B69">
        <v>3314.9</v>
      </c>
      <c r="C69">
        <v>2404.9</v>
      </c>
      <c r="D69">
        <v>4018</v>
      </c>
      <c r="E69">
        <v>3218.6</v>
      </c>
      <c r="F69">
        <v>3044.3</v>
      </c>
      <c r="G69">
        <v>2358.6999999999998</v>
      </c>
      <c r="H69">
        <v>3148.3</v>
      </c>
      <c r="I69">
        <v>2835.2</v>
      </c>
      <c r="J69">
        <v>3974.5</v>
      </c>
      <c r="K69">
        <v>4254.7</v>
      </c>
    </row>
    <row r="70" spans="1:11">
      <c r="A70" s="5" t="s">
        <v>74</v>
      </c>
      <c r="B70">
        <v>233472890</v>
      </c>
      <c r="C70">
        <v>960788912</v>
      </c>
      <c r="D70">
        <v>967810069</v>
      </c>
      <c r="E70">
        <v>877539300</v>
      </c>
      <c r="F70">
        <v>979733808</v>
      </c>
      <c r="G70">
        <v>887268630</v>
      </c>
      <c r="H70">
        <v>965852364</v>
      </c>
      <c r="I70">
        <v>873959406</v>
      </c>
      <c r="J70">
        <v>877597850</v>
      </c>
      <c r="K70">
        <v>879911846</v>
      </c>
    </row>
    <row r="71" spans="1:11">
      <c r="A71" s="5" t="s">
        <v>75</v>
      </c>
      <c r="C71">
        <v>240161580</v>
      </c>
    </row>
    <row r="72" spans="1:11">
      <c r="A72" s="5" t="s">
        <v>88</v>
      </c>
      <c r="B72">
        <v>10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B82">
        <v>1596.2</v>
      </c>
      <c r="C82">
        <v>2447.9</v>
      </c>
      <c r="D82">
        <v>3137</v>
      </c>
      <c r="E82">
        <v>4071.4</v>
      </c>
      <c r="F82">
        <v>3553.5</v>
      </c>
      <c r="G82">
        <v>4432</v>
      </c>
      <c r="H82">
        <v>4358.1000000000004</v>
      </c>
      <c r="I82">
        <v>8093.8</v>
      </c>
      <c r="J82">
        <v>5285.3</v>
      </c>
      <c r="K82">
        <v>5572</v>
      </c>
    </row>
    <row r="83" spans="1:11" s="9" customFormat="1">
      <c r="A83" s="9" t="s">
        <v>33</v>
      </c>
      <c r="B83">
        <v>290.89999999999998</v>
      </c>
      <c r="C83">
        <v>-1865.2</v>
      </c>
      <c r="D83">
        <v>-1453.2</v>
      </c>
      <c r="E83">
        <v>-2893</v>
      </c>
      <c r="F83">
        <v>-3319.3</v>
      </c>
      <c r="G83">
        <v>-2104.1999999999998</v>
      </c>
      <c r="H83">
        <v>1081.4000000000001</v>
      </c>
      <c r="I83">
        <v>-5433.2</v>
      </c>
      <c r="J83">
        <v>479.8</v>
      </c>
      <c r="K83">
        <v>-226.5</v>
      </c>
    </row>
    <row r="84" spans="1:11" s="9" customFormat="1">
      <c r="A84" s="9" t="s">
        <v>34</v>
      </c>
      <c r="B84">
        <v>-972.3</v>
      </c>
      <c r="C84">
        <v>-829</v>
      </c>
      <c r="D84">
        <v>-496.1</v>
      </c>
      <c r="E84">
        <v>-1570.9</v>
      </c>
      <c r="F84">
        <v>-269.39999999999998</v>
      </c>
      <c r="G84">
        <v>-2251.1999999999998</v>
      </c>
      <c r="H84">
        <v>-4465.5</v>
      </c>
      <c r="I84">
        <v>-2986.9</v>
      </c>
      <c r="J84">
        <v>-4666.6000000000004</v>
      </c>
      <c r="K84">
        <v>-5078.1000000000004</v>
      </c>
    </row>
    <row r="85" spans="1:11" s="1" customFormat="1">
      <c r="A85" s="9" t="s">
        <v>35</v>
      </c>
      <c r="B85">
        <v>914.8</v>
      </c>
      <c r="C85">
        <v>-246.3</v>
      </c>
      <c r="D85">
        <v>1187.7</v>
      </c>
      <c r="E85">
        <v>-392.5</v>
      </c>
      <c r="F85">
        <v>-35.200000000000003</v>
      </c>
      <c r="G85">
        <v>76.599999999999994</v>
      </c>
      <c r="H85">
        <v>974</v>
      </c>
      <c r="I85">
        <v>-326.3</v>
      </c>
      <c r="J85">
        <v>1098.5</v>
      </c>
      <c r="K85">
        <v>267.39999999999998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B90">
        <v>448.84</v>
      </c>
      <c r="C90">
        <v>629.70000000000005</v>
      </c>
      <c r="D90">
        <v>474.95</v>
      </c>
      <c r="E90">
        <v>459.15</v>
      </c>
      <c r="F90">
        <v>638.70000000000005</v>
      </c>
      <c r="G90">
        <v>775.9</v>
      </c>
      <c r="H90">
        <v>565.5</v>
      </c>
      <c r="I90">
        <v>991.45</v>
      </c>
      <c r="J90">
        <v>1499.45</v>
      </c>
      <c r="K90">
        <v>1101.8499999999999</v>
      </c>
    </row>
    <row r="92" spans="1:11" s="1" customFormat="1">
      <c r="A92" s="1" t="s">
        <v>76</v>
      </c>
    </row>
    <row r="93" spans="1:11">
      <c r="A93" s="5" t="s">
        <v>89</v>
      </c>
      <c r="B93" s="31">
        <v>93.38</v>
      </c>
      <c r="C93" s="31">
        <v>96.08</v>
      </c>
      <c r="D93" s="31">
        <v>96.78</v>
      </c>
      <c r="E93" s="31">
        <v>97.41</v>
      </c>
      <c r="F93" s="31">
        <v>97.97</v>
      </c>
      <c r="G93" s="31">
        <v>98.34</v>
      </c>
      <c r="H93" s="31">
        <v>96.59</v>
      </c>
      <c r="I93" s="31">
        <v>96.83</v>
      </c>
      <c r="J93" s="31">
        <v>97.18</v>
      </c>
      <c r="K93" s="31">
        <v>97.41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Lenovo</cp:lastModifiedBy>
  <cp:lastPrinted>2012-12-06T18:14:13Z</cp:lastPrinted>
  <dcterms:created xsi:type="dcterms:W3CDTF">2012-08-17T09:55:37Z</dcterms:created>
  <dcterms:modified xsi:type="dcterms:W3CDTF">2023-10-31T18:14:18Z</dcterms:modified>
</cp:coreProperties>
</file>