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ucardx007\Pictures\"/>
    </mc:Choice>
  </mc:AlternateContent>
  <xr:revisionPtr revIDLastSave="0" documentId="13_ncr:1_{27FA9744-07A1-42F4-893A-030656A3C293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Feuil1" sheetId="1" r:id="rId1"/>
    <sheet name="Feuil1 (2)" sheetId="2" r:id="rId2"/>
  </sheets>
  <externalReferences>
    <externalReference r:id="rId3"/>
  </externalReferences>
  <definedNames>
    <definedName name="_xlnm.Print_Area" localSheetId="0">Feuil1!$E$8:$R$48</definedName>
    <definedName name="_xlnm.Print_Area" localSheetId="1">'Feuil1 (2)'!$E$8:$P$23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1" i="1" l="1"/>
  <c r="O170" i="1"/>
  <c r="O169" i="1"/>
  <c r="W73" i="1"/>
  <c r="P74" i="1"/>
  <c r="O74" i="1"/>
  <c r="N74" i="1"/>
  <c r="M74" i="1"/>
  <c r="L74" i="1"/>
  <c r="L59" i="1"/>
  <c r="W87" i="1"/>
  <c r="I10" i="1"/>
  <c r="O163" i="1"/>
  <c r="P163" i="1" s="1"/>
  <c r="O162" i="1"/>
  <c r="P162" i="1" s="1"/>
  <c r="O161" i="1"/>
  <c r="P161" i="1" s="1"/>
  <c r="H40" i="1"/>
  <c r="I33" i="1"/>
  <c r="I32" i="1"/>
  <c r="L150" i="1"/>
  <c r="K150" i="1"/>
  <c r="V137" i="1"/>
  <c r="U137" i="1"/>
  <c r="W137" i="1" s="1"/>
  <c r="N138" i="1"/>
  <c r="M138" i="1"/>
  <c r="L138" i="1"/>
  <c r="K138" i="1"/>
  <c r="N126" i="1"/>
  <c r="M126" i="1"/>
  <c r="L126" i="1"/>
  <c r="K126" i="1"/>
  <c r="T114" i="1"/>
  <c r="U114" i="1"/>
  <c r="M115" i="1"/>
  <c r="L115" i="1"/>
  <c r="K115" i="1"/>
  <c r="M101" i="1"/>
  <c r="L101" i="1"/>
  <c r="K101" i="1"/>
  <c r="V100" i="1"/>
  <c r="U100" i="1"/>
  <c r="X87" i="1"/>
  <c r="O88" i="1"/>
  <c r="N88" i="1"/>
  <c r="M88" i="1"/>
  <c r="L88" i="1"/>
  <c r="K88" i="1"/>
  <c r="X73" i="1"/>
  <c r="R17" i="1"/>
  <c r="M77" i="1"/>
  <c r="P77" i="1"/>
  <c r="O77" i="1"/>
  <c r="L77" i="1"/>
  <c r="N77" i="1"/>
  <c r="R35" i="1"/>
  <c r="L10" i="1"/>
  <c r="M118" i="1"/>
  <c r="L104" i="1"/>
  <c r="L33" i="1"/>
  <c r="M104" i="1"/>
  <c r="O91" i="1"/>
  <c r="L91" i="1"/>
  <c r="N129" i="1"/>
  <c r="K141" i="1"/>
  <c r="M91" i="1"/>
  <c r="N141" i="1"/>
  <c r="M129" i="1"/>
  <c r="L32" i="1"/>
  <c r="K153" i="1"/>
  <c r="M141" i="1"/>
  <c r="N91" i="1"/>
  <c r="K91" i="1"/>
  <c r="K129" i="1"/>
  <c r="L141" i="1"/>
  <c r="L118" i="1"/>
  <c r="L22" i="1"/>
  <c r="L153" i="1"/>
  <c r="K118" i="1"/>
  <c r="L129" i="1"/>
  <c r="K104" i="1"/>
  <c r="S17" i="1" l="1"/>
  <c r="Y73" i="1"/>
  <c r="Z73" i="1"/>
  <c r="N78" i="1"/>
  <c r="L78" i="1"/>
  <c r="O78" i="1"/>
  <c r="P78" i="1"/>
  <c r="M78" i="1"/>
  <c r="X137" i="1"/>
  <c r="L154" i="1"/>
  <c r="K154" i="1"/>
  <c r="W100" i="1"/>
  <c r="V114" i="1"/>
  <c r="L142" i="1"/>
  <c r="M142" i="1"/>
  <c r="K142" i="1"/>
  <c r="N142" i="1"/>
  <c r="L130" i="1"/>
  <c r="M130" i="1"/>
  <c r="K130" i="1"/>
  <c r="N130" i="1"/>
  <c r="W114" i="1"/>
  <c r="M119" i="1"/>
  <c r="K119" i="1"/>
  <c r="L119" i="1"/>
  <c r="M105" i="1"/>
  <c r="K105" i="1"/>
  <c r="L105" i="1"/>
  <c r="X100" i="1"/>
  <c r="Y87" i="1"/>
  <c r="Z87" i="1"/>
  <c r="N92" i="1"/>
  <c r="M92" i="1"/>
  <c r="K92" i="1"/>
  <c r="O92" i="1"/>
  <c r="L92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M59" i="1"/>
  <c r="N59" i="1"/>
  <c r="O59" i="1"/>
  <c r="L12" i="1"/>
  <c r="L20" i="1"/>
  <c r="L30" i="1"/>
  <c r="L40" i="1"/>
  <c r="L13" i="1"/>
  <c r="L23" i="1"/>
  <c r="L41" i="1"/>
  <c r="L25" i="1"/>
  <c r="L43" i="1"/>
  <c r="L46" i="1"/>
  <c r="L18" i="1"/>
  <c r="L21" i="1"/>
  <c r="L14" i="1"/>
  <c r="L24" i="1"/>
  <c r="L34" i="1"/>
  <c r="L42" i="1"/>
  <c r="L15" i="1"/>
  <c r="L27" i="1"/>
  <c r="L45" i="1"/>
  <c r="L29" i="1"/>
  <c r="L47" i="1"/>
  <c r="N62" i="1"/>
  <c r="L28" i="1"/>
  <c r="L48" i="1"/>
  <c r="L37" i="1"/>
  <c r="L16" i="1"/>
  <c r="L26" i="1"/>
  <c r="L36" i="1"/>
  <c r="L44" i="1"/>
  <c r="O62" i="1"/>
  <c r="L17" i="1"/>
  <c r="L31" i="1"/>
  <c r="L11" i="1"/>
  <c r="L35" i="1"/>
  <c r="M62" i="1"/>
  <c r="L62" i="1"/>
  <c r="L38" i="1"/>
  <c r="L19" i="1"/>
  <c r="L39" i="1"/>
  <c r="AB19" i="1" l="1"/>
  <c r="Q63" i="1"/>
  <c r="R42" i="1"/>
  <c r="R34" i="1"/>
  <c r="R38" i="1"/>
  <c r="R14" i="1"/>
  <c r="R43" i="1"/>
  <c r="R16" i="1"/>
  <c r="R36" i="1"/>
  <c r="R20" i="1"/>
  <c r="R22" i="1"/>
  <c r="R29" i="1"/>
  <c r="R46" i="1"/>
  <c r="R45" i="1"/>
  <c r="R47" i="1"/>
  <c r="R30" i="1"/>
  <c r="R18" i="1"/>
  <c r="R19" i="1"/>
  <c r="R12" i="1"/>
  <c r="R40" i="1"/>
  <c r="R13" i="1"/>
  <c r="R25" i="1"/>
  <c r="R39" i="1"/>
  <c r="R41" i="1"/>
  <c r="R15" i="1"/>
  <c r="R44" i="1"/>
  <c r="R23" i="1"/>
  <c r="R27" i="1"/>
  <c r="R37" i="1"/>
  <c r="R28" i="1"/>
  <c r="R48" i="1"/>
  <c r="R26" i="1"/>
  <c r="R10" i="1"/>
  <c r="R24" i="1"/>
  <c r="R21" i="1"/>
  <c r="R11" i="1"/>
  <c r="R31" i="1"/>
  <c r="S18" i="1" l="1"/>
  <c r="S16" i="1"/>
  <c r="S14" i="1"/>
  <c r="S15" i="1"/>
  <c r="S10" i="1"/>
  <c r="S48" i="1"/>
  <c r="S40" i="1"/>
  <c r="S30" i="1"/>
  <c r="S22" i="1"/>
  <c r="S43" i="1"/>
  <c r="S35" i="1"/>
  <c r="S25" i="1"/>
  <c r="S13" i="1"/>
  <c r="S46" i="1"/>
  <c r="S42" i="1"/>
  <c r="S38" i="1"/>
  <c r="S34" i="1"/>
  <c r="S28" i="1"/>
  <c r="S24" i="1"/>
  <c r="S20" i="1"/>
  <c r="S12" i="1"/>
  <c r="S44" i="1"/>
  <c r="S36" i="1"/>
  <c r="S26" i="1"/>
  <c r="S47" i="1"/>
  <c r="S39" i="1"/>
  <c r="S29" i="1"/>
  <c r="S21" i="1"/>
  <c r="S45" i="1"/>
  <c r="S41" i="1"/>
  <c r="S37" i="1"/>
  <c r="S31" i="1"/>
  <c r="S27" i="1"/>
  <c r="S23" i="1"/>
  <c r="S19" i="1"/>
  <c r="S11" i="1"/>
  <c r="I57" i="1"/>
  <c r="H57" i="1"/>
  <c r="G57" i="1"/>
  <c r="F57" i="1"/>
  <c r="E57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4" i="1"/>
  <c r="I35" i="1"/>
  <c r="I36" i="1"/>
  <c r="I37" i="1"/>
  <c r="I38" i="1"/>
  <c r="I39" i="1"/>
  <c r="I41" i="1"/>
  <c r="I42" i="1"/>
  <c r="I43" i="1"/>
  <c r="I44" i="1"/>
  <c r="I45" i="1"/>
  <c r="I46" i="1"/>
  <c r="I47" i="1"/>
  <c r="I48" i="1"/>
  <c r="I40" i="1"/>
  <c r="G60" i="1"/>
  <c r="H60" i="1"/>
  <c r="E60" i="1"/>
  <c r="F60" i="1"/>
  <c r="I60" i="1"/>
  <c r="S63" i="1" l="1"/>
</calcChain>
</file>

<file path=xl/sharedStrings.xml><?xml version="1.0" encoding="utf-8"?>
<sst xmlns="http://schemas.openxmlformats.org/spreadsheetml/2006/main" count="352" uniqueCount="99">
  <si>
    <t>Unité / Equipement</t>
  </si>
  <si>
    <t>Type de Fuide</t>
  </si>
  <si>
    <t>Valeur Nominale</t>
  </si>
  <si>
    <t>Valeur Réél</t>
  </si>
  <si>
    <t>SAP</t>
  </si>
  <si>
    <t>Vapeur HP</t>
  </si>
  <si>
    <t>Eau Alimentaire</t>
  </si>
  <si>
    <t>Débit (T/H)</t>
  </si>
  <si>
    <t>Température (°C)</t>
  </si>
  <si>
    <t>E</t>
  </si>
  <si>
    <t>S</t>
  </si>
  <si>
    <t>Direction
ENTREE (E) / SORTIE (S)</t>
  </si>
  <si>
    <t>Pertes</t>
  </si>
  <si>
    <t>Admissible</t>
  </si>
  <si>
    <t>A Corriger</t>
  </si>
  <si>
    <t>Vapeur BP</t>
  </si>
  <si>
    <t>Eau Désiliciée</t>
  </si>
  <si>
    <t>GTA</t>
  </si>
  <si>
    <t>S2</t>
  </si>
  <si>
    <t>S3</t>
  </si>
  <si>
    <t>S4</t>
  </si>
  <si>
    <t>Barrillet BP</t>
  </si>
  <si>
    <t>S1</t>
  </si>
  <si>
    <t>Déssurchauffeur HP
5220 IE 05</t>
  </si>
  <si>
    <t>E (220IE05)</t>
  </si>
  <si>
    <t>E (SAP)</t>
  </si>
  <si>
    <t>S (Event)</t>
  </si>
  <si>
    <t>S (220 IE 09)</t>
  </si>
  <si>
    <t>S (Dégazeur)</t>
  </si>
  <si>
    <t>Condenseur</t>
  </si>
  <si>
    <t>E (Barrillet)</t>
  </si>
  <si>
    <t>E (E,Alimentaire)</t>
  </si>
  <si>
    <t>E (220IE11)</t>
  </si>
  <si>
    <t>Condensats</t>
  </si>
  <si>
    <t>S (=&gt;IR45)</t>
  </si>
  <si>
    <t>Déssurchauffeur BP
(220 IE 09)</t>
  </si>
  <si>
    <t>S (PAP)</t>
  </si>
  <si>
    <t>PAP</t>
  </si>
  <si>
    <t>E (220 IE 09)</t>
  </si>
  <si>
    <t>Centrale</t>
  </si>
  <si>
    <t>TED</t>
  </si>
  <si>
    <t>Débit
(T/h)/(m3/h)</t>
  </si>
  <si>
    <t>Pression
(Bar)</t>
  </si>
  <si>
    <t>Temp
(°C)</t>
  </si>
  <si>
    <t>Eau Filtrée
Lavage Filtre</t>
  </si>
  <si>
    <t>Eau
Régénération</t>
  </si>
  <si>
    <t>Eau Potable
Consommation Personnel</t>
  </si>
  <si>
    <t>Eau Potable
Arrosage et entretien</t>
  </si>
  <si>
    <t>Actions à Projete</t>
  </si>
  <si>
    <t>E(E.Alimentaire)</t>
  </si>
  <si>
    <t>Réchauffeur</t>
  </si>
  <si>
    <t>E (Bac de Polissage)</t>
  </si>
  <si>
    <t>S (Condenseur)</t>
  </si>
  <si>
    <t>S (B.Alimentaire)</t>
  </si>
  <si>
    <t>E.Polissage</t>
  </si>
  <si>
    <t>eau</t>
  </si>
  <si>
    <t>Echangeur NORIA</t>
  </si>
  <si>
    <t>E (Eau de Mer)</t>
  </si>
  <si>
    <t>E (E.Polissage)</t>
  </si>
  <si>
    <t>S (Vers les Equipements)</t>
  </si>
  <si>
    <t>Eau</t>
  </si>
  <si>
    <t>Pression (kPA)</t>
  </si>
  <si>
    <t>Enthalpie</t>
  </si>
  <si>
    <t>Bache alimentaire</t>
  </si>
  <si>
    <t>E (Réchauffeur BP)</t>
  </si>
  <si>
    <t>S (vers SAP)</t>
  </si>
  <si>
    <t>S (Désurchauffe)</t>
  </si>
  <si>
    <t xml:space="preserve">S ( vers bassin) </t>
  </si>
  <si>
    <t>E(Barrillet BP)</t>
  </si>
  <si>
    <t>E (GTA S3)</t>
  </si>
  <si>
    <t>E (GTA S4)</t>
  </si>
  <si>
    <t>E (GTA S1)</t>
  </si>
  <si>
    <t>Débit (kg/h)</t>
  </si>
  <si>
    <t>Pression (KPA)</t>
  </si>
  <si>
    <t>Enthalpie(kj/kg)</t>
  </si>
  <si>
    <t>?</t>
  </si>
  <si>
    <t>Bilan thermique (MW)</t>
  </si>
  <si>
    <t>Bilan thermique d'entrée</t>
  </si>
  <si>
    <t>Bilan thermique de sortie</t>
  </si>
  <si>
    <t>E (V.hp)</t>
  </si>
  <si>
    <t>Qtotal d'entrée</t>
  </si>
  <si>
    <t>Qtotal de sortie</t>
  </si>
  <si>
    <t>Les pertes</t>
  </si>
  <si>
    <t>Rendement</t>
  </si>
  <si>
    <t>Condenseur(sortie eau de mer?!!)</t>
  </si>
  <si>
    <t xml:space="preserve">                                  </t>
  </si>
  <si>
    <t>E ( eau de mer)</t>
  </si>
  <si>
    <t>S (eau de mer)</t>
  </si>
  <si>
    <r>
      <t>T</t>
    </r>
    <r>
      <rPr>
        <b/>
        <vertAlign val="subscript"/>
        <sz val="12"/>
        <color theme="1"/>
        <rFont val="Times New Roman"/>
        <family val="1"/>
      </rPr>
      <t>ce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</si>
  <si>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>T</t>
    </r>
    <r>
      <rPr>
        <b/>
        <vertAlign val="subscript"/>
        <sz val="12"/>
        <color theme="1"/>
        <rFont val="Times New Roman"/>
        <family val="1"/>
      </rPr>
      <t>cs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</si>
  <si>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Cp (KJ/Kg.C)</t>
  </si>
  <si>
    <r>
      <t>QeN</t>
    </r>
    <r>
      <rPr>
        <b/>
        <sz val="11"/>
        <color theme="1"/>
        <rFont val="Calibri"/>
        <family val="2"/>
      </rPr>
      <t>(KW)</t>
    </r>
  </si>
  <si>
    <t xml:space="preserve">Echangeur NORIA </t>
  </si>
  <si>
    <r>
      <t>QeN</t>
    </r>
    <r>
      <rPr>
        <b/>
        <sz val="11"/>
        <color theme="1"/>
        <rFont val="Calibri"/>
        <family val="2"/>
      </rPr>
      <t>(KJ/h)</t>
    </r>
  </si>
  <si>
    <t>Rechauffeur</t>
  </si>
  <si>
    <t>17uoEtuihi6Lsg4hdedT7PUhF4FNgBPD2F</t>
  </si>
  <si>
    <r>
      <t>T</t>
    </r>
    <r>
      <rPr>
        <b/>
        <vertAlign val="subscript"/>
        <sz val="12"/>
        <color theme="1"/>
        <rFont val="Times New Roman"/>
        <family val="1"/>
      </rPr>
      <t>fe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</si>
  <si>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>T</t>
    </r>
    <r>
      <rPr>
        <b/>
        <vertAlign val="subscript"/>
        <sz val="12"/>
        <color theme="1"/>
        <rFont val="Times New Roman"/>
        <family val="1"/>
      </rPr>
      <t>fs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(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</si>
  <si>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Efficacité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</si>
</sst>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11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3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Border="1"/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5" xfId="0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0" fillId="0" borderId="12" xfId="0" applyNumberFormat="1" applyBorder="1" applyAlignment="1">
      <alignment horizontal="center" vertical="center"/>
    </xf>
    <xf numFmtId="2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0" fontId="0" fillId="0" borderId="48" xfId="0" applyBorder="1"/>
    <xf numFmtId="9" fontId="8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 indent="1"/>
    </xf>
    <xf numFmtId="0" fontId="8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47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9" fontId="8" fillId="0" borderId="1" xfId="1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d-ins/ThermoTable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History"/>
      <sheetName val="ThermoTables"/>
    </sheetNames>
    <definedNames>
      <definedName name="h_pT_H2O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D8:AB171"/>
  <sheetViews>
    <sheetView showGridLines="0" tabSelected="1" topLeftCell="J155" zoomScale="93" zoomScaleNormal="93" workbookViewId="0">
      <selection activeCell="L171" sqref="L171"/>
    </sheetView>
  </sheetViews>
  <sheetFormatPr defaultColWidth="11.42578125" defaultRowHeight="15" x14ac:dyDescent="0.25"/>
  <cols>
    <col min="3" max="3" width="7.7109375" customWidth="1"/>
    <col min="4" max="4" width="21.42578125" customWidth="1"/>
    <col min="5" max="5" width="18.5703125" bestFit="1" customWidth="1"/>
    <col min="6" max="6" width="24.85546875" customWidth="1"/>
    <col min="7" max="7" width="15.140625" bestFit="1" customWidth="1"/>
    <col min="8" max="8" width="16.140625" bestFit="1" customWidth="1"/>
    <col min="9" max="9" width="11.7109375" customWidth="1"/>
    <col min="10" max="10" width="22.42578125" customWidth="1"/>
    <col min="11" max="11" width="17.140625" customWidth="1"/>
    <col min="12" max="12" width="19.140625" customWidth="1"/>
    <col min="13" max="14" width="16" customWidth="1"/>
    <col min="15" max="15" width="13.28515625" customWidth="1"/>
    <col min="16" max="16" width="16.42578125" bestFit="1" customWidth="1"/>
    <col min="17" max="17" width="16.28515625" customWidth="1"/>
    <col min="18" max="18" width="16.5703125" customWidth="1"/>
    <col min="19" max="19" width="21.5703125" customWidth="1"/>
    <col min="21" max="21" width="16.42578125" customWidth="1"/>
    <col min="22" max="22" width="15.140625" customWidth="1"/>
  </cols>
  <sheetData>
    <row r="8" spans="5:23" x14ac:dyDescent="0.25">
      <c r="E8" s="80" t="s">
        <v>0</v>
      </c>
      <c r="F8" s="56" t="s">
        <v>11</v>
      </c>
      <c r="G8" s="80" t="s">
        <v>1</v>
      </c>
      <c r="H8" s="87" t="s">
        <v>2</v>
      </c>
      <c r="I8" s="88"/>
      <c r="J8" s="88"/>
      <c r="K8" s="88"/>
      <c r="L8" s="88"/>
      <c r="M8" s="89"/>
      <c r="N8" s="87" t="s">
        <v>3</v>
      </c>
      <c r="O8" s="88"/>
      <c r="P8" s="88"/>
      <c r="Q8" s="88"/>
      <c r="R8" s="88"/>
      <c r="S8" s="89"/>
      <c r="T8" s="80" t="s">
        <v>12</v>
      </c>
      <c r="U8" s="80"/>
    </row>
    <row r="9" spans="5:23" ht="15.75" thickBot="1" x14ac:dyDescent="0.3">
      <c r="E9" s="81"/>
      <c r="F9" s="81"/>
      <c r="G9" s="81"/>
      <c r="H9" s="26" t="s">
        <v>7</v>
      </c>
      <c r="I9" s="26" t="s">
        <v>72</v>
      </c>
      <c r="J9" s="26" t="s">
        <v>61</v>
      </c>
      <c r="K9" s="26" t="s">
        <v>8</v>
      </c>
      <c r="L9" s="26" t="s">
        <v>62</v>
      </c>
      <c r="M9" s="26"/>
      <c r="N9" s="26" t="s">
        <v>7</v>
      </c>
      <c r="O9" s="26" t="s">
        <v>72</v>
      </c>
      <c r="P9" s="26" t="s">
        <v>73</v>
      </c>
      <c r="Q9" s="27" t="s">
        <v>8</v>
      </c>
      <c r="R9" s="27" t="s">
        <v>74</v>
      </c>
      <c r="S9" s="27" t="s">
        <v>76</v>
      </c>
      <c r="T9" s="26" t="s">
        <v>13</v>
      </c>
      <c r="U9" s="26" t="s">
        <v>14</v>
      </c>
    </row>
    <row r="10" spans="5:23" ht="15.75" thickBot="1" x14ac:dyDescent="0.3">
      <c r="E10" s="66" t="s">
        <v>4</v>
      </c>
      <c r="F10" s="6" t="s">
        <v>9</v>
      </c>
      <c r="G10" s="6" t="s">
        <v>6</v>
      </c>
      <c r="H10" s="6">
        <v>187</v>
      </c>
      <c r="I10" s="6">
        <f>H10*$J$50</f>
        <v>187000</v>
      </c>
      <c r="J10" s="6">
        <v>7850</v>
      </c>
      <c r="K10" s="6">
        <v>109</v>
      </c>
      <c r="L10" s="6" t="e">
        <f ca="1">[1]!h_pT_H2O(J10,K10)</f>
        <v>#NAME?</v>
      </c>
      <c r="M10" s="6"/>
      <c r="N10" s="6">
        <v>224</v>
      </c>
      <c r="O10" s="6">
        <f>N10*$J$50</f>
        <v>224000</v>
      </c>
      <c r="P10" s="6">
        <v>8300</v>
      </c>
      <c r="Q10" s="6">
        <v>111</v>
      </c>
      <c r="R10" s="43" t="e">
        <f ca="1">[1]!h_pT_H2O(P10,Q10)</f>
        <v>#NAME?</v>
      </c>
      <c r="S10" s="43" t="e">
        <f t="shared" ref="S10:S48" ca="1" si="0">(N10*R10)/3600</f>
        <v>#NAME?</v>
      </c>
      <c r="T10" s="29"/>
      <c r="U10" s="30"/>
    </row>
    <row r="11" spans="5:23" ht="15.75" thickBot="1" x14ac:dyDescent="0.3">
      <c r="E11" s="68"/>
      <c r="F11" s="1" t="s">
        <v>10</v>
      </c>
      <c r="G11" s="1" t="s">
        <v>5</v>
      </c>
      <c r="H11" s="1">
        <v>141</v>
      </c>
      <c r="I11" s="6">
        <f t="shared" ref="I11:I48" si="1">H11*$J$50</f>
        <v>141000</v>
      </c>
      <c r="J11" s="1">
        <v>6100</v>
      </c>
      <c r="K11" s="1">
        <v>500</v>
      </c>
      <c r="L11" s="1" t="e">
        <f ca="1">[1]!h_pT_H2O(J11,K11)</f>
        <v>#NAME?</v>
      </c>
      <c r="M11" s="1"/>
      <c r="N11" s="1">
        <v>130</v>
      </c>
      <c r="O11" s="6">
        <f t="shared" ref="O11:O48" si="2">N11*$J$50</f>
        <v>130000</v>
      </c>
      <c r="P11" s="1">
        <v>5700</v>
      </c>
      <c r="Q11" s="1">
        <v>466</v>
      </c>
      <c r="R11" s="43" t="e">
        <f ca="1">[1]!h_pT_H2O(P11,Q11)</f>
        <v>#NAME?</v>
      </c>
      <c r="S11" s="43" t="e">
        <f t="shared" ca="1" si="0"/>
        <v>#NAME?</v>
      </c>
      <c r="T11" s="24"/>
      <c r="U11" s="31"/>
    </row>
    <row r="12" spans="5:23" ht="15.75" thickBot="1" x14ac:dyDescent="0.3">
      <c r="E12" s="68"/>
      <c r="F12" s="1" t="s">
        <v>10</v>
      </c>
      <c r="G12" s="1" t="s">
        <v>15</v>
      </c>
      <c r="H12" s="1">
        <v>49</v>
      </c>
      <c r="I12" s="6">
        <f t="shared" si="1"/>
        <v>49000</v>
      </c>
      <c r="J12" s="1">
        <v>600</v>
      </c>
      <c r="K12" s="1">
        <v>252</v>
      </c>
      <c r="L12" s="1" t="e">
        <f ca="1">[1]!h_pT_H2O(J12,K12)</f>
        <v>#NAME?</v>
      </c>
      <c r="M12" s="1"/>
      <c r="N12" s="1">
        <v>76</v>
      </c>
      <c r="O12" s="6">
        <f t="shared" si="2"/>
        <v>76000</v>
      </c>
      <c r="P12" s="1">
        <v>451</v>
      </c>
      <c r="Q12" s="1">
        <v>237</v>
      </c>
      <c r="R12" s="43" t="e">
        <f ca="1">[1]!h_pT_H2O(P12,Q12)</f>
        <v>#NAME?</v>
      </c>
      <c r="S12" s="43" t="e">
        <f t="shared" ca="1" si="0"/>
        <v>#NAME?</v>
      </c>
      <c r="T12" s="24"/>
      <c r="U12" s="31"/>
      <c r="W12" t="s">
        <v>95</v>
      </c>
    </row>
    <row r="13" spans="5:23" ht="15.75" thickBot="1" x14ac:dyDescent="0.3">
      <c r="E13" s="67"/>
      <c r="F13" s="7" t="s">
        <v>9</v>
      </c>
      <c r="G13" s="7" t="s">
        <v>16</v>
      </c>
      <c r="H13" s="7">
        <v>30</v>
      </c>
      <c r="I13" s="6">
        <f t="shared" si="1"/>
        <v>30000</v>
      </c>
      <c r="J13" s="7">
        <v>520</v>
      </c>
      <c r="K13" s="7">
        <v>19</v>
      </c>
      <c r="L13" s="7" t="e">
        <f ca="1">[1]!h_pT_H2O(J13,K13)</f>
        <v>#NAME?</v>
      </c>
      <c r="M13" s="7"/>
      <c r="N13" s="7">
        <v>30</v>
      </c>
      <c r="O13" s="6">
        <f t="shared" si="2"/>
        <v>30000</v>
      </c>
      <c r="P13" s="7">
        <v>520</v>
      </c>
      <c r="Q13" s="7">
        <v>30</v>
      </c>
      <c r="R13" s="43" t="e">
        <f ca="1">[1]!h_pT_H2O(P13,Q13)</f>
        <v>#NAME?</v>
      </c>
      <c r="S13" s="43" t="e">
        <f t="shared" ca="1" si="0"/>
        <v>#NAME?</v>
      </c>
      <c r="T13" s="32"/>
      <c r="U13" s="33"/>
    </row>
    <row r="14" spans="5:23" ht="15.75" thickBot="1" x14ac:dyDescent="0.3">
      <c r="E14" s="86" t="s">
        <v>17</v>
      </c>
      <c r="F14" s="3" t="s">
        <v>9</v>
      </c>
      <c r="G14" s="3" t="s">
        <v>5</v>
      </c>
      <c r="H14" s="3">
        <v>141</v>
      </c>
      <c r="I14" s="6">
        <f t="shared" si="1"/>
        <v>141000</v>
      </c>
      <c r="J14" s="3">
        <v>6100</v>
      </c>
      <c r="K14" s="3">
        <v>500</v>
      </c>
      <c r="L14" s="3" t="e">
        <f ca="1">[1]!h_pT_H2O(J14,K14)</f>
        <v>#NAME?</v>
      </c>
      <c r="M14" s="3"/>
      <c r="N14" s="3">
        <v>137</v>
      </c>
      <c r="O14" s="6">
        <f t="shared" si="2"/>
        <v>137000</v>
      </c>
      <c r="P14" s="3">
        <v>5690</v>
      </c>
      <c r="Q14" s="3">
        <v>463</v>
      </c>
      <c r="R14" s="43" t="e">
        <f ca="1">[1]!h_pT_H2O(P14,Q14)</f>
        <v>#NAME?</v>
      </c>
      <c r="S14" s="43" t="e">
        <f t="shared" ca="1" si="0"/>
        <v>#NAME?</v>
      </c>
      <c r="T14" s="28"/>
      <c r="U14" s="28"/>
    </row>
    <row r="15" spans="5:23" ht="15.75" thickBot="1" x14ac:dyDescent="0.3">
      <c r="E15" s="74"/>
      <c r="F15" s="1" t="s">
        <v>22</v>
      </c>
      <c r="G15" s="75" t="s">
        <v>15</v>
      </c>
      <c r="H15" s="1">
        <v>53</v>
      </c>
      <c r="I15" s="6">
        <f t="shared" si="1"/>
        <v>53000</v>
      </c>
      <c r="J15" s="1">
        <v>650</v>
      </c>
      <c r="K15" s="1">
        <v>211</v>
      </c>
      <c r="L15" s="1" t="e">
        <f ca="1">[1]!h_pT_H2O(J15,K15)</f>
        <v>#NAME?</v>
      </c>
      <c r="M15" s="1"/>
      <c r="N15" s="1">
        <v>54.7</v>
      </c>
      <c r="O15" s="6">
        <f>N15*$J$50</f>
        <v>54700</v>
      </c>
      <c r="P15" s="1">
        <v>445</v>
      </c>
      <c r="Q15" s="1">
        <v>175</v>
      </c>
      <c r="R15" s="43" t="e">
        <f ca="1">[1]!h_pT_H2O(P15,Q15)</f>
        <v>#NAME?</v>
      </c>
      <c r="S15" s="43" t="e">
        <f t="shared" ca="1" si="0"/>
        <v>#NAME?</v>
      </c>
      <c r="T15" s="24"/>
      <c r="U15" s="24"/>
    </row>
    <row r="16" spans="5:23" ht="15.75" thickBot="1" x14ac:dyDescent="0.3">
      <c r="E16" s="74"/>
      <c r="F16" s="1" t="s">
        <v>18</v>
      </c>
      <c r="G16" s="85"/>
      <c r="H16" s="1">
        <v>11.8</v>
      </c>
      <c r="I16" s="6">
        <f t="shared" si="1"/>
        <v>11800</v>
      </c>
      <c r="J16" s="1">
        <v>195</v>
      </c>
      <c r="K16" s="1">
        <v>118</v>
      </c>
      <c r="L16" s="1" t="e">
        <f ca="1">[1]!h_pT_H2O(J16,K16)</f>
        <v>#NAME?</v>
      </c>
      <c r="M16" s="1"/>
      <c r="N16" s="1">
        <v>10</v>
      </c>
      <c r="O16" s="6">
        <f t="shared" si="2"/>
        <v>10000</v>
      </c>
      <c r="P16" s="1">
        <v>170</v>
      </c>
      <c r="Q16" s="1">
        <v>112</v>
      </c>
      <c r="R16" s="43" t="e">
        <f ca="1">[1]!h_pT_H2O(P16,Q16)</f>
        <v>#NAME?</v>
      </c>
      <c r="S16" s="43" t="e">
        <f t="shared" ca="1" si="0"/>
        <v>#NAME?</v>
      </c>
      <c r="T16" s="24"/>
      <c r="U16" s="24"/>
    </row>
    <row r="17" spans="5:28" ht="15.75" thickBot="1" x14ac:dyDescent="0.3">
      <c r="E17" s="74"/>
      <c r="F17" s="1" t="s">
        <v>19</v>
      </c>
      <c r="G17" s="85"/>
      <c r="H17" s="1">
        <v>13.2</v>
      </c>
      <c r="I17" s="6">
        <f t="shared" si="1"/>
        <v>13200</v>
      </c>
      <c r="J17" s="1">
        <v>47</v>
      </c>
      <c r="K17" s="1">
        <v>80</v>
      </c>
      <c r="L17" s="1" t="e">
        <f ca="1">[1]!h_pT_H2O(J17,K17)</f>
        <v>#NAME?</v>
      </c>
      <c r="M17" s="1"/>
      <c r="N17" s="1">
        <v>10.199999999999999</v>
      </c>
      <c r="O17" s="6">
        <f t="shared" si="2"/>
        <v>10200</v>
      </c>
      <c r="P17" s="1">
        <v>30</v>
      </c>
      <c r="Q17" s="1">
        <v>80</v>
      </c>
      <c r="R17" s="43" t="e">
        <f ca="1">[1]!h_pT_H2O(P17,Q17)</f>
        <v>#NAME?</v>
      </c>
      <c r="S17" s="43" t="e">
        <f ca="1">(N17*R17)/3600</f>
        <v>#NAME?</v>
      </c>
      <c r="T17" s="24"/>
      <c r="U17" s="24"/>
      <c r="W17" t="s">
        <v>95</v>
      </c>
    </row>
    <row r="18" spans="5:28" ht="16.5" customHeight="1" thickBot="1" x14ac:dyDescent="0.3">
      <c r="E18" s="75"/>
      <c r="F18" s="2" t="s">
        <v>20</v>
      </c>
      <c r="G18" s="85"/>
      <c r="H18" s="2">
        <v>70</v>
      </c>
      <c r="I18" s="6">
        <f t="shared" si="1"/>
        <v>70000</v>
      </c>
      <c r="J18" s="2">
        <v>5</v>
      </c>
      <c r="K18" s="2">
        <v>90</v>
      </c>
      <c r="L18" s="2" t="e">
        <f ca="1">[1]!h_pT_H2O(J18,K18)</f>
        <v>#NAME?</v>
      </c>
      <c r="M18" s="2"/>
      <c r="N18" s="2">
        <v>62</v>
      </c>
      <c r="O18" s="6">
        <f t="shared" si="2"/>
        <v>62000</v>
      </c>
      <c r="P18" s="2">
        <v>5</v>
      </c>
      <c r="Q18" s="2">
        <v>85</v>
      </c>
      <c r="R18" s="43" t="e">
        <f ca="1">[1]!h_pT_H2O(P18,Q18)</f>
        <v>#NAME?</v>
      </c>
      <c r="S18" s="43" t="e">
        <f t="shared" ca="1" si="0"/>
        <v>#NAME?</v>
      </c>
      <c r="T18" s="34"/>
      <c r="U18" s="34"/>
    </row>
    <row r="19" spans="5:28" ht="16.5" customHeight="1" thickBot="1" x14ac:dyDescent="0.3">
      <c r="E19" s="82" t="s">
        <v>23</v>
      </c>
      <c r="F19" s="6" t="s">
        <v>79</v>
      </c>
      <c r="G19" s="35"/>
      <c r="H19" s="6">
        <v>141</v>
      </c>
      <c r="I19" s="6">
        <f t="shared" si="1"/>
        <v>141000</v>
      </c>
      <c r="J19" s="6">
        <v>6100</v>
      </c>
      <c r="K19" s="6">
        <v>500</v>
      </c>
      <c r="L19" s="6" t="e">
        <f ca="1">[1]!h_pT_H2O(J19,K19)</f>
        <v>#NAME?</v>
      </c>
      <c r="M19" s="6"/>
      <c r="N19" s="6">
        <v>130</v>
      </c>
      <c r="O19" s="6">
        <f t="shared" si="2"/>
        <v>130000</v>
      </c>
      <c r="P19" s="6">
        <v>5700</v>
      </c>
      <c r="Q19" s="6">
        <v>466</v>
      </c>
      <c r="R19" s="43" t="e">
        <f ca="1">[1]!h_pT_H2O(P19,Q19)</f>
        <v>#NAME?</v>
      </c>
      <c r="S19" s="43" t="e">
        <f t="shared" ca="1" si="0"/>
        <v>#NAME?</v>
      </c>
      <c r="T19" s="29"/>
      <c r="U19" s="30"/>
      <c r="AB19" s="43">
        <f t="shared" ref="AB19" si="3">(W19*AA19)/3600</f>
        <v>0</v>
      </c>
    </row>
    <row r="20" spans="5:28" ht="15" customHeight="1" thickBot="1" x14ac:dyDescent="0.3">
      <c r="E20" s="83"/>
      <c r="F20" s="1" t="s">
        <v>49</v>
      </c>
      <c r="G20" s="25"/>
      <c r="H20" s="1">
        <v>4</v>
      </c>
      <c r="I20" s="6">
        <f t="shared" si="1"/>
        <v>4000</v>
      </c>
      <c r="J20" s="1">
        <v>1450</v>
      </c>
      <c r="K20" s="1">
        <v>109</v>
      </c>
      <c r="L20" s="1" t="e">
        <f ca="1">[1]!h_pT_H2O(J20,K20)</f>
        <v>#NAME?</v>
      </c>
      <c r="M20" s="1"/>
      <c r="N20" s="1">
        <v>2</v>
      </c>
      <c r="O20" s="6">
        <f t="shared" si="2"/>
        <v>2000</v>
      </c>
      <c r="P20" s="1">
        <v>1500</v>
      </c>
      <c r="Q20" s="1">
        <v>110</v>
      </c>
      <c r="R20" s="43" t="e">
        <f ca="1">[1]!h_pT_H2O(P20,Q20)</f>
        <v>#NAME?</v>
      </c>
      <c r="S20" s="43" t="e">
        <f t="shared" ca="1" si="0"/>
        <v>#NAME?</v>
      </c>
      <c r="T20" s="24"/>
      <c r="U20" s="31"/>
      <c r="X20" s="1">
        <v>450</v>
      </c>
    </row>
    <row r="21" spans="5:28" ht="15.75" thickBot="1" x14ac:dyDescent="0.3">
      <c r="E21" s="84"/>
      <c r="F21" s="7" t="s">
        <v>10</v>
      </c>
      <c r="G21" s="36"/>
      <c r="H21" s="7">
        <v>180</v>
      </c>
      <c r="I21" s="6">
        <f t="shared" si="1"/>
        <v>180000</v>
      </c>
      <c r="J21" s="7">
        <v>600</v>
      </c>
      <c r="K21" s="7">
        <v>232</v>
      </c>
      <c r="L21" s="7" t="e">
        <f ca="1">[1]!h_pT_H2O(J21,K21)</f>
        <v>#NAME?</v>
      </c>
      <c r="M21" s="7"/>
      <c r="N21" s="7">
        <v>2</v>
      </c>
      <c r="O21" s="6">
        <f t="shared" si="2"/>
        <v>2000</v>
      </c>
      <c r="P21" s="7">
        <v>445</v>
      </c>
      <c r="Q21" s="7">
        <v>250</v>
      </c>
      <c r="R21" s="43" t="e">
        <f ca="1">[1]!h_pT_H2O(P21,Q21)</f>
        <v>#NAME?</v>
      </c>
      <c r="S21" s="43" t="e">
        <f t="shared" ca="1" si="0"/>
        <v>#NAME?</v>
      </c>
      <c r="T21" s="32"/>
      <c r="U21" s="33"/>
    </row>
    <row r="22" spans="5:28" ht="15.75" thickBot="1" x14ac:dyDescent="0.3">
      <c r="E22" s="66" t="s">
        <v>21</v>
      </c>
      <c r="F22" s="6" t="s">
        <v>25</v>
      </c>
      <c r="G22" s="73" t="s">
        <v>15</v>
      </c>
      <c r="H22" s="6">
        <v>49</v>
      </c>
      <c r="I22" s="6">
        <f t="shared" si="1"/>
        <v>49000</v>
      </c>
      <c r="J22" s="6">
        <v>600</v>
      </c>
      <c r="K22" s="6">
        <v>252</v>
      </c>
      <c r="L22" s="7" t="e">
        <f ca="1">[1]!h_pT_H2O(J22,K22)</f>
        <v>#NAME?</v>
      </c>
      <c r="M22" s="6"/>
      <c r="N22" s="6">
        <v>76</v>
      </c>
      <c r="O22" s="6">
        <f t="shared" si="2"/>
        <v>76000</v>
      </c>
      <c r="P22" s="6">
        <v>451</v>
      </c>
      <c r="Q22" s="6">
        <v>237</v>
      </c>
      <c r="R22" s="43" t="e">
        <f ca="1">[1]!h_pT_H2O(P22,Q22)</f>
        <v>#NAME?</v>
      </c>
      <c r="S22" s="43" t="e">
        <f t="shared" ca="1" si="0"/>
        <v>#NAME?</v>
      </c>
      <c r="T22" s="29"/>
      <c r="U22" s="30"/>
    </row>
    <row r="23" spans="5:28" ht="15.75" thickBot="1" x14ac:dyDescent="0.3">
      <c r="E23" s="68"/>
      <c r="F23" s="1" t="s">
        <v>71</v>
      </c>
      <c r="G23" s="74"/>
      <c r="H23" s="1">
        <v>53</v>
      </c>
      <c r="I23" s="6">
        <f t="shared" si="1"/>
        <v>53000</v>
      </c>
      <c r="J23" s="1">
        <v>650</v>
      </c>
      <c r="K23" s="1">
        <v>211</v>
      </c>
      <c r="L23" s="1" t="e">
        <f ca="1">[1]!h_pT_H2O(J23,K23)</f>
        <v>#NAME?</v>
      </c>
      <c r="M23" s="1"/>
      <c r="N23" s="1">
        <v>48</v>
      </c>
      <c r="O23" s="6">
        <f t="shared" si="2"/>
        <v>48000</v>
      </c>
      <c r="P23" s="1">
        <v>450</v>
      </c>
      <c r="Q23" s="1">
        <v>175</v>
      </c>
      <c r="R23" s="43" t="e">
        <f ca="1">[1]!h_pT_H2O(P23,Q23)</f>
        <v>#NAME?</v>
      </c>
      <c r="S23" s="43" t="e">
        <f t="shared" ca="1" si="0"/>
        <v>#NAME?</v>
      </c>
      <c r="T23" s="24"/>
      <c r="U23" s="31"/>
    </row>
    <row r="24" spans="5:28" ht="15.75" thickBot="1" x14ac:dyDescent="0.3">
      <c r="E24" s="68"/>
      <c r="F24" s="1" t="s">
        <v>24</v>
      </c>
      <c r="G24" s="74"/>
      <c r="H24" s="1">
        <v>180</v>
      </c>
      <c r="I24" s="6">
        <f t="shared" si="1"/>
        <v>180000</v>
      </c>
      <c r="J24" s="1">
        <v>600</v>
      </c>
      <c r="K24" s="1">
        <v>232</v>
      </c>
      <c r="L24" s="1" t="e">
        <f ca="1">[1]!h_pT_H2O(J24,K24)</f>
        <v>#NAME?</v>
      </c>
      <c r="M24" s="1"/>
      <c r="N24" s="1">
        <v>2</v>
      </c>
      <c r="O24" s="6">
        <f t="shared" si="2"/>
        <v>2000</v>
      </c>
      <c r="P24" s="1">
        <v>445</v>
      </c>
      <c r="Q24" s="1">
        <v>250</v>
      </c>
      <c r="R24" s="43" t="e">
        <f ca="1">[1]!h_pT_H2O(P24,Q24)</f>
        <v>#NAME?</v>
      </c>
      <c r="S24" s="43" t="e">
        <f t="shared" ca="1" si="0"/>
        <v>#NAME?</v>
      </c>
      <c r="T24" s="24"/>
      <c r="U24" s="31"/>
    </row>
    <row r="25" spans="5:28" ht="15.75" thickBot="1" x14ac:dyDescent="0.3">
      <c r="E25" s="68"/>
      <c r="F25" s="1" t="s">
        <v>27</v>
      </c>
      <c r="G25" s="74"/>
      <c r="H25" s="1">
        <v>100</v>
      </c>
      <c r="I25" s="6">
        <f t="shared" si="1"/>
        <v>100000</v>
      </c>
      <c r="J25" s="1">
        <v>570</v>
      </c>
      <c r="K25" s="1">
        <v>232</v>
      </c>
      <c r="L25" s="1" t="e">
        <f ca="1">[1]!h_pT_H2O(J25,K25)</f>
        <v>#NAME?</v>
      </c>
      <c r="M25" s="1"/>
      <c r="N25" s="1">
        <v>106</v>
      </c>
      <c r="O25" s="6">
        <f t="shared" si="2"/>
        <v>106000</v>
      </c>
      <c r="P25" s="1">
        <v>430</v>
      </c>
      <c r="Q25" s="1">
        <v>170</v>
      </c>
      <c r="R25" s="43" t="e">
        <f ca="1">[1]!h_pT_H2O(P25,Q25)</f>
        <v>#NAME?</v>
      </c>
      <c r="S25" s="43" t="e">
        <f t="shared" ca="1" si="0"/>
        <v>#NAME?</v>
      </c>
      <c r="T25" s="24"/>
      <c r="U25" s="31"/>
    </row>
    <row r="26" spans="5:28" ht="15.75" thickBot="1" x14ac:dyDescent="0.3">
      <c r="E26" s="67"/>
      <c r="F26" s="7" t="s">
        <v>28</v>
      </c>
      <c r="G26" s="76"/>
      <c r="H26" s="7">
        <v>10</v>
      </c>
      <c r="I26" s="6">
        <f t="shared" si="1"/>
        <v>10000</v>
      </c>
      <c r="J26" s="7">
        <v>570</v>
      </c>
      <c r="K26" s="7">
        <v>110</v>
      </c>
      <c r="L26" s="7" t="e">
        <f ca="1">[1]!h_pT_H2O(J26,K26)</f>
        <v>#NAME?</v>
      </c>
      <c r="M26" s="7"/>
      <c r="N26" s="7">
        <v>10</v>
      </c>
      <c r="O26" s="6">
        <f t="shared" si="2"/>
        <v>10000</v>
      </c>
      <c r="P26" s="7">
        <v>170</v>
      </c>
      <c r="Q26" s="7">
        <v>110</v>
      </c>
      <c r="R26" s="43" t="e">
        <f ca="1">[1]!h_pT_H2O(P26,Q26)</f>
        <v>#NAME?</v>
      </c>
      <c r="S26" s="43" t="e">
        <f t="shared" ca="1" si="0"/>
        <v>#NAME?</v>
      </c>
      <c r="T26" s="32"/>
      <c r="U26" s="33"/>
      <c r="V26" t="s">
        <v>95</v>
      </c>
    </row>
    <row r="27" spans="5:28" ht="15.75" customHeight="1" thickBot="1" x14ac:dyDescent="0.3">
      <c r="E27" s="77" t="s">
        <v>35</v>
      </c>
      <c r="F27" s="6" t="s">
        <v>30</v>
      </c>
      <c r="G27" s="6" t="s">
        <v>15</v>
      </c>
      <c r="H27" s="6">
        <v>100</v>
      </c>
      <c r="I27" s="6">
        <f t="shared" si="1"/>
        <v>100000</v>
      </c>
      <c r="J27" s="6">
        <v>570</v>
      </c>
      <c r="K27" s="6">
        <v>232</v>
      </c>
      <c r="L27" s="6" t="e">
        <f ca="1">[1]!h_pT_H2O(J27,K27)</f>
        <v>#NAME?</v>
      </c>
      <c r="M27" s="6"/>
      <c r="N27" s="6">
        <v>125</v>
      </c>
      <c r="O27" s="6">
        <f t="shared" si="2"/>
        <v>125000</v>
      </c>
      <c r="P27" s="6">
        <v>450</v>
      </c>
      <c r="Q27" s="6">
        <v>190</v>
      </c>
      <c r="R27" s="43" t="e">
        <f ca="1">[1]!h_pT_H2O(P27,Q27)</f>
        <v>#NAME?</v>
      </c>
      <c r="S27" s="43" t="e">
        <f t="shared" ca="1" si="0"/>
        <v>#NAME?</v>
      </c>
      <c r="T27" s="29"/>
      <c r="U27" s="30"/>
    </row>
    <row r="28" spans="5:28" ht="15.75" thickBot="1" x14ac:dyDescent="0.3">
      <c r="E28" s="78"/>
      <c r="F28" s="1" t="s">
        <v>31</v>
      </c>
      <c r="G28" s="1" t="s">
        <v>60</v>
      </c>
      <c r="H28" s="1">
        <v>5.8</v>
      </c>
      <c r="I28" s="6">
        <f t="shared" si="1"/>
        <v>5800</v>
      </c>
      <c r="J28" s="1">
        <v>1300</v>
      </c>
      <c r="K28" s="1">
        <v>109</v>
      </c>
      <c r="L28" s="1" t="e">
        <f ca="1">[1]!h_pT_H2O(J28,K28)</f>
        <v>#NAME?</v>
      </c>
      <c r="M28" s="1"/>
      <c r="N28" s="1">
        <v>6</v>
      </c>
      <c r="O28" s="6">
        <f t="shared" si="2"/>
        <v>6000</v>
      </c>
      <c r="P28" s="1">
        <v>1500</v>
      </c>
      <c r="Q28" s="1">
        <v>110</v>
      </c>
      <c r="R28" s="43" t="e">
        <f ca="1">[1]!h_pT_H2O(P28,Q28)</f>
        <v>#NAME?</v>
      </c>
      <c r="S28" s="43" t="e">
        <f t="shared" ca="1" si="0"/>
        <v>#NAME?</v>
      </c>
      <c r="T28" s="24"/>
      <c r="U28" s="31"/>
    </row>
    <row r="29" spans="5:28" ht="15.75" thickBot="1" x14ac:dyDescent="0.3">
      <c r="E29" s="79"/>
      <c r="F29" s="7" t="s">
        <v>36</v>
      </c>
      <c r="G29" s="7" t="s">
        <v>15</v>
      </c>
      <c r="H29" s="7">
        <v>106</v>
      </c>
      <c r="I29" s="6">
        <f t="shared" si="1"/>
        <v>106000</v>
      </c>
      <c r="J29" s="7">
        <v>550</v>
      </c>
      <c r="K29" s="7">
        <v>170</v>
      </c>
      <c r="L29" s="7" t="e">
        <f ca="1">[1]!h_pT_H2O(J29,K29)</f>
        <v>#NAME?</v>
      </c>
      <c r="M29" s="7"/>
      <c r="N29" s="7">
        <v>110</v>
      </c>
      <c r="O29" s="6">
        <f t="shared" si="2"/>
        <v>110000</v>
      </c>
      <c r="P29" s="7">
        <v>430</v>
      </c>
      <c r="Q29" s="7">
        <v>170</v>
      </c>
      <c r="R29" s="48" t="e">
        <f ca="1">[1]!h_pT_H2O(P29,Q29)</f>
        <v>#NAME?</v>
      </c>
      <c r="S29" s="48" t="e">
        <f t="shared" ca="1" si="0"/>
        <v>#NAME?</v>
      </c>
      <c r="T29" s="32"/>
      <c r="U29" s="33"/>
    </row>
    <row r="30" spans="5:28" ht="15.75" thickBot="1" x14ac:dyDescent="0.3">
      <c r="E30" s="69" t="s">
        <v>84</v>
      </c>
      <c r="F30" s="6" t="s">
        <v>70</v>
      </c>
      <c r="G30" s="73" t="s">
        <v>33</v>
      </c>
      <c r="H30" s="6">
        <v>70</v>
      </c>
      <c r="I30" s="6">
        <f t="shared" si="1"/>
        <v>70000</v>
      </c>
      <c r="J30" s="6">
        <v>5.3</v>
      </c>
      <c r="K30" s="6">
        <v>33.799999999999997</v>
      </c>
      <c r="L30" s="6" t="e">
        <f ca="1">[1]!h_pT_H2O(J30,K30)</f>
        <v>#NAME?</v>
      </c>
      <c r="M30" s="6"/>
      <c r="N30" s="6">
        <v>80</v>
      </c>
      <c r="O30" s="6">
        <f t="shared" si="2"/>
        <v>80000</v>
      </c>
      <c r="P30" s="6">
        <v>5</v>
      </c>
      <c r="Q30" s="6">
        <v>90</v>
      </c>
      <c r="R30" s="45" t="e">
        <f ca="1">[1]!h_pT_H2O(P30,Q30)</f>
        <v>#NAME?</v>
      </c>
      <c r="S30" s="45" t="e">
        <f t="shared" ca="1" si="0"/>
        <v>#NAME?</v>
      </c>
      <c r="T30" s="29"/>
      <c r="U30" s="30"/>
    </row>
    <row r="31" spans="5:28" ht="15.75" thickBot="1" x14ac:dyDescent="0.3">
      <c r="E31" s="70"/>
      <c r="F31" s="1" t="s">
        <v>32</v>
      </c>
      <c r="G31" s="74"/>
      <c r="H31" s="1">
        <v>13.2</v>
      </c>
      <c r="I31" s="6">
        <f t="shared" si="1"/>
        <v>13200</v>
      </c>
      <c r="J31" s="1">
        <v>124</v>
      </c>
      <c r="K31" s="1">
        <v>60</v>
      </c>
      <c r="L31" s="1" t="e">
        <f ca="1">[1]!h_pT_H2O(J31,K31)</f>
        <v>#NAME?</v>
      </c>
      <c r="M31" s="1"/>
      <c r="N31" s="1">
        <v>5</v>
      </c>
      <c r="O31" s="6">
        <f t="shared" si="2"/>
        <v>5000</v>
      </c>
      <c r="P31" s="1">
        <v>30</v>
      </c>
      <c r="Q31" s="1">
        <v>38</v>
      </c>
      <c r="R31" s="45" t="e">
        <f ca="1">[1]!h_pT_H2O(P31,Q31)</f>
        <v>#NAME?</v>
      </c>
      <c r="S31" s="45" t="e">
        <f t="shared" ca="1" si="0"/>
        <v>#NAME?</v>
      </c>
      <c r="T31" s="24"/>
      <c r="U31" s="31"/>
    </row>
    <row r="32" spans="5:28" ht="15.75" thickBot="1" x14ac:dyDescent="0.3">
      <c r="E32" s="71"/>
      <c r="F32" s="2" t="s">
        <v>86</v>
      </c>
      <c r="G32" s="75"/>
      <c r="H32" s="2">
        <v>4300</v>
      </c>
      <c r="I32" s="6">
        <f t="shared" si="1"/>
        <v>4300000</v>
      </c>
      <c r="J32" s="2">
        <v>300</v>
      </c>
      <c r="K32" s="2">
        <v>16</v>
      </c>
      <c r="L32" s="1" t="e">
        <f ca="1">[1]!h_pT_H2O(J32,K32)</f>
        <v>#NAME?</v>
      </c>
      <c r="M32" s="2"/>
      <c r="N32" s="2"/>
      <c r="O32" s="6"/>
      <c r="P32" s="2"/>
      <c r="Q32" s="2"/>
      <c r="R32" s="45"/>
      <c r="S32" s="45"/>
      <c r="T32" s="34"/>
      <c r="U32" s="49"/>
    </row>
    <row r="33" spans="5:21" ht="15.75" thickBot="1" x14ac:dyDescent="0.3">
      <c r="E33" s="71"/>
      <c r="F33" s="2" t="s">
        <v>87</v>
      </c>
      <c r="G33" s="75"/>
      <c r="H33" s="2">
        <v>4300</v>
      </c>
      <c r="I33" s="6">
        <f t="shared" si="1"/>
        <v>4300000</v>
      </c>
      <c r="J33" s="2">
        <v>95</v>
      </c>
      <c r="K33" s="2">
        <v>22</v>
      </c>
      <c r="L33" s="1" t="e">
        <f ca="1">[1]!h_pT_H2O(J33,K33)</f>
        <v>#NAME?</v>
      </c>
      <c r="M33" s="2"/>
      <c r="N33" s="2"/>
      <c r="O33" s="6"/>
      <c r="P33" s="2"/>
      <c r="Q33" s="2"/>
      <c r="R33" s="45"/>
      <c r="S33" s="45"/>
      <c r="T33" s="34"/>
      <c r="U33" s="49"/>
    </row>
    <row r="34" spans="5:21" ht="15.75" thickBot="1" x14ac:dyDescent="0.3">
      <c r="E34" s="72"/>
      <c r="F34" s="7" t="s">
        <v>34</v>
      </c>
      <c r="G34" s="76"/>
      <c r="H34" s="7">
        <v>70</v>
      </c>
      <c r="I34" s="6">
        <f t="shared" si="1"/>
        <v>70000</v>
      </c>
      <c r="J34" s="7">
        <v>5</v>
      </c>
      <c r="K34" s="7">
        <v>34</v>
      </c>
      <c r="L34" s="7" t="e">
        <f ca="1">[1]!h_pT_H2O(J34,K34)</f>
        <v>#NAME?</v>
      </c>
      <c r="M34" s="7"/>
      <c r="N34" s="7">
        <v>81</v>
      </c>
      <c r="O34" s="6">
        <f t="shared" si="2"/>
        <v>81000</v>
      </c>
      <c r="P34" s="7">
        <v>3</v>
      </c>
      <c r="Q34" s="7">
        <v>41</v>
      </c>
      <c r="R34" s="45" t="e">
        <f ca="1">[1]!h_pT_H2O(P34,Q34)</f>
        <v>#NAME?</v>
      </c>
      <c r="S34" s="45" t="e">
        <f t="shared" ca="1" si="0"/>
        <v>#NAME?</v>
      </c>
      <c r="T34" s="32"/>
      <c r="U34" s="33"/>
    </row>
    <row r="35" spans="5:21" ht="15.75" thickBot="1" x14ac:dyDescent="0.3">
      <c r="E35" s="66" t="s">
        <v>50</v>
      </c>
      <c r="F35" s="6" t="s">
        <v>69</v>
      </c>
      <c r="G35" s="6" t="s">
        <v>15</v>
      </c>
      <c r="H35" s="6">
        <v>13.2</v>
      </c>
      <c r="I35" s="6">
        <f t="shared" si="1"/>
        <v>13200</v>
      </c>
      <c r="J35" s="6">
        <v>47</v>
      </c>
      <c r="K35" s="6">
        <v>90</v>
      </c>
      <c r="L35" s="6" t="e">
        <f ca="1">[1]!h_pT_H2O(J35,K35)</f>
        <v>#NAME?</v>
      </c>
      <c r="M35" s="6"/>
      <c r="N35" s="6">
        <v>10.199999999999999</v>
      </c>
      <c r="O35" s="6">
        <f t="shared" si="2"/>
        <v>10200</v>
      </c>
      <c r="P35" s="6">
        <v>30</v>
      </c>
      <c r="Q35" s="6">
        <v>85</v>
      </c>
      <c r="R35" s="47" t="e">
        <f ca="1">[1]!h_pT_H2O(P35,Q35)</f>
        <v>#NAME?</v>
      </c>
      <c r="S35" s="47" t="e">
        <f t="shared" ca="1" si="0"/>
        <v>#NAME?</v>
      </c>
      <c r="T35" s="29"/>
      <c r="U35" s="30"/>
    </row>
    <row r="36" spans="5:21" ht="15.75" thickBot="1" x14ac:dyDescent="0.3">
      <c r="E36" s="68"/>
      <c r="F36" s="1" t="s">
        <v>51</v>
      </c>
      <c r="G36" s="1" t="s">
        <v>54</v>
      </c>
      <c r="H36" s="1">
        <v>177</v>
      </c>
      <c r="I36" s="6">
        <f t="shared" si="1"/>
        <v>177000</v>
      </c>
      <c r="J36" s="1">
        <v>541</v>
      </c>
      <c r="K36" s="1">
        <v>50</v>
      </c>
      <c r="L36" s="1" t="e">
        <f ca="1">[1]!h_pT_H2O(J36,K36)</f>
        <v>#NAME?</v>
      </c>
      <c r="M36" s="1"/>
      <c r="N36" s="1">
        <v>172</v>
      </c>
      <c r="O36" s="6">
        <f t="shared" si="2"/>
        <v>172000</v>
      </c>
      <c r="P36" s="1">
        <v>700</v>
      </c>
      <c r="Q36" s="1">
        <v>40</v>
      </c>
      <c r="R36" s="43" t="e">
        <f ca="1">[1]!h_pT_H2O(P36,Q36)</f>
        <v>#NAME?</v>
      </c>
      <c r="S36" s="43" t="e">
        <f t="shared" ca="1" si="0"/>
        <v>#NAME?</v>
      </c>
      <c r="T36" s="24"/>
      <c r="U36" s="31"/>
    </row>
    <row r="37" spans="5:21" ht="15.75" thickBot="1" x14ac:dyDescent="0.3">
      <c r="E37" s="68"/>
      <c r="F37" s="1" t="s">
        <v>52</v>
      </c>
      <c r="G37" s="1" t="s">
        <v>55</v>
      </c>
      <c r="H37" s="1">
        <v>13.2</v>
      </c>
      <c r="I37" s="6">
        <f t="shared" si="1"/>
        <v>13200</v>
      </c>
      <c r="J37" s="1">
        <v>124</v>
      </c>
      <c r="K37" s="1">
        <v>60</v>
      </c>
      <c r="L37" s="1" t="e">
        <f ca="1">[1]!h_pT_H2O(J37,K37)</f>
        <v>#NAME?</v>
      </c>
      <c r="M37" s="1"/>
      <c r="N37" s="1">
        <v>10.199999999999999</v>
      </c>
      <c r="O37" s="6">
        <f t="shared" si="2"/>
        <v>10200</v>
      </c>
      <c r="P37" s="1">
        <v>30</v>
      </c>
      <c r="Q37" s="1">
        <v>65</v>
      </c>
      <c r="R37" s="43" t="e">
        <f ca="1">[1]!h_pT_H2O(P37,Q37)</f>
        <v>#NAME?</v>
      </c>
      <c r="S37" s="43" t="e">
        <f t="shared" ca="1" si="0"/>
        <v>#NAME?</v>
      </c>
      <c r="T37" s="24"/>
      <c r="U37" s="31"/>
    </row>
    <row r="38" spans="5:21" ht="15.75" thickBot="1" x14ac:dyDescent="0.3">
      <c r="E38" s="67"/>
      <c r="F38" s="7" t="s">
        <v>53</v>
      </c>
      <c r="G38" s="7" t="s">
        <v>55</v>
      </c>
      <c r="H38" s="7">
        <v>210</v>
      </c>
      <c r="I38" s="6">
        <f t="shared" si="1"/>
        <v>210000</v>
      </c>
      <c r="J38" s="7">
        <v>1100</v>
      </c>
      <c r="K38" s="7">
        <v>77</v>
      </c>
      <c r="L38" s="7" t="e">
        <f ca="1">[1]!h_pT_H2O(J38,K38)</f>
        <v>#NAME?</v>
      </c>
      <c r="M38" s="7"/>
      <c r="N38" s="7">
        <v>172</v>
      </c>
      <c r="O38" s="6">
        <f t="shared" si="2"/>
        <v>172000</v>
      </c>
      <c r="P38" s="7">
        <v>700</v>
      </c>
      <c r="Q38" s="7">
        <v>74</v>
      </c>
      <c r="R38" s="43" t="e">
        <f ca="1">[1]!h_pT_H2O(P38,Q38)</f>
        <v>#NAME?</v>
      </c>
      <c r="S38" s="43" t="e">
        <f t="shared" ca="1" si="0"/>
        <v>#NAME?</v>
      </c>
      <c r="T38" s="32"/>
      <c r="U38" s="33"/>
    </row>
    <row r="39" spans="5:21" ht="15.75" thickBot="1" x14ac:dyDescent="0.3">
      <c r="E39" s="66" t="s">
        <v>56</v>
      </c>
      <c r="F39" s="6" t="s">
        <v>57</v>
      </c>
      <c r="G39" s="6" t="s">
        <v>55</v>
      </c>
      <c r="H39" s="6">
        <v>1800</v>
      </c>
      <c r="I39" s="6">
        <f t="shared" si="1"/>
        <v>1800000</v>
      </c>
      <c r="J39" s="6">
        <v>300</v>
      </c>
      <c r="K39" s="6">
        <v>18</v>
      </c>
      <c r="L39" s="6" t="e">
        <f ca="1">[1]!h_pT_H2O(J39,K39)</f>
        <v>#NAME?</v>
      </c>
      <c r="M39" s="6"/>
      <c r="N39" s="6">
        <v>1296</v>
      </c>
      <c r="O39" s="6">
        <f t="shared" si="2"/>
        <v>1296000</v>
      </c>
      <c r="P39" s="6">
        <v>130</v>
      </c>
      <c r="Q39" s="6">
        <v>16</v>
      </c>
      <c r="R39" s="43" t="e">
        <f ca="1">[1]!h_pT_H2O(P39,Q39)</f>
        <v>#NAME?</v>
      </c>
      <c r="S39" s="43" t="e">
        <f t="shared" ca="1" si="0"/>
        <v>#NAME?</v>
      </c>
      <c r="T39" s="29"/>
      <c r="U39" s="30"/>
    </row>
    <row r="40" spans="5:21" ht="15.75" thickBot="1" x14ac:dyDescent="0.3">
      <c r="E40" s="68"/>
      <c r="F40" s="1" t="s">
        <v>58</v>
      </c>
      <c r="G40" s="1" t="s">
        <v>55</v>
      </c>
      <c r="H40" s="1">
        <f>850</f>
        <v>850</v>
      </c>
      <c r="I40" s="6">
        <f t="shared" si="1"/>
        <v>850000</v>
      </c>
      <c r="J40" s="1">
        <v>847</v>
      </c>
      <c r="K40" s="1">
        <v>38</v>
      </c>
      <c r="L40" s="1" t="e">
        <f ca="1">[1]!h_pT_H2O(J40,K40)</f>
        <v>#NAME?</v>
      </c>
      <c r="M40" s="1"/>
      <c r="N40" s="1">
        <v>975</v>
      </c>
      <c r="O40" s="6">
        <f t="shared" si="2"/>
        <v>975000</v>
      </c>
      <c r="P40" s="1">
        <v>600</v>
      </c>
      <c r="Q40" s="1">
        <v>36</v>
      </c>
      <c r="R40" s="43" t="e">
        <f ca="1">[1]!h_pT_H2O(P40,Q40)</f>
        <v>#NAME?</v>
      </c>
      <c r="S40" s="43" t="e">
        <f t="shared" ca="1" si="0"/>
        <v>#NAME?</v>
      </c>
      <c r="T40" s="24"/>
      <c r="U40" s="31"/>
    </row>
    <row r="41" spans="5:21" ht="15.75" thickBot="1" x14ac:dyDescent="0.3">
      <c r="E41" s="68"/>
      <c r="F41" s="1" t="s">
        <v>67</v>
      </c>
      <c r="G41" s="1" t="s">
        <v>55</v>
      </c>
      <c r="H41" s="1">
        <v>1800</v>
      </c>
      <c r="I41" s="6">
        <f t="shared" si="1"/>
        <v>1800000</v>
      </c>
      <c r="J41" s="1">
        <v>50</v>
      </c>
      <c r="K41" s="1">
        <v>24</v>
      </c>
      <c r="L41" s="1" t="e">
        <f ca="1">[1]!h_pT_H2O(J41,K41)</f>
        <v>#NAME?</v>
      </c>
      <c r="M41" s="1"/>
      <c r="N41" s="1">
        <v>1296</v>
      </c>
      <c r="O41" s="6">
        <f t="shared" si="2"/>
        <v>1296000</v>
      </c>
      <c r="P41" s="1">
        <v>50</v>
      </c>
      <c r="Q41" s="1">
        <v>24</v>
      </c>
      <c r="R41" s="43" t="e">
        <f ca="1">[1]!h_pT_H2O(P41,Q41)</f>
        <v>#NAME?</v>
      </c>
      <c r="S41" s="43" t="e">
        <f t="shared" ca="1" si="0"/>
        <v>#NAME?</v>
      </c>
      <c r="T41" s="24"/>
      <c r="U41" s="31"/>
    </row>
    <row r="42" spans="5:21" ht="15.75" thickBot="1" x14ac:dyDescent="0.3">
      <c r="E42" s="67"/>
      <c r="F42" s="7" t="s">
        <v>59</v>
      </c>
      <c r="G42" s="7" t="s">
        <v>55</v>
      </c>
      <c r="H42" s="7">
        <v>850</v>
      </c>
      <c r="I42" s="6">
        <f t="shared" si="1"/>
        <v>850000</v>
      </c>
      <c r="J42" s="7">
        <v>600</v>
      </c>
      <c r="K42" s="7">
        <v>26</v>
      </c>
      <c r="L42" s="7" t="e">
        <f ca="1">[1]!h_pT_H2O(J42,K42)</f>
        <v>#NAME?</v>
      </c>
      <c r="M42" s="7"/>
      <c r="N42" s="7">
        <v>975</v>
      </c>
      <c r="O42" s="6">
        <f t="shared" si="2"/>
        <v>975000</v>
      </c>
      <c r="P42" s="7">
        <v>600</v>
      </c>
      <c r="Q42" s="7">
        <v>26</v>
      </c>
      <c r="R42" s="43" t="e">
        <f ca="1">[1]!h_pT_H2O(P42,Q42)</f>
        <v>#NAME?</v>
      </c>
      <c r="S42" s="43" t="e">
        <f t="shared" ca="1" si="0"/>
        <v>#NAME?</v>
      </c>
      <c r="T42" s="32"/>
      <c r="U42" s="33"/>
    </row>
    <row r="43" spans="5:21" ht="15.75" thickBot="1" x14ac:dyDescent="0.3">
      <c r="E43" s="66" t="s">
        <v>37</v>
      </c>
      <c r="F43" s="6" t="s">
        <v>38</v>
      </c>
      <c r="G43" s="6"/>
      <c r="H43" s="6">
        <v>106</v>
      </c>
      <c r="I43" s="6">
        <f t="shared" si="1"/>
        <v>106000</v>
      </c>
      <c r="J43" s="6">
        <v>550</v>
      </c>
      <c r="K43" s="6">
        <v>170</v>
      </c>
      <c r="L43" s="6" t="e">
        <f ca="1">[1]!h_pT_H2O(J43,K43)</f>
        <v>#NAME?</v>
      </c>
      <c r="M43" s="6"/>
      <c r="N43" s="6">
        <v>110</v>
      </c>
      <c r="O43" s="6">
        <f t="shared" si="2"/>
        <v>110000</v>
      </c>
      <c r="P43" s="6">
        <v>430</v>
      </c>
      <c r="Q43" s="6">
        <v>170</v>
      </c>
      <c r="R43" s="43" t="e">
        <f ca="1">[1]!h_pT_H2O(P43,Q43)</f>
        <v>#NAME?</v>
      </c>
      <c r="S43" s="43" t="e">
        <f t="shared" ca="1" si="0"/>
        <v>#NAME?</v>
      </c>
      <c r="T43" s="29"/>
      <c r="U43" s="30"/>
    </row>
    <row r="44" spans="5:21" ht="15.75" thickBot="1" x14ac:dyDescent="0.3">
      <c r="E44" s="67"/>
      <c r="F44" s="7" t="s">
        <v>34</v>
      </c>
      <c r="G44" s="36"/>
      <c r="H44" s="7">
        <v>95</v>
      </c>
      <c r="I44" s="6">
        <f t="shared" si="1"/>
        <v>95000</v>
      </c>
      <c r="J44" s="7">
        <v>100</v>
      </c>
      <c r="K44" s="7">
        <v>90</v>
      </c>
      <c r="L44" s="7" t="e">
        <f ca="1">[1]!h_pT_H2O(J44,K44)</f>
        <v>#NAME?</v>
      </c>
      <c r="M44" s="7"/>
      <c r="N44" s="7">
        <v>95</v>
      </c>
      <c r="O44" s="6">
        <f t="shared" si="2"/>
        <v>95000</v>
      </c>
      <c r="P44" s="7">
        <v>100</v>
      </c>
      <c r="Q44" s="7">
        <v>90</v>
      </c>
      <c r="R44" s="43" t="e">
        <f ca="1">[1]!h_pT_H2O(P44,Q44)</f>
        <v>#NAME?</v>
      </c>
      <c r="S44" s="43" t="e">
        <f t="shared" ca="1" si="0"/>
        <v>#NAME?</v>
      </c>
      <c r="T44" s="32"/>
      <c r="U44" s="33"/>
    </row>
    <row r="45" spans="5:21" ht="15.75" thickBot="1" x14ac:dyDescent="0.3">
      <c r="E45" s="66" t="s">
        <v>63</v>
      </c>
      <c r="F45" s="6" t="s">
        <v>64</v>
      </c>
      <c r="G45" s="6" t="s">
        <v>55</v>
      </c>
      <c r="H45" s="6">
        <v>210</v>
      </c>
      <c r="I45" s="6">
        <f t="shared" si="1"/>
        <v>210000</v>
      </c>
      <c r="J45" s="6">
        <v>1100</v>
      </c>
      <c r="K45" s="6">
        <v>77</v>
      </c>
      <c r="L45" s="6" t="e">
        <f ca="1">[1]!h_pT_H2O(J45,K45)</f>
        <v>#NAME?</v>
      </c>
      <c r="M45" s="6"/>
      <c r="N45" s="6">
        <v>238</v>
      </c>
      <c r="O45" s="6">
        <f t="shared" si="2"/>
        <v>238000</v>
      </c>
      <c r="P45" s="6">
        <v>500</v>
      </c>
      <c r="Q45" s="6">
        <v>77</v>
      </c>
      <c r="R45" s="43" t="e">
        <f ca="1">[1]!h_pT_H2O(P45,Q45)</f>
        <v>#NAME?</v>
      </c>
      <c r="S45" s="43" t="e">
        <f t="shared" ca="1" si="0"/>
        <v>#NAME?</v>
      </c>
      <c r="T45" s="29"/>
      <c r="U45" s="30"/>
    </row>
    <row r="46" spans="5:21" ht="15.75" thickBot="1" x14ac:dyDescent="0.3">
      <c r="E46" s="68"/>
      <c r="F46" s="1" t="s">
        <v>68</v>
      </c>
      <c r="G46" s="1" t="s">
        <v>15</v>
      </c>
      <c r="H46" s="1">
        <v>10</v>
      </c>
      <c r="I46" s="6">
        <f t="shared" si="1"/>
        <v>10000</v>
      </c>
      <c r="J46" s="1">
        <v>138</v>
      </c>
      <c r="K46" s="1">
        <v>120</v>
      </c>
      <c r="L46" s="1" t="e">
        <f ca="1">[1]!h_pT_H2O(J46,K46)</f>
        <v>#NAME?</v>
      </c>
      <c r="M46" s="1"/>
      <c r="N46" s="1">
        <v>13</v>
      </c>
      <c r="O46" s="6">
        <f t="shared" si="2"/>
        <v>13000</v>
      </c>
      <c r="P46" s="1">
        <v>138</v>
      </c>
      <c r="Q46" s="1">
        <v>110</v>
      </c>
      <c r="R46" s="43" t="e">
        <f ca="1">[1]!h_pT_H2O(P46,Q46)</f>
        <v>#NAME?</v>
      </c>
      <c r="S46" s="43" t="e">
        <f t="shared" ca="1" si="0"/>
        <v>#NAME?</v>
      </c>
      <c r="T46" s="24"/>
      <c r="U46" s="31"/>
    </row>
    <row r="47" spans="5:21" ht="15.75" thickBot="1" x14ac:dyDescent="0.3">
      <c r="E47" s="68"/>
      <c r="F47" s="1" t="s">
        <v>65</v>
      </c>
      <c r="G47" s="1" t="s">
        <v>55</v>
      </c>
      <c r="H47" s="1">
        <v>181</v>
      </c>
      <c r="I47" s="6">
        <f t="shared" si="1"/>
        <v>181000</v>
      </c>
      <c r="J47" s="1">
        <v>210</v>
      </c>
      <c r="K47" s="1">
        <v>109</v>
      </c>
      <c r="L47" s="1" t="e">
        <f ca="1">[1]!h_pT_H2O(J47,K47)</f>
        <v>#NAME?</v>
      </c>
      <c r="M47" s="1"/>
      <c r="N47" s="1">
        <v>224</v>
      </c>
      <c r="O47" s="6">
        <f t="shared" si="2"/>
        <v>224000</v>
      </c>
      <c r="P47" s="1">
        <v>210</v>
      </c>
      <c r="Q47" s="1">
        <v>112</v>
      </c>
      <c r="R47" s="43" t="e">
        <f ca="1">[1]!h_pT_H2O(P47,Q47)</f>
        <v>#NAME?</v>
      </c>
      <c r="S47" s="43" t="e">
        <f t="shared" ca="1" si="0"/>
        <v>#NAME?</v>
      </c>
      <c r="T47" s="24"/>
      <c r="U47" s="31"/>
    </row>
    <row r="48" spans="5:21" ht="15.75" thickBot="1" x14ac:dyDescent="0.3">
      <c r="E48" s="67"/>
      <c r="F48" s="7" t="s">
        <v>66</v>
      </c>
      <c r="G48" s="7" t="s">
        <v>55</v>
      </c>
      <c r="H48" s="7">
        <v>5</v>
      </c>
      <c r="I48" s="6">
        <f t="shared" si="1"/>
        <v>5000</v>
      </c>
      <c r="J48" s="7">
        <v>138</v>
      </c>
      <c r="K48" s="7">
        <v>109</v>
      </c>
      <c r="L48" s="7" t="e">
        <f ca="1">[1]!h_pT_H2O(J48,K48)</f>
        <v>#NAME?</v>
      </c>
      <c r="M48" s="7"/>
      <c r="N48" s="7">
        <v>8</v>
      </c>
      <c r="O48" s="6">
        <f t="shared" si="2"/>
        <v>8000</v>
      </c>
      <c r="P48" s="7">
        <v>1300</v>
      </c>
      <c r="Q48" s="7">
        <v>112</v>
      </c>
      <c r="R48" s="43" t="e">
        <f ca="1">[1]!h_pT_H2O(P48,Q48)</f>
        <v>#NAME?</v>
      </c>
      <c r="S48" s="43" t="e">
        <f t="shared" ca="1" si="0"/>
        <v>#NAME?</v>
      </c>
      <c r="T48" s="32"/>
      <c r="U48" s="33"/>
    </row>
    <row r="50" spans="4:20" x14ac:dyDescent="0.25">
      <c r="J50" s="22">
        <v>1000</v>
      </c>
    </row>
    <row r="53" spans="4:20" x14ac:dyDescent="0.25">
      <c r="D53" s="39" t="s">
        <v>0</v>
      </c>
      <c r="E53" s="74" t="s">
        <v>17</v>
      </c>
      <c r="F53" s="74"/>
      <c r="G53" s="74"/>
      <c r="H53" s="74"/>
      <c r="I53" s="74"/>
    </row>
    <row r="54" spans="4:20" ht="15" customHeight="1" x14ac:dyDescent="0.25">
      <c r="D54" s="38" t="s">
        <v>11</v>
      </c>
      <c r="E54" s="2" t="s">
        <v>9</v>
      </c>
      <c r="F54" s="1" t="s">
        <v>22</v>
      </c>
      <c r="G54" s="1" t="s">
        <v>18</v>
      </c>
      <c r="H54" s="1" t="s">
        <v>19</v>
      </c>
      <c r="I54" s="1" t="s">
        <v>20</v>
      </c>
    </row>
    <row r="55" spans="4:20" x14ac:dyDescent="0.25">
      <c r="D55" s="39" t="s">
        <v>1</v>
      </c>
      <c r="E55" s="2" t="s">
        <v>5</v>
      </c>
      <c r="F55" s="75" t="s">
        <v>15</v>
      </c>
      <c r="G55" s="85"/>
      <c r="H55" s="85"/>
      <c r="I55" s="85"/>
      <c r="L55" s="90" t="s">
        <v>4</v>
      </c>
      <c r="M55" s="91"/>
      <c r="N55" s="91"/>
      <c r="O55" s="92"/>
    </row>
    <row r="56" spans="4:20" x14ac:dyDescent="0.25">
      <c r="D56" s="26" t="s">
        <v>7</v>
      </c>
      <c r="E56" s="1">
        <v>141</v>
      </c>
      <c r="F56" s="1">
        <v>53</v>
      </c>
      <c r="G56" s="1">
        <v>11.8</v>
      </c>
      <c r="H56" s="1">
        <v>13.2</v>
      </c>
      <c r="I56" s="1">
        <v>70</v>
      </c>
      <c r="L56" s="1" t="s">
        <v>9</v>
      </c>
      <c r="M56" s="1" t="s">
        <v>9</v>
      </c>
      <c r="N56" s="1" t="s">
        <v>10</v>
      </c>
      <c r="O56" s="1" t="s">
        <v>10</v>
      </c>
    </row>
    <row r="57" spans="4:20" x14ac:dyDescent="0.25">
      <c r="D57" s="26" t="s">
        <v>72</v>
      </c>
      <c r="E57" s="3">
        <f>E56*$J$50</f>
        <v>141000</v>
      </c>
      <c r="F57" s="3">
        <f>F56*$J$50</f>
        <v>53000</v>
      </c>
      <c r="G57" s="3">
        <f>G56*$J$50</f>
        <v>11800</v>
      </c>
      <c r="H57" s="3">
        <f>H56*$J$50</f>
        <v>13200</v>
      </c>
      <c r="I57" s="3">
        <f>I56*$J$50</f>
        <v>70000</v>
      </c>
      <c r="L57" s="1" t="s">
        <v>6</v>
      </c>
      <c r="M57" s="1" t="s">
        <v>16</v>
      </c>
      <c r="N57" s="1" t="s">
        <v>5</v>
      </c>
      <c r="O57" s="1" t="s">
        <v>15</v>
      </c>
    </row>
    <row r="58" spans="4:20" x14ac:dyDescent="0.25">
      <c r="D58" s="26" t="s">
        <v>61</v>
      </c>
      <c r="E58" s="3">
        <v>6100</v>
      </c>
      <c r="F58" s="1">
        <v>650</v>
      </c>
      <c r="G58" s="1">
        <v>195</v>
      </c>
      <c r="H58" s="1">
        <v>47</v>
      </c>
      <c r="I58" s="2">
        <v>5</v>
      </c>
      <c r="K58" s="23" t="s">
        <v>7</v>
      </c>
      <c r="L58" s="1">
        <v>224</v>
      </c>
      <c r="M58" s="1">
        <v>30</v>
      </c>
      <c r="N58" s="1">
        <v>130</v>
      </c>
      <c r="O58" s="1">
        <v>76</v>
      </c>
    </row>
    <row r="59" spans="4:20" x14ac:dyDescent="0.25">
      <c r="D59" s="26" t="s">
        <v>8</v>
      </c>
      <c r="E59" s="3">
        <v>500</v>
      </c>
      <c r="F59" s="1">
        <v>211</v>
      </c>
      <c r="G59" s="1">
        <v>118</v>
      </c>
      <c r="H59" s="1">
        <v>80</v>
      </c>
      <c r="I59" s="2">
        <v>90</v>
      </c>
      <c r="K59" s="23" t="s">
        <v>72</v>
      </c>
      <c r="L59" s="1">
        <f>L58*$J$50</f>
        <v>224000</v>
      </c>
      <c r="M59" s="1">
        <f>M58*$J$50</f>
        <v>30000</v>
      </c>
      <c r="N59" s="1">
        <f>N58*$J$50</f>
        <v>130000</v>
      </c>
      <c r="O59" s="41">
        <f>O58*$J$50</f>
        <v>76000</v>
      </c>
      <c r="P59" s="42"/>
    </row>
    <row r="60" spans="4:20" x14ac:dyDescent="0.25">
      <c r="D60" s="23" t="s">
        <v>62</v>
      </c>
      <c r="E60" s="3" t="e">
        <f ca="1">[1]!h_pT_H2O(E58,E59)</f>
        <v>#NAME?</v>
      </c>
      <c r="F60" s="1" t="e">
        <f ca="1">[1]!h_pT_H2O(F58,F59)</f>
        <v>#NAME?</v>
      </c>
      <c r="G60" s="1" t="e">
        <f ca="1">[1]!h_pT_H2O(G58,G59)</f>
        <v>#NAME?</v>
      </c>
      <c r="H60" s="1" t="e">
        <f ca="1">[1]!h_pT_H2O(H58,H59)</f>
        <v>#NAME?</v>
      </c>
      <c r="I60" s="1" t="e">
        <f ca="1">[1]!h_pT_H2O(I58,I59)</f>
        <v>#NAME?</v>
      </c>
      <c r="K60" s="23" t="s">
        <v>73</v>
      </c>
      <c r="L60" s="1">
        <v>8300</v>
      </c>
      <c r="M60" s="1">
        <v>520</v>
      </c>
      <c r="N60" s="1">
        <v>5700</v>
      </c>
      <c r="O60" s="1">
        <v>451</v>
      </c>
    </row>
    <row r="61" spans="4:20" x14ac:dyDescent="0.25">
      <c r="K61" s="39" t="s">
        <v>8</v>
      </c>
      <c r="L61" s="1">
        <v>111</v>
      </c>
      <c r="M61" s="1" t="s">
        <v>75</v>
      </c>
      <c r="N61" s="1">
        <v>466</v>
      </c>
      <c r="O61" s="1">
        <v>237</v>
      </c>
      <c r="Q61" s="74" t="s">
        <v>76</v>
      </c>
      <c r="R61" s="74"/>
      <c r="S61" s="74"/>
      <c r="T61" s="74"/>
    </row>
    <row r="62" spans="4:20" x14ac:dyDescent="0.25">
      <c r="K62" s="39" t="s">
        <v>74</v>
      </c>
      <c r="L62" s="1" t="e">
        <f ca="1">[1]!h_pT_H2O(L60,L61)</f>
        <v>#NAME?</v>
      </c>
      <c r="M62" s="1" t="e">
        <f ca="1">[1]!h_pT_H2O(M60,M61)</f>
        <v>#NAME?</v>
      </c>
      <c r="N62" s="1" t="e">
        <f ca="1">[1]!h_pT_H2O(N60,N61)</f>
        <v>#NAME?</v>
      </c>
      <c r="O62" s="1" t="e">
        <f ca="1">[1]!h_pT_H2O(O60,O61)</f>
        <v>#NAME?</v>
      </c>
      <c r="Q62" s="93" t="s">
        <v>77</v>
      </c>
      <c r="R62" s="94"/>
      <c r="S62" s="90" t="s">
        <v>78</v>
      </c>
      <c r="T62" s="92"/>
    </row>
    <row r="63" spans="4:20" x14ac:dyDescent="0.25">
      <c r="Q63" s="90">
        <f>(L64*L68)/3600</f>
        <v>0</v>
      </c>
      <c r="R63" s="92"/>
      <c r="S63" s="90">
        <f>U73+V73</f>
        <v>44.919987767358563</v>
      </c>
      <c r="T63" s="92"/>
    </row>
    <row r="65" spans="11:26" x14ac:dyDescent="0.25">
      <c r="U65" s="42"/>
    </row>
    <row r="66" spans="11:26" x14ac:dyDescent="0.25">
      <c r="L66" t="s">
        <v>95</v>
      </c>
    </row>
    <row r="70" spans="11:26" x14ac:dyDescent="0.25">
      <c r="L70" s="90" t="s">
        <v>17</v>
      </c>
      <c r="M70" s="91"/>
      <c r="N70" s="91"/>
      <c r="O70" s="91"/>
      <c r="P70" s="92"/>
      <c r="R70" s="74" t="s">
        <v>76</v>
      </c>
      <c r="S70" s="74"/>
      <c r="T70" s="74"/>
      <c r="U70" s="74"/>
      <c r="V70" s="74"/>
      <c r="W70" s="74"/>
      <c r="X70" s="74"/>
      <c r="Y70" s="74"/>
      <c r="Z70" s="74"/>
    </row>
    <row r="71" spans="11:26" x14ac:dyDescent="0.25">
      <c r="L71" s="3" t="s">
        <v>9</v>
      </c>
      <c r="M71" s="2" t="s">
        <v>22</v>
      </c>
      <c r="N71" s="2" t="s">
        <v>18</v>
      </c>
      <c r="O71" s="2" t="s">
        <v>19</v>
      </c>
      <c r="P71" s="2" t="s">
        <v>20</v>
      </c>
      <c r="R71" s="3" t="s">
        <v>9</v>
      </c>
      <c r="S71" s="3" t="s">
        <v>22</v>
      </c>
      <c r="T71" s="3" t="s">
        <v>18</v>
      </c>
      <c r="U71" s="3" t="s">
        <v>19</v>
      </c>
      <c r="V71" s="37" t="s">
        <v>20</v>
      </c>
      <c r="W71" s="85" t="s">
        <v>80</v>
      </c>
      <c r="X71" s="85" t="s">
        <v>81</v>
      </c>
      <c r="Y71" s="85" t="s">
        <v>82</v>
      </c>
      <c r="Z71" s="85" t="s">
        <v>83</v>
      </c>
    </row>
    <row r="72" spans="11:26" ht="15.75" thickBot="1" x14ac:dyDescent="0.3">
      <c r="L72" s="3" t="s">
        <v>5</v>
      </c>
      <c r="M72" s="90" t="s">
        <v>15</v>
      </c>
      <c r="N72" s="91"/>
      <c r="O72" s="91"/>
      <c r="P72" s="92"/>
      <c r="R72" s="2" t="s">
        <v>5</v>
      </c>
      <c r="S72" s="90" t="s">
        <v>15</v>
      </c>
      <c r="T72" s="91"/>
      <c r="U72" s="91"/>
      <c r="V72" s="92"/>
      <c r="W72" s="86"/>
      <c r="X72" s="86"/>
      <c r="Y72" s="86"/>
      <c r="Z72" s="86"/>
    </row>
    <row r="73" spans="11:26" ht="15.75" thickBot="1" x14ac:dyDescent="0.3">
      <c r="K73" s="23" t="s">
        <v>7</v>
      </c>
      <c r="L73" s="3">
        <v>137</v>
      </c>
      <c r="M73" s="1">
        <v>54.7</v>
      </c>
      <c r="N73" s="1">
        <v>10</v>
      </c>
      <c r="O73" s="1">
        <v>10.199999999999999</v>
      </c>
      <c r="P73" s="2">
        <v>60</v>
      </c>
      <c r="R73" s="43">
        <v>127.04863441545461</v>
      </c>
      <c r="S73" s="43">
        <v>42.62036463318654</v>
      </c>
      <c r="T73" s="43">
        <v>1.2816186708582515</v>
      </c>
      <c r="U73" s="43">
        <v>0.59316236477653761</v>
      </c>
      <c r="V73" s="43">
        <v>44.326825402582024</v>
      </c>
      <c r="W73" s="43">
        <f>R73</f>
        <v>127.04863441545461</v>
      </c>
      <c r="X73" s="44">
        <f>S73+T73+U73+V73</f>
        <v>88.821971071403354</v>
      </c>
      <c r="Y73" s="44">
        <f>W73-X73</f>
        <v>38.226663344051261</v>
      </c>
      <c r="Z73" s="24">
        <f>X73/W73</f>
        <v>0.69911787308906925</v>
      </c>
    </row>
    <row r="74" spans="11:26" x14ac:dyDescent="0.25">
      <c r="K74" s="23" t="s">
        <v>72</v>
      </c>
      <c r="L74" s="6">
        <f>L73*$J$50</f>
        <v>137000</v>
      </c>
      <c r="M74" s="6">
        <f>M73*$J$50</f>
        <v>54700</v>
      </c>
      <c r="N74" s="6">
        <f>N73*$J$50</f>
        <v>10000</v>
      </c>
      <c r="O74" s="6">
        <f>O73*$J$50</f>
        <v>10200</v>
      </c>
      <c r="P74" s="6">
        <f>P73*$J$50</f>
        <v>60000</v>
      </c>
    </row>
    <row r="75" spans="11:26" x14ac:dyDescent="0.25">
      <c r="K75" s="23" t="s">
        <v>73</v>
      </c>
      <c r="L75" s="3">
        <v>5690</v>
      </c>
      <c r="M75" s="1">
        <v>445</v>
      </c>
      <c r="N75" s="1">
        <v>170</v>
      </c>
      <c r="O75" s="1">
        <v>30</v>
      </c>
      <c r="P75" s="2">
        <v>5</v>
      </c>
    </row>
    <row r="76" spans="11:26" ht="15.75" thickBot="1" x14ac:dyDescent="0.3">
      <c r="K76" s="39" t="s">
        <v>8</v>
      </c>
      <c r="L76" s="3">
        <v>463</v>
      </c>
      <c r="M76" s="1">
        <v>175</v>
      </c>
      <c r="N76" s="1">
        <v>110</v>
      </c>
      <c r="O76" s="1">
        <v>50</v>
      </c>
      <c r="P76" s="2">
        <v>85</v>
      </c>
    </row>
    <row r="77" spans="11:26" ht="15.75" thickBot="1" x14ac:dyDescent="0.3">
      <c r="K77" s="39" t="s">
        <v>74</v>
      </c>
      <c r="L77" s="43" t="e">
        <f ca="1">[1]!h_pT_H2O(L75,L76)</f>
        <v>#NAME?</v>
      </c>
      <c r="M77" s="43" t="e">
        <f ca="1">[1]!h_pT_H2O(M75,M76)</f>
        <v>#NAME?</v>
      </c>
      <c r="N77" s="43" t="e">
        <f ca="1">[1]!h_pT_H2O(N75,N76)</f>
        <v>#NAME?</v>
      </c>
      <c r="O77" s="43" t="e">
        <f ca="1">[1]!h_pT_H2O(O75,O76)</f>
        <v>#NAME?</v>
      </c>
      <c r="P77" s="43" t="e">
        <f ca="1">[1]!h_pT_H2O(P75,P76)</f>
        <v>#NAME?</v>
      </c>
    </row>
    <row r="78" spans="11:26" x14ac:dyDescent="0.25">
      <c r="K78" s="27" t="s">
        <v>76</v>
      </c>
      <c r="L78" s="43" t="e">
        <f ca="1">(L73*L77)/3600</f>
        <v>#NAME?</v>
      </c>
      <c r="M78" s="43" t="e">
        <f ca="1">(M73*M77)/3600</f>
        <v>#NAME?</v>
      </c>
      <c r="N78" s="43" t="e">
        <f ca="1">(N73*N77)/3600</f>
        <v>#NAME?</v>
      </c>
      <c r="O78" s="43" t="e">
        <f ca="1">(O73*O77)/3600</f>
        <v>#NAME?</v>
      </c>
      <c r="P78" s="43" t="e">
        <f ca="1">(P73*P77)/3600</f>
        <v>#NAME?</v>
      </c>
    </row>
    <row r="83" spans="10:26" ht="15.75" thickBot="1" x14ac:dyDescent="0.3"/>
    <row r="84" spans="10:26" ht="15.75" thickBot="1" x14ac:dyDescent="0.3">
      <c r="K84" s="66" t="s">
        <v>21</v>
      </c>
      <c r="L84" s="68"/>
      <c r="M84" s="68"/>
      <c r="N84" s="68"/>
      <c r="O84" s="67"/>
      <c r="R84" s="74" t="s">
        <v>76</v>
      </c>
      <c r="S84" s="74"/>
      <c r="T84" s="74"/>
      <c r="U84" s="74"/>
      <c r="V84" s="74"/>
      <c r="W84" s="74"/>
      <c r="X84" s="74"/>
      <c r="Y84" s="74"/>
      <c r="Z84" s="74"/>
    </row>
    <row r="85" spans="10:26" ht="15.75" thickBot="1" x14ac:dyDescent="0.3">
      <c r="K85" s="6" t="s">
        <v>25</v>
      </c>
      <c r="L85" s="1" t="s">
        <v>71</v>
      </c>
      <c r="M85" s="1" t="s">
        <v>24</v>
      </c>
      <c r="N85" s="1" t="s">
        <v>27</v>
      </c>
      <c r="O85" s="7" t="s">
        <v>28</v>
      </c>
      <c r="R85" s="6" t="s">
        <v>25</v>
      </c>
      <c r="S85" s="1" t="s">
        <v>71</v>
      </c>
      <c r="T85" s="1" t="s">
        <v>24</v>
      </c>
      <c r="U85" s="1" t="s">
        <v>27</v>
      </c>
      <c r="V85" s="7" t="s">
        <v>28</v>
      </c>
      <c r="W85" s="85" t="s">
        <v>80</v>
      </c>
      <c r="X85" s="85" t="s">
        <v>81</v>
      </c>
      <c r="Y85" s="85" t="s">
        <v>82</v>
      </c>
      <c r="Z85" s="85" t="s">
        <v>83</v>
      </c>
    </row>
    <row r="86" spans="10:26" ht="15.75" thickBot="1" x14ac:dyDescent="0.3">
      <c r="K86" s="35" t="s">
        <v>15</v>
      </c>
      <c r="L86" s="35" t="s">
        <v>15</v>
      </c>
      <c r="M86" s="35" t="s">
        <v>15</v>
      </c>
      <c r="N86" s="35" t="s">
        <v>15</v>
      </c>
      <c r="O86" s="35" t="s">
        <v>15</v>
      </c>
      <c r="R86" s="35" t="s">
        <v>15</v>
      </c>
      <c r="S86" s="35" t="s">
        <v>15</v>
      </c>
      <c r="T86" s="35" t="s">
        <v>15</v>
      </c>
      <c r="U86" s="35" t="s">
        <v>15</v>
      </c>
      <c r="V86" s="35" t="s">
        <v>15</v>
      </c>
      <c r="W86" s="86"/>
      <c r="X86" s="86"/>
      <c r="Y86" s="86"/>
      <c r="Z86" s="86"/>
    </row>
    <row r="87" spans="10:26" ht="15.75" thickBot="1" x14ac:dyDescent="0.3">
      <c r="J87" s="23" t="s">
        <v>7</v>
      </c>
      <c r="K87" s="6">
        <v>76</v>
      </c>
      <c r="L87" s="1">
        <v>48</v>
      </c>
      <c r="M87" s="1">
        <v>2</v>
      </c>
      <c r="N87" s="1">
        <v>106</v>
      </c>
      <c r="O87" s="7">
        <v>10</v>
      </c>
      <c r="R87" s="45">
        <v>61.980151261893027</v>
      </c>
      <c r="S87" s="43">
        <v>37.395606909142963</v>
      </c>
      <c r="T87" s="43">
        <v>1.6461225910224373</v>
      </c>
      <c r="U87" s="43">
        <v>82.298719889717191</v>
      </c>
      <c r="V87" s="43">
        <v>1.2816186708582515</v>
      </c>
      <c r="W87" s="43">
        <f>SUM(R87:T87)</f>
        <v>101.02188076205842</v>
      </c>
      <c r="X87" s="44">
        <f>SUM(U87:V87)</f>
        <v>83.580338560575441</v>
      </c>
      <c r="Y87" s="44">
        <f>W87-X87</f>
        <v>17.441542201482974</v>
      </c>
      <c r="Z87" s="24">
        <f>X87/W87</f>
        <v>0.82734886670182017</v>
      </c>
    </row>
    <row r="88" spans="10:26" ht="15.75" thickBot="1" x14ac:dyDescent="0.3">
      <c r="J88" s="23" t="s">
        <v>72</v>
      </c>
      <c r="K88" s="6">
        <f>K87*$J$50</f>
        <v>76000</v>
      </c>
      <c r="L88" s="6">
        <f>L87*$J$50</f>
        <v>48000</v>
      </c>
      <c r="M88" s="6">
        <f>M87*$J$50</f>
        <v>2000</v>
      </c>
      <c r="N88" s="6">
        <f>N87*$J$50</f>
        <v>106000</v>
      </c>
      <c r="O88" s="6">
        <f>O87*$J$50</f>
        <v>10000</v>
      </c>
    </row>
    <row r="89" spans="10:26" ht="15.75" thickBot="1" x14ac:dyDescent="0.3">
      <c r="J89" s="23" t="s">
        <v>73</v>
      </c>
      <c r="K89" s="6">
        <v>451</v>
      </c>
      <c r="L89" s="1">
        <v>450</v>
      </c>
      <c r="M89" s="1">
        <v>445</v>
      </c>
      <c r="N89" s="1">
        <v>430</v>
      </c>
      <c r="O89" s="7">
        <v>170</v>
      </c>
    </row>
    <row r="90" spans="10:26" ht="15.75" thickBot="1" x14ac:dyDescent="0.3">
      <c r="J90" s="39" t="s">
        <v>8</v>
      </c>
      <c r="K90" s="6">
        <v>237</v>
      </c>
      <c r="L90" s="1">
        <v>175</v>
      </c>
      <c r="M90" s="1">
        <v>250</v>
      </c>
      <c r="N90" s="1">
        <v>170</v>
      </c>
      <c r="O90" s="7">
        <v>110</v>
      </c>
    </row>
    <row r="91" spans="10:26" ht="15.75" thickBot="1" x14ac:dyDescent="0.3">
      <c r="J91" s="39" t="s">
        <v>74</v>
      </c>
      <c r="K91" s="43" t="e">
        <f ca="1">[1]!h_pT_H2O(K89,K90)</f>
        <v>#NAME?</v>
      </c>
      <c r="L91" s="43" t="e">
        <f ca="1">[1]!h_pT_H2O(L89,L90)</f>
        <v>#NAME?</v>
      </c>
      <c r="M91" s="43" t="e">
        <f ca="1">[1]!h_pT_H2O(M89,M90)</f>
        <v>#NAME?</v>
      </c>
      <c r="N91" s="43" t="e">
        <f ca="1">[1]!h_pT_H2O(N89,N90)</f>
        <v>#NAME?</v>
      </c>
      <c r="O91" s="43" t="e">
        <f ca="1">[1]!h_pT_H2O(O89,O90)</f>
        <v>#NAME?</v>
      </c>
    </row>
    <row r="92" spans="10:26" x14ac:dyDescent="0.25">
      <c r="J92" s="27" t="s">
        <v>76</v>
      </c>
      <c r="K92" s="43" t="e">
        <f ca="1">(K87*K91)/3600</f>
        <v>#NAME?</v>
      </c>
      <c r="L92" s="43" t="e">
        <f ca="1">(L87*L91)/3600</f>
        <v>#NAME?</v>
      </c>
      <c r="M92" s="43" t="e">
        <f ca="1">(M87*M91)/3600</f>
        <v>#NAME?</v>
      </c>
      <c r="N92" s="43" t="e">
        <f ca="1">(N87*N91)/3600</f>
        <v>#NAME?</v>
      </c>
      <c r="O92" s="43" t="e">
        <f ca="1">(O87*O91)/3600</f>
        <v>#NAME?</v>
      </c>
    </row>
    <row r="97" spans="10:24" ht="15.75" customHeight="1" thickBot="1" x14ac:dyDescent="0.3">
      <c r="J97" s="40" t="s">
        <v>0</v>
      </c>
      <c r="K97" s="98" t="s">
        <v>35</v>
      </c>
      <c r="L97" s="98"/>
      <c r="M97" s="98"/>
      <c r="R97" s="95" t="s">
        <v>76</v>
      </c>
      <c r="S97" s="96"/>
      <c r="T97" s="96"/>
      <c r="U97" s="96"/>
      <c r="V97" s="96"/>
      <c r="W97" s="96"/>
      <c r="X97" s="97"/>
    </row>
    <row r="98" spans="10:24" ht="45.75" thickBot="1" x14ac:dyDescent="0.3">
      <c r="J98" s="38" t="s">
        <v>11</v>
      </c>
      <c r="K98" s="3" t="s">
        <v>30</v>
      </c>
      <c r="L98" s="3" t="s">
        <v>31</v>
      </c>
      <c r="M98" s="46" t="s">
        <v>36</v>
      </c>
      <c r="R98" s="6" t="s">
        <v>30</v>
      </c>
      <c r="S98" s="1" t="s">
        <v>31</v>
      </c>
      <c r="T98" s="7" t="s">
        <v>36</v>
      </c>
      <c r="U98" s="74" t="s">
        <v>80</v>
      </c>
      <c r="V98" s="74" t="s">
        <v>81</v>
      </c>
      <c r="W98" s="74" t="s">
        <v>82</v>
      </c>
      <c r="X98" s="74" t="s">
        <v>83</v>
      </c>
    </row>
    <row r="99" spans="10:24" ht="15.75" thickBot="1" x14ac:dyDescent="0.3">
      <c r="J99" s="39" t="s">
        <v>1</v>
      </c>
      <c r="K99" s="6" t="s">
        <v>15</v>
      </c>
      <c r="L99" s="1" t="s">
        <v>60</v>
      </c>
      <c r="M99" s="7" t="s">
        <v>15</v>
      </c>
      <c r="R99" s="6" t="s">
        <v>15</v>
      </c>
      <c r="S99" s="1" t="s">
        <v>60</v>
      </c>
      <c r="T99" s="7" t="s">
        <v>15</v>
      </c>
      <c r="U99" s="74"/>
      <c r="V99" s="74"/>
      <c r="W99" s="74"/>
      <c r="X99" s="74"/>
    </row>
    <row r="100" spans="10:24" ht="15.75" thickBot="1" x14ac:dyDescent="0.3">
      <c r="J100" s="26" t="s">
        <v>7</v>
      </c>
      <c r="K100" s="6">
        <v>125</v>
      </c>
      <c r="L100" s="1">
        <v>6</v>
      </c>
      <c r="M100" s="7">
        <v>110</v>
      </c>
      <c r="R100" s="45">
        <v>98.51187631000613</v>
      </c>
      <c r="S100" s="43">
        <v>0.77058447343477476</v>
      </c>
      <c r="T100" s="43">
        <v>85.404331961027268</v>
      </c>
      <c r="U100" s="47">
        <f>SUM(R100:S100)</f>
        <v>99.282460783440911</v>
      </c>
      <c r="V100" s="44">
        <f>T100</f>
        <v>85.404331961027268</v>
      </c>
      <c r="W100" s="44">
        <f>U100-V100</f>
        <v>13.878128822413643</v>
      </c>
      <c r="X100" s="24">
        <f>V100/U100</f>
        <v>0.86021570463805075</v>
      </c>
    </row>
    <row r="101" spans="10:24" ht="15.75" thickBot="1" x14ac:dyDescent="0.3">
      <c r="J101" s="26" t="s">
        <v>72</v>
      </c>
      <c r="K101" s="6">
        <f>K100*$J$50</f>
        <v>125000</v>
      </c>
      <c r="L101" s="6">
        <f>L100*$J$50</f>
        <v>6000</v>
      </c>
      <c r="M101" s="6">
        <f>M100*$J$50</f>
        <v>110000</v>
      </c>
    </row>
    <row r="102" spans="10:24" ht="15.75" thickBot="1" x14ac:dyDescent="0.3">
      <c r="J102" s="26" t="s">
        <v>61</v>
      </c>
      <c r="K102" s="6">
        <v>450</v>
      </c>
      <c r="L102" s="1">
        <v>1500</v>
      </c>
      <c r="M102" s="7">
        <v>430</v>
      </c>
    </row>
    <row r="103" spans="10:24" ht="15.75" thickBot="1" x14ac:dyDescent="0.3">
      <c r="J103" s="26" t="s">
        <v>8</v>
      </c>
      <c r="K103" s="6">
        <v>190</v>
      </c>
      <c r="L103" s="1">
        <v>110</v>
      </c>
      <c r="M103" s="7">
        <v>170</v>
      </c>
    </row>
    <row r="104" spans="10:24" ht="15.75" thickBot="1" x14ac:dyDescent="0.3">
      <c r="J104" s="23" t="s">
        <v>62</v>
      </c>
      <c r="K104" s="43" t="e">
        <f ca="1">[1]!h_pT_H2O(K102,K103)</f>
        <v>#NAME?</v>
      </c>
      <c r="L104" s="43" t="e">
        <f ca="1">[1]!h_pT_H2O(L102,L103)</f>
        <v>#NAME?</v>
      </c>
      <c r="M104" s="43" t="e">
        <f ca="1">[1]!h_pT_H2O(M102,M103)</f>
        <v>#NAME?</v>
      </c>
    </row>
    <row r="105" spans="10:24" x14ac:dyDescent="0.25">
      <c r="J105" s="27" t="s">
        <v>76</v>
      </c>
      <c r="K105" s="43" t="e">
        <f ca="1">(K100*K104)/3600</f>
        <v>#NAME?</v>
      </c>
      <c r="L105" s="43" t="e">
        <f ca="1">(L100*L104)/3600</f>
        <v>#NAME?</v>
      </c>
      <c r="M105" s="43" t="e">
        <f ca="1">(M100*M104)/3600</f>
        <v>#NAME?</v>
      </c>
    </row>
    <row r="110" spans="10:24" ht="15.75" thickBot="1" x14ac:dyDescent="0.3"/>
    <row r="111" spans="10:24" ht="15.75" thickBot="1" x14ac:dyDescent="0.3">
      <c r="J111" s="39" t="s">
        <v>0</v>
      </c>
      <c r="K111" s="66" t="s">
        <v>29</v>
      </c>
      <c r="L111" s="68"/>
      <c r="M111" s="67"/>
      <c r="Q111" s="95" t="s">
        <v>76</v>
      </c>
      <c r="R111" s="96"/>
      <c r="S111" s="96"/>
      <c r="T111" s="96"/>
      <c r="U111" s="96"/>
      <c r="V111" s="96"/>
      <c r="W111" s="97"/>
    </row>
    <row r="112" spans="10:24" ht="45.75" thickBot="1" x14ac:dyDescent="0.3">
      <c r="J112" s="38" t="s">
        <v>11</v>
      </c>
      <c r="K112" s="6" t="s">
        <v>70</v>
      </c>
      <c r="L112" s="1" t="s">
        <v>32</v>
      </c>
      <c r="M112" s="7" t="s">
        <v>34</v>
      </c>
      <c r="Q112" s="6" t="s">
        <v>70</v>
      </c>
      <c r="R112" s="1" t="s">
        <v>32</v>
      </c>
      <c r="S112" s="7" t="s">
        <v>34</v>
      </c>
      <c r="T112" s="74" t="s">
        <v>80</v>
      </c>
      <c r="U112" s="74" t="s">
        <v>81</v>
      </c>
      <c r="V112" s="74" t="s">
        <v>82</v>
      </c>
      <c r="W112" s="74" t="s">
        <v>83</v>
      </c>
    </row>
    <row r="113" spans="10:23" ht="15.75" thickBot="1" x14ac:dyDescent="0.3">
      <c r="J113" s="39" t="s">
        <v>1</v>
      </c>
      <c r="K113" s="73" t="s">
        <v>33</v>
      </c>
      <c r="L113" s="74"/>
      <c r="M113" s="76"/>
      <c r="Q113" s="73" t="s">
        <v>33</v>
      </c>
      <c r="R113" s="74"/>
      <c r="S113" s="76"/>
      <c r="T113" s="74"/>
      <c r="U113" s="74"/>
      <c r="V113" s="74"/>
      <c r="W113" s="74"/>
    </row>
    <row r="114" spans="10:23" ht="15.75" thickBot="1" x14ac:dyDescent="0.3">
      <c r="J114" s="26" t="s">
        <v>7</v>
      </c>
      <c r="K114" s="6">
        <v>80</v>
      </c>
      <c r="L114" s="1">
        <v>5</v>
      </c>
      <c r="M114" s="7">
        <v>81</v>
      </c>
      <c r="Q114" s="45">
        <v>59.312946506319825</v>
      </c>
      <c r="R114" s="43">
        <v>0.2211160669997598</v>
      </c>
      <c r="S114" s="43">
        <v>57.98064231129343</v>
      </c>
      <c r="T114" s="47">
        <f>SUM(Q114:R114)</f>
        <v>59.534062573319588</v>
      </c>
      <c r="U114" s="44">
        <f>S114</f>
        <v>57.98064231129343</v>
      </c>
      <c r="V114" s="44">
        <f>T114-U114</f>
        <v>1.5534202620261581</v>
      </c>
      <c r="W114" s="24">
        <f>U114/T114</f>
        <v>0.9739070341434698</v>
      </c>
    </row>
    <row r="115" spans="10:23" ht="15.75" thickBot="1" x14ac:dyDescent="0.3">
      <c r="J115" s="26" t="s">
        <v>72</v>
      </c>
      <c r="K115" s="6">
        <f>K114*$J$50</f>
        <v>80000</v>
      </c>
      <c r="L115" s="6">
        <f>L114*$J$50</f>
        <v>5000</v>
      </c>
      <c r="M115" s="6">
        <f>M114*$J$50</f>
        <v>81000</v>
      </c>
    </row>
    <row r="116" spans="10:23" ht="15.75" thickBot="1" x14ac:dyDescent="0.3">
      <c r="J116" s="26" t="s">
        <v>61</v>
      </c>
      <c r="K116" s="6">
        <v>5</v>
      </c>
      <c r="L116" s="1">
        <v>30</v>
      </c>
      <c r="M116" s="7">
        <v>3</v>
      </c>
    </row>
    <row r="117" spans="10:23" ht="15.75" thickBot="1" x14ac:dyDescent="0.3">
      <c r="J117" s="26" t="s">
        <v>8</v>
      </c>
      <c r="K117" s="6">
        <v>90</v>
      </c>
      <c r="L117" s="1">
        <v>38</v>
      </c>
      <c r="M117" s="7">
        <v>41</v>
      </c>
    </row>
    <row r="118" spans="10:23" ht="15.75" thickBot="1" x14ac:dyDescent="0.3">
      <c r="J118" s="23" t="s">
        <v>62</v>
      </c>
      <c r="K118" s="43" t="e">
        <f ca="1">[1]!h_pT_H2O(K116,K117)</f>
        <v>#NAME?</v>
      </c>
      <c r="L118" s="43" t="e">
        <f ca="1">[1]!h_pT_H2O(L116,L117)</f>
        <v>#NAME?</v>
      </c>
      <c r="M118" s="43" t="e">
        <f ca="1">[1]!h_pT_H2O(M116,M117)</f>
        <v>#NAME?</v>
      </c>
    </row>
    <row r="119" spans="10:23" x14ac:dyDescent="0.25">
      <c r="J119" s="39" t="s">
        <v>76</v>
      </c>
      <c r="K119" s="43" t="e">
        <f ca="1">(K114*K118)/3600</f>
        <v>#NAME?</v>
      </c>
      <c r="L119" s="43" t="e">
        <f ca="1">(L114*L118)/3600</f>
        <v>#NAME?</v>
      </c>
      <c r="M119" s="43" t="e">
        <f ca="1">(M114*M118)/3600</f>
        <v>#NAME?</v>
      </c>
    </row>
    <row r="121" spans="10:23" ht="15.75" thickBot="1" x14ac:dyDescent="0.3"/>
    <row r="122" spans="10:23" ht="15.75" thickBot="1" x14ac:dyDescent="0.3">
      <c r="K122" s="66" t="s">
        <v>50</v>
      </c>
      <c r="L122" s="68"/>
      <c r="M122" s="68"/>
      <c r="N122" s="67"/>
    </row>
    <row r="123" spans="10:23" ht="15.75" thickBot="1" x14ac:dyDescent="0.3">
      <c r="K123" s="6" t="s">
        <v>69</v>
      </c>
      <c r="L123" s="1" t="s">
        <v>51</v>
      </c>
      <c r="M123" s="1" t="s">
        <v>52</v>
      </c>
      <c r="N123" s="7" t="s">
        <v>53</v>
      </c>
    </row>
    <row r="124" spans="10:23" ht="15.75" thickBot="1" x14ac:dyDescent="0.3">
      <c r="K124" s="6" t="s">
        <v>15</v>
      </c>
      <c r="L124" s="1" t="s">
        <v>54</v>
      </c>
      <c r="M124" s="1" t="s">
        <v>55</v>
      </c>
      <c r="N124" s="7" t="s">
        <v>55</v>
      </c>
    </row>
    <row r="125" spans="10:23" ht="15.75" thickBot="1" x14ac:dyDescent="0.3">
      <c r="J125" s="23" t="s">
        <v>7</v>
      </c>
      <c r="K125" s="6">
        <v>5</v>
      </c>
      <c r="L125" s="1">
        <v>258</v>
      </c>
      <c r="M125" s="1">
        <v>5</v>
      </c>
      <c r="N125" s="7">
        <v>258</v>
      </c>
    </row>
    <row r="126" spans="10:23" ht="15.75" thickBot="1" x14ac:dyDescent="0.3">
      <c r="J126" s="23" t="s">
        <v>72</v>
      </c>
      <c r="K126" s="6">
        <f>K125*$J$50</f>
        <v>5000</v>
      </c>
      <c r="L126" s="6">
        <f>L125*$J$50</f>
        <v>258000</v>
      </c>
      <c r="M126" s="6">
        <f>M125*$J$50</f>
        <v>5000</v>
      </c>
      <c r="N126" s="6">
        <f>N125*$J$50</f>
        <v>258000</v>
      </c>
    </row>
    <row r="127" spans="10:23" ht="15.75" thickBot="1" x14ac:dyDescent="0.3">
      <c r="J127" s="23" t="s">
        <v>73</v>
      </c>
      <c r="K127" s="6">
        <v>30</v>
      </c>
      <c r="L127" s="1">
        <v>700</v>
      </c>
      <c r="M127" s="1">
        <v>30</v>
      </c>
      <c r="N127" s="7">
        <v>700</v>
      </c>
    </row>
    <row r="128" spans="10:23" ht="15.75" thickBot="1" x14ac:dyDescent="0.3">
      <c r="J128" s="39" t="s">
        <v>8</v>
      </c>
      <c r="K128" s="6">
        <v>50</v>
      </c>
      <c r="L128" s="1">
        <v>40</v>
      </c>
      <c r="M128" s="1">
        <v>38</v>
      </c>
      <c r="N128" s="7">
        <v>74</v>
      </c>
    </row>
    <row r="129" spans="10:25" ht="15.75" thickBot="1" x14ac:dyDescent="0.3">
      <c r="J129" s="39" t="s">
        <v>74</v>
      </c>
      <c r="K129" s="47" t="e">
        <f ca="1">[1]!h_pT_H2O(K127,K128)</f>
        <v>#NAME?</v>
      </c>
      <c r="L129" s="43" t="e">
        <f ca="1">[1]!h_pT_H2O(L127,L128)</f>
        <v>#NAME?</v>
      </c>
      <c r="M129" s="43" t="e">
        <f ca="1">[1]!h_pT_H2O(M127,M128)</f>
        <v>#NAME?</v>
      </c>
      <c r="N129" s="43" t="e">
        <f ca="1">[1]!h_pT_H2O(N127,N128)</f>
        <v>#NAME?</v>
      </c>
    </row>
    <row r="130" spans="10:25" x14ac:dyDescent="0.25">
      <c r="J130" s="39" t="s">
        <v>76</v>
      </c>
      <c r="K130" s="47" t="e">
        <f ca="1">(K125*K129)/3600</f>
        <v>#NAME?</v>
      </c>
      <c r="L130" s="43" t="e">
        <f ca="1">(L125*L129)/3600</f>
        <v>#NAME?</v>
      </c>
      <c r="M130" s="43" t="e">
        <f ca="1">(M125*M129)/3600</f>
        <v>#NAME?</v>
      </c>
      <c r="N130" s="43" t="e">
        <f ca="1">(N125*N129)/3600</f>
        <v>#NAME?</v>
      </c>
    </row>
    <row r="133" spans="10:25" ht="15.75" thickBot="1" x14ac:dyDescent="0.3"/>
    <row r="134" spans="10:25" ht="15.75" thickBot="1" x14ac:dyDescent="0.3">
      <c r="K134" s="66" t="s">
        <v>63</v>
      </c>
      <c r="L134" s="68"/>
      <c r="M134" s="68"/>
      <c r="N134" s="67"/>
      <c r="Q134" s="74" t="s">
        <v>76</v>
      </c>
      <c r="R134" s="74"/>
      <c r="S134" s="74"/>
      <c r="T134" s="74"/>
      <c r="U134" s="74"/>
      <c r="V134" s="74"/>
      <c r="W134" s="74"/>
      <c r="X134" s="74"/>
      <c r="Y134" s="74"/>
    </row>
    <row r="135" spans="10:25" ht="15.75" thickBot="1" x14ac:dyDescent="0.3">
      <c r="K135" s="6" t="s">
        <v>64</v>
      </c>
      <c r="L135" s="1" t="s">
        <v>68</v>
      </c>
      <c r="M135" s="1" t="s">
        <v>65</v>
      </c>
      <c r="N135" s="7" t="s">
        <v>66</v>
      </c>
      <c r="Q135" s="6" t="s">
        <v>64</v>
      </c>
      <c r="R135" s="1" t="s">
        <v>68</v>
      </c>
      <c r="S135" s="1" t="s">
        <v>65</v>
      </c>
      <c r="T135" s="7" t="s">
        <v>66</v>
      </c>
      <c r="U135" s="75" t="s">
        <v>80</v>
      </c>
      <c r="V135" s="85" t="s">
        <v>81</v>
      </c>
      <c r="W135" s="85" t="s">
        <v>82</v>
      </c>
      <c r="X135" s="85" t="s">
        <v>83</v>
      </c>
    </row>
    <row r="136" spans="10:25" ht="15.75" thickBot="1" x14ac:dyDescent="0.3">
      <c r="K136" s="6" t="s">
        <v>55</v>
      </c>
      <c r="L136" s="1" t="s">
        <v>15</v>
      </c>
      <c r="M136" s="1" t="s">
        <v>55</v>
      </c>
      <c r="N136" s="7" t="s">
        <v>55</v>
      </c>
      <c r="Q136" s="6" t="s">
        <v>55</v>
      </c>
      <c r="R136" s="1" t="s">
        <v>15</v>
      </c>
      <c r="S136" s="1" t="s">
        <v>55</v>
      </c>
      <c r="T136" s="7" t="s">
        <v>55</v>
      </c>
      <c r="U136" s="99"/>
      <c r="V136" s="86"/>
      <c r="W136" s="86"/>
      <c r="X136" s="86"/>
    </row>
    <row r="137" spans="10:25" ht="15.75" thickBot="1" x14ac:dyDescent="0.3">
      <c r="J137" s="23" t="s">
        <v>7</v>
      </c>
      <c r="K137" s="6">
        <v>238</v>
      </c>
      <c r="L137" s="1">
        <v>13</v>
      </c>
      <c r="M137" s="1">
        <v>224</v>
      </c>
      <c r="N137" s="7">
        <v>8</v>
      </c>
      <c r="Q137" s="45">
        <v>21.335951003682879</v>
      </c>
      <c r="R137" s="43">
        <v>9.7201589288605845</v>
      </c>
      <c r="S137" s="43">
        <v>29.236682107723006</v>
      </c>
      <c r="T137" s="43">
        <v>1.0459182869889578</v>
      </c>
      <c r="U137" s="43">
        <f>SUM(Q137,R137)</f>
        <v>31.056109932543464</v>
      </c>
      <c r="V137" s="44">
        <f>SUM(S137,T137)</f>
        <v>30.282600394711963</v>
      </c>
      <c r="W137" s="44">
        <f>U137-V137</f>
        <v>0.77350953783150089</v>
      </c>
      <c r="X137" s="24">
        <f>V137/U137</f>
        <v>0.9750931607496357</v>
      </c>
    </row>
    <row r="138" spans="10:25" ht="15.75" thickBot="1" x14ac:dyDescent="0.3">
      <c r="J138" s="23" t="s">
        <v>72</v>
      </c>
      <c r="K138" s="6">
        <f>K137*$J$50</f>
        <v>238000</v>
      </c>
      <c r="L138" s="6">
        <f>L137*$J$50</f>
        <v>13000</v>
      </c>
      <c r="M138" s="6">
        <f>M137*$J$50</f>
        <v>224000</v>
      </c>
      <c r="N138" s="6">
        <f>N137*$J$50</f>
        <v>8000</v>
      </c>
    </row>
    <row r="139" spans="10:25" ht="15.75" thickBot="1" x14ac:dyDescent="0.3">
      <c r="J139" s="23" t="s">
        <v>73</v>
      </c>
      <c r="K139" s="6">
        <v>500</v>
      </c>
      <c r="L139" s="1">
        <v>138</v>
      </c>
      <c r="M139" s="1">
        <v>210</v>
      </c>
      <c r="N139" s="7">
        <v>1300</v>
      </c>
    </row>
    <row r="140" spans="10:25" ht="15.75" thickBot="1" x14ac:dyDescent="0.3">
      <c r="J140" s="39" t="s">
        <v>8</v>
      </c>
      <c r="K140" s="6">
        <v>77</v>
      </c>
      <c r="L140" s="1">
        <v>110</v>
      </c>
      <c r="M140" s="1">
        <v>112</v>
      </c>
      <c r="N140" s="7">
        <v>112</v>
      </c>
    </row>
    <row r="141" spans="10:25" ht="15.75" thickBot="1" x14ac:dyDescent="0.3">
      <c r="J141" s="39" t="s">
        <v>74</v>
      </c>
      <c r="K141" s="43" t="e">
        <f ca="1">[1]!h_pT_H2O(K139,K140)</f>
        <v>#NAME?</v>
      </c>
      <c r="L141" s="43" t="e">
        <f ca="1">[1]!h_pT_H2O(L139,L140)</f>
        <v>#NAME?</v>
      </c>
      <c r="M141" s="43" t="e">
        <f ca="1">[1]!h_pT_H2O(M139,M140)</f>
        <v>#NAME?</v>
      </c>
      <c r="N141" s="43" t="e">
        <f ca="1">[1]!h_pT_H2O(N139,N140)</f>
        <v>#NAME?</v>
      </c>
    </row>
    <row r="142" spans="10:25" x14ac:dyDescent="0.25">
      <c r="J142" s="39" t="s">
        <v>76</v>
      </c>
      <c r="K142" s="43" t="e">
        <f ca="1">(K137*K141)/3600</f>
        <v>#NAME?</v>
      </c>
      <c r="L142" s="43" t="e">
        <f ca="1">(L137*L141)/3600</f>
        <v>#NAME?</v>
      </c>
      <c r="M142" s="43" t="e">
        <f ca="1">(M137*M141)/3600</f>
        <v>#NAME?</v>
      </c>
      <c r="N142" s="43" t="e">
        <f ca="1">(N137*N141)/3600</f>
        <v>#NAME?</v>
      </c>
    </row>
    <row r="143" spans="10:25" x14ac:dyDescent="0.25">
      <c r="L143" t="s">
        <v>85</v>
      </c>
    </row>
    <row r="145" spans="10:16" ht="15.75" thickBot="1" x14ac:dyDescent="0.3"/>
    <row r="146" spans="10:16" ht="15" customHeight="1" thickBot="1" x14ac:dyDescent="0.3">
      <c r="J146" s="40" t="s">
        <v>0</v>
      </c>
      <c r="K146" s="66" t="s">
        <v>37</v>
      </c>
      <c r="L146" s="67"/>
    </row>
    <row r="147" spans="10:16" ht="36" customHeight="1" thickBot="1" x14ac:dyDescent="0.3">
      <c r="J147" s="38" t="s">
        <v>11</v>
      </c>
      <c r="K147" s="6" t="s">
        <v>38</v>
      </c>
      <c r="L147" s="7" t="s">
        <v>34</v>
      </c>
    </row>
    <row r="148" spans="10:16" ht="15.75" thickBot="1" x14ac:dyDescent="0.3">
      <c r="J148" s="39" t="s">
        <v>1</v>
      </c>
      <c r="K148" s="6"/>
      <c r="L148" s="36"/>
    </row>
    <row r="149" spans="10:16" ht="15.75" thickBot="1" x14ac:dyDescent="0.3">
      <c r="J149" s="26" t="s">
        <v>7</v>
      </c>
      <c r="K149" s="6">
        <v>110</v>
      </c>
      <c r="L149" s="7">
        <v>95</v>
      </c>
    </row>
    <row r="150" spans="10:16" ht="15.75" thickBot="1" x14ac:dyDescent="0.3">
      <c r="J150" s="26" t="s">
        <v>72</v>
      </c>
      <c r="K150" s="6">
        <f>K149*$J$50</f>
        <v>110000</v>
      </c>
      <c r="L150" s="6">
        <f>L149*$J$50</f>
        <v>95000</v>
      </c>
    </row>
    <row r="151" spans="10:16" ht="15.75" thickBot="1" x14ac:dyDescent="0.3">
      <c r="J151" s="26" t="s">
        <v>61</v>
      </c>
      <c r="K151" s="6">
        <v>430</v>
      </c>
      <c r="L151" s="7">
        <v>100</v>
      </c>
    </row>
    <row r="152" spans="10:16" ht="15.75" thickBot="1" x14ac:dyDescent="0.3">
      <c r="J152" s="26" t="s">
        <v>8</v>
      </c>
      <c r="K152" s="6">
        <v>170</v>
      </c>
      <c r="L152" s="7">
        <v>90</v>
      </c>
    </row>
    <row r="153" spans="10:16" ht="15.75" thickBot="1" x14ac:dyDescent="0.3">
      <c r="J153" s="23" t="s">
        <v>62</v>
      </c>
      <c r="K153" s="43" t="e">
        <f ca="1">[1]!h_pT_H2O(K151,K152)</f>
        <v>#NAME?</v>
      </c>
      <c r="L153" s="43" t="e">
        <f ca="1">[1]!h_pT_H2O(L151,L152)</f>
        <v>#NAME?</v>
      </c>
    </row>
    <row r="154" spans="10:16" x14ac:dyDescent="0.25">
      <c r="J154" s="27" t="s">
        <v>76</v>
      </c>
      <c r="K154" s="43" t="e">
        <f ca="1">(K149*K153)/3600</f>
        <v>#NAME?</v>
      </c>
      <c r="L154" s="43" t="e">
        <f ca="1">(L149*L153)/3600</f>
        <v>#NAME?</v>
      </c>
    </row>
    <row r="158" spans="10:16" x14ac:dyDescent="0.25">
      <c r="J158" s="56" t="s">
        <v>0</v>
      </c>
      <c r="K158" s="57" t="s">
        <v>72</v>
      </c>
      <c r="L158" s="60" t="s">
        <v>88</v>
      </c>
      <c r="M158" s="60" t="s">
        <v>89</v>
      </c>
      <c r="N158" s="63" t="s">
        <v>90</v>
      </c>
      <c r="O158" s="53" t="s">
        <v>93</v>
      </c>
      <c r="P158" s="53" t="s">
        <v>91</v>
      </c>
    </row>
    <row r="159" spans="10:16" x14ac:dyDescent="0.25">
      <c r="J159" s="56"/>
      <c r="K159" s="58"/>
      <c r="L159" s="61"/>
      <c r="M159" s="61"/>
      <c r="N159" s="64"/>
      <c r="O159" s="54"/>
      <c r="P159" s="54"/>
    </row>
    <row r="160" spans="10:16" ht="15" customHeight="1" x14ac:dyDescent="0.25">
      <c r="J160" s="56"/>
      <c r="K160" s="59"/>
      <c r="L160" s="62"/>
      <c r="M160" s="62"/>
      <c r="N160" s="65"/>
      <c r="O160" s="55"/>
      <c r="P160" s="55"/>
    </row>
    <row r="161" spans="10:16" ht="15.75" x14ac:dyDescent="0.25">
      <c r="J161" s="50" t="s">
        <v>92</v>
      </c>
      <c r="K161" s="51">
        <v>975000</v>
      </c>
      <c r="L161" s="52">
        <v>35</v>
      </c>
      <c r="M161" s="52">
        <v>28</v>
      </c>
      <c r="N161" s="52">
        <v>4.18</v>
      </c>
      <c r="O161" s="52">
        <f>N161*K161*(L161-M161)</f>
        <v>28528499.999999996</v>
      </c>
      <c r="P161" s="52">
        <f>O161/3600</f>
        <v>7924.5833333333321</v>
      </c>
    </row>
    <row r="162" spans="10:16" ht="15.75" x14ac:dyDescent="0.25">
      <c r="J162" s="50" t="s">
        <v>29</v>
      </c>
      <c r="K162" s="51">
        <v>62000</v>
      </c>
      <c r="L162" s="52">
        <v>85</v>
      </c>
      <c r="M162" s="52">
        <v>41</v>
      </c>
      <c r="N162" s="52">
        <v>4.18</v>
      </c>
      <c r="O162" s="52">
        <f>N162*K162*(L162-M162)</f>
        <v>11403039.999999998</v>
      </c>
      <c r="P162" s="52">
        <f>O162/3600</f>
        <v>3167.5111111111105</v>
      </c>
    </row>
    <row r="163" spans="10:16" ht="15.75" x14ac:dyDescent="0.25">
      <c r="J163" s="50" t="s">
        <v>94</v>
      </c>
      <c r="K163" s="51">
        <v>172000</v>
      </c>
      <c r="L163" s="52">
        <v>74</v>
      </c>
      <c r="M163" s="52">
        <v>40</v>
      </c>
      <c r="N163" s="52">
        <v>4.18</v>
      </c>
      <c r="O163" s="52">
        <f>N163*K163*(L163-M163)</f>
        <v>24444640</v>
      </c>
      <c r="P163" s="52">
        <f>O163/3600</f>
        <v>6790.1777777777779</v>
      </c>
    </row>
    <row r="166" spans="10:16" ht="15" customHeight="1" x14ac:dyDescent="0.25">
      <c r="J166" s="56" t="s">
        <v>0</v>
      </c>
      <c r="K166" s="60" t="s">
        <v>88</v>
      </c>
      <c r="L166" s="60" t="s">
        <v>89</v>
      </c>
      <c r="M166" s="60" t="s">
        <v>96</v>
      </c>
      <c r="N166" s="60" t="s">
        <v>97</v>
      </c>
      <c r="O166" s="53" t="s">
        <v>98</v>
      </c>
    </row>
    <row r="167" spans="10:16" ht="15" customHeight="1" x14ac:dyDescent="0.25">
      <c r="J167" s="56"/>
      <c r="K167" s="61"/>
      <c r="L167" s="61"/>
      <c r="M167" s="61"/>
      <c r="N167" s="61"/>
      <c r="O167" s="54"/>
    </row>
    <row r="168" spans="10:16" ht="15" customHeight="1" x14ac:dyDescent="0.25">
      <c r="J168" s="56"/>
      <c r="K168" s="62"/>
      <c r="L168" s="62"/>
      <c r="M168" s="62"/>
      <c r="N168" s="62"/>
      <c r="O168" s="55"/>
    </row>
    <row r="169" spans="10:16" ht="15.75" x14ac:dyDescent="0.25">
      <c r="J169" s="50" t="s">
        <v>92</v>
      </c>
      <c r="K169" s="52">
        <v>36</v>
      </c>
      <c r="L169" s="52">
        <v>26</v>
      </c>
      <c r="M169" s="52">
        <v>16</v>
      </c>
      <c r="N169" s="52">
        <v>24</v>
      </c>
      <c r="O169" s="112">
        <f>(N169-M169)/(K169-M169)</f>
        <v>0.4</v>
      </c>
    </row>
    <row r="170" spans="10:16" ht="15.75" x14ac:dyDescent="0.25">
      <c r="J170" s="50" t="s">
        <v>29</v>
      </c>
      <c r="K170" s="52">
        <v>80</v>
      </c>
      <c r="L170" s="52">
        <v>43</v>
      </c>
      <c r="M170" s="52">
        <v>16</v>
      </c>
      <c r="N170" s="52">
        <v>24</v>
      </c>
      <c r="O170" s="112">
        <f>(K170-L170)/(K170-M170)</f>
        <v>0.578125</v>
      </c>
    </row>
    <row r="171" spans="10:16" ht="15.75" x14ac:dyDescent="0.25">
      <c r="J171" s="50" t="s">
        <v>94</v>
      </c>
      <c r="K171" s="52">
        <v>85</v>
      </c>
      <c r="L171" s="52">
        <v>62</v>
      </c>
      <c r="M171" s="52">
        <v>40</v>
      </c>
      <c r="N171" s="52">
        <v>74</v>
      </c>
      <c r="O171" s="112">
        <f>(K171-L171)/(K171-M171)</f>
        <v>0.51111111111111107</v>
      </c>
    </row>
  </sheetData>
  <mergeCells count="76">
    <mergeCell ref="O166:O168"/>
    <mergeCell ref="J166:J168"/>
    <mergeCell ref="K166:K168"/>
    <mergeCell ref="L166:L168"/>
    <mergeCell ref="M166:M168"/>
    <mergeCell ref="N166:N168"/>
    <mergeCell ref="K146:L146"/>
    <mergeCell ref="K122:N122"/>
    <mergeCell ref="K134:N134"/>
    <mergeCell ref="Q134:Y134"/>
    <mergeCell ref="U135:U136"/>
    <mergeCell ref="V135:V136"/>
    <mergeCell ref="W135:W136"/>
    <mergeCell ref="X135:X136"/>
    <mergeCell ref="K113:M113"/>
    <mergeCell ref="Q111:W111"/>
    <mergeCell ref="T112:T113"/>
    <mergeCell ref="U112:U113"/>
    <mergeCell ref="V112:V113"/>
    <mergeCell ref="W112:W113"/>
    <mergeCell ref="Q113:S113"/>
    <mergeCell ref="X98:X99"/>
    <mergeCell ref="R97:X97"/>
    <mergeCell ref="K111:M111"/>
    <mergeCell ref="R84:Z84"/>
    <mergeCell ref="W85:W86"/>
    <mergeCell ref="X85:X86"/>
    <mergeCell ref="Y85:Y86"/>
    <mergeCell ref="Z85:Z86"/>
    <mergeCell ref="K97:M97"/>
    <mergeCell ref="U98:U99"/>
    <mergeCell ref="V98:V99"/>
    <mergeCell ref="W98:W99"/>
    <mergeCell ref="M72:P72"/>
    <mergeCell ref="L70:P70"/>
    <mergeCell ref="K84:O84"/>
    <mergeCell ref="Q62:R62"/>
    <mergeCell ref="S62:T62"/>
    <mergeCell ref="Q63:R63"/>
    <mergeCell ref="S63:T63"/>
    <mergeCell ref="W71:W72"/>
    <mergeCell ref="X71:X72"/>
    <mergeCell ref="Y71:Y72"/>
    <mergeCell ref="Z71:Z72"/>
    <mergeCell ref="S72:V72"/>
    <mergeCell ref="L55:O55"/>
    <mergeCell ref="Q61:T61"/>
    <mergeCell ref="R70:Z70"/>
    <mergeCell ref="E53:I53"/>
    <mergeCell ref="F55:I55"/>
    <mergeCell ref="T8:U8"/>
    <mergeCell ref="E10:E13"/>
    <mergeCell ref="E14:E18"/>
    <mergeCell ref="H8:M8"/>
    <mergeCell ref="N8:S8"/>
    <mergeCell ref="G30:G34"/>
    <mergeCell ref="E27:E29"/>
    <mergeCell ref="G22:G26"/>
    <mergeCell ref="G8:G9"/>
    <mergeCell ref="E8:E9"/>
    <mergeCell ref="F8:F9"/>
    <mergeCell ref="E22:E26"/>
    <mergeCell ref="E19:E21"/>
    <mergeCell ref="G15:G18"/>
    <mergeCell ref="E43:E44"/>
    <mergeCell ref="E45:E48"/>
    <mergeCell ref="E35:E38"/>
    <mergeCell ref="E39:E42"/>
    <mergeCell ref="E30:E34"/>
    <mergeCell ref="O158:O160"/>
    <mergeCell ref="P158:P160"/>
    <mergeCell ref="J158:J160"/>
    <mergeCell ref="K158:K160"/>
    <mergeCell ref="L158:L160"/>
    <mergeCell ref="M158:M160"/>
    <mergeCell ref="N158:N160"/>
  </mergeCells>
  <printOptions horizontalCentered="1"/>
  <pageMargins left="0" right="0" top="0.35433070866141736" bottom="0.19685039370078741" header="0.31496062992125984" footer="0.31496062992125984"/>
  <pageSetup paperSize="9" scale="7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E7:P24"/>
  <sheetViews>
    <sheetView showGridLines="0" view="pageBreakPreview" topLeftCell="D19" zoomScale="77" zoomScaleNormal="100" zoomScaleSheetLayoutView="77" workbookViewId="0">
      <selection activeCell="E24" sqref="E24"/>
    </sheetView>
  </sheetViews>
  <sheetFormatPr defaultColWidth="11.42578125" defaultRowHeight="15" x14ac:dyDescent="0.25"/>
  <cols>
    <col min="4" max="4" width="3.85546875" customWidth="1"/>
    <col min="5" max="5" width="25.42578125" customWidth="1"/>
    <col min="6" max="6" width="15.7109375" customWidth="1"/>
    <col min="7" max="7" width="24.140625" customWidth="1"/>
    <col min="8" max="8" width="13.42578125" customWidth="1"/>
    <col min="9" max="9" width="14.28515625" customWidth="1"/>
    <col min="10" max="10" width="10.42578125" customWidth="1"/>
    <col min="11" max="11" width="10.5703125" customWidth="1"/>
    <col min="12" max="12" width="13.5703125" customWidth="1"/>
    <col min="13" max="13" width="11.140625" customWidth="1"/>
    <col min="14" max="14" width="15.140625" customWidth="1"/>
    <col min="15" max="15" width="15.42578125" customWidth="1"/>
    <col min="16" max="16" width="79.85546875" customWidth="1"/>
  </cols>
  <sheetData>
    <row r="7" spans="5:16" ht="9" customHeight="1" thickBot="1" x14ac:dyDescent="0.3"/>
    <row r="8" spans="5:16" ht="33" customHeight="1" thickBot="1" x14ac:dyDescent="0.3">
      <c r="E8" s="104" t="s">
        <v>0</v>
      </c>
      <c r="F8" s="106" t="s">
        <v>11</v>
      </c>
      <c r="G8" s="104" t="s">
        <v>1</v>
      </c>
      <c r="H8" s="109" t="s">
        <v>2</v>
      </c>
      <c r="I8" s="110"/>
      <c r="J8" s="111"/>
      <c r="K8" s="109" t="s">
        <v>3</v>
      </c>
      <c r="L8" s="110"/>
      <c r="M8" s="111"/>
      <c r="N8" s="109" t="s">
        <v>12</v>
      </c>
      <c r="O8" s="111"/>
      <c r="P8" s="104" t="s">
        <v>48</v>
      </c>
    </row>
    <row r="9" spans="5:16" ht="70.5" customHeight="1" thickBot="1" x14ac:dyDescent="0.3">
      <c r="E9" s="105"/>
      <c r="F9" s="105"/>
      <c r="G9" s="105"/>
      <c r="H9" s="8" t="s">
        <v>41</v>
      </c>
      <c r="I9" s="8" t="s">
        <v>42</v>
      </c>
      <c r="J9" s="8" t="s">
        <v>43</v>
      </c>
      <c r="K9" s="8" t="s">
        <v>41</v>
      </c>
      <c r="L9" s="8" t="s">
        <v>42</v>
      </c>
      <c r="M9" s="8" t="s">
        <v>43</v>
      </c>
      <c r="N9" s="4" t="s">
        <v>13</v>
      </c>
      <c r="O9" s="5" t="s">
        <v>14</v>
      </c>
      <c r="P9" s="105"/>
    </row>
    <row r="10" spans="5:16" ht="54.95" customHeight="1" x14ac:dyDescent="0.25">
      <c r="E10" s="100" t="s">
        <v>4</v>
      </c>
      <c r="F10" s="9" t="s">
        <v>9</v>
      </c>
      <c r="G10" s="9" t="s">
        <v>6</v>
      </c>
      <c r="H10" s="9">
        <v>181</v>
      </c>
      <c r="I10" s="9">
        <v>78.5</v>
      </c>
      <c r="J10" s="9">
        <v>109</v>
      </c>
      <c r="K10" s="9"/>
      <c r="L10" s="9"/>
      <c r="M10" s="9"/>
      <c r="N10" s="9"/>
      <c r="O10" s="10"/>
      <c r="P10" s="9"/>
    </row>
    <row r="11" spans="5:16" ht="54.95" customHeight="1" x14ac:dyDescent="0.25">
      <c r="E11" s="101"/>
      <c r="F11" s="11" t="s">
        <v>9</v>
      </c>
      <c r="G11" s="11" t="s">
        <v>16</v>
      </c>
      <c r="H11" s="11"/>
      <c r="I11" s="11"/>
      <c r="J11" s="11"/>
      <c r="K11" s="11"/>
      <c r="L11" s="11"/>
      <c r="M11" s="11"/>
      <c r="N11" s="11"/>
      <c r="O11" s="12"/>
      <c r="P11" s="11"/>
    </row>
    <row r="12" spans="5:16" ht="54.95" customHeight="1" x14ac:dyDescent="0.25">
      <c r="E12" s="101"/>
      <c r="F12" s="11" t="s">
        <v>10</v>
      </c>
      <c r="G12" s="11" t="s">
        <v>5</v>
      </c>
      <c r="H12" s="11">
        <v>141</v>
      </c>
      <c r="I12" s="11">
        <v>61</v>
      </c>
      <c r="J12" s="11">
        <v>500</v>
      </c>
      <c r="K12" s="11"/>
      <c r="L12" s="11"/>
      <c r="M12" s="11"/>
      <c r="N12" s="11"/>
      <c r="O12" s="12"/>
      <c r="P12" s="11"/>
    </row>
    <row r="13" spans="5:16" ht="54.95" customHeight="1" thickBot="1" x14ac:dyDescent="0.3">
      <c r="E13" s="102"/>
      <c r="F13" s="13" t="s">
        <v>10</v>
      </c>
      <c r="G13" s="13" t="s">
        <v>15</v>
      </c>
      <c r="H13" s="13">
        <v>49</v>
      </c>
      <c r="I13" s="13">
        <v>6</v>
      </c>
      <c r="J13" s="13">
        <v>252</v>
      </c>
      <c r="K13" s="13"/>
      <c r="L13" s="13"/>
      <c r="M13" s="13"/>
      <c r="N13" s="13"/>
      <c r="O13" s="14"/>
      <c r="P13" s="13"/>
    </row>
    <row r="14" spans="5:16" ht="54.95" customHeight="1" thickBot="1" x14ac:dyDescent="0.3">
      <c r="E14" s="17" t="s">
        <v>39</v>
      </c>
      <c r="F14" s="18" t="s">
        <v>26</v>
      </c>
      <c r="G14" s="18" t="s">
        <v>5</v>
      </c>
      <c r="H14" s="18">
        <v>70</v>
      </c>
      <c r="I14" s="18"/>
      <c r="J14" s="18"/>
      <c r="K14" s="18"/>
      <c r="L14" s="18"/>
      <c r="M14" s="18"/>
      <c r="N14" s="18"/>
      <c r="O14" s="19"/>
      <c r="P14" s="18"/>
    </row>
    <row r="15" spans="5:16" ht="54.95" customHeight="1" x14ac:dyDescent="0.25">
      <c r="E15" s="100" t="s">
        <v>40</v>
      </c>
      <c r="F15" s="9" t="s">
        <v>9</v>
      </c>
      <c r="G15" s="15" t="s">
        <v>44</v>
      </c>
      <c r="H15" s="9"/>
      <c r="I15" s="9"/>
      <c r="J15" s="9"/>
      <c r="K15" s="9"/>
      <c r="L15" s="9"/>
      <c r="M15" s="9"/>
      <c r="N15" s="9"/>
      <c r="O15" s="10"/>
      <c r="P15" s="15"/>
    </row>
    <row r="16" spans="5:16" ht="54.95" customHeight="1" x14ac:dyDescent="0.25">
      <c r="E16" s="101"/>
      <c r="F16" s="11" t="s">
        <v>9</v>
      </c>
      <c r="G16" s="16" t="s">
        <v>45</v>
      </c>
      <c r="H16" s="11"/>
      <c r="I16" s="11"/>
      <c r="J16" s="11"/>
      <c r="K16" s="11"/>
      <c r="L16" s="11"/>
      <c r="M16" s="11"/>
      <c r="N16" s="11"/>
      <c r="O16" s="12"/>
      <c r="P16" s="16"/>
    </row>
    <row r="17" spans="5:16" ht="54.95" customHeight="1" x14ac:dyDescent="0.25">
      <c r="E17" s="103"/>
      <c r="F17" s="107" t="s">
        <v>9</v>
      </c>
      <c r="G17" s="16" t="s">
        <v>46</v>
      </c>
      <c r="H17" s="20"/>
      <c r="I17" s="20"/>
      <c r="J17" s="20"/>
      <c r="K17" s="20"/>
      <c r="L17" s="20"/>
      <c r="M17" s="20"/>
      <c r="N17" s="20"/>
      <c r="O17" s="21"/>
      <c r="P17" s="16"/>
    </row>
    <row r="18" spans="5:16" ht="54.95" customHeight="1" x14ac:dyDescent="0.25">
      <c r="E18" s="103"/>
      <c r="F18" s="108"/>
      <c r="G18" s="16" t="s">
        <v>47</v>
      </c>
      <c r="H18" s="20"/>
      <c r="I18" s="20"/>
      <c r="J18" s="20"/>
      <c r="K18" s="20"/>
      <c r="L18" s="20"/>
      <c r="M18" s="20"/>
      <c r="N18" s="20"/>
      <c r="O18" s="21"/>
      <c r="P18" s="16"/>
    </row>
    <row r="19" spans="5:16" ht="54.95" customHeight="1" thickBot="1" x14ac:dyDescent="0.3">
      <c r="E19" s="102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3"/>
    </row>
    <row r="20" spans="5:16" ht="54.95" customHeight="1" x14ac:dyDescent="0.25">
      <c r="E20" s="100" t="s">
        <v>37</v>
      </c>
      <c r="F20" s="9" t="s">
        <v>38</v>
      </c>
      <c r="G20" s="9" t="s">
        <v>15</v>
      </c>
      <c r="H20" s="9"/>
      <c r="I20" s="9"/>
      <c r="J20" s="9"/>
      <c r="K20" s="9"/>
      <c r="L20" s="9"/>
      <c r="M20" s="9"/>
      <c r="N20" s="9"/>
      <c r="O20" s="10"/>
      <c r="P20" s="9"/>
    </row>
    <row r="21" spans="5:16" ht="54.95" customHeight="1" x14ac:dyDescent="0.25">
      <c r="E21" s="101"/>
      <c r="F21" s="11" t="s">
        <v>34</v>
      </c>
      <c r="G21" s="11" t="s">
        <v>33</v>
      </c>
      <c r="H21" s="11"/>
      <c r="I21" s="11"/>
      <c r="J21" s="11"/>
      <c r="K21" s="11"/>
      <c r="L21" s="11"/>
      <c r="M21" s="11"/>
      <c r="N21" s="11"/>
      <c r="O21" s="12"/>
      <c r="P21" s="11"/>
    </row>
    <row r="22" spans="5:16" ht="54.95" customHeight="1" x14ac:dyDescent="0.25">
      <c r="E22" s="101"/>
      <c r="F22" s="11"/>
      <c r="G22" s="11"/>
      <c r="H22" s="11"/>
      <c r="I22" s="11"/>
      <c r="J22" s="11"/>
      <c r="K22" s="11"/>
      <c r="L22" s="11"/>
      <c r="M22" s="11"/>
      <c r="N22" s="11"/>
      <c r="O22" s="12"/>
      <c r="P22" s="11"/>
    </row>
    <row r="23" spans="5:16" ht="54.95" customHeight="1" thickBot="1" x14ac:dyDescent="0.3">
      <c r="E23" s="102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13"/>
    </row>
    <row r="24" spans="5:16" x14ac:dyDescent="0.25">
      <c r="E24" s="22"/>
    </row>
  </sheetData>
  <mergeCells count="11">
    <mergeCell ref="P8:P9"/>
    <mergeCell ref="G8:G9"/>
    <mergeCell ref="H8:J8"/>
    <mergeCell ref="K8:M8"/>
    <mergeCell ref="N8:O8"/>
    <mergeCell ref="E10:E13"/>
    <mergeCell ref="E15:E19"/>
    <mergeCell ref="E20:E23"/>
    <mergeCell ref="E8:E9"/>
    <mergeCell ref="F8:F9"/>
    <mergeCell ref="F17:F18"/>
  </mergeCells>
  <printOptions horizontalCentered="1"/>
  <pageMargins left="0" right="0" top="0.35433070866141736" bottom="0.19685039370078741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Feuil1</vt:lpstr>
      <vt:lpstr>Feuil1 (2)</vt:lpstr>
      <vt:lpstr>Feuil1!Print_Area</vt:lpstr>
      <vt:lpstr>'Feuil1 (2)'!Print_Area</vt:lpstr>
    </vt:vector>
  </TitlesOfParts>
  <Company>OCP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BOUMTIRA Jaouad</dc:creator>
  <cp:lastModifiedBy>Alucardx007</cp:lastModifiedBy>
  <cp:lastPrinted>2022-11-04T09:33:35Z</cp:lastPrinted>
  <dcterms:created xsi:type="dcterms:W3CDTF">2022-07-18T14:24:08Z</dcterms:created>
  <dcterms:modified xsi:type="dcterms:W3CDTF">2023-05-24T20:23:43Z</dcterms:modified>
</cp:coreProperties>
</file>