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alshah/Downloads/Vaccine_Pricing/"/>
    </mc:Choice>
  </mc:AlternateContent>
  <xr:revisionPtr revIDLastSave="0" documentId="13_ncr:1_{D972DDF8-36E6-2D44-82A2-620CB7914858}" xr6:coauthVersionLast="36" xr6:coauthVersionMax="36" xr10:uidLastSave="{00000000-0000-0000-0000-000000000000}"/>
  <bookViews>
    <workbookView xWindow="0" yWindow="460" windowWidth="27320" windowHeight="13540" activeTab="4" xr2:uid="{EB6944EF-44A6-204A-9005-E2C23374D942}"/>
  </bookViews>
  <sheets>
    <sheet name="Economic Loss" sheetId="1" r:id="rId1"/>
    <sheet name="Vaccine cost - KS" sheetId="2" r:id="rId2"/>
    <sheet name="State_Final" sheetId="3" r:id="rId3"/>
    <sheet name="State_Public_Health_Exp" sheetId="4" r:id="rId4"/>
    <sheet name="sgst_los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D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3" i="6"/>
  <c r="V3" i="2" l="1"/>
  <c r="Z37" i="2" l="1"/>
  <c r="Y37" i="2"/>
  <c r="Y3" i="2"/>
  <c r="X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" i="2"/>
  <c r="E14" i="1" l="1"/>
  <c r="AC12" i="2"/>
  <c r="AC10" i="2"/>
  <c r="AC8" i="2"/>
  <c r="R37" i="2"/>
  <c r="R4" i="2"/>
  <c r="R35" i="2" l="1"/>
  <c r="P35" i="2"/>
  <c r="N35" i="2"/>
  <c r="J35" i="2"/>
  <c r="S35" i="2" s="1"/>
  <c r="H35" i="2"/>
  <c r="C35" i="2"/>
  <c r="S34" i="2"/>
  <c r="O34" i="2"/>
  <c r="N34" i="2"/>
  <c r="J34" i="2"/>
  <c r="R34" i="2" s="1"/>
  <c r="Q34" i="2" s="1"/>
  <c r="H34" i="2"/>
  <c r="C34" i="2"/>
  <c r="P34" i="2" s="1"/>
  <c r="P33" i="2"/>
  <c r="N33" i="2"/>
  <c r="X33" i="2"/>
  <c r="W33" i="2" s="1"/>
  <c r="H33" i="2"/>
  <c r="J33" i="2" s="1"/>
  <c r="C33" i="2"/>
  <c r="N32" i="2"/>
  <c r="H32" i="2"/>
  <c r="J32" i="2" s="1"/>
  <c r="C32" i="2"/>
  <c r="P32" i="2" s="1"/>
  <c r="R31" i="2"/>
  <c r="P31" i="2"/>
  <c r="N31" i="2"/>
  <c r="J31" i="2"/>
  <c r="S31" i="2" s="1"/>
  <c r="H31" i="2"/>
  <c r="C31" i="2"/>
  <c r="S30" i="2"/>
  <c r="O30" i="2"/>
  <c r="N30" i="2"/>
  <c r="J30" i="2"/>
  <c r="R30" i="2" s="1"/>
  <c r="Q30" i="2" s="1"/>
  <c r="H30" i="2"/>
  <c r="C30" i="2"/>
  <c r="P30" i="2" s="1"/>
  <c r="P29" i="2"/>
  <c r="N29" i="2"/>
  <c r="X29" i="2"/>
  <c r="W29" i="2" s="1"/>
  <c r="H29" i="2"/>
  <c r="J29" i="2" s="1"/>
  <c r="C29" i="2"/>
  <c r="N28" i="2"/>
  <c r="H28" i="2"/>
  <c r="J28" i="2" s="1"/>
  <c r="C28" i="2"/>
  <c r="P28" i="2" s="1"/>
  <c r="R27" i="2"/>
  <c r="P27" i="2"/>
  <c r="N27" i="2"/>
  <c r="J27" i="2"/>
  <c r="S27" i="2" s="1"/>
  <c r="H27" i="2"/>
  <c r="C27" i="2"/>
  <c r="S26" i="2"/>
  <c r="O26" i="2"/>
  <c r="N26" i="2"/>
  <c r="J26" i="2"/>
  <c r="R26" i="2" s="1"/>
  <c r="Q26" i="2" s="1"/>
  <c r="H26" i="2"/>
  <c r="C26" i="2"/>
  <c r="P26" i="2" s="1"/>
  <c r="W25" i="2"/>
  <c r="P25" i="2"/>
  <c r="N25" i="2"/>
  <c r="X25" i="2"/>
  <c r="H25" i="2"/>
  <c r="J25" i="2" s="1"/>
  <c r="C25" i="2"/>
  <c r="N24" i="2"/>
  <c r="H24" i="2"/>
  <c r="J24" i="2" s="1"/>
  <c r="C24" i="2"/>
  <c r="P24" i="2" s="1"/>
  <c r="P23" i="2"/>
  <c r="N23" i="2"/>
  <c r="Z23" i="2"/>
  <c r="H23" i="2"/>
  <c r="J23" i="2" s="1"/>
  <c r="C23" i="2"/>
  <c r="T22" i="2"/>
  <c r="S22" i="2"/>
  <c r="O22" i="2"/>
  <c r="N22" i="2"/>
  <c r="Z22" i="2"/>
  <c r="J22" i="2"/>
  <c r="R22" i="2" s="1"/>
  <c r="H22" i="2"/>
  <c r="C22" i="2"/>
  <c r="P22" i="2" s="1"/>
  <c r="Q22" i="2" s="1"/>
  <c r="P21" i="2"/>
  <c r="N21" i="2"/>
  <c r="X21" i="2"/>
  <c r="V21" i="2" s="1"/>
  <c r="J21" i="2"/>
  <c r="S21" i="2" s="1"/>
  <c r="H21" i="2"/>
  <c r="C21" i="2"/>
  <c r="S20" i="2"/>
  <c r="R20" i="2"/>
  <c r="Q20" i="2" s="1"/>
  <c r="N20" i="2"/>
  <c r="Y20" i="2"/>
  <c r="H20" i="2"/>
  <c r="J20" i="2" s="1"/>
  <c r="T20" i="2" s="1"/>
  <c r="C20" i="2"/>
  <c r="P20" i="2" s="1"/>
  <c r="Y19" i="2"/>
  <c r="P19" i="2"/>
  <c r="N19" i="2"/>
  <c r="Z19" i="2"/>
  <c r="H19" i="2"/>
  <c r="J19" i="2" s="1"/>
  <c r="C19" i="2"/>
  <c r="P18" i="2"/>
  <c r="N18" i="2"/>
  <c r="Z18" i="2"/>
  <c r="J18" i="2"/>
  <c r="R18" i="2" s="1"/>
  <c r="O18" i="2" s="1"/>
  <c r="H18" i="2"/>
  <c r="C18" i="2"/>
  <c r="Z17" i="2"/>
  <c r="P17" i="2"/>
  <c r="W17" i="2" s="1"/>
  <c r="N17" i="2"/>
  <c r="V17" i="2" s="1"/>
  <c r="X17" i="2"/>
  <c r="H17" i="2"/>
  <c r="J17" i="2" s="1"/>
  <c r="C17" i="2"/>
  <c r="S16" i="2"/>
  <c r="R16" i="2"/>
  <c r="O16" i="2" s="1"/>
  <c r="N16" i="2"/>
  <c r="H16" i="2"/>
  <c r="J16" i="2" s="1"/>
  <c r="T16" i="2" s="1"/>
  <c r="C16" i="2"/>
  <c r="P16" i="2" s="1"/>
  <c r="Q16" i="2" s="1"/>
  <c r="P15" i="2"/>
  <c r="N15" i="2"/>
  <c r="J15" i="2"/>
  <c r="T15" i="2" s="1"/>
  <c r="Z15" i="2"/>
  <c r="H15" i="2"/>
  <c r="C15" i="2"/>
  <c r="T14" i="2"/>
  <c r="P14" i="2"/>
  <c r="O14" i="2"/>
  <c r="N14" i="2"/>
  <c r="J14" i="2"/>
  <c r="R14" i="2" s="1"/>
  <c r="Q14" i="2" s="1"/>
  <c r="H14" i="2"/>
  <c r="C14" i="2"/>
  <c r="N13" i="2"/>
  <c r="X13" i="2"/>
  <c r="W13" i="2" s="1"/>
  <c r="H13" i="2"/>
  <c r="J13" i="2" s="1"/>
  <c r="C13" i="2"/>
  <c r="P13" i="2" s="1"/>
  <c r="N12" i="2"/>
  <c r="H12" i="2"/>
  <c r="J12" i="2" s="1"/>
  <c r="T12" i="2" s="1"/>
  <c r="C12" i="2"/>
  <c r="P12" i="2" s="1"/>
  <c r="P11" i="2"/>
  <c r="N11" i="2"/>
  <c r="J11" i="2"/>
  <c r="T11" i="2" s="1"/>
  <c r="Z11" i="2"/>
  <c r="H11" i="2"/>
  <c r="C11" i="2"/>
  <c r="T10" i="2"/>
  <c r="S10" i="2"/>
  <c r="P10" i="2"/>
  <c r="O10" i="2"/>
  <c r="N10" i="2"/>
  <c r="J10" i="2"/>
  <c r="R10" i="2" s="1"/>
  <c r="Q10" i="2" s="1"/>
  <c r="H10" i="2"/>
  <c r="C10" i="2"/>
  <c r="P9" i="2"/>
  <c r="N9" i="2"/>
  <c r="H9" i="2"/>
  <c r="J9" i="2" s="1"/>
  <c r="C9" i="2"/>
  <c r="S8" i="2"/>
  <c r="P8" i="2"/>
  <c r="N8" i="2"/>
  <c r="J8" i="2"/>
  <c r="R8" i="2" s="1"/>
  <c r="H8" i="2"/>
  <c r="C8" i="2"/>
  <c r="P7" i="2"/>
  <c r="N7" i="2"/>
  <c r="X7" i="2"/>
  <c r="J7" i="2"/>
  <c r="S7" i="2" s="1"/>
  <c r="H7" i="2"/>
  <c r="C7" i="2"/>
  <c r="N6" i="2"/>
  <c r="H6" i="2"/>
  <c r="J6" i="2" s="1"/>
  <c r="C6" i="2"/>
  <c r="P6" i="2" s="1"/>
  <c r="P5" i="2"/>
  <c r="N5" i="2"/>
  <c r="H5" i="2"/>
  <c r="J5" i="2" s="1"/>
  <c r="C5" i="2"/>
  <c r="S4" i="2"/>
  <c r="P4" i="2"/>
  <c r="N4" i="2"/>
  <c r="J4" i="2"/>
  <c r="Q4" i="2" s="1"/>
  <c r="H4" i="2"/>
  <c r="C4" i="2"/>
  <c r="P3" i="2"/>
  <c r="N3" i="2"/>
  <c r="J3" i="2"/>
  <c r="H3" i="2"/>
  <c r="C3" i="2"/>
  <c r="Y29" i="2" l="1"/>
  <c r="X15" i="2"/>
  <c r="V15" i="2" s="1"/>
  <c r="Y33" i="2"/>
  <c r="Y15" i="2"/>
  <c r="W21" i="2"/>
  <c r="Y7" i="2"/>
  <c r="Y25" i="2"/>
  <c r="Z4" i="2"/>
  <c r="Y4" i="2"/>
  <c r="X9" i="2"/>
  <c r="Z9" i="2"/>
  <c r="Y9" i="2"/>
  <c r="Y26" i="2"/>
  <c r="X26" i="2"/>
  <c r="Z26" i="2"/>
  <c r="Y34" i="2"/>
  <c r="X34" i="2"/>
  <c r="Z34" i="2"/>
  <c r="W3" i="2"/>
  <c r="T5" i="2"/>
  <c r="S5" i="2"/>
  <c r="Y12" i="2"/>
  <c r="Z12" i="2"/>
  <c r="X12" i="2"/>
  <c r="R19" i="2"/>
  <c r="S19" i="2"/>
  <c r="T19" i="2"/>
  <c r="Y24" i="2"/>
  <c r="Z24" i="2"/>
  <c r="X24" i="2"/>
  <c r="Y32" i="2"/>
  <c r="Z32" i="2"/>
  <c r="X32" i="2"/>
  <c r="Y6" i="2"/>
  <c r="X6" i="2"/>
  <c r="Z6" i="2"/>
  <c r="Z8" i="2"/>
  <c r="Y8" i="2"/>
  <c r="X8" i="2"/>
  <c r="Y14" i="2"/>
  <c r="X14" i="2"/>
  <c r="Z14" i="2"/>
  <c r="Y16" i="2"/>
  <c r="Z16" i="2"/>
  <c r="X16" i="2"/>
  <c r="S29" i="2"/>
  <c r="T29" i="2"/>
  <c r="R29" i="2"/>
  <c r="Q8" i="2"/>
  <c r="O8" i="2"/>
  <c r="S17" i="2"/>
  <c r="R17" i="2"/>
  <c r="T17" i="2"/>
  <c r="S23" i="2"/>
  <c r="R23" i="2"/>
  <c r="T23" i="2"/>
  <c r="Y28" i="2"/>
  <c r="Z28" i="2"/>
  <c r="X28" i="2"/>
  <c r="Y30" i="2"/>
  <c r="X30" i="2"/>
  <c r="Z30" i="2"/>
  <c r="S3" i="2"/>
  <c r="R3" i="2"/>
  <c r="T3" i="2"/>
  <c r="R5" i="2"/>
  <c r="Z5" i="2"/>
  <c r="Y5" i="2"/>
  <c r="X5" i="2"/>
  <c r="X10" i="2"/>
  <c r="Z10" i="2"/>
  <c r="Y10" i="2"/>
  <c r="X4" i="2"/>
  <c r="O4" i="2"/>
  <c r="T6" i="2"/>
  <c r="S6" i="2"/>
  <c r="R6" i="2"/>
  <c r="W7" i="2"/>
  <c r="V7" i="2"/>
  <c r="T9" i="2"/>
  <c r="S9" i="2"/>
  <c r="R9" i="2"/>
  <c r="S13" i="2"/>
  <c r="T13" i="2"/>
  <c r="R13" i="2"/>
  <c r="S25" i="2"/>
  <c r="T25" i="2"/>
  <c r="R25" i="2"/>
  <c r="S33" i="2"/>
  <c r="T33" i="2"/>
  <c r="R33" i="2"/>
  <c r="T7" i="2"/>
  <c r="Z27" i="2"/>
  <c r="X27" i="2"/>
  <c r="Q27" i="2"/>
  <c r="O27" i="2"/>
  <c r="Z35" i="2"/>
  <c r="X35" i="2"/>
  <c r="Z3" i="2"/>
  <c r="R11" i="2"/>
  <c r="S15" i="2"/>
  <c r="Z20" i="2"/>
  <c r="T24" i="2"/>
  <c r="R24" i="2"/>
  <c r="T27" i="2"/>
  <c r="T28" i="2"/>
  <c r="R28" i="2"/>
  <c r="T31" i="2"/>
  <c r="T32" i="2"/>
  <c r="R32" i="2"/>
  <c r="T35" i="2"/>
  <c r="Y13" i="2"/>
  <c r="R15" i="2"/>
  <c r="X20" i="2"/>
  <c r="X22" i="2"/>
  <c r="Z31" i="2"/>
  <c r="X31" i="2"/>
  <c r="Q31" i="2"/>
  <c r="O31" i="2"/>
  <c r="Q35" i="2"/>
  <c r="O35" i="2"/>
  <c r="T4" i="2"/>
  <c r="Z7" i="2"/>
  <c r="T8" i="2"/>
  <c r="X11" i="2"/>
  <c r="Z13" i="2"/>
  <c r="Q18" i="2"/>
  <c r="X18" i="2"/>
  <c r="Y22" i="2"/>
  <c r="R7" i="2"/>
  <c r="S11" i="2"/>
  <c r="Y11" i="2"/>
  <c r="R12" i="2"/>
  <c r="V13" i="2"/>
  <c r="O20" i="2"/>
  <c r="Y21" i="2"/>
  <c r="S18" i="2"/>
  <c r="Y18" i="2"/>
  <c r="R21" i="2"/>
  <c r="X23" i="2"/>
  <c r="S12" i="2"/>
  <c r="S14" i="2"/>
  <c r="W15" i="2"/>
  <c r="Y17" i="2"/>
  <c r="T18" i="2"/>
  <c r="X19" i="2"/>
  <c r="T21" i="2"/>
  <c r="Z21" i="2"/>
  <c r="Y23" i="2"/>
  <c r="S24" i="2"/>
  <c r="V25" i="2"/>
  <c r="Y27" i="2"/>
  <c r="S28" i="2"/>
  <c r="V29" i="2"/>
  <c r="Y31" i="2"/>
  <c r="S32" i="2"/>
  <c r="V33" i="2"/>
  <c r="Y35" i="2"/>
  <c r="Z25" i="2"/>
  <c r="T26" i="2"/>
  <c r="Z29" i="2"/>
  <c r="T30" i="2"/>
  <c r="Z33" i="2"/>
  <c r="T34" i="2"/>
  <c r="X37" i="2" l="1"/>
  <c r="W10" i="2"/>
  <c r="V10" i="2"/>
  <c r="V19" i="2"/>
  <c r="W19" i="2"/>
  <c r="Q32" i="2"/>
  <c r="O32" i="2"/>
  <c r="V35" i="2"/>
  <c r="W35" i="2"/>
  <c r="Q9" i="2"/>
  <c r="O9" i="2"/>
  <c r="Q5" i="2"/>
  <c r="O5" i="2"/>
  <c r="W24" i="2"/>
  <c r="V24" i="2"/>
  <c r="Q12" i="2"/>
  <c r="O12" i="2"/>
  <c r="V11" i="2"/>
  <c r="W11" i="2"/>
  <c r="V31" i="2"/>
  <c r="W31" i="2"/>
  <c r="Q15" i="2"/>
  <c r="O15" i="2"/>
  <c r="O13" i="2"/>
  <c r="Q13" i="2"/>
  <c r="O6" i="2"/>
  <c r="Q6" i="2"/>
  <c r="W4" i="2"/>
  <c r="V4" i="2"/>
  <c r="V5" i="2"/>
  <c r="W5" i="2"/>
  <c r="W30" i="2"/>
  <c r="V30" i="2"/>
  <c r="V16" i="2"/>
  <c r="W16" i="2"/>
  <c r="W14" i="2"/>
  <c r="V14" i="2"/>
  <c r="W32" i="2"/>
  <c r="V32" i="2"/>
  <c r="Q19" i="2"/>
  <c r="O19" i="2"/>
  <c r="W26" i="2"/>
  <c r="V26" i="2"/>
  <c r="V9" i="2"/>
  <c r="W9" i="2"/>
  <c r="Q24" i="2"/>
  <c r="O24" i="2"/>
  <c r="O25" i="2"/>
  <c r="Q25" i="2"/>
  <c r="O3" i="2"/>
  <c r="Q3" i="2"/>
  <c r="O17" i="2"/>
  <c r="Q17" i="2"/>
  <c r="O29" i="2"/>
  <c r="Q29" i="2"/>
  <c r="W12" i="2"/>
  <c r="V12" i="2"/>
  <c r="W34" i="2"/>
  <c r="V34" i="2"/>
  <c r="O7" i="2"/>
  <c r="Q7" i="2"/>
  <c r="W20" i="2"/>
  <c r="V20" i="2"/>
  <c r="V27" i="2"/>
  <c r="W27" i="2"/>
  <c r="V23" i="2"/>
  <c r="W23" i="2"/>
  <c r="W18" i="2"/>
  <c r="V18" i="2"/>
  <c r="Q11" i="2"/>
  <c r="O11" i="2"/>
  <c r="O21" i="2"/>
  <c r="Q21" i="2"/>
  <c r="W22" i="2"/>
  <c r="V22" i="2"/>
  <c r="Q28" i="2"/>
  <c r="O28" i="2"/>
  <c r="O33" i="2"/>
  <c r="Q33" i="2"/>
  <c r="W28" i="2"/>
  <c r="V28" i="2"/>
  <c r="Q23" i="2"/>
  <c r="O23" i="2"/>
  <c r="W8" i="2"/>
  <c r="V8" i="2"/>
  <c r="V6" i="2"/>
  <c r="W6" i="2"/>
</calcChain>
</file>

<file path=xl/sharedStrings.xml><?xml version="1.0" encoding="utf-8"?>
<sst xmlns="http://schemas.openxmlformats.org/spreadsheetml/2006/main" count="258" uniqueCount="108">
  <si>
    <t>Economics Effects of lockdowns :</t>
  </si>
  <si>
    <t>Period of comparison</t>
  </si>
  <si>
    <t>Unemployment</t>
  </si>
  <si>
    <t>Percentage change</t>
  </si>
  <si>
    <t>Q2'19 - Q2'20</t>
  </si>
  <si>
    <t>Different in unemployment rate (%) due to lockdowns MoM</t>
  </si>
  <si>
    <t>Decline in Labor force participation (%)</t>
  </si>
  <si>
    <t>Source: CMIE Unemployment Data</t>
  </si>
  <si>
    <t>Gross Revenue Collection</t>
  </si>
  <si>
    <t>In Rs. Cr.</t>
  </si>
  <si>
    <t>Gross GST  (CGST + SGST + IGST + Cess)</t>
  </si>
  <si>
    <t>Source: http://gstcouncil.gov.in/gst-revenue</t>
  </si>
  <si>
    <t>Retail Activity</t>
  </si>
  <si>
    <t>Retail and Recreation sector (compared to baseline)</t>
  </si>
  <si>
    <t>* The baseline is the median value, for the
corresponding day of the week, during the fiveweek period 3 Jan – 6 Feb 2020</t>
  </si>
  <si>
    <t>Source: Google Covid-19 Community Mobility Report</t>
  </si>
  <si>
    <t>2/3rd Population</t>
  </si>
  <si>
    <t>State/UT#</t>
  </si>
  <si>
    <t>State and UT Wise Allocation (Based on SC Affidavit dated May 1st)</t>
  </si>
  <si>
    <t>Public Health Expenditure 2015/16 (Actuals) (Rs. Cr.)</t>
  </si>
  <si>
    <t>GSDP 2019/20 **
 (constant; base year: 2011-12; Rs. Cr.)</t>
  </si>
  <si>
    <t>GSDP 2019/20 ** (current prices; Rs. Cr.)</t>
  </si>
  <si>
    <t>Population (Census 2011)^</t>
  </si>
  <si>
    <t>Public Health Expenditure 2015/16 (Actuals) (Rs. 000)</t>
  </si>
  <si>
    <t>Total Population to be vaccinated (2/3 of the Population)</t>
  </si>
  <si>
    <t>Total Number of Doses (2 doses per person) for 2/3 population</t>
  </si>
  <si>
    <t>Total Number of Doses (2 doses per person) for 90% of population</t>
  </si>
  <si>
    <t>Vaccine cost as % of GSDP (Rs. 300)</t>
  </si>
  <si>
    <t>Vaccine cost as % of Public Health Exp (Rs. 300)</t>
  </si>
  <si>
    <t>Price at Rs. 300 / dose (based on news articles dated 12th May)</t>
  </si>
  <si>
    <t xml:space="preserve">Price at Rs. 400 / dose </t>
  </si>
  <si>
    <t xml:space="preserve">Price at Rs. 600 / dose </t>
  </si>
  <si>
    <t>Andaman &amp; Nicobar Islands**</t>
  </si>
  <si>
    <t>100 crores</t>
  </si>
  <si>
    <t>Andhra Pradesh</t>
  </si>
  <si>
    <t xml:space="preserve">    9,17,850</t>
  </si>
  <si>
    <t>1 crore</t>
  </si>
  <si>
    <t>Arunachal Pradesh</t>
  </si>
  <si>
    <t>Assam</t>
  </si>
  <si>
    <t>3,37,650</t>
  </si>
  <si>
    <t>Bihar</t>
  </si>
  <si>
    <t>10,16,890</t>
  </si>
  <si>
    <t>Chandigarh**</t>
  </si>
  <si>
    <t>Chhattisgarh</t>
  </si>
  <si>
    <t>8,60,600</t>
  </si>
  <si>
    <t>Delhi</t>
  </si>
  <si>
    <t>4,96,930</t>
  </si>
  <si>
    <t>Goa</t>
  </si>
  <si>
    <t>Gujarat</t>
  </si>
  <si>
    <t>16,60,190</t>
  </si>
  <si>
    <t>Haryana</t>
  </si>
  <si>
    <t>5,63,580</t>
  </si>
  <si>
    <t>Himachal Pradesh</t>
  </si>
  <si>
    <t>3,02,080</t>
  </si>
  <si>
    <t>Jammu &amp; Kashmir-U.T.*</t>
  </si>
  <si>
    <t>3,84,700</t>
  </si>
  <si>
    <t>Jharkhand</t>
  </si>
  <si>
    <t>3,49,380</t>
  </si>
  <si>
    <t>Karnataka</t>
  </si>
  <si>
    <t>13,36,670</t>
  </si>
  <si>
    <t>Kerala</t>
  </si>
  <si>
    <t>9,09,500</t>
  </si>
  <si>
    <t>Madhya Pradesh</t>
  </si>
  <si>
    <t>11,58,410</t>
  </si>
  <si>
    <t>Maharashtra</t>
  </si>
  <si>
    <t>23,27,510</t>
  </si>
  <si>
    <t>Manipur</t>
  </si>
  <si>
    <t>Meghalaya</t>
  </si>
  <si>
    <t>Mizoram</t>
  </si>
  <si>
    <t>Nagaland</t>
  </si>
  <si>
    <t>Odisha</t>
  </si>
  <si>
    <t>7,81,780</t>
  </si>
  <si>
    <t>Puducherry</t>
  </si>
  <si>
    <t>Punjab</t>
  </si>
  <si>
    <t>6,16,520</t>
  </si>
  <si>
    <t>Rajasthan</t>
  </si>
  <si>
    <t>17,34,850</t>
  </si>
  <si>
    <t>Sikkim</t>
  </si>
  <si>
    <t>Tamil Nadu</t>
  </si>
  <si>
    <t>7,33,180</t>
  </si>
  <si>
    <t>Telangana</t>
  </si>
  <si>
    <t>8,35,960</t>
  </si>
  <si>
    <t>Tripura</t>
  </si>
  <si>
    <t>1,28,530</t>
  </si>
  <si>
    <t>Uttar Pradesh</t>
  </si>
  <si>
    <t>17,61,720</t>
  </si>
  <si>
    <t>Uttarakhand</t>
  </si>
  <si>
    <t>3,21,960</t>
  </si>
  <si>
    <t>West Bengal</t>
  </si>
  <si>
    <t>13,23,280</t>
  </si>
  <si>
    <t>#Daman and Diu, Dadra and Nagar Haveli, and Lakshwadeep's GSDP values are not present</t>
  </si>
  <si>
    <t>*Jammu and Kashmir became Jammu and Kashmir (Union Territory) in 2019/20.</t>
  </si>
  <si>
    <t>** Andaman and Nicobar, and Chandigarh did not have GSDP values for 2019/20. So, 2018/19 values are used for them.</t>
  </si>
  <si>
    <t>^Telangana and Andhra Pradesh Population values are taken from the State Websites</t>
  </si>
  <si>
    <r>
      <rPr>
        <b/>
        <i/>
        <sz val="11"/>
        <color theme="1"/>
        <rFont val="Georgia"/>
        <family val="1"/>
      </rPr>
      <t>List of Sources:</t>
    </r>
    <r>
      <rPr>
        <i/>
        <sz val="11"/>
        <color theme="1"/>
        <rFont val="Georgia"/>
        <family val="1"/>
      </rPr>
      <t xml:space="preserve"> GSDP Data: MOSPI; Population Data: Census 2011; Public Health Expenditure Data: MoHFW</t>
    </r>
  </si>
  <si>
    <t xml:space="preserve">75% of vaccinated population </t>
  </si>
  <si>
    <t>75% of Population</t>
  </si>
  <si>
    <t>Andaman and Nicobar</t>
  </si>
  <si>
    <t>Chandigarh</t>
  </si>
  <si>
    <t>Jammu and Kashmir</t>
  </si>
  <si>
    <t>State</t>
  </si>
  <si>
    <t>Vaccine_cost</t>
  </si>
  <si>
    <t>Ladakh</t>
  </si>
  <si>
    <t>Total (Rs. In Crore) 2019-20</t>
  </si>
  <si>
    <t>Total (Rs. In Crore) 2020-21</t>
  </si>
  <si>
    <t>Difference / gst loss</t>
  </si>
  <si>
    <t>Percent change</t>
  </si>
  <si>
    <t>Lakshadweep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</si>
</sst>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409]mmmm\-yy;@"/>
    <numFmt numFmtId="165" formatCode="_ [$₹-4009]\ * #,##0.00_ ;_ [$₹-4009]\ * \-#,##0.00_ ;_ [$₹-4009]\ * &quot;-&quot;??_ ;_ @_ "/>
    <numFmt numFmtId="166" formatCode="[&gt;9999999]#\,##\,##\,##0.00;[&gt;99999]#\,##\,##0.00;##,##0.0"/>
    <numFmt numFmtId="167" formatCode="_ [$₹-4009]\ * #,##0_ ;_ [$₹-4009]\ * \-#,##0_ ;_ [$₹-4009]\ * &quot;-&quot;??_ ;_ @_ "/>
    <numFmt numFmtId="168" formatCode="[&gt;9999999]##\,##\,##\,##0.00;[&gt;99999]##\,##\,##0.00;##,##0.00"/>
    <numFmt numFmtId="169" formatCode="[$₹-4009]\ #,##0"/>
  </numFmts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theme="1"/>
      <name val="Calibri"/>
      <family val="2"/>
      <scheme val="minor"/>
    </font>
    <font>
      <sz val="9"/>
      <color theme="1"/>
      <name val="Calibri (Body)_x0000_"/>
    </font>
    <font>
      <sz val="10"/>
      <color rgb="FF000000"/>
      <name val="Arial"/>
      <family val="2"/>
    </font>
    <font>
      <b/>
      <sz val="12"/>
      <color rgb="FF000000"/>
      <name val="Calibri Light"/>
      <family val="2"/>
      <scheme val="major"/>
    </font>
    <font>
      <b/>
      <sz val="11"/>
      <color rgb="FF000000"/>
      <name val="Georgia"/>
      <family val="1"/>
    </font>
    <font>
      <b/>
      <sz val="11"/>
      <color theme="1"/>
      <name val="Georgia"/>
      <family val="1"/>
    </font>
    <font>
      <sz val="11"/>
      <color rgb="FF000000"/>
      <name val="Georgia"/>
      <family val="1"/>
    </font>
    <font>
      <sz val="11"/>
      <color theme="1"/>
      <name val="Georgia"/>
      <family val="1"/>
    </font>
    <font>
      <b/>
      <sz val="10"/>
      <color rgb="FF000000"/>
      <name val="Arial"/>
      <family val="2"/>
    </font>
    <font>
      <i/>
      <sz val="11"/>
      <color theme="1"/>
      <name val="Georgia"/>
      <family val="1"/>
    </font>
    <font>
      <i/>
      <sz val="11"/>
      <color rgb="FF000000"/>
      <name val="Georgia"/>
      <family val="1"/>
    </font>
    <font>
      <b/>
      <i/>
      <sz val="11"/>
      <color theme="1"/>
      <name val="Georgia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102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0" fontId="1" fillId="0" borderId="0" xfId="0" applyNumberFormat="1" applyFont="1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64" fontId="7" fillId="0" borderId="0" xfId="0" applyNumberFormat="1" applyFont="1" applyAlignment="1">
      <alignment horizontal="left" vertical="top" wrapText="1"/>
    </xf>
    <xf numFmtId="3" fontId="7" fillId="0" borderId="0" xfId="0" applyNumberFormat="1" applyFont="1" applyAlignment="1">
      <alignment horizontal="right" vertical="top"/>
    </xf>
    <xf numFmtId="9" fontId="6" fillId="0" borderId="0" xfId="0" applyNumberFormat="1" applyFont="1" applyAlignment="1">
      <alignment horizontal="right" vertical="top"/>
    </xf>
    <xf numFmtId="16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9" fontId="1" fillId="0" borderId="0" xfId="0" applyNumberFormat="1" applyFont="1"/>
    <xf numFmtId="0" fontId="9" fillId="0" borderId="0" xfId="0" applyFont="1" applyAlignment="1">
      <alignment wrapText="1"/>
    </xf>
    <xf numFmtId="17" fontId="4" fillId="0" borderId="0" xfId="0" applyNumberFormat="1" applyFont="1" applyAlignment="1">
      <alignment horizontal="left" vertical="center" wrapText="1"/>
    </xf>
    <xf numFmtId="0" fontId="10" fillId="0" borderId="0" xfId="1" applyFont="1" applyAlignment="1"/>
    <xf numFmtId="0" fontId="10" fillId="0" borderId="0" xfId="1" applyFont="1" applyBorder="1" applyAlignment="1"/>
    <xf numFmtId="0" fontId="11" fillId="0" borderId="0" xfId="1" applyFont="1" applyFill="1" applyAlignment="1">
      <alignment horizontal="center"/>
    </xf>
    <xf numFmtId="0" fontId="10" fillId="0" borderId="0" xfId="1" applyFont="1" applyAlignment="1">
      <alignment horizontal="right"/>
    </xf>
    <xf numFmtId="0" fontId="12" fillId="0" borderId="2" xfId="1" applyFont="1" applyBorder="1" applyAlignment="1">
      <alignment horizontal="center" vertical="center" wrapText="1"/>
    </xf>
    <xf numFmtId="3" fontId="12" fillId="2" borderId="3" xfId="1" applyNumberFormat="1" applyFont="1" applyFill="1" applyBorder="1" applyAlignment="1">
      <alignment horizontal="center" vertical="center" wrapText="1"/>
    </xf>
    <xf numFmtId="4" fontId="13" fillId="0" borderId="2" xfId="1" applyNumberFormat="1" applyFont="1" applyBorder="1" applyAlignment="1">
      <alignment horizontal="center" vertical="center" wrapText="1"/>
    </xf>
    <xf numFmtId="3" fontId="12" fillId="3" borderId="2" xfId="1" applyNumberFormat="1" applyFont="1" applyFill="1" applyBorder="1" applyAlignment="1">
      <alignment horizontal="center" vertical="center" wrapText="1"/>
    </xf>
    <xf numFmtId="3" fontId="12" fillId="2" borderId="4" xfId="1" applyNumberFormat="1" applyFont="1" applyFill="1" applyBorder="1" applyAlignment="1">
      <alignment horizontal="center" vertical="center" wrapText="1"/>
    </xf>
    <xf numFmtId="3" fontId="12" fillId="3" borderId="4" xfId="1" applyNumberFormat="1" applyFont="1" applyFill="1" applyBorder="1" applyAlignment="1">
      <alignment horizontal="center" vertical="center" wrapText="1"/>
    </xf>
    <xf numFmtId="3" fontId="12" fillId="2" borderId="5" xfId="1" applyNumberFormat="1" applyFont="1" applyFill="1" applyBorder="1" applyAlignment="1">
      <alignment horizontal="center" vertical="center" wrapText="1"/>
    </xf>
    <xf numFmtId="3" fontId="12" fillId="3" borderId="0" xfId="1" applyNumberFormat="1" applyFont="1" applyFill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4" fontId="12" fillId="0" borderId="2" xfId="1" applyNumberFormat="1" applyFont="1" applyBorder="1" applyAlignment="1">
      <alignment horizontal="center" vertical="center" wrapText="1"/>
    </xf>
    <xf numFmtId="4" fontId="12" fillId="0" borderId="7" xfId="1" applyNumberFormat="1" applyFont="1" applyBorder="1" applyAlignment="1">
      <alignment horizontal="center" vertical="center" wrapText="1"/>
    </xf>
    <xf numFmtId="3" fontId="12" fillId="3" borderId="8" xfId="1" applyNumberFormat="1" applyFont="1" applyFill="1" applyBorder="1" applyAlignment="1">
      <alignment horizontal="center" vertical="center" wrapText="1"/>
    </xf>
    <xf numFmtId="3" fontId="12" fillId="3" borderId="9" xfId="1" applyNumberFormat="1" applyFont="1" applyFill="1" applyBorder="1" applyAlignment="1">
      <alignment vertical="center" wrapText="1"/>
    </xf>
    <xf numFmtId="3" fontId="12" fillId="3" borderId="10" xfId="1" applyNumberFormat="1" applyFont="1" applyFill="1" applyBorder="1" applyAlignment="1">
      <alignment horizontal="center" vertical="center" wrapText="1"/>
    </xf>
    <xf numFmtId="3" fontId="12" fillId="3" borderId="3" xfId="1" applyNumberFormat="1" applyFont="1" applyFill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3" fontId="14" fillId="2" borderId="3" xfId="1" applyNumberFormat="1" applyFont="1" applyFill="1" applyBorder="1" applyAlignment="1">
      <alignment horizontal="center" vertical="center" wrapText="1"/>
    </xf>
    <xf numFmtId="4" fontId="15" fillId="0" borderId="2" xfId="1" applyNumberFormat="1" applyFont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 wrapText="1"/>
    </xf>
    <xf numFmtId="0" fontId="14" fillId="5" borderId="2" xfId="1" applyFont="1" applyFill="1" applyBorder="1" applyAlignment="1">
      <alignment horizontal="center" vertical="center" wrapText="1"/>
    </xf>
    <xf numFmtId="3" fontId="14" fillId="3" borderId="2" xfId="1" applyNumberFormat="1" applyFont="1" applyFill="1" applyBorder="1" applyAlignment="1">
      <alignment horizontal="center" vertical="center" wrapText="1"/>
    </xf>
    <xf numFmtId="3" fontId="14" fillId="2" borderId="4" xfId="1" applyNumberFormat="1" applyFont="1" applyFill="1" applyBorder="1" applyAlignment="1">
      <alignment horizontal="center" vertical="center" wrapText="1"/>
    </xf>
    <xf numFmtId="3" fontId="14" fillId="3" borderId="4" xfId="1" applyNumberFormat="1" applyFont="1" applyFill="1" applyBorder="1" applyAlignment="1">
      <alignment horizontal="center" vertical="center" wrapText="1"/>
    </xf>
    <xf numFmtId="3" fontId="14" fillId="3" borderId="0" xfId="1" applyNumberFormat="1" applyFont="1" applyFill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165" fontId="14" fillId="5" borderId="2" xfId="1" applyNumberFormat="1" applyFont="1" applyFill="1" applyBorder="1" applyAlignment="1">
      <alignment horizontal="center" vertical="center" wrapText="1"/>
    </xf>
    <xf numFmtId="10" fontId="14" fillId="0" borderId="11" xfId="1" applyNumberFormat="1" applyFont="1" applyFill="1" applyBorder="1" applyAlignment="1">
      <alignment horizontal="center" vertical="center" wrapText="1"/>
    </xf>
    <xf numFmtId="165" fontId="14" fillId="0" borderId="11" xfId="1" applyNumberFormat="1" applyFont="1" applyBorder="1" applyAlignment="1">
      <alignment horizontal="center" vertical="center" wrapText="1"/>
    </xf>
    <xf numFmtId="10" fontId="14" fillId="0" borderId="3" xfId="1" applyNumberFormat="1" applyFont="1" applyBorder="1" applyAlignment="1">
      <alignment horizontal="center" vertical="center" wrapText="1"/>
    </xf>
    <xf numFmtId="166" fontId="14" fillId="0" borderId="3" xfId="1" applyNumberFormat="1" applyFont="1" applyBorder="1" applyAlignment="1">
      <alignment horizontal="left" vertical="center" indent="2"/>
    </xf>
    <xf numFmtId="166" fontId="14" fillId="0" borderId="12" xfId="1" applyNumberFormat="1" applyFont="1" applyBorder="1" applyAlignment="1">
      <alignment horizontal="left" vertical="center" indent="2"/>
    </xf>
    <xf numFmtId="10" fontId="14" fillId="0" borderId="13" xfId="2" applyNumberFormat="1" applyFont="1" applyBorder="1" applyAlignment="1">
      <alignment horizontal="left" vertical="center" indent="2"/>
    </xf>
    <xf numFmtId="10" fontId="14" fillId="0" borderId="14" xfId="2" applyNumberFormat="1" applyFont="1" applyBorder="1" applyAlignment="1">
      <alignment horizontal="left" vertical="center" indent="2"/>
    </xf>
    <xf numFmtId="166" fontId="14" fillId="0" borderId="0" xfId="1" applyNumberFormat="1" applyFont="1" applyBorder="1" applyAlignment="1">
      <alignment horizontal="left" vertical="center" indent="2"/>
    </xf>
    <xf numFmtId="0" fontId="16" fillId="0" borderId="0" xfId="1" applyFont="1" applyAlignment="1">
      <alignment horizontal="right"/>
    </xf>
    <xf numFmtId="167" fontId="16" fillId="0" borderId="0" xfId="3" applyNumberFormat="1" applyFont="1" applyAlignment="1"/>
    <xf numFmtId="10" fontId="14" fillId="0" borderId="3" xfId="2" applyNumberFormat="1" applyFont="1" applyBorder="1" applyAlignment="1">
      <alignment horizontal="left" vertical="center" indent="2"/>
    </xf>
    <xf numFmtId="167" fontId="16" fillId="0" borderId="0" xfId="1" applyNumberFormat="1" applyFont="1" applyAlignment="1"/>
    <xf numFmtId="168" fontId="14" fillId="0" borderId="3" xfId="1" applyNumberFormat="1" applyFont="1" applyBorder="1" applyAlignment="1">
      <alignment horizontal="left" vertical="center" indent="2"/>
    </xf>
    <xf numFmtId="168" fontId="14" fillId="0" borderId="0" xfId="1" applyNumberFormat="1" applyFont="1" applyBorder="1" applyAlignment="1">
      <alignment horizontal="left" vertical="center" indent="2"/>
    </xf>
    <xf numFmtId="0" fontId="17" fillId="0" borderId="4" xfId="1" applyFont="1" applyBorder="1" applyAlignment="1"/>
    <xf numFmtId="3" fontId="14" fillId="3" borderId="3" xfId="1" applyNumberFormat="1" applyFont="1" applyFill="1" applyBorder="1" applyAlignment="1">
      <alignment horizontal="center" vertical="center" wrapText="1"/>
    </xf>
    <xf numFmtId="4" fontId="17" fillId="0" borderId="15" xfId="1" applyNumberFormat="1" applyFont="1" applyBorder="1" applyAlignment="1"/>
    <xf numFmtId="0" fontId="17" fillId="0" borderId="16" xfId="1" applyFont="1" applyBorder="1" applyAlignment="1"/>
    <xf numFmtId="4" fontId="17" fillId="0" borderId="16" xfId="1" applyNumberFormat="1" applyFont="1" applyBorder="1" applyAlignment="1"/>
    <xf numFmtId="0" fontId="17" fillId="0" borderId="17" xfId="1" applyFont="1" applyBorder="1" applyAlignment="1"/>
    <xf numFmtId="0" fontId="17" fillId="0" borderId="0" xfId="1" applyFont="1" applyFill="1" applyBorder="1" applyAlignment="1"/>
    <xf numFmtId="4" fontId="18" fillId="0" borderId="0" xfId="1" applyNumberFormat="1" applyFont="1" applyBorder="1" applyAlignment="1"/>
    <xf numFmtId="165" fontId="14" fillId="0" borderId="0" xfId="1" applyNumberFormat="1" applyFont="1" applyAlignment="1">
      <alignment vertical="center"/>
    </xf>
    <xf numFmtId="165" fontId="14" fillId="0" borderId="0" xfId="1" applyNumberFormat="1" applyFont="1" applyAlignment="1">
      <alignment horizontal="center" vertical="center"/>
    </xf>
    <xf numFmtId="0" fontId="17" fillId="0" borderId="18" xfId="1" applyFont="1" applyBorder="1" applyAlignment="1"/>
    <xf numFmtId="0" fontId="10" fillId="0" borderId="18" xfId="1" applyFont="1" applyBorder="1" applyAlignment="1"/>
    <xf numFmtId="0" fontId="10" fillId="0" borderId="0" xfId="1" applyFont="1" applyFill="1" applyBorder="1" applyAlignment="1"/>
    <xf numFmtId="0" fontId="10" fillId="0" borderId="0" xfId="1" applyFont="1" applyFill="1" applyAlignment="1"/>
    <xf numFmtId="167" fontId="12" fillId="0" borderId="19" xfId="1" applyNumberFormat="1" applyFont="1" applyBorder="1" applyAlignment="1">
      <alignment horizontal="center" vertical="center"/>
    </xf>
    <xf numFmtId="167" fontId="10" fillId="0" borderId="0" xfId="1" applyNumberFormat="1" applyFont="1" applyAlignment="1"/>
    <xf numFmtId="167" fontId="12" fillId="0" borderId="19" xfId="1" applyNumberFormat="1" applyFont="1" applyBorder="1" applyAlignment="1">
      <alignment horizontal="center"/>
    </xf>
    <xf numFmtId="169" fontId="14" fillId="0" borderId="12" xfId="1" applyNumberFormat="1" applyFont="1" applyBorder="1" applyAlignment="1">
      <alignment horizontal="left" vertical="center" indent="2"/>
    </xf>
    <xf numFmtId="169" fontId="14" fillId="0" borderId="3" xfId="1" applyNumberFormat="1" applyFont="1" applyBorder="1" applyAlignment="1">
      <alignment horizontal="left" vertical="center" indent="2"/>
    </xf>
    <xf numFmtId="3" fontId="0" fillId="0" borderId="0" xfId="0" applyNumberFormat="1"/>
    <xf numFmtId="10" fontId="12" fillId="0" borderId="2" xfId="4" applyNumberFormat="1" applyFont="1" applyFill="1" applyBorder="1" applyAlignment="1">
      <alignment horizontal="center" vertical="center" wrapText="1"/>
    </xf>
    <xf numFmtId="10" fontId="14" fillId="0" borderId="13" xfId="4" applyNumberFormat="1" applyFont="1" applyBorder="1" applyAlignment="1">
      <alignment horizontal="left" vertical="center" indent="2"/>
    </xf>
    <xf numFmtId="10" fontId="14" fillId="0" borderId="3" xfId="4" applyNumberFormat="1" applyFont="1" applyBorder="1" applyAlignment="1">
      <alignment horizontal="left" vertical="center" indent="2"/>
    </xf>
    <xf numFmtId="10" fontId="0" fillId="0" borderId="0" xfId="4" applyNumberFormat="1" applyFont="1"/>
    <xf numFmtId="0" fontId="14" fillId="0" borderId="20" xfId="1" applyFont="1" applyBorder="1" applyAlignment="1">
      <alignment horizontal="center" vertical="center" wrapText="1"/>
    </xf>
    <xf numFmtId="10" fontId="14" fillId="0" borderId="21" xfId="4" applyNumberFormat="1" applyFont="1" applyBorder="1" applyAlignment="1">
      <alignment horizontal="left" vertical="center" indent="2"/>
    </xf>
    <xf numFmtId="0" fontId="14" fillId="0" borderId="3" xfId="1" applyFont="1" applyFill="1" applyBorder="1" applyAlignment="1">
      <alignment horizontal="center" vertical="center" wrapText="1"/>
    </xf>
    <xf numFmtId="0" fontId="22" fillId="0" borderId="1" xfId="5" applyFont="1" applyBorder="1"/>
    <xf numFmtId="0" fontId="21" fillId="0" borderId="0" xfId="5"/>
    <xf numFmtId="2" fontId="21" fillId="0" borderId="0" xfId="5" applyNumberFormat="1"/>
    <xf numFmtId="43" fontId="21" fillId="0" borderId="0" xfId="5" applyNumberFormat="1"/>
    <xf numFmtId="4" fontId="21" fillId="0" borderId="0" xfId="5" applyNumberFormat="1"/>
    <xf numFmtId="2" fontId="22" fillId="0" borderId="1" xfId="4" applyNumberFormat="1" applyFont="1" applyFill="1" applyBorder="1"/>
    <xf numFmtId="2" fontId="0" fillId="0" borderId="0" xfId="4" applyNumberFormat="1" applyFont="1"/>
    <xf numFmtId="2" fontId="21" fillId="0" borderId="0" xfId="4" applyNumberFormat="1" applyFont="1"/>
  </cellXfs>
  <cellStyles count="7">
    <cellStyle name="Comma 2" xfId="3" xr:uid="{E4783416-627B-0241-934F-C6253CCCE162}"/>
    <cellStyle name="Normal" xfId="0" builtinId="0"/>
    <cellStyle name="Normal 2" xfId="1" xr:uid="{7E8EA8B0-4372-AD49-B27B-4943B7854370}"/>
    <cellStyle name="Normal 3" xfId="5" xr:uid="{38115237-9C1E-2A4C-B51C-32E913A64E6C}"/>
    <cellStyle name="Percent" xfId="4" builtinId="5"/>
    <cellStyle name="Percent 2" xfId="2" xr:uid="{9D4E28CC-3100-9E46-A48B-35D5D3608A85}"/>
    <cellStyle name="Percent 3" xfId="6" xr:uid="{F1FABC16-0E78-B247-9F0C-619325426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EAC8-273B-B94E-BC8E-9BC8D7182777}">
  <dimension ref="A2:E27"/>
  <sheetViews>
    <sheetView workbookViewId="0">
      <selection activeCell="E11" sqref="E11"/>
    </sheetView>
  </sheetViews>
  <sheetFormatPr baseColWidth="10" defaultRowHeight="16"/>
  <cols>
    <col min="1" max="1" width="21" customWidth="1"/>
    <col min="2" max="2" width="38.5" customWidth="1"/>
    <col min="4" max="4" width="14" customWidth="1"/>
  </cols>
  <sheetData>
    <row r="2" spans="1:5" ht="20">
      <c r="B2" s="1" t="s">
        <v>0</v>
      </c>
    </row>
    <row r="4" spans="1:5" ht="34">
      <c r="A4" s="2" t="s">
        <v>1</v>
      </c>
      <c r="B4" s="3" t="s">
        <v>2</v>
      </c>
      <c r="C4" s="4"/>
      <c r="D4" s="5" t="s">
        <v>3</v>
      </c>
    </row>
    <row r="5" spans="1:5" ht="34">
      <c r="A5" s="6" t="s">
        <v>4</v>
      </c>
      <c r="B5" s="6" t="s">
        <v>5</v>
      </c>
      <c r="D5" s="7">
        <v>0.1106</v>
      </c>
    </row>
    <row r="6" spans="1:5">
      <c r="B6" s="6"/>
      <c r="D6" s="8"/>
    </row>
    <row r="7" spans="1:5" ht="17">
      <c r="A7" s="6"/>
      <c r="B7" s="6" t="s">
        <v>6</v>
      </c>
      <c r="D7" s="7">
        <v>4.5400000000000003E-2</v>
      </c>
    </row>
    <row r="8" spans="1:5">
      <c r="D8" s="8"/>
    </row>
    <row r="9" spans="1:5" ht="17">
      <c r="B9" s="6" t="s">
        <v>7</v>
      </c>
      <c r="D9" s="8"/>
    </row>
    <row r="10" spans="1:5">
      <c r="D10" s="8"/>
    </row>
    <row r="11" spans="1:5" ht="17">
      <c r="B11" s="9" t="s">
        <v>8</v>
      </c>
      <c r="C11" s="21" t="s">
        <v>9</v>
      </c>
      <c r="D11" s="8"/>
    </row>
    <row r="12" spans="1:5">
      <c r="B12" s="10"/>
      <c r="C12" s="10"/>
      <c r="D12" s="11"/>
    </row>
    <row r="13" spans="1:5">
      <c r="A13" s="12">
        <v>43940</v>
      </c>
      <c r="B13" t="s">
        <v>10</v>
      </c>
      <c r="C13" s="13">
        <v>113866</v>
      </c>
      <c r="D13" s="14"/>
    </row>
    <row r="14" spans="1:5">
      <c r="A14" s="12">
        <v>44306</v>
      </c>
      <c r="C14" s="13">
        <v>32294</v>
      </c>
      <c r="D14" s="14">
        <v>-0.72</v>
      </c>
      <c r="E14" s="86">
        <f>C14-C13</f>
        <v>-81572</v>
      </c>
    </row>
    <row r="15" spans="1:5">
      <c r="A15" s="15"/>
      <c r="C15" s="16"/>
      <c r="D15" s="17"/>
    </row>
    <row r="16" spans="1:5">
      <c r="A16" s="15">
        <v>43970</v>
      </c>
      <c r="C16" s="13">
        <v>100289</v>
      </c>
      <c r="D16" s="17"/>
    </row>
    <row r="17" spans="1:4">
      <c r="A17" s="15">
        <v>44336</v>
      </c>
      <c r="C17" s="13">
        <v>62009</v>
      </c>
      <c r="D17" s="14">
        <v>-0.38</v>
      </c>
    </row>
    <row r="19" spans="1:4">
      <c r="B19" t="s">
        <v>11</v>
      </c>
    </row>
    <row r="21" spans="1:4">
      <c r="B21" s="18" t="s">
        <v>12</v>
      </c>
    </row>
    <row r="23" spans="1:4" ht="43" customHeight="1">
      <c r="B23" s="6" t="s">
        <v>13</v>
      </c>
      <c r="D23" s="19">
        <v>-0.64</v>
      </c>
    </row>
    <row r="25" spans="1:4" ht="51" customHeight="1">
      <c r="B25" s="20" t="s">
        <v>14</v>
      </c>
    </row>
    <row r="27" spans="1:4" ht="42" customHeight="1">
      <c r="B27" s="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274E-2538-0F4D-BC21-C29FE61F32E2}">
  <dimension ref="A1:AC41"/>
  <sheetViews>
    <sheetView topLeftCell="K1" workbookViewId="0">
      <selection activeCell="Q3" sqref="Q3:Q35"/>
    </sheetView>
  </sheetViews>
  <sheetFormatPr baseColWidth="10" defaultRowHeight="13"/>
  <cols>
    <col min="1" max="1" width="23.33203125" style="22" customWidth="1"/>
    <col min="2" max="2" width="25" style="22" customWidth="1"/>
    <col min="3" max="3" width="24.33203125" style="22" customWidth="1"/>
    <col min="4" max="4" width="16.5" style="22" customWidth="1"/>
    <col min="5" max="5" width="18.83203125" style="22" customWidth="1"/>
    <col min="6" max="6" width="24.5" style="22" customWidth="1"/>
    <col min="7" max="7" width="18.83203125" style="22" customWidth="1"/>
    <col min="8" max="9" width="24.33203125" style="22" customWidth="1"/>
    <col min="10" max="11" width="21.1640625" style="22" customWidth="1"/>
    <col min="12" max="12" width="13.5" style="23" customWidth="1"/>
    <col min="13" max="13" width="21.1640625" style="22" customWidth="1"/>
    <col min="14" max="14" width="30" style="22" customWidth="1"/>
    <col min="15" max="15" width="30" style="80" customWidth="1"/>
    <col min="16" max="17" width="25.5" style="22" customWidth="1"/>
    <col min="18" max="18" width="21.5" style="22" customWidth="1"/>
    <col min="19" max="19" width="23" style="22" customWidth="1"/>
    <col min="20" max="20" width="22.5" style="22" customWidth="1"/>
    <col min="21" max="21" width="13" style="22" customWidth="1"/>
    <col min="22" max="22" width="24.83203125" style="22" customWidth="1"/>
    <col min="23" max="25" width="22.5" style="22" customWidth="1"/>
    <col min="26" max="26" width="24.6640625" style="22" customWidth="1"/>
    <col min="27" max="27" width="10.5" style="22" customWidth="1"/>
    <col min="28" max="28" width="10.83203125" style="25"/>
    <col min="29" max="29" width="24.33203125" style="22" customWidth="1"/>
    <col min="30" max="16384" width="10.83203125" style="22"/>
  </cols>
  <sheetData>
    <row r="1" spans="1:29" ht="35" customHeight="1">
      <c r="O1" s="24" t="s">
        <v>16</v>
      </c>
      <c r="P1" s="24" t="s">
        <v>16</v>
      </c>
      <c r="Q1" s="24" t="s">
        <v>16</v>
      </c>
      <c r="R1" s="24" t="s">
        <v>16</v>
      </c>
      <c r="S1" s="24" t="s">
        <v>16</v>
      </c>
      <c r="T1" s="24" t="s">
        <v>16</v>
      </c>
      <c r="U1" s="24"/>
      <c r="V1" s="24" t="s">
        <v>96</v>
      </c>
      <c r="W1" s="24" t="s">
        <v>96</v>
      </c>
      <c r="X1" s="24" t="s">
        <v>96</v>
      </c>
      <c r="Y1" s="24" t="s">
        <v>96</v>
      </c>
      <c r="Z1" s="24" t="s">
        <v>96</v>
      </c>
      <c r="AA1" s="24"/>
    </row>
    <row r="2" spans="1:29" ht="75">
      <c r="A2" s="26" t="s">
        <v>17</v>
      </c>
      <c r="B2" s="27" t="s">
        <v>18</v>
      </c>
      <c r="C2" s="28" t="s">
        <v>19</v>
      </c>
      <c r="D2" s="26" t="s">
        <v>20</v>
      </c>
      <c r="E2" s="26" t="s">
        <v>21</v>
      </c>
      <c r="F2" s="29" t="s">
        <v>22</v>
      </c>
      <c r="G2" s="28" t="s">
        <v>23</v>
      </c>
      <c r="H2" s="29" t="s">
        <v>24</v>
      </c>
      <c r="I2" s="30" t="s">
        <v>95</v>
      </c>
      <c r="J2" s="31" t="s">
        <v>25</v>
      </c>
      <c r="K2" s="32" t="s">
        <v>26</v>
      </c>
      <c r="L2" s="33"/>
      <c r="M2" s="34" t="s">
        <v>17</v>
      </c>
      <c r="N2" s="26" t="s">
        <v>21</v>
      </c>
      <c r="O2" s="35" t="s">
        <v>27</v>
      </c>
      <c r="P2" s="36" t="s">
        <v>19</v>
      </c>
      <c r="Q2" s="37" t="s">
        <v>28</v>
      </c>
      <c r="R2" s="38" t="s">
        <v>29</v>
      </c>
      <c r="S2" s="39" t="s">
        <v>30</v>
      </c>
      <c r="T2" s="40" t="s">
        <v>31</v>
      </c>
      <c r="U2" s="41"/>
      <c r="V2" s="35" t="s">
        <v>27</v>
      </c>
      <c r="W2" s="37" t="s">
        <v>28</v>
      </c>
      <c r="X2" s="38" t="s">
        <v>29</v>
      </c>
      <c r="Y2" s="39" t="s">
        <v>30</v>
      </c>
      <c r="Z2" s="40" t="s">
        <v>31</v>
      </c>
      <c r="AA2" s="41"/>
    </row>
    <row r="3" spans="1:29" ht="30">
      <c r="A3" s="42" t="s">
        <v>32</v>
      </c>
      <c r="B3" s="43">
        <v>19940</v>
      </c>
      <c r="C3" s="44">
        <f t="shared" ref="C3:C35" si="0">(G3*1000)/10000000</f>
        <v>315.1506</v>
      </c>
      <c r="D3" s="45">
        <v>6913</v>
      </c>
      <c r="E3" s="46">
        <v>8846</v>
      </c>
      <c r="F3" s="47">
        <v>380581</v>
      </c>
      <c r="G3" s="44">
        <v>3151506</v>
      </c>
      <c r="H3" s="47">
        <f t="shared" ref="H3:H35" si="1">F3*2/3</f>
        <v>253720.66666666666</v>
      </c>
      <c r="I3" s="48">
        <f>(75*F3)/100</f>
        <v>285435.75</v>
      </c>
      <c r="J3" s="49">
        <f>H3*2</f>
        <v>507441.33333333331</v>
      </c>
      <c r="K3" s="43">
        <f>I3*2</f>
        <v>570871.5</v>
      </c>
      <c r="L3" s="50"/>
      <c r="M3" s="51" t="s">
        <v>32</v>
      </c>
      <c r="N3" s="52">
        <f t="shared" ref="N3:N35" si="2">E3*$AC$4</f>
        <v>88460000000</v>
      </c>
      <c r="O3" s="53">
        <f>R3/N3</f>
        <v>1.720917929007461E-3</v>
      </c>
      <c r="P3" s="54">
        <f t="shared" ref="P3:P35" si="3">C3*$AC$4</f>
        <v>3151506000</v>
      </c>
      <c r="Q3" s="55">
        <f>R3/P3</f>
        <v>4.8304651807738901E-2</v>
      </c>
      <c r="R3" s="56">
        <f t="shared" ref="R3:R35" si="4">J3*300</f>
        <v>152232400</v>
      </c>
      <c r="S3" s="56">
        <f>J3*400</f>
        <v>202976533.33333331</v>
      </c>
      <c r="T3" s="57">
        <f>J3*600</f>
        <v>304464800</v>
      </c>
      <c r="U3" s="57"/>
      <c r="V3" s="58">
        <f>(X3/N3)</f>
        <v>1.9360326701333937E-3</v>
      </c>
      <c r="W3" s="59">
        <f>(X3/P3)</f>
        <v>5.4342733283706264E-2</v>
      </c>
      <c r="X3" s="84">
        <f>K3*300</f>
        <v>171261450</v>
      </c>
      <c r="Y3" s="57">
        <f>K3*400</f>
        <v>228348600</v>
      </c>
      <c r="Z3" s="56">
        <f>K3*600</f>
        <v>342522900</v>
      </c>
      <c r="AA3" s="60"/>
      <c r="AB3" s="61" t="s">
        <v>33</v>
      </c>
      <c r="AC3" s="62">
        <v>1000000000</v>
      </c>
    </row>
    <row r="4" spans="1:29" ht="15">
      <c r="A4" s="42" t="s">
        <v>34</v>
      </c>
      <c r="B4" s="43" t="s">
        <v>35</v>
      </c>
      <c r="C4" s="44">
        <f t="shared" si="0"/>
        <v>5347.0483000000004</v>
      </c>
      <c r="D4" s="42">
        <v>668848</v>
      </c>
      <c r="E4" s="42">
        <v>971224</v>
      </c>
      <c r="F4" s="47">
        <v>49386799</v>
      </c>
      <c r="G4" s="44">
        <v>53470483</v>
      </c>
      <c r="H4" s="47">
        <f t="shared" si="1"/>
        <v>32924532.666666668</v>
      </c>
      <c r="I4" s="48">
        <f t="shared" ref="I4:I35" si="5">(75*F4)/100</f>
        <v>37040099.25</v>
      </c>
      <c r="J4" s="49">
        <f t="shared" ref="J4:J35" si="6">H4*2</f>
        <v>65849065.333333336</v>
      </c>
      <c r="K4" s="43">
        <f t="shared" ref="K4:K35" si="7">I4*2</f>
        <v>74080198.5</v>
      </c>
      <c r="L4" s="50"/>
      <c r="M4" s="51" t="s">
        <v>34</v>
      </c>
      <c r="N4" s="52">
        <f t="shared" si="2"/>
        <v>9712240000000</v>
      </c>
      <c r="O4" s="53">
        <f t="shared" ref="O4:O35" si="8">R4/N4</f>
        <v>2.0340024134494206E-3</v>
      </c>
      <c r="P4" s="54">
        <f t="shared" si="3"/>
        <v>53470483000</v>
      </c>
      <c r="Q4" s="55">
        <f t="shared" ref="Q4:Q35" si="9">R4/P4</f>
        <v>0.36945092865534801</v>
      </c>
      <c r="R4" s="56">
        <f>J4*300</f>
        <v>19754719600</v>
      </c>
      <c r="S4" s="56">
        <f t="shared" ref="S4:S35" si="10">J4*400</f>
        <v>26339626133.333336</v>
      </c>
      <c r="T4" s="56">
        <f t="shared" ref="T4:T35" si="11">J4*600</f>
        <v>39509439200</v>
      </c>
      <c r="U4" s="60"/>
      <c r="V4" s="63">
        <f t="shared" ref="V4:V35" si="12">(X4/N4)</f>
        <v>2.2882527151305981E-3</v>
      </c>
      <c r="W4" s="59">
        <f t="shared" ref="W4:W35" si="13">(X4/P4)</f>
        <v>0.41563229473726654</v>
      </c>
      <c r="X4" s="85">
        <f>K4*300</f>
        <v>22224059550</v>
      </c>
      <c r="Y4" s="57">
        <f t="shared" ref="Y4:Y35" si="14">K4*400</f>
        <v>29632079400</v>
      </c>
      <c r="Z4" s="56">
        <f t="shared" ref="Z4:Z35" si="15">K4*600</f>
        <v>44448119100</v>
      </c>
      <c r="AA4" s="60"/>
      <c r="AB4" s="61" t="s">
        <v>36</v>
      </c>
      <c r="AC4" s="64">
        <v>10000000</v>
      </c>
    </row>
    <row r="5" spans="1:29" ht="15">
      <c r="A5" s="42" t="s">
        <v>37</v>
      </c>
      <c r="B5" s="43">
        <v>36510</v>
      </c>
      <c r="C5" s="44">
        <f t="shared" si="0"/>
        <v>535.7577</v>
      </c>
      <c r="D5" s="42">
        <v>17852</v>
      </c>
      <c r="E5" s="42">
        <v>27377</v>
      </c>
      <c r="F5" s="47">
        <v>1383727</v>
      </c>
      <c r="G5" s="44">
        <v>5357577</v>
      </c>
      <c r="H5" s="47">
        <f t="shared" si="1"/>
        <v>922484.66666666663</v>
      </c>
      <c r="I5" s="48">
        <f t="shared" si="5"/>
        <v>1037795.25</v>
      </c>
      <c r="J5" s="49">
        <f t="shared" si="6"/>
        <v>1844969.3333333333</v>
      </c>
      <c r="K5" s="43">
        <f t="shared" si="7"/>
        <v>2075590.5</v>
      </c>
      <c r="L5" s="50"/>
      <c r="M5" s="51" t="s">
        <v>37</v>
      </c>
      <c r="N5" s="52">
        <f t="shared" si="2"/>
        <v>273770000000</v>
      </c>
      <c r="O5" s="53">
        <f t="shared" si="8"/>
        <v>2.0217364941374147E-3</v>
      </c>
      <c r="P5" s="54">
        <f t="shared" si="3"/>
        <v>5357577000</v>
      </c>
      <c r="Q5" s="55">
        <f t="shared" si="9"/>
        <v>0.10330991043152529</v>
      </c>
      <c r="R5" s="56">
        <f t="shared" si="4"/>
        <v>553490800</v>
      </c>
      <c r="S5" s="56">
        <f t="shared" si="10"/>
        <v>737987733.33333325</v>
      </c>
      <c r="T5" s="56">
        <f t="shared" si="11"/>
        <v>1106981600</v>
      </c>
      <c r="U5" s="60"/>
      <c r="V5" s="63">
        <f t="shared" si="12"/>
        <v>2.2744535559045915E-3</v>
      </c>
      <c r="W5" s="59">
        <f t="shared" si="13"/>
        <v>0.11622364923546596</v>
      </c>
      <c r="X5" s="85">
        <f t="shared" ref="X5:X23" si="16">K5*300</f>
        <v>622677150</v>
      </c>
      <c r="Y5" s="57">
        <f t="shared" si="14"/>
        <v>830236200</v>
      </c>
      <c r="Z5" s="56">
        <f t="shared" si="15"/>
        <v>1245354300</v>
      </c>
      <c r="AA5" s="60"/>
    </row>
    <row r="6" spans="1:29" ht="15">
      <c r="A6" s="42" t="s">
        <v>38</v>
      </c>
      <c r="B6" s="43" t="s">
        <v>39</v>
      </c>
      <c r="C6" s="44">
        <f t="shared" si="0"/>
        <v>2864.3236999999999</v>
      </c>
      <c r="D6" s="42">
        <v>248796</v>
      </c>
      <c r="E6" s="42">
        <v>351318</v>
      </c>
      <c r="F6" s="47">
        <v>31205576</v>
      </c>
      <c r="G6" s="44">
        <v>28643237</v>
      </c>
      <c r="H6" s="47">
        <f t="shared" si="1"/>
        <v>20803717.333333332</v>
      </c>
      <c r="I6" s="48">
        <f t="shared" si="5"/>
        <v>23404182</v>
      </c>
      <c r="J6" s="49">
        <f t="shared" si="6"/>
        <v>41607434.666666664</v>
      </c>
      <c r="K6" s="43">
        <f t="shared" si="7"/>
        <v>46808364</v>
      </c>
      <c r="L6" s="50"/>
      <c r="M6" s="51" t="s">
        <v>38</v>
      </c>
      <c r="N6" s="52">
        <f t="shared" si="2"/>
        <v>3513180000000</v>
      </c>
      <c r="O6" s="53">
        <f t="shared" si="8"/>
        <v>3.5529720651944962E-3</v>
      </c>
      <c r="P6" s="54">
        <f t="shared" si="3"/>
        <v>28643237000</v>
      </c>
      <c r="Q6" s="55">
        <f t="shared" si="9"/>
        <v>0.43578281323441204</v>
      </c>
      <c r="R6" s="56">
        <f t="shared" si="4"/>
        <v>12482230400</v>
      </c>
      <c r="S6" s="56">
        <f t="shared" si="10"/>
        <v>16642973866.666666</v>
      </c>
      <c r="T6" s="56">
        <f t="shared" si="11"/>
        <v>24964460800</v>
      </c>
      <c r="U6" s="60"/>
      <c r="V6" s="63">
        <f t="shared" si="12"/>
        <v>3.9970935733438084E-3</v>
      </c>
      <c r="W6" s="59">
        <f t="shared" si="13"/>
        <v>0.49025566488871353</v>
      </c>
      <c r="X6" s="85">
        <f t="shared" si="16"/>
        <v>14042509200</v>
      </c>
      <c r="Y6" s="57">
        <f t="shared" si="14"/>
        <v>18723345600</v>
      </c>
      <c r="Z6" s="56">
        <f t="shared" si="15"/>
        <v>28085018400</v>
      </c>
      <c r="AA6" s="60"/>
    </row>
    <row r="7" spans="1:29" ht="15">
      <c r="A7" s="42" t="s">
        <v>40</v>
      </c>
      <c r="B7" s="43" t="s">
        <v>41</v>
      </c>
      <c r="C7" s="44">
        <f t="shared" si="0"/>
        <v>4652.8287</v>
      </c>
      <c r="D7" s="42">
        <v>414977</v>
      </c>
      <c r="E7" s="42">
        <v>611804</v>
      </c>
      <c r="F7" s="47">
        <v>104099452</v>
      </c>
      <c r="G7" s="44">
        <v>46528287</v>
      </c>
      <c r="H7" s="47">
        <f t="shared" si="1"/>
        <v>69399634.666666672</v>
      </c>
      <c r="I7" s="48">
        <f t="shared" si="5"/>
        <v>78074589</v>
      </c>
      <c r="J7" s="49">
        <f t="shared" si="6"/>
        <v>138799269.33333334</v>
      </c>
      <c r="K7" s="43">
        <f t="shared" si="7"/>
        <v>156149178</v>
      </c>
      <c r="L7" s="50"/>
      <c r="M7" s="51" t="s">
        <v>40</v>
      </c>
      <c r="N7" s="52">
        <f t="shared" si="2"/>
        <v>6118040000000</v>
      </c>
      <c r="O7" s="53">
        <f t="shared" si="8"/>
        <v>6.8060654719485324E-3</v>
      </c>
      <c r="P7" s="54">
        <f t="shared" si="3"/>
        <v>46528287000</v>
      </c>
      <c r="Q7" s="55">
        <f t="shared" si="9"/>
        <v>0.89493474797385086</v>
      </c>
      <c r="R7" s="56">
        <f t="shared" si="4"/>
        <v>41639780800</v>
      </c>
      <c r="S7" s="56">
        <f t="shared" si="10"/>
        <v>55519707733.333336</v>
      </c>
      <c r="T7" s="56">
        <f t="shared" si="11"/>
        <v>83279561600</v>
      </c>
      <c r="U7" s="60"/>
      <c r="V7" s="63">
        <f t="shared" si="12"/>
        <v>7.6568236559420993E-3</v>
      </c>
      <c r="W7" s="59">
        <f t="shared" si="13"/>
        <v>1.0068015914705821</v>
      </c>
      <c r="X7" s="85">
        <f t="shared" si="16"/>
        <v>46844753400</v>
      </c>
      <c r="Y7" s="57">
        <f t="shared" si="14"/>
        <v>62459671200</v>
      </c>
      <c r="Z7" s="56">
        <f t="shared" si="15"/>
        <v>93689506800</v>
      </c>
      <c r="AA7" s="60"/>
    </row>
    <row r="8" spans="1:29" ht="15">
      <c r="A8" s="42" t="s">
        <v>42</v>
      </c>
      <c r="B8" s="43">
        <v>32210</v>
      </c>
      <c r="C8" s="44">
        <f t="shared" si="0"/>
        <v>374.43049999999999</v>
      </c>
      <c r="D8" s="45">
        <v>31192</v>
      </c>
      <c r="E8" s="46">
        <v>42114</v>
      </c>
      <c r="F8" s="47">
        <v>1055450</v>
      </c>
      <c r="G8" s="44">
        <v>3744305</v>
      </c>
      <c r="H8" s="47">
        <f t="shared" si="1"/>
        <v>703633.33333333337</v>
      </c>
      <c r="I8" s="48">
        <f t="shared" si="5"/>
        <v>791587.5</v>
      </c>
      <c r="J8" s="49">
        <f t="shared" si="6"/>
        <v>1407266.6666666667</v>
      </c>
      <c r="K8" s="43">
        <f t="shared" si="7"/>
        <v>1583175</v>
      </c>
      <c r="L8" s="50"/>
      <c r="M8" s="51" t="s">
        <v>42</v>
      </c>
      <c r="N8" s="52">
        <f t="shared" si="2"/>
        <v>421140000000</v>
      </c>
      <c r="O8" s="53">
        <f t="shared" si="8"/>
        <v>1.0024694875813268E-3</v>
      </c>
      <c r="P8" s="54">
        <f t="shared" si="3"/>
        <v>3744305000</v>
      </c>
      <c r="Q8" s="55">
        <f t="shared" si="9"/>
        <v>0.11275256689826282</v>
      </c>
      <c r="R8" s="56">
        <f t="shared" si="4"/>
        <v>422180000</v>
      </c>
      <c r="S8" s="56">
        <f t="shared" si="10"/>
        <v>562906666.66666675</v>
      </c>
      <c r="T8" s="56">
        <f t="shared" si="11"/>
        <v>844360000</v>
      </c>
      <c r="U8" s="60"/>
      <c r="V8" s="63">
        <f t="shared" si="12"/>
        <v>1.1277781735289927E-3</v>
      </c>
      <c r="W8" s="59">
        <f t="shared" si="13"/>
        <v>0.12684663776054569</v>
      </c>
      <c r="X8" s="85">
        <f t="shared" si="16"/>
        <v>474952500</v>
      </c>
      <c r="Y8" s="57">
        <f t="shared" si="14"/>
        <v>633270000</v>
      </c>
      <c r="Z8" s="56">
        <f t="shared" si="15"/>
        <v>949905000</v>
      </c>
      <c r="AA8" s="60"/>
      <c r="AC8" s="82">
        <f>AC3*266</f>
        <v>266000000000</v>
      </c>
    </row>
    <row r="9" spans="1:29" ht="15">
      <c r="A9" s="42" t="s">
        <v>43</v>
      </c>
      <c r="B9" s="43" t="s">
        <v>44</v>
      </c>
      <c r="C9" s="44">
        <f t="shared" si="0"/>
        <v>2754.3544000000002</v>
      </c>
      <c r="D9" s="42">
        <v>249875</v>
      </c>
      <c r="E9" s="42">
        <v>344955</v>
      </c>
      <c r="F9" s="47">
        <v>25545198</v>
      </c>
      <c r="G9" s="44">
        <v>27543544</v>
      </c>
      <c r="H9" s="47">
        <f t="shared" si="1"/>
        <v>17030132</v>
      </c>
      <c r="I9" s="48">
        <f t="shared" si="5"/>
        <v>19158898.5</v>
      </c>
      <c r="J9" s="49">
        <f t="shared" si="6"/>
        <v>34060264</v>
      </c>
      <c r="K9" s="43">
        <f t="shared" si="7"/>
        <v>38317797</v>
      </c>
      <c r="L9" s="50"/>
      <c r="M9" s="51" t="s">
        <v>43</v>
      </c>
      <c r="N9" s="52">
        <f t="shared" si="2"/>
        <v>3449550000000</v>
      </c>
      <c r="O9" s="53">
        <f t="shared" si="8"/>
        <v>2.9621484541461928E-3</v>
      </c>
      <c r="P9" s="54">
        <f t="shared" si="3"/>
        <v>27543544000</v>
      </c>
      <c r="Q9" s="55">
        <f t="shared" si="9"/>
        <v>0.37097910130954825</v>
      </c>
      <c r="R9" s="56">
        <f t="shared" si="4"/>
        <v>10218079200</v>
      </c>
      <c r="S9" s="56">
        <f t="shared" si="10"/>
        <v>13624105600</v>
      </c>
      <c r="T9" s="56">
        <f t="shared" si="11"/>
        <v>20436158400</v>
      </c>
      <c r="U9" s="60"/>
      <c r="V9" s="63">
        <f t="shared" si="12"/>
        <v>3.3324170109144671E-3</v>
      </c>
      <c r="W9" s="59">
        <f t="shared" si="13"/>
        <v>0.41735148897324181</v>
      </c>
      <c r="X9" s="85">
        <f t="shared" si="16"/>
        <v>11495339100</v>
      </c>
      <c r="Y9" s="57">
        <f t="shared" si="14"/>
        <v>15327118800</v>
      </c>
      <c r="Z9" s="56">
        <f t="shared" si="15"/>
        <v>22990678200</v>
      </c>
      <c r="AA9" s="60"/>
    </row>
    <row r="10" spans="1:29" ht="15">
      <c r="A10" s="42" t="s">
        <v>45</v>
      </c>
      <c r="B10" s="43" t="s">
        <v>46</v>
      </c>
      <c r="C10" s="44">
        <f t="shared" si="0"/>
        <v>3759.4067</v>
      </c>
      <c r="D10" s="42">
        <v>613843</v>
      </c>
      <c r="E10" s="42">
        <v>830872</v>
      </c>
      <c r="F10" s="47">
        <v>16787941</v>
      </c>
      <c r="G10" s="44">
        <v>37594067</v>
      </c>
      <c r="H10" s="47">
        <f t="shared" si="1"/>
        <v>11191960.666666666</v>
      </c>
      <c r="I10" s="48">
        <f t="shared" si="5"/>
        <v>12590955.75</v>
      </c>
      <c r="J10" s="49">
        <f t="shared" si="6"/>
        <v>22383921.333333332</v>
      </c>
      <c r="K10" s="43">
        <f t="shared" si="7"/>
        <v>25181911.5</v>
      </c>
      <c r="L10" s="50"/>
      <c r="M10" s="51" t="s">
        <v>45</v>
      </c>
      <c r="N10" s="52">
        <f t="shared" si="2"/>
        <v>8308720000000</v>
      </c>
      <c r="O10" s="53">
        <f t="shared" si="8"/>
        <v>8.0820829201128455E-4</v>
      </c>
      <c r="P10" s="54">
        <f t="shared" si="3"/>
        <v>37594067000</v>
      </c>
      <c r="Q10" s="55">
        <f t="shared" si="9"/>
        <v>0.17862330244822941</v>
      </c>
      <c r="R10" s="56">
        <f t="shared" si="4"/>
        <v>6715176400</v>
      </c>
      <c r="S10" s="56">
        <f t="shared" si="10"/>
        <v>8953568533.3333321</v>
      </c>
      <c r="T10" s="56">
        <f t="shared" si="11"/>
        <v>13430352800</v>
      </c>
      <c r="U10" s="60"/>
      <c r="V10" s="63">
        <f t="shared" si="12"/>
        <v>9.092343285126951E-4</v>
      </c>
      <c r="W10" s="59">
        <f t="shared" si="13"/>
        <v>0.20095121525425808</v>
      </c>
      <c r="X10" s="85">
        <f t="shared" si="16"/>
        <v>7554573450</v>
      </c>
      <c r="Y10" s="57">
        <f t="shared" si="14"/>
        <v>10072764600</v>
      </c>
      <c r="Z10" s="56">
        <f t="shared" si="15"/>
        <v>15109146900</v>
      </c>
      <c r="AA10" s="60"/>
      <c r="AC10" s="82">
        <f>20*AC4</f>
        <v>200000000</v>
      </c>
    </row>
    <row r="11" spans="1:29" ht="15">
      <c r="A11" s="42" t="s">
        <v>47</v>
      </c>
      <c r="B11" s="43">
        <v>54620</v>
      </c>
      <c r="C11" s="44">
        <f t="shared" si="0"/>
        <v>575.03729999999996</v>
      </c>
      <c r="D11" s="42">
        <v>63408</v>
      </c>
      <c r="E11" s="42">
        <v>80449</v>
      </c>
      <c r="F11" s="47">
        <v>1458545</v>
      </c>
      <c r="G11" s="44">
        <v>5750373</v>
      </c>
      <c r="H11" s="47">
        <f t="shared" si="1"/>
        <v>972363.33333333337</v>
      </c>
      <c r="I11" s="48">
        <f t="shared" si="5"/>
        <v>1093908.75</v>
      </c>
      <c r="J11" s="49">
        <f t="shared" si="6"/>
        <v>1944726.6666666667</v>
      </c>
      <c r="K11" s="43">
        <f t="shared" si="7"/>
        <v>2187817.5</v>
      </c>
      <c r="L11" s="50"/>
      <c r="M11" s="51" t="s">
        <v>47</v>
      </c>
      <c r="N11" s="52">
        <f t="shared" si="2"/>
        <v>804490000000</v>
      </c>
      <c r="O11" s="53">
        <f t="shared" si="8"/>
        <v>7.2520230207957835E-4</v>
      </c>
      <c r="P11" s="54">
        <f t="shared" si="3"/>
        <v>5750373000</v>
      </c>
      <c r="Q11" s="55">
        <f t="shared" si="9"/>
        <v>0.10145741850137374</v>
      </c>
      <c r="R11" s="56">
        <f t="shared" si="4"/>
        <v>583418000</v>
      </c>
      <c r="S11" s="56">
        <f t="shared" si="10"/>
        <v>777890666.66666675</v>
      </c>
      <c r="T11" s="56">
        <f t="shared" si="11"/>
        <v>1166836000</v>
      </c>
      <c r="U11" s="60"/>
      <c r="V11" s="63">
        <f t="shared" si="12"/>
        <v>8.1585258983952569E-4</v>
      </c>
      <c r="W11" s="59">
        <f t="shared" si="13"/>
        <v>0.11413959581404545</v>
      </c>
      <c r="X11" s="85">
        <f t="shared" si="16"/>
        <v>656345250</v>
      </c>
      <c r="Y11" s="57">
        <f t="shared" si="14"/>
        <v>875127000</v>
      </c>
      <c r="Z11" s="56">
        <f t="shared" si="15"/>
        <v>1312690500</v>
      </c>
      <c r="AA11" s="60"/>
    </row>
    <row r="12" spans="1:29" ht="15">
      <c r="A12" s="42" t="s">
        <v>48</v>
      </c>
      <c r="B12" s="43" t="s">
        <v>49</v>
      </c>
      <c r="C12" s="44">
        <f t="shared" si="0"/>
        <v>7199.3325000000004</v>
      </c>
      <c r="D12" s="42">
        <v>1274229</v>
      </c>
      <c r="E12" s="42">
        <v>1649505</v>
      </c>
      <c r="F12" s="47">
        <v>60439692</v>
      </c>
      <c r="G12" s="44">
        <v>71993325</v>
      </c>
      <c r="H12" s="47">
        <f t="shared" si="1"/>
        <v>40293128</v>
      </c>
      <c r="I12" s="48">
        <f t="shared" si="5"/>
        <v>45329769</v>
      </c>
      <c r="J12" s="49">
        <f t="shared" si="6"/>
        <v>80586256</v>
      </c>
      <c r="K12" s="43">
        <f t="shared" si="7"/>
        <v>90659538</v>
      </c>
      <c r="L12" s="50"/>
      <c r="M12" s="51" t="s">
        <v>48</v>
      </c>
      <c r="N12" s="52">
        <f t="shared" si="2"/>
        <v>16495050000000</v>
      </c>
      <c r="O12" s="53">
        <f t="shared" si="8"/>
        <v>1.4656443478498094E-3</v>
      </c>
      <c r="P12" s="54">
        <f t="shared" si="3"/>
        <v>71993325000</v>
      </c>
      <c r="Q12" s="55">
        <f t="shared" si="9"/>
        <v>0.33580719879238802</v>
      </c>
      <c r="R12" s="56">
        <f t="shared" si="4"/>
        <v>24175876800</v>
      </c>
      <c r="S12" s="56">
        <f t="shared" si="10"/>
        <v>32234502400</v>
      </c>
      <c r="T12" s="56">
        <f t="shared" si="11"/>
        <v>48351753600</v>
      </c>
      <c r="U12" s="60"/>
      <c r="V12" s="63">
        <f t="shared" si="12"/>
        <v>1.6488498913310356E-3</v>
      </c>
      <c r="W12" s="59">
        <f t="shared" si="13"/>
        <v>0.37778309864143655</v>
      </c>
      <c r="X12" s="85">
        <f t="shared" si="16"/>
        <v>27197861400</v>
      </c>
      <c r="Y12" s="57">
        <f t="shared" si="14"/>
        <v>36263815200</v>
      </c>
      <c r="Z12" s="56">
        <f t="shared" si="15"/>
        <v>54395722800</v>
      </c>
      <c r="AA12" s="60"/>
      <c r="AC12" s="82">
        <f>20000000000</f>
        <v>20000000000</v>
      </c>
    </row>
    <row r="13" spans="1:29" ht="15">
      <c r="A13" s="42" t="s">
        <v>50</v>
      </c>
      <c r="B13" s="43" t="s">
        <v>51</v>
      </c>
      <c r="C13" s="44">
        <f t="shared" si="0"/>
        <v>2705.8044</v>
      </c>
      <c r="D13" s="42">
        <v>559705</v>
      </c>
      <c r="E13" s="42">
        <v>780612</v>
      </c>
      <c r="F13" s="47">
        <v>25351462</v>
      </c>
      <c r="G13" s="44">
        <v>27058044</v>
      </c>
      <c r="H13" s="47">
        <f t="shared" si="1"/>
        <v>16900974.666666668</v>
      </c>
      <c r="I13" s="48">
        <f t="shared" si="5"/>
        <v>19013596.5</v>
      </c>
      <c r="J13" s="49">
        <f t="shared" si="6"/>
        <v>33801949.333333336</v>
      </c>
      <c r="K13" s="43">
        <f t="shared" si="7"/>
        <v>38027193</v>
      </c>
      <c r="L13" s="50"/>
      <c r="M13" s="51" t="s">
        <v>50</v>
      </c>
      <c r="N13" s="52">
        <f t="shared" si="2"/>
        <v>7806120000000</v>
      </c>
      <c r="O13" s="53">
        <f t="shared" si="8"/>
        <v>1.2990557152593094E-3</v>
      </c>
      <c r="P13" s="54">
        <f t="shared" si="3"/>
        <v>27058044000</v>
      </c>
      <c r="Q13" s="55">
        <f t="shared" si="9"/>
        <v>0.37477153928791007</v>
      </c>
      <c r="R13" s="56">
        <f t="shared" si="4"/>
        <v>10140584800</v>
      </c>
      <c r="S13" s="56">
        <f t="shared" si="10"/>
        <v>13520779733.333334</v>
      </c>
      <c r="T13" s="56">
        <f t="shared" si="11"/>
        <v>20281169600</v>
      </c>
      <c r="U13" s="60"/>
      <c r="V13" s="63">
        <f t="shared" si="12"/>
        <v>1.461437679666723E-3</v>
      </c>
      <c r="W13" s="59">
        <f t="shared" si="13"/>
        <v>0.42161798169889886</v>
      </c>
      <c r="X13" s="85">
        <f t="shared" si="16"/>
        <v>11408157900</v>
      </c>
      <c r="Y13" s="57">
        <f t="shared" si="14"/>
        <v>15210877200</v>
      </c>
      <c r="Z13" s="56">
        <f t="shared" si="15"/>
        <v>22816315800</v>
      </c>
      <c r="AA13" s="60"/>
    </row>
    <row r="14" spans="1:29" ht="18" customHeight="1">
      <c r="A14" s="42" t="s">
        <v>52</v>
      </c>
      <c r="B14" s="43" t="s">
        <v>53</v>
      </c>
      <c r="C14" s="44">
        <f t="shared" si="0"/>
        <v>1533.0549000000001</v>
      </c>
      <c r="D14" s="42">
        <v>122284</v>
      </c>
      <c r="E14" s="42">
        <v>162816</v>
      </c>
      <c r="F14" s="47">
        <v>6864602</v>
      </c>
      <c r="G14" s="44">
        <v>15330549</v>
      </c>
      <c r="H14" s="47">
        <f t="shared" si="1"/>
        <v>4576401.333333333</v>
      </c>
      <c r="I14" s="48">
        <f t="shared" si="5"/>
        <v>5148451.5</v>
      </c>
      <c r="J14" s="49">
        <f t="shared" si="6"/>
        <v>9152802.666666666</v>
      </c>
      <c r="K14" s="43">
        <f t="shared" si="7"/>
        <v>10296903</v>
      </c>
      <c r="L14" s="50"/>
      <c r="M14" s="51" t="s">
        <v>52</v>
      </c>
      <c r="N14" s="52">
        <f t="shared" si="2"/>
        <v>1628160000000</v>
      </c>
      <c r="O14" s="53">
        <f t="shared" si="8"/>
        <v>1.6864686517295599E-3</v>
      </c>
      <c r="P14" s="54">
        <f t="shared" si="3"/>
        <v>15330549000</v>
      </c>
      <c r="Q14" s="55">
        <f t="shared" si="9"/>
        <v>0.17910909778899634</v>
      </c>
      <c r="R14" s="56">
        <f t="shared" si="4"/>
        <v>2745840800</v>
      </c>
      <c r="S14" s="56">
        <f t="shared" si="10"/>
        <v>3661121066.6666665</v>
      </c>
      <c r="T14" s="56">
        <f t="shared" si="11"/>
        <v>5491681600</v>
      </c>
      <c r="U14" s="60"/>
      <c r="V14" s="63">
        <f t="shared" si="12"/>
        <v>1.8972772331957548E-3</v>
      </c>
      <c r="W14" s="59">
        <f t="shared" si="13"/>
        <v>0.20149773501262089</v>
      </c>
      <c r="X14" s="85">
        <f t="shared" si="16"/>
        <v>3089070900</v>
      </c>
      <c r="Y14" s="57">
        <f t="shared" si="14"/>
        <v>4118761200</v>
      </c>
      <c r="Z14" s="56">
        <f t="shared" si="15"/>
        <v>6178141800</v>
      </c>
      <c r="AA14" s="60"/>
    </row>
    <row r="15" spans="1:29" ht="21" customHeight="1">
      <c r="A15" s="42" t="s">
        <v>54</v>
      </c>
      <c r="B15" s="43" t="s">
        <v>55</v>
      </c>
      <c r="C15" s="44">
        <f t="shared" si="0"/>
        <v>1953.9174</v>
      </c>
      <c r="D15" s="42">
        <v>119043</v>
      </c>
      <c r="E15" s="42">
        <v>170382</v>
      </c>
      <c r="F15" s="47">
        <v>12541302</v>
      </c>
      <c r="G15" s="44">
        <v>19539174</v>
      </c>
      <c r="H15" s="47">
        <f t="shared" si="1"/>
        <v>8360868</v>
      </c>
      <c r="I15" s="48">
        <f t="shared" si="5"/>
        <v>9405976.5</v>
      </c>
      <c r="J15" s="49">
        <f t="shared" si="6"/>
        <v>16721736</v>
      </c>
      <c r="K15" s="43">
        <f t="shared" si="7"/>
        <v>18811953</v>
      </c>
      <c r="L15" s="50"/>
      <c r="M15" s="51" t="s">
        <v>54</v>
      </c>
      <c r="N15" s="52">
        <f t="shared" si="2"/>
        <v>1703820000000</v>
      </c>
      <c r="O15" s="53">
        <f t="shared" si="8"/>
        <v>2.9442786209810897E-3</v>
      </c>
      <c r="P15" s="54">
        <f t="shared" si="3"/>
        <v>19539174000</v>
      </c>
      <c r="Q15" s="55">
        <f t="shared" si="9"/>
        <v>0.25674170259193146</v>
      </c>
      <c r="R15" s="56">
        <f t="shared" si="4"/>
        <v>5016520800</v>
      </c>
      <c r="S15" s="56">
        <f t="shared" si="10"/>
        <v>6688694400</v>
      </c>
      <c r="T15" s="56">
        <f t="shared" si="11"/>
        <v>10033041600</v>
      </c>
      <c r="U15" s="60"/>
      <c r="V15" s="63">
        <f t="shared" si="12"/>
        <v>3.3123134486037257E-3</v>
      </c>
      <c r="W15" s="59">
        <f t="shared" si="13"/>
        <v>0.28883441541592292</v>
      </c>
      <c r="X15" s="85">
        <f t="shared" si="16"/>
        <v>5643585900</v>
      </c>
      <c r="Y15" s="57">
        <f t="shared" si="14"/>
        <v>7524781200</v>
      </c>
      <c r="Z15" s="56">
        <f t="shared" si="15"/>
        <v>11287171800</v>
      </c>
      <c r="AA15" s="60"/>
    </row>
    <row r="16" spans="1:29" ht="15">
      <c r="A16" s="42" t="s">
        <v>56</v>
      </c>
      <c r="B16" s="43" t="s">
        <v>57</v>
      </c>
      <c r="C16" s="44">
        <f t="shared" si="0"/>
        <v>2182.2460999999998</v>
      </c>
      <c r="D16" s="42">
        <v>240036</v>
      </c>
      <c r="E16" s="42">
        <v>328598</v>
      </c>
      <c r="F16" s="47">
        <v>32988134</v>
      </c>
      <c r="G16" s="44">
        <v>21822461</v>
      </c>
      <c r="H16" s="47">
        <f t="shared" si="1"/>
        <v>21992089.333333332</v>
      </c>
      <c r="I16" s="48">
        <f t="shared" si="5"/>
        <v>24741100.5</v>
      </c>
      <c r="J16" s="49">
        <f t="shared" si="6"/>
        <v>43984178.666666664</v>
      </c>
      <c r="K16" s="43">
        <f t="shared" si="7"/>
        <v>49482201</v>
      </c>
      <c r="L16" s="50"/>
      <c r="M16" s="51" t="s">
        <v>56</v>
      </c>
      <c r="N16" s="52">
        <f t="shared" si="2"/>
        <v>3285980000000</v>
      </c>
      <c r="O16" s="53">
        <f t="shared" si="8"/>
        <v>4.0156220062203662E-3</v>
      </c>
      <c r="P16" s="54">
        <f t="shared" si="3"/>
        <v>21822461000</v>
      </c>
      <c r="Q16" s="55">
        <f t="shared" si="9"/>
        <v>0.6046638644468193</v>
      </c>
      <c r="R16" s="65">
        <f t="shared" si="4"/>
        <v>13195253600</v>
      </c>
      <c r="S16" s="65">
        <f t="shared" si="10"/>
        <v>17593671466.666664</v>
      </c>
      <c r="T16" s="65">
        <f t="shared" si="11"/>
        <v>26390507200</v>
      </c>
      <c r="U16" s="66"/>
      <c r="V16" s="63">
        <f t="shared" si="12"/>
        <v>4.5175747569979122E-3</v>
      </c>
      <c r="W16" s="59">
        <f t="shared" si="13"/>
        <v>0.68024684750267173</v>
      </c>
      <c r="X16" s="85">
        <f t="shared" si="16"/>
        <v>14844660300</v>
      </c>
      <c r="Y16" s="57">
        <f t="shared" si="14"/>
        <v>19792880400</v>
      </c>
      <c r="Z16" s="56">
        <f t="shared" si="15"/>
        <v>29689320600</v>
      </c>
      <c r="AA16" s="60"/>
    </row>
    <row r="17" spans="1:27" ht="15">
      <c r="A17" s="42" t="s">
        <v>58</v>
      </c>
      <c r="B17" s="43" t="s">
        <v>59</v>
      </c>
      <c r="C17" s="44">
        <f t="shared" si="0"/>
        <v>6015.3923000000004</v>
      </c>
      <c r="D17" s="42">
        <v>1143781</v>
      </c>
      <c r="E17" s="42">
        <v>1628928</v>
      </c>
      <c r="F17" s="47">
        <v>61095297</v>
      </c>
      <c r="G17" s="44">
        <v>60153923</v>
      </c>
      <c r="H17" s="47">
        <f t="shared" si="1"/>
        <v>40730198</v>
      </c>
      <c r="I17" s="48">
        <f t="shared" si="5"/>
        <v>45821472.75</v>
      </c>
      <c r="J17" s="49">
        <f t="shared" si="6"/>
        <v>81460396</v>
      </c>
      <c r="K17" s="43">
        <f t="shared" si="7"/>
        <v>91642945.5</v>
      </c>
      <c r="L17" s="50"/>
      <c r="M17" s="51" t="s">
        <v>58</v>
      </c>
      <c r="N17" s="52">
        <f t="shared" si="2"/>
        <v>16289280000000</v>
      </c>
      <c r="O17" s="53">
        <f t="shared" si="8"/>
        <v>1.5002577646157473E-3</v>
      </c>
      <c r="P17" s="54">
        <f t="shared" si="3"/>
        <v>60153923000.000008</v>
      </c>
      <c r="Q17" s="55">
        <f t="shared" si="9"/>
        <v>0.40625976796226571</v>
      </c>
      <c r="R17" s="65">
        <f t="shared" si="4"/>
        <v>24438118800</v>
      </c>
      <c r="S17" s="65">
        <f t="shared" si="10"/>
        <v>32584158400</v>
      </c>
      <c r="T17" s="65">
        <f t="shared" si="11"/>
        <v>48876237600</v>
      </c>
      <c r="U17" s="66"/>
      <c r="V17" s="63">
        <f t="shared" si="12"/>
        <v>1.6877899851927157E-3</v>
      </c>
      <c r="W17" s="59">
        <f t="shared" si="13"/>
        <v>0.45704223895754892</v>
      </c>
      <c r="X17" s="85">
        <f t="shared" si="16"/>
        <v>27492883650</v>
      </c>
      <c r="Y17" s="57">
        <f t="shared" si="14"/>
        <v>36657178200</v>
      </c>
      <c r="Z17" s="56">
        <f t="shared" si="15"/>
        <v>54985767300</v>
      </c>
      <c r="AA17" s="60"/>
    </row>
    <row r="18" spans="1:27" ht="15">
      <c r="A18" s="42" t="s">
        <v>60</v>
      </c>
      <c r="B18" s="43" t="s">
        <v>61</v>
      </c>
      <c r="C18" s="44">
        <f t="shared" si="0"/>
        <v>4771.5032000000001</v>
      </c>
      <c r="D18" s="42">
        <v>568636</v>
      </c>
      <c r="E18" s="42">
        <v>854689</v>
      </c>
      <c r="F18" s="47">
        <v>33406061</v>
      </c>
      <c r="G18" s="44">
        <v>47715032</v>
      </c>
      <c r="H18" s="47">
        <f t="shared" si="1"/>
        <v>22270707.333333332</v>
      </c>
      <c r="I18" s="48">
        <f t="shared" si="5"/>
        <v>25054545.75</v>
      </c>
      <c r="J18" s="49">
        <f t="shared" si="6"/>
        <v>44541414.666666664</v>
      </c>
      <c r="K18" s="43">
        <f t="shared" si="7"/>
        <v>50109091.5</v>
      </c>
      <c r="L18" s="50"/>
      <c r="M18" s="51" t="s">
        <v>60</v>
      </c>
      <c r="N18" s="52">
        <f t="shared" si="2"/>
        <v>8546890000000</v>
      </c>
      <c r="O18" s="53">
        <f t="shared" si="8"/>
        <v>1.563425339509459E-3</v>
      </c>
      <c r="P18" s="54">
        <f t="shared" si="3"/>
        <v>47715032000</v>
      </c>
      <c r="Q18" s="55">
        <f t="shared" si="9"/>
        <v>0.28004643065103674</v>
      </c>
      <c r="R18" s="65">
        <f t="shared" si="4"/>
        <v>13362424400</v>
      </c>
      <c r="S18" s="65">
        <f t="shared" si="10"/>
        <v>17816565866.666664</v>
      </c>
      <c r="T18" s="65">
        <f t="shared" si="11"/>
        <v>26724848800</v>
      </c>
      <c r="U18" s="66"/>
      <c r="V18" s="63">
        <f t="shared" si="12"/>
        <v>1.7588535069481413E-3</v>
      </c>
      <c r="W18" s="59">
        <f t="shared" si="13"/>
        <v>0.31505223448241637</v>
      </c>
      <c r="X18" s="85">
        <f t="shared" si="16"/>
        <v>15032727450</v>
      </c>
      <c r="Y18" s="57">
        <f t="shared" si="14"/>
        <v>20043636600</v>
      </c>
      <c r="Z18" s="56">
        <f t="shared" si="15"/>
        <v>30065454900</v>
      </c>
      <c r="AA18" s="60"/>
    </row>
    <row r="19" spans="1:27" ht="15">
      <c r="A19" s="42" t="s">
        <v>62</v>
      </c>
      <c r="B19" s="43" t="s">
        <v>63</v>
      </c>
      <c r="C19" s="44">
        <f t="shared" si="0"/>
        <v>5522.9521000000004</v>
      </c>
      <c r="D19" s="42">
        <v>580406</v>
      </c>
      <c r="E19" s="42">
        <v>937405</v>
      </c>
      <c r="F19" s="47">
        <v>72626809</v>
      </c>
      <c r="G19" s="44">
        <v>55229521</v>
      </c>
      <c r="H19" s="47">
        <f t="shared" si="1"/>
        <v>48417872.666666664</v>
      </c>
      <c r="I19" s="48">
        <f t="shared" si="5"/>
        <v>54470106.75</v>
      </c>
      <c r="J19" s="49">
        <f t="shared" si="6"/>
        <v>96835745.333333328</v>
      </c>
      <c r="K19" s="43">
        <f t="shared" si="7"/>
        <v>108940213.5</v>
      </c>
      <c r="L19" s="50"/>
      <c r="M19" s="51" t="s">
        <v>62</v>
      </c>
      <c r="N19" s="52">
        <f t="shared" si="2"/>
        <v>9374050000000</v>
      </c>
      <c r="O19" s="53">
        <f t="shared" si="8"/>
        <v>3.0990578885327046E-3</v>
      </c>
      <c r="P19" s="54">
        <f t="shared" si="3"/>
        <v>55229521000.000008</v>
      </c>
      <c r="Q19" s="55">
        <f t="shared" si="9"/>
        <v>0.52599991949957337</v>
      </c>
      <c r="R19" s="65">
        <f t="shared" si="4"/>
        <v>29050723600</v>
      </c>
      <c r="S19" s="65">
        <f t="shared" si="10"/>
        <v>38734298133.333328</v>
      </c>
      <c r="T19" s="65">
        <f t="shared" si="11"/>
        <v>58101447200</v>
      </c>
      <c r="U19" s="66"/>
      <c r="V19" s="63">
        <f t="shared" si="12"/>
        <v>3.4864401245992926E-3</v>
      </c>
      <c r="W19" s="59">
        <f t="shared" si="13"/>
        <v>0.59174990943701999</v>
      </c>
      <c r="X19" s="85">
        <f t="shared" si="16"/>
        <v>32682064050</v>
      </c>
      <c r="Y19" s="57">
        <f t="shared" si="14"/>
        <v>43576085400</v>
      </c>
      <c r="Z19" s="56">
        <f t="shared" si="15"/>
        <v>65364128100</v>
      </c>
      <c r="AA19" s="60"/>
    </row>
    <row r="20" spans="1:27" ht="15">
      <c r="A20" s="42" t="s">
        <v>64</v>
      </c>
      <c r="B20" s="43" t="s">
        <v>65</v>
      </c>
      <c r="C20" s="44">
        <f t="shared" si="0"/>
        <v>10052.1782</v>
      </c>
      <c r="D20" s="42">
        <v>2134065</v>
      </c>
      <c r="E20" s="42">
        <v>2818555</v>
      </c>
      <c r="F20" s="47">
        <v>112374333</v>
      </c>
      <c r="G20" s="44">
        <v>100521782</v>
      </c>
      <c r="H20" s="47">
        <f t="shared" si="1"/>
        <v>74916222</v>
      </c>
      <c r="I20" s="48">
        <f t="shared" si="5"/>
        <v>84280749.75</v>
      </c>
      <c r="J20" s="49">
        <f t="shared" si="6"/>
        <v>149832444</v>
      </c>
      <c r="K20" s="43">
        <f t="shared" si="7"/>
        <v>168561499.5</v>
      </c>
      <c r="L20" s="50"/>
      <c r="M20" s="51" t="s">
        <v>64</v>
      </c>
      <c r="N20" s="52">
        <f t="shared" si="2"/>
        <v>28185550000000</v>
      </c>
      <c r="O20" s="53">
        <f t="shared" si="8"/>
        <v>1.5947793532501582E-3</v>
      </c>
      <c r="P20" s="54">
        <f t="shared" si="3"/>
        <v>100521782000</v>
      </c>
      <c r="Q20" s="55">
        <f t="shared" si="9"/>
        <v>0.44716411016271079</v>
      </c>
      <c r="R20" s="65">
        <f t="shared" si="4"/>
        <v>44949733200</v>
      </c>
      <c r="S20" s="65">
        <f t="shared" si="10"/>
        <v>59932977600</v>
      </c>
      <c r="T20" s="65">
        <f t="shared" si="11"/>
        <v>89899466400</v>
      </c>
      <c r="U20" s="66"/>
      <c r="V20" s="63">
        <f t="shared" si="12"/>
        <v>1.7941267724064282E-3</v>
      </c>
      <c r="W20" s="59">
        <f t="shared" si="13"/>
        <v>0.5030596239330497</v>
      </c>
      <c r="X20" s="85">
        <f t="shared" si="16"/>
        <v>50568449850</v>
      </c>
      <c r="Y20" s="57">
        <f t="shared" si="14"/>
        <v>67424599800</v>
      </c>
      <c r="Z20" s="56">
        <f t="shared" si="15"/>
        <v>101136899700</v>
      </c>
      <c r="AA20" s="60"/>
    </row>
    <row r="21" spans="1:27" ht="15">
      <c r="A21" s="42" t="s">
        <v>66</v>
      </c>
      <c r="B21" s="43">
        <v>31590</v>
      </c>
      <c r="C21" s="44">
        <f t="shared" si="0"/>
        <v>485.65800000000002</v>
      </c>
      <c r="D21" s="42">
        <v>20673</v>
      </c>
      <c r="E21" s="42">
        <v>31790</v>
      </c>
      <c r="F21" s="47">
        <v>2855794</v>
      </c>
      <c r="G21" s="44">
        <v>4856580</v>
      </c>
      <c r="H21" s="47">
        <f t="shared" si="1"/>
        <v>1903862.6666666667</v>
      </c>
      <c r="I21" s="48">
        <f t="shared" si="5"/>
        <v>2141845.5</v>
      </c>
      <c r="J21" s="49">
        <f t="shared" si="6"/>
        <v>3807725.3333333335</v>
      </c>
      <c r="K21" s="43">
        <f t="shared" si="7"/>
        <v>4283691</v>
      </c>
      <c r="L21" s="50"/>
      <c r="M21" s="51" t="s">
        <v>66</v>
      </c>
      <c r="N21" s="52">
        <f t="shared" si="2"/>
        <v>317900000000</v>
      </c>
      <c r="O21" s="53">
        <f t="shared" si="8"/>
        <v>3.593323686693929E-3</v>
      </c>
      <c r="P21" s="54">
        <f t="shared" si="3"/>
        <v>4856580000</v>
      </c>
      <c r="Q21" s="55">
        <f t="shared" si="9"/>
        <v>0.23521029201619245</v>
      </c>
      <c r="R21" s="65">
        <f t="shared" si="4"/>
        <v>1142317600</v>
      </c>
      <c r="S21" s="65">
        <f t="shared" si="10"/>
        <v>1523090133.3333335</v>
      </c>
      <c r="T21" s="65">
        <f t="shared" si="11"/>
        <v>2284635200</v>
      </c>
      <c r="U21" s="66"/>
      <c r="V21" s="63">
        <f t="shared" si="12"/>
        <v>4.0424891475306698E-3</v>
      </c>
      <c r="W21" s="59">
        <f t="shared" si="13"/>
        <v>0.26461157851821654</v>
      </c>
      <c r="X21" s="85">
        <f t="shared" si="16"/>
        <v>1285107300</v>
      </c>
      <c r="Y21" s="57">
        <f t="shared" si="14"/>
        <v>1713476400</v>
      </c>
      <c r="Z21" s="56">
        <f t="shared" si="15"/>
        <v>2570214600</v>
      </c>
      <c r="AA21" s="60"/>
    </row>
    <row r="22" spans="1:27" ht="15">
      <c r="A22" s="42" t="s">
        <v>67</v>
      </c>
      <c r="B22" s="43">
        <v>42520</v>
      </c>
      <c r="C22" s="44">
        <f t="shared" si="0"/>
        <v>643.86239999999998</v>
      </c>
      <c r="D22" s="42">
        <v>26695</v>
      </c>
      <c r="E22" s="42">
        <v>36572</v>
      </c>
      <c r="F22" s="47">
        <v>2966889</v>
      </c>
      <c r="G22" s="44">
        <v>6438624</v>
      </c>
      <c r="H22" s="47">
        <f t="shared" si="1"/>
        <v>1977926</v>
      </c>
      <c r="I22" s="48">
        <f t="shared" si="5"/>
        <v>2225166.75</v>
      </c>
      <c r="J22" s="49">
        <f t="shared" si="6"/>
        <v>3955852</v>
      </c>
      <c r="K22" s="43">
        <f t="shared" si="7"/>
        <v>4450333.5</v>
      </c>
      <c r="L22" s="50"/>
      <c r="M22" s="51" t="s">
        <v>67</v>
      </c>
      <c r="N22" s="52">
        <f t="shared" si="2"/>
        <v>365720000000</v>
      </c>
      <c r="O22" s="53">
        <f t="shared" si="8"/>
        <v>3.2449841408727989E-3</v>
      </c>
      <c r="P22" s="54">
        <f t="shared" si="3"/>
        <v>6438624000</v>
      </c>
      <c r="Q22" s="55">
        <f t="shared" si="9"/>
        <v>0.18431820215002459</v>
      </c>
      <c r="R22" s="65">
        <f t="shared" si="4"/>
        <v>1186755600</v>
      </c>
      <c r="S22" s="65">
        <f t="shared" si="10"/>
        <v>1582340800</v>
      </c>
      <c r="T22" s="65">
        <f t="shared" si="11"/>
        <v>2373511200</v>
      </c>
      <c r="U22" s="66"/>
      <c r="V22" s="63">
        <f t="shared" si="12"/>
        <v>3.6506071584818988E-3</v>
      </c>
      <c r="W22" s="59">
        <f t="shared" si="13"/>
        <v>0.20735797741877768</v>
      </c>
      <c r="X22" s="85">
        <f t="shared" si="16"/>
        <v>1335100050</v>
      </c>
      <c r="Y22" s="57">
        <f t="shared" si="14"/>
        <v>1780133400</v>
      </c>
      <c r="Z22" s="56">
        <f t="shared" si="15"/>
        <v>2670200100</v>
      </c>
      <c r="AA22" s="60"/>
    </row>
    <row r="23" spans="1:27" ht="15">
      <c r="A23" s="42" t="s">
        <v>68</v>
      </c>
      <c r="B23" s="43">
        <v>45550</v>
      </c>
      <c r="C23" s="44">
        <f t="shared" si="0"/>
        <v>450.61189999999999</v>
      </c>
      <c r="D23" s="42">
        <v>18797</v>
      </c>
      <c r="E23" s="42">
        <v>26503</v>
      </c>
      <c r="F23" s="47">
        <v>1097206</v>
      </c>
      <c r="G23" s="44">
        <v>4506119</v>
      </c>
      <c r="H23" s="47">
        <f t="shared" si="1"/>
        <v>731470.66666666663</v>
      </c>
      <c r="I23" s="48">
        <f t="shared" si="5"/>
        <v>822904.5</v>
      </c>
      <c r="J23" s="49">
        <f t="shared" si="6"/>
        <v>1462941.3333333333</v>
      </c>
      <c r="K23" s="43">
        <f t="shared" si="7"/>
        <v>1645809</v>
      </c>
      <c r="L23" s="50"/>
      <c r="M23" s="51" t="s">
        <v>68</v>
      </c>
      <c r="N23" s="52">
        <f t="shared" si="2"/>
        <v>265030000000</v>
      </c>
      <c r="O23" s="53">
        <f t="shared" si="8"/>
        <v>1.6559725314115384E-3</v>
      </c>
      <c r="P23" s="54">
        <f t="shared" si="3"/>
        <v>4506119000</v>
      </c>
      <c r="Q23" s="55">
        <f t="shared" si="9"/>
        <v>9.7396983967800235E-2</v>
      </c>
      <c r="R23" s="65">
        <f t="shared" si="4"/>
        <v>438882400</v>
      </c>
      <c r="S23" s="65">
        <f t="shared" si="10"/>
        <v>585176533.33333325</v>
      </c>
      <c r="T23" s="65">
        <f t="shared" si="11"/>
        <v>877764800</v>
      </c>
      <c r="U23" s="66"/>
      <c r="V23" s="63">
        <f t="shared" si="12"/>
        <v>1.8629690978379807E-3</v>
      </c>
      <c r="W23" s="59">
        <f t="shared" si="13"/>
        <v>0.10957160696377526</v>
      </c>
      <c r="X23" s="85">
        <f t="shared" si="16"/>
        <v>493742700</v>
      </c>
      <c r="Y23" s="57">
        <f t="shared" si="14"/>
        <v>658323600</v>
      </c>
      <c r="Z23" s="56">
        <f t="shared" si="15"/>
        <v>987485400</v>
      </c>
      <c r="AA23" s="60"/>
    </row>
    <row r="24" spans="1:27" ht="15">
      <c r="A24" s="42" t="s">
        <v>69</v>
      </c>
      <c r="B24" s="43">
        <v>30220</v>
      </c>
      <c r="C24" s="44">
        <f t="shared" si="0"/>
        <v>464.96429999999998</v>
      </c>
      <c r="D24" s="42">
        <v>19327</v>
      </c>
      <c r="E24" s="42">
        <v>31922</v>
      </c>
      <c r="F24" s="47">
        <v>1978502</v>
      </c>
      <c r="G24" s="44">
        <v>4649643</v>
      </c>
      <c r="H24" s="47">
        <f t="shared" si="1"/>
        <v>1319001.3333333333</v>
      </c>
      <c r="I24" s="48">
        <f t="shared" si="5"/>
        <v>1483876.5</v>
      </c>
      <c r="J24" s="49">
        <f t="shared" si="6"/>
        <v>2638002.6666666665</v>
      </c>
      <c r="K24" s="43">
        <f t="shared" si="7"/>
        <v>2967753</v>
      </c>
      <c r="L24" s="50"/>
      <c r="M24" s="51" t="s">
        <v>69</v>
      </c>
      <c r="N24" s="52">
        <f t="shared" si="2"/>
        <v>319220000000</v>
      </c>
      <c r="O24" s="53">
        <f t="shared" si="8"/>
        <v>2.479170478040223E-3</v>
      </c>
      <c r="P24" s="54">
        <f t="shared" si="3"/>
        <v>4649643000</v>
      </c>
      <c r="Q24" s="55">
        <f t="shared" si="9"/>
        <v>0.17020678791898647</v>
      </c>
      <c r="R24" s="65">
        <f t="shared" si="4"/>
        <v>791400800</v>
      </c>
      <c r="S24" s="65">
        <f t="shared" si="10"/>
        <v>1055201066.6666666</v>
      </c>
      <c r="T24" s="65">
        <f t="shared" si="11"/>
        <v>1582801600</v>
      </c>
      <c r="U24" s="66"/>
      <c r="V24" s="63">
        <f t="shared" si="12"/>
        <v>2.7890667877952511E-3</v>
      </c>
      <c r="W24" s="59">
        <f t="shared" si="13"/>
        <v>0.19148263640885976</v>
      </c>
      <c r="X24" s="85">
        <f>K24*300</f>
        <v>890325900</v>
      </c>
      <c r="Y24" s="57">
        <f t="shared" si="14"/>
        <v>1187101200</v>
      </c>
      <c r="Z24" s="56">
        <f t="shared" si="15"/>
        <v>1780651800</v>
      </c>
      <c r="AA24" s="60"/>
    </row>
    <row r="25" spans="1:27" ht="15">
      <c r="A25" s="42" t="s">
        <v>70</v>
      </c>
      <c r="B25" s="43" t="s">
        <v>71</v>
      </c>
      <c r="C25" s="44">
        <f t="shared" si="0"/>
        <v>3743.5594999999998</v>
      </c>
      <c r="D25" s="42">
        <v>396499</v>
      </c>
      <c r="E25" s="42">
        <v>521275</v>
      </c>
      <c r="F25" s="47">
        <v>41974218</v>
      </c>
      <c r="G25" s="44">
        <v>37435595</v>
      </c>
      <c r="H25" s="47">
        <f t="shared" si="1"/>
        <v>27982812</v>
      </c>
      <c r="I25" s="48">
        <f t="shared" si="5"/>
        <v>31480663.5</v>
      </c>
      <c r="J25" s="49">
        <f t="shared" si="6"/>
        <v>55965624</v>
      </c>
      <c r="K25" s="43">
        <f t="shared" si="7"/>
        <v>62961327</v>
      </c>
      <c r="L25" s="50"/>
      <c r="M25" s="51" t="s">
        <v>70</v>
      </c>
      <c r="N25" s="52">
        <f t="shared" si="2"/>
        <v>5212750000000</v>
      </c>
      <c r="O25" s="53">
        <f t="shared" si="8"/>
        <v>3.2208886288427412E-3</v>
      </c>
      <c r="P25" s="54">
        <f t="shared" si="3"/>
        <v>37435595000</v>
      </c>
      <c r="Q25" s="55">
        <f t="shared" si="9"/>
        <v>0.44849526767238507</v>
      </c>
      <c r="R25" s="65">
        <f t="shared" si="4"/>
        <v>16789687200</v>
      </c>
      <c r="S25" s="65">
        <f t="shared" si="10"/>
        <v>22386249600</v>
      </c>
      <c r="T25" s="65">
        <f t="shared" si="11"/>
        <v>33579374400</v>
      </c>
      <c r="U25" s="66"/>
      <c r="V25" s="63">
        <f t="shared" si="12"/>
        <v>3.6234997074480841E-3</v>
      </c>
      <c r="W25" s="59">
        <f t="shared" si="13"/>
        <v>0.50455717613143325</v>
      </c>
      <c r="X25" s="85">
        <f>K25*300</f>
        <v>18888398100</v>
      </c>
      <c r="Y25" s="57">
        <f t="shared" si="14"/>
        <v>25184530800</v>
      </c>
      <c r="Z25" s="56">
        <f t="shared" si="15"/>
        <v>37776796200</v>
      </c>
      <c r="AA25" s="60"/>
    </row>
    <row r="26" spans="1:27" ht="15">
      <c r="A26" s="42" t="s">
        <v>72</v>
      </c>
      <c r="B26" s="43">
        <v>29890</v>
      </c>
      <c r="C26" s="44">
        <f t="shared" si="0"/>
        <v>487.65300000000002</v>
      </c>
      <c r="D26" s="42">
        <v>25009</v>
      </c>
      <c r="E26" s="42">
        <v>38004</v>
      </c>
      <c r="F26" s="47">
        <v>1247953</v>
      </c>
      <c r="G26" s="44">
        <v>4876530</v>
      </c>
      <c r="H26" s="47">
        <f t="shared" si="1"/>
        <v>831968.66666666663</v>
      </c>
      <c r="I26" s="48">
        <f t="shared" si="5"/>
        <v>935964.75</v>
      </c>
      <c r="J26" s="49">
        <f t="shared" si="6"/>
        <v>1663937.3333333333</v>
      </c>
      <c r="K26" s="43">
        <f t="shared" si="7"/>
        <v>1871929.5</v>
      </c>
      <c r="L26" s="50"/>
      <c r="M26" s="51" t="s">
        <v>72</v>
      </c>
      <c r="N26" s="52">
        <f t="shared" si="2"/>
        <v>380040000000</v>
      </c>
      <c r="O26" s="53">
        <f t="shared" si="8"/>
        <v>1.3134964740553626E-3</v>
      </c>
      <c r="P26" s="54">
        <f t="shared" si="3"/>
        <v>4876530000</v>
      </c>
      <c r="Q26" s="55">
        <f t="shared" si="9"/>
        <v>0.10236401703670438</v>
      </c>
      <c r="R26" s="65">
        <f t="shared" si="4"/>
        <v>499181200</v>
      </c>
      <c r="S26" s="65">
        <f t="shared" si="10"/>
        <v>665574933.33333325</v>
      </c>
      <c r="T26" s="65">
        <f t="shared" si="11"/>
        <v>998362400</v>
      </c>
      <c r="U26" s="66"/>
      <c r="V26" s="63">
        <f t="shared" si="12"/>
        <v>1.4776835333122828E-3</v>
      </c>
      <c r="W26" s="59">
        <f t="shared" si="13"/>
        <v>0.11515951916629243</v>
      </c>
      <c r="X26" s="85">
        <f t="shared" ref="X26:X30" si="17">K26*300</f>
        <v>561578850</v>
      </c>
      <c r="Y26" s="57">
        <f t="shared" si="14"/>
        <v>748771800</v>
      </c>
      <c r="Z26" s="56">
        <f t="shared" si="15"/>
        <v>1123157700</v>
      </c>
      <c r="AA26" s="60"/>
    </row>
    <row r="27" spans="1:27" ht="15">
      <c r="A27" s="42" t="s">
        <v>73</v>
      </c>
      <c r="B27" s="43" t="s">
        <v>74</v>
      </c>
      <c r="C27" s="44">
        <f t="shared" si="0"/>
        <v>2800.5392000000002</v>
      </c>
      <c r="D27" s="42">
        <v>412668</v>
      </c>
      <c r="E27" s="42">
        <v>555778</v>
      </c>
      <c r="F27" s="47">
        <v>27743338</v>
      </c>
      <c r="G27" s="44">
        <v>28005392</v>
      </c>
      <c r="H27" s="47">
        <f t="shared" si="1"/>
        <v>18495558.666666668</v>
      </c>
      <c r="I27" s="48">
        <f t="shared" si="5"/>
        <v>20807503.5</v>
      </c>
      <c r="J27" s="49">
        <f t="shared" si="6"/>
        <v>36991117.333333336</v>
      </c>
      <c r="K27" s="43">
        <f t="shared" si="7"/>
        <v>41615007</v>
      </c>
      <c r="L27" s="50"/>
      <c r="M27" s="51" t="s">
        <v>73</v>
      </c>
      <c r="N27" s="52">
        <f t="shared" si="2"/>
        <v>5557780000000</v>
      </c>
      <c r="O27" s="53">
        <f t="shared" si="8"/>
        <v>1.9967208489720715E-3</v>
      </c>
      <c r="P27" s="54">
        <f t="shared" si="3"/>
        <v>28005392000</v>
      </c>
      <c r="Q27" s="55">
        <f t="shared" si="9"/>
        <v>0.3962570922056724</v>
      </c>
      <c r="R27" s="65">
        <f t="shared" si="4"/>
        <v>11097335200</v>
      </c>
      <c r="S27" s="65">
        <f t="shared" si="10"/>
        <v>14796446933.333334</v>
      </c>
      <c r="T27" s="65">
        <f t="shared" si="11"/>
        <v>22194670400</v>
      </c>
      <c r="U27" s="66"/>
      <c r="V27" s="63">
        <f t="shared" si="12"/>
        <v>2.2463109550935807E-3</v>
      </c>
      <c r="W27" s="59">
        <f t="shared" si="13"/>
        <v>0.44578922873138144</v>
      </c>
      <c r="X27" s="85">
        <f t="shared" si="17"/>
        <v>12484502100</v>
      </c>
      <c r="Y27" s="57">
        <f t="shared" si="14"/>
        <v>16646002800</v>
      </c>
      <c r="Z27" s="56">
        <f t="shared" si="15"/>
        <v>24969004200</v>
      </c>
      <c r="AA27" s="60"/>
    </row>
    <row r="28" spans="1:27" ht="15">
      <c r="A28" s="42" t="s">
        <v>75</v>
      </c>
      <c r="B28" s="43" t="s">
        <v>76</v>
      </c>
      <c r="C28" s="44">
        <f t="shared" si="0"/>
        <v>7818.3293000000003</v>
      </c>
      <c r="D28" s="42">
        <v>688714</v>
      </c>
      <c r="E28" s="42">
        <v>998999</v>
      </c>
      <c r="F28" s="47">
        <v>68548437</v>
      </c>
      <c r="G28" s="44">
        <v>78183293</v>
      </c>
      <c r="H28" s="47">
        <f t="shared" si="1"/>
        <v>45698958</v>
      </c>
      <c r="I28" s="48">
        <f t="shared" si="5"/>
        <v>51411327.75</v>
      </c>
      <c r="J28" s="49">
        <f t="shared" si="6"/>
        <v>91397916</v>
      </c>
      <c r="K28" s="43">
        <f t="shared" si="7"/>
        <v>102822655.5</v>
      </c>
      <c r="L28" s="50"/>
      <c r="M28" s="51" t="s">
        <v>75</v>
      </c>
      <c r="N28" s="52">
        <f t="shared" si="2"/>
        <v>9989990000000</v>
      </c>
      <c r="O28" s="53">
        <f t="shared" si="8"/>
        <v>2.7446849095945042E-3</v>
      </c>
      <c r="P28" s="54">
        <f t="shared" si="3"/>
        <v>78183293000</v>
      </c>
      <c r="Q28" s="55">
        <f t="shared" si="9"/>
        <v>0.35070631778070538</v>
      </c>
      <c r="R28" s="65">
        <f t="shared" si="4"/>
        <v>27419374800</v>
      </c>
      <c r="S28" s="65">
        <f t="shared" si="10"/>
        <v>36559166400</v>
      </c>
      <c r="T28" s="65">
        <f t="shared" si="11"/>
        <v>54838749600</v>
      </c>
      <c r="U28" s="66"/>
      <c r="V28" s="63">
        <f t="shared" si="12"/>
        <v>3.0877705232938172E-3</v>
      </c>
      <c r="W28" s="59">
        <f t="shared" si="13"/>
        <v>0.39454460750329357</v>
      </c>
      <c r="X28" s="85">
        <f t="shared" si="17"/>
        <v>30846796650</v>
      </c>
      <c r="Y28" s="57">
        <f t="shared" si="14"/>
        <v>41129062200</v>
      </c>
      <c r="Z28" s="56">
        <f t="shared" si="15"/>
        <v>61693593300</v>
      </c>
      <c r="AA28" s="60"/>
    </row>
    <row r="29" spans="1:27" ht="15">
      <c r="A29" s="42" t="s">
        <v>77</v>
      </c>
      <c r="B29" s="43">
        <v>31600</v>
      </c>
      <c r="C29" s="44">
        <f t="shared" si="0"/>
        <v>261.82369999999997</v>
      </c>
      <c r="D29" s="42">
        <v>20017</v>
      </c>
      <c r="E29" s="42">
        <v>32496</v>
      </c>
      <c r="F29" s="47">
        <v>610577</v>
      </c>
      <c r="G29" s="44">
        <v>2618237</v>
      </c>
      <c r="H29" s="47">
        <f t="shared" si="1"/>
        <v>407051.33333333331</v>
      </c>
      <c r="I29" s="48">
        <f t="shared" si="5"/>
        <v>457932.75</v>
      </c>
      <c r="J29" s="49">
        <f t="shared" si="6"/>
        <v>814102.66666666663</v>
      </c>
      <c r="K29" s="43">
        <f t="shared" si="7"/>
        <v>915865.5</v>
      </c>
      <c r="L29" s="50"/>
      <c r="M29" s="51" t="s">
        <v>77</v>
      </c>
      <c r="N29" s="52">
        <f t="shared" si="2"/>
        <v>324960000000</v>
      </c>
      <c r="O29" s="53">
        <f t="shared" si="8"/>
        <v>7.5157188577055633E-4</v>
      </c>
      <c r="P29" s="54">
        <f t="shared" si="3"/>
        <v>2618236999.9999995</v>
      </c>
      <c r="Q29" s="55">
        <f t="shared" si="9"/>
        <v>9.328063120336319E-2</v>
      </c>
      <c r="R29" s="65">
        <f t="shared" si="4"/>
        <v>244230800</v>
      </c>
      <c r="S29" s="65">
        <f t="shared" si="10"/>
        <v>325641066.66666663</v>
      </c>
      <c r="T29" s="65">
        <f t="shared" si="11"/>
        <v>488461600</v>
      </c>
      <c r="U29" s="66"/>
      <c r="V29" s="63">
        <f t="shared" si="12"/>
        <v>8.4551837149187596E-4</v>
      </c>
      <c r="W29" s="59">
        <f t="shared" si="13"/>
        <v>0.1049407101037836</v>
      </c>
      <c r="X29" s="85">
        <f t="shared" si="17"/>
        <v>274759650</v>
      </c>
      <c r="Y29" s="57">
        <f t="shared" si="14"/>
        <v>366346200</v>
      </c>
      <c r="Z29" s="56">
        <f t="shared" si="15"/>
        <v>549519300</v>
      </c>
      <c r="AA29" s="60"/>
    </row>
    <row r="30" spans="1:27" ht="15">
      <c r="A30" s="42" t="s">
        <v>78</v>
      </c>
      <c r="B30" s="43" t="s">
        <v>79</v>
      </c>
      <c r="C30" s="44">
        <f t="shared" si="0"/>
        <v>8524.8544999999995</v>
      </c>
      <c r="D30" s="42">
        <v>1312929</v>
      </c>
      <c r="E30" s="42">
        <v>1845853</v>
      </c>
      <c r="F30" s="47">
        <v>72147030</v>
      </c>
      <c r="G30" s="44">
        <v>85248545</v>
      </c>
      <c r="H30" s="47">
        <f t="shared" si="1"/>
        <v>48098020</v>
      </c>
      <c r="I30" s="48">
        <f t="shared" si="5"/>
        <v>54110272.5</v>
      </c>
      <c r="J30" s="49">
        <f t="shared" si="6"/>
        <v>96196040</v>
      </c>
      <c r="K30" s="43">
        <f t="shared" si="7"/>
        <v>108220545</v>
      </c>
      <c r="L30" s="50"/>
      <c r="M30" s="51" t="s">
        <v>78</v>
      </c>
      <c r="N30" s="52">
        <f t="shared" si="2"/>
        <v>18458530000000</v>
      </c>
      <c r="O30" s="53">
        <f t="shared" si="8"/>
        <v>1.5634404256460292E-3</v>
      </c>
      <c r="P30" s="54">
        <f t="shared" si="3"/>
        <v>85248545000</v>
      </c>
      <c r="Q30" s="55">
        <f t="shared" si="9"/>
        <v>0.33852556662404032</v>
      </c>
      <c r="R30" s="65">
        <f t="shared" si="4"/>
        <v>28858812000</v>
      </c>
      <c r="S30" s="65">
        <f t="shared" si="10"/>
        <v>38478416000</v>
      </c>
      <c r="T30" s="65">
        <f t="shared" si="11"/>
        <v>57717624000</v>
      </c>
      <c r="U30" s="66"/>
      <c r="V30" s="63">
        <f t="shared" si="12"/>
        <v>1.7588704788517829E-3</v>
      </c>
      <c r="W30" s="59">
        <f t="shared" si="13"/>
        <v>0.38084126245204536</v>
      </c>
      <c r="X30" s="85">
        <f t="shared" si="17"/>
        <v>32466163500</v>
      </c>
      <c r="Y30" s="57">
        <f t="shared" si="14"/>
        <v>43288218000</v>
      </c>
      <c r="Z30" s="56">
        <f t="shared" si="15"/>
        <v>64932327000</v>
      </c>
      <c r="AA30" s="60"/>
    </row>
    <row r="31" spans="1:27" ht="15">
      <c r="A31" s="42" t="s">
        <v>80</v>
      </c>
      <c r="B31" s="43" t="s">
        <v>81</v>
      </c>
      <c r="C31" s="44">
        <f t="shared" si="0"/>
        <v>3947.6048000000001</v>
      </c>
      <c r="D31" s="42">
        <v>651655</v>
      </c>
      <c r="E31" s="42">
        <v>965355</v>
      </c>
      <c r="F31" s="47">
        <v>35193978</v>
      </c>
      <c r="G31" s="44">
        <v>39476048</v>
      </c>
      <c r="H31" s="47">
        <f t="shared" si="1"/>
        <v>23462652</v>
      </c>
      <c r="I31" s="48">
        <f t="shared" si="5"/>
        <v>26395483.5</v>
      </c>
      <c r="J31" s="49">
        <f t="shared" si="6"/>
        <v>46925304</v>
      </c>
      <c r="K31" s="43">
        <f t="shared" si="7"/>
        <v>52790967</v>
      </c>
      <c r="L31" s="50"/>
      <c r="M31" s="51" t="s">
        <v>80</v>
      </c>
      <c r="N31" s="52">
        <f t="shared" si="2"/>
        <v>9653550000000</v>
      </c>
      <c r="O31" s="53">
        <f t="shared" si="8"/>
        <v>1.4582812747642058E-3</v>
      </c>
      <c r="P31" s="54">
        <f t="shared" si="3"/>
        <v>39476048000</v>
      </c>
      <c r="Q31" s="55">
        <f t="shared" si="9"/>
        <v>0.35661095558501704</v>
      </c>
      <c r="R31" s="65">
        <f t="shared" si="4"/>
        <v>14077591200</v>
      </c>
      <c r="S31" s="65">
        <f t="shared" si="10"/>
        <v>18770121600</v>
      </c>
      <c r="T31" s="65">
        <f t="shared" si="11"/>
        <v>28155182400</v>
      </c>
      <c r="U31" s="66"/>
      <c r="V31" s="63">
        <f t="shared" si="12"/>
        <v>1.6405664341097317E-3</v>
      </c>
      <c r="W31" s="59">
        <f t="shared" si="13"/>
        <v>0.40118732503314414</v>
      </c>
      <c r="X31" s="85">
        <f>K31*300</f>
        <v>15837290100</v>
      </c>
      <c r="Y31" s="57">
        <f t="shared" si="14"/>
        <v>21116386800</v>
      </c>
      <c r="Z31" s="56">
        <f t="shared" si="15"/>
        <v>31674580200</v>
      </c>
      <c r="AA31" s="60"/>
    </row>
    <row r="32" spans="1:27" ht="15">
      <c r="A32" s="42" t="s">
        <v>82</v>
      </c>
      <c r="B32" s="43" t="s">
        <v>83</v>
      </c>
      <c r="C32" s="44">
        <f t="shared" si="0"/>
        <v>610.46180000000004</v>
      </c>
      <c r="D32" s="42">
        <v>40583</v>
      </c>
      <c r="E32" s="42">
        <v>55984</v>
      </c>
      <c r="F32" s="47">
        <v>3673917</v>
      </c>
      <c r="G32" s="44">
        <v>6104618</v>
      </c>
      <c r="H32" s="47">
        <f t="shared" si="1"/>
        <v>2449278</v>
      </c>
      <c r="I32" s="48">
        <f t="shared" si="5"/>
        <v>2755437.75</v>
      </c>
      <c r="J32" s="49">
        <f t="shared" si="6"/>
        <v>4898556</v>
      </c>
      <c r="K32" s="43">
        <f t="shared" si="7"/>
        <v>5510875.5</v>
      </c>
      <c r="L32" s="50"/>
      <c r="M32" s="51" t="s">
        <v>82</v>
      </c>
      <c r="N32" s="52">
        <f t="shared" si="2"/>
        <v>559840000000</v>
      </c>
      <c r="O32" s="53">
        <f t="shared" si="8"/>
        <v>2.6249764218348099E-3</v>
      </c>
      <c r="P32" s="54">
        <f t="shared" si="3"/>
        <v>6104618000</v>
      </c>
      <c r="Q32" s="55">
        <f t="shared" si="9"/>
        <v>0.24073034545322902</v>
      </c>
      <c r="R32" s="65">
        <f t="shared" si="4"/>
        <v>1469566800</v>
      </c>
      <c r="S32" s="65">
        <f t="shared" si="10"/>
        <v>1959422400</v>
      </c>
      <c r="T32" s="65">
        <f t="shared" si="11"/>
        <v>2939133600</v>
      </c>
      <c r="U32" s="66"/>
      <c r="V32" s="63">
        <f t="shared" si="12"/>
        <v>2.9530984745641613E-3</v>
      </c>
      <c r="W32" s="59">
        <f t="shared" si="13"/>
        <v>0.27082163863488262</v>
      </c>
      <c r="X32" s="85">
        <f>K32*300</f>
        <v>1653262650</v>
      </c>
      <c r="Y32" s="57">
        <f t="shared" si="14"/>
        <v>2204350200</v>
      </c>
      <c r="Z32" s="56">
        <f t="shared" si="15"/>
        <v>3306525300</v>
      </c>
      <c r="AA32" s="60"/>
    </row>
    <row r="33" spans="1:27" ht="15">
      <c r="A33" s="42" t="s">
        <v>84</v>
      </c>
      <c r="B33" s="43" t="s">
        <v>85</v>
      </c>
      <c r="C33" s="44">
        <f t="shared" si="0"/>
        <v>13796.2248</v>
      </c>
      <c r="D33" s="42">
        <v>1166817</v>
      </c>
      <c r="E33" s="42">
        <v>1687818</v>
      </c>
      <c r="F33" s="47">
        <v>199812341</v>
      </c>
      <c r="G33" s="44">
        <v>137962248</v>
      </c>
      <c r="H33" s="47">
        <f t="shared" si="1"/>
        <v>133208227.33333333</v>
      </c>
      <c r="I33" s="48">
        <f t="shared" si="5"/>
        <v>149859255.75</v>
      </c>
      <c r="J33" s="49">
        <f t="shared" si="6"/>
        <v>266416454.66666666</v>
      </c>
      <c r="K33" s="43">
        <f t="shared" si="7"/>
        <v>299718511.5</v>
      </c>
      <c r="L33" s="50"/>
      <c r="M33" s="51" t="s">
        <v>84</v>
      </c>
      <c r="N33" s="52">
        <f t="shared" si="2"/>
        <v>16878180000000</v>
      </c>
      <c r="O33" s="53">
        <f t="shared" si="8"/>
        <v>4.7354001675536106E-3</v>
      </c>
      <c r="P33" s="54">
        <f t="shared" si="3"/>
        <v>137962248000</v>
      </c>
      <c r="Q33" s="55">
        <f t="shared" si="9"/>
        <v>0.57932468888155553</v>
      </c>
      <c r="R33" s="65">
        <f t="shared" si="4"/>
        <v>79924936400</v>
      </c>
      <c r="S33" s="65">
        <f t="shared" si="10"/>
        <v>106566581866.66666</v>
      </c>
      <c r="T33" s="65">
        <f t="shared" si="11"/>
        <v>159849872800</v>
      </c>
      <c r="U33" s="66"/>
      <c r="V33" s="63">
        <f t="shared" si="12"/>
        <v>5.3273251884978119E-3</v>
      </c>
      <c r="W33" s="59">
        <f t="shared" si="13"/>
        <v>0.65174027499174991</v>
      </c>
      <c r="X33" s="85">
        <f t="shared" ref="X33:X35" si="18">K33*300</f>
        <v>89915553450</v>
      </c>
      <c r="Y33" s="57">
        <f t="shared" si="14"/>
        <v>119887404600</v>
      </c>
      <c r="Z33" s="56">
        <f t="shared" si="15"/>
        <v>179831106900</v>
      </c>
      <c r="AA33" s="60"/>
    </row>
    <row r="34" spans="1:27" ht="15">
      <c r="A34" s="42" t="s">
        <v>86</v>
      </c>
      <c r="B34" s="43" t="s">
        <v>87</v>
      </c>
      <c r="C34" s="44">
        <f t="shared" si="0"/>
        <v>1496.2655999999999</v>
      </c>
      <c r="D34" s="42">
        <v>199718</v>
      </c>
      <c r="E34" s="42">
        <v>253666</v>
      </c>
      <c r="F34" s="47">
        <v>10086292</v>
      </c>
      <c r="G34" s="44">
        <v>14962656</v>
      </c>
      <c r="H34" s="47">
        <f t="shared" si="1"/>
        <v>6724194.666666667</v>
      </c>
      <c r="I34" s="48">
        <f t="shared" si="5"/>
        <v>7564719</v>
      </c>
      <c r="J34" s="49">
        <f t="shared" si="6"/>
        <v>13448389.333333334</v>
      </c>
      <c r="K34" s="43">
        <f t="shared" si="7"/>
        <v>15129438</v>
      </c>
      <c r="L34" s="50"/>
      <c r="M34" s="51" t="s">
        <v>86</v>
      </c>
      <c r="N34" s="52">
        <f t="shared" si="2"/>
        <v>2536660000000</v>
      </c>
      <c r="O34" s="53">
        <f t="shared" si="8"/>
        <v>1.5904838646093682E-3</v>
      </c>
      <c r="P34" s="54">
        <f t="shared" si="3"/>
        <v>14962656000</v>
      </c>
      <c r="Q34" s="55">
        <f t="shared" si="9"/>
        <v>0.26963908012053472</v>
      </c>
      <c r="R34" s="65">
        <f t="shared" si="4"/>
        <v>4034516800</v>
      </c>
      <c r="S34" s="65">
        <f t="shared" si="10"/>
        <v>5379355733.333334</v>
      </c>
      <c r="T34" s="65">
        <f t="shared" si="11"/>
        <v>8069033600</v>
      </c>
      <c r="U34" s="66"/>
      <c r="V34" s="63">
        <f t="shared" si="12"/>
        <v>1.7892943476855393E-3</v>
      </c>
      <c r="W34" s="59">
        <f t="shared" si="13"/>
        <v>0.30334396513560158</v>
      </c>
      <c r="X34" s="85">
        <f t="shared" si="18"/>
        <v>4538831400</v>
      </c>
      <c r="Y34" s="57">
        <f t="shared" si="14"/>
        <v>6051775200</v>
      </c>
      <c r="Z34" s="56">
        <f t="shared" si="15"/>
        <v>9077662800</v>
      </c>
      <c r="AA34" s="60"/>
    </row>
    <row r="35" spans="1:27" ht="15">
      <c r="A35" s="42" t="s">
        <v>88</v>
      </c>
      <c r="B35" s="43" t="s">
        <v>89</v>
      </c>
      <c r="C35" s="44">
        <f t="shared" si="0"/>
        <v>7976.2114000000001</v>
      </c>
      <c r="D35" s="42">
        <v>793223</v>
      </c>
      <c r="E35" s="42">
        <v>1253832</v>
      </c>
      <c r="F35" s="47">
        <v>91276115</v>
      </c>
      <c r="G35" s="44">
        <v>79762114</v>
      </c>
      <c r="H35" s="47">
        <f t="shared" si="1"/>
        <v>60850743.333333336</v>
      </c>
      <c r="I35" s="48">
        <f t="shared" si="5"/>
        <v>68457086.25</v>
      </c>
      <c r="J35" s="49">
        <f t="shared" si="6"/>
        <v>121701486.66666667</v>
      </c>
      <c r="K35" s="43">
        <f t="shared" si="7"/>
        <v>136914172.5</v>
      </c>
      <c r="L35" s="50"/>
      <c r="M35" s="51" t="s">
        <v>88</v>
      </c>
      <c r="N35" s="52">
        <f t="shared" si="2"/>
        <v>12538320000000</v>
      </c>
      <c r="O35" s="53">
        <f t="shared" si="8"/>
        <v>2.9119089319781279E-3</v>
      </c>
      <c r="P35" s="54">
        <f t="shared" si="3"/>
        <v>79762114000</v>
      </c>
      <c r="Q35" s="55">
        <f t="shared" si="9"/>
        <v>0.45774170428832917</v>
      </c>
      <c r="R35" s="65">
        <f t="shared" si="4"/>
        <v>36510446000</v>
      </c>
      <c r="S35" s="65">
        <f t="shared" si="10"/>
        <v>48680594666.666672</v>
      </c>
      <c r="T35" s="65">
        <f t="shared" si="11"/>
        <v>73020892000</v>
      </c>
      <c r="U35" s="66"/>
      <c r="V35" s="63">
        <f t="shared" si="12"/>
        <v>3.2758975484753938E-3</v>
      </c>
      <c r="W35" s="59">
        <f t="shared" si="13"/>
        <v>0.51495941732437034</v>
      </c>
      <c r="X35" s="85">
        <f t="shared" si="18"/>
        <v>41074251750</v>
      </c>
      <c r="Y35" s="57">
        <f t="shared" si="14"/>
        <v>54765669000</v>
      </c>
      <c r="Z35" s="56">
        <f t="shared" si="15"/>
        <v>82148503500</v>
      </c>
      <c r="AA35" s="60"/>
    </row>
    <row r="36" spans="1:27" ht="14">
      <c r="A36" s="67" t="s">
        <v>90</v>
      </c>
      <c r="B36" s="68"/>
      <c r="C36" s="69"/>
      <c r="D36" s="70"/>
      <c r="E36" s="70"/>
      <c r="F36" s="70"/>
      <c r="G36" s="71"/>
      <c r="H36" s="47"/>
      <c r="I36" s="49"/>
      <c r="J36" s="49"/>
      <c r="K36" s="68"/>
      <c r="L36" s="50"/>
      <c r="M36" s="50"/>
      <c r="N36" s="72"/>
      <c r="O36" s="73"/>
      <c r="P36" s="74"/>
      <c r="Q36" s="74"/>
      <c r="S36" s="75"/>
      <c r="T36" s="76"/>
      <c r="U36" s="76"/>
      <c r="V36" s="76"/>
      <c r="W36" s="76"/>
      <c r="X36" s="76"/>
      <c r="Y36" s="76"/>
      <c r="Z36" s="76"/>
      <c r="AA36" s="76"/>
    </row>
    <row r="37" spans="1:27" ht="19" customHeight="1">
      <c r="A37" s="67" t="s">
        <v>91</v>
      </c>
      <c r="B37" s="68"/>
      <c r="C37" s="69"/>
      <c r="D37" s="70"/>
      <c r="E37" s="70"/>
      <c r="F37" s="70"/>
      <c r="G37" s="71"/>
      <c r="H37" s="47"/>
      <c r="I37" s="49"/>
      <c r="J37" s="49"/>
      <c r="K37" s="68"/>
      <c r="L37" s="50"/>
      <c r="M37" s="50"/>
      <c r="N37" s="77"/>
      <c r="O37" s="73"/>
      <c r="P37" s="74"/>
      <c r="Q37" s="74"/>
      <c r="R37" s="83">
        <f>SUM(R3:R35)</f>
        <v>484081419200</v>
      </c>
      <c r="S37" s="75"/>
      <c r="T37" s="76"/>
      <c r="U37" s="76"/>
      <c r="V37" s="76"/>
      <c r="W37" s="76"/>
      <c r="X37" s="81">
        <f>SUM(X3:X35)</f>
        <v>544591596600</v>
      </c>
      <c r="Y37" s="81">
        <f>SUM(Y3:Y35)</f>
        <v>726122128800</v>
      </c>
      <c r="Z37" s="81">
        <f>SUM(Z3:Z35)</f>
        <v>1089183193200</v>
      </c>
      <c r="AA37" s="76"/>
    </row>
    <row r="38" spans="1:27" ht="14">
      <c r="A38" s="67" t="s">
        <v>92</v>
      </c>
      <c r="B38" s="68"/>
      <c r="C38" s="69"/>
      <c r="D38" s="70"/>
      <c r="E38" s="70"/>
      <c r="F38" s="70"/>
      <c r="G38" s="71"/>
      <c r="H38" s="47"/>
      <c r="I38" s="49"/>
      <c r="J38" s="49"/>
      <c r="K38" s="68"/>
      <c r="L38" s="50"/>
      <c r="M38" s="50"/>
      <c r="N38" s="77"/>
      <c r="O38" s="73"/>
      <c r="P38" s="74"/>
      <c r="Q38" s="74"/>
      <c r="S38" s="75"/>
      <c r="T38" s="76"/>
      <c r="U38" s="76"/>
      <c r="V38" s="76"/>
      <c r="W38" s="76"/>
      <c r="X38" s="76"/>
      <c r="Y38" s="76"/>
      <c r="Z38" s="76"/>
      <c r="AA38" s="76"/>
    </row>
    <row r="39" spans="1:27" ht="14">
      <c r="A39" s="67" t="s">
        <v>93</v>
      </c>
      <c r="B39" s="68"/>
      <c r="C39" s="69"/>
      <c r="D39" s="70"/>
      <c r="E39" s="70"/>
      <c r="F39" s="70"/>
      <c r="G39" s="71"/>
      <c r="H39" s="47"/>
      <c r="I39" s="49"/>
      <c r="J39" s="49"/>
      <c r="K39" s="68"/>
      <c r="L39" s="50"/>
      <c r="M39" s="50"/>
      <c r="N39" s="77"/>
      <c r="O39" s="73"/>
      <c r="P39" s="74"/>
      <c r="Q39" s="74"/>
      <c r="S39" s="75"/>
      <c r="T39" s="76"/>
      <c r="U39" s="76"/>
      <c r="V39" s="76"/>
      <c r="W39" s="76"/>
      <c r="X39" s="76"/>
      <c r="Y39" s="76"/>
      <c r="Z39" s="76"/>
      <c r="AA39" s="76"/>
    </row>
    <row r="40" spans="1:27" ht="14">
      <c r="A40" s="67" t="s">
        <v>94</v>
      </c>
      <c r="B40" s="68"/>
      <c r="C40" s="69"/>
      <c r="D40" s="70"/>
      <c r="E40" s="70"/>
      <c r="F40" s="70"/>
      <c r="G40" s="71"/>
      <c r="H40" s="47"/>
      <c r="I40" s="49"/>
      <c r="J40" s="49"/>
      <c r="K40" s="68"/>
      <c r="L40" s="50"/>
      <c r="M40" s="50"/>
      <c r="N40" s="77"/>
      <c r="O40" s="73"/>
      <c r="P40" s="74"/>
      <c r="Q40" s="74"/>
      <c r="S40" s="75"/>
      <c r="T40" s="76"/>
      <c r="U40" s="76"/>
      <c r="V40" s="76"/>
      <c r="W40" s="76"/>
      <c r="X40" s="76"/>
      <c r="Y40" s="76"/>
      <c r="Z40" s="76"/>
      <c r="AA40" s="76"/>
    </row>
    <row r="41" spans="1:27">
      <c r="N41" s="78"/>
      <c r="O41" s="79"/>
    </row>
  </sheetData>
  <conditionalFormatting sqref="O1:O1048576">
    <cfRule type="colorScale" priority="11">
      <colorScale>
        <cfvo type="min"/>
        <cfvo type="max"/>
        <color rgb="FFFCFCFF"/>
        <color rgb="FF63BE7B"/>
      </colorScale>
    </cfRule>
  </conditionalFormatting>
  <conditionalFormatting sqref="Q2:Q1048576">
    <cfRule type="colorScale" priority="12">
      <colorScale>
        <cfvo type="min"/>
        <cfvo type="max"/>
        <color rgb="FFFCFCFF"/>
        <color rgb="FF63BE7B"/>
      </colorScale>
    </cfRule>
  </conditionalFormatting>
  <conditionalFormatting sqref="Q1">
    <cfRule type="colorScale" priority="9">
      <colorScale>
        <cfvo type="min"/>
        <cfvo type="max"/>
        <color rgb="FFFCFCFF"/>
        <color rgb="FF63BE7B"/>
      </colorScale>
    </cfRule>
  </conditionalFormatting>
  <conditionalFormatting sqref="R1">
    <cfRule type="colorScale" priority="8">
      <colorScale>
        <cfvo type="min"/>
        <cfvo type="max"/>
        <color rgb="FFFCFCFF"/>
        <color rgb="FF63BE7B"/>
      </colorScale>
    </cfRule>
  </conditionalFormatting>
  <conditionalFormatting sqref="S1">
    <cfRule type="colorScale" priority="7">
      <colorScale>
        <cfvo type="min"/>
        <cfvo type="max"/>
        <color rgb="FFFCFCFF"/>
        <color rgb="FF63BE7B"/>
      </colorScale>
    </cfRule>
  </conditionalFormatting>
  <conditionalFormatting sqref="V2">
    <cfRule type="colorScale" priority="5">
      <colorScale>
        <cfvo type="min"/>
        <cfvo type="max"/>
        <color rgb="FFFCFCFF"/>
        <color rgb="FF63BE7B"/>
      </colorScale>
    </cfRule>
  </conditionalFormatting>
  <conditionalFormatting sqref="W2">
    <cfRule type="colorScale" priority="6">
      <colorScale>
        <cfvo type="min"/>
        <cfvo type="max"/>
        <color rgb="FFFCFCFF"/>
        <color rgb="FF63BE7B"/>
      </colorScale>
    </cfRule>
  </conditionalFormatting>
  <conditionalFormatting sqref="Z1:AA1">
    <cfRule type="colorScale" priority="4">
      <colorScale>
        <cfvo type="min"/>
        <cfvo type="max"/>
        <color rgb="FFFCFCFF"/>
        <color rgb="FF63BE7B"/>
      </colorScale>
    </cfRule>
  </conditionalFormatting>
  <conditionalFormatting sqref="R3:AA35">
    <cfRule type="colorScale" priority="13">
      <colorScale>
        <cfvo type="min"/>
        <cfvo type="max"/>
        <color rgb="FFFCFCFF"/>
        <color rgb="FF63BE7B"/>
      </colorScale>
    </cfRule>
  </conditionalFormatting>
  <conditionalFormatting sqref="T1:Y1">
    <cfRule type="colorScale" priority="14">
      <colorScale>
        <cfvo type="min"/>
        <cfvo type="max"/>
        <color rgb="FFFCFCFF"/>
        <color rgb="FF63BE7B"/>
      </colorScale>
    </cfRule>
  </conditionalFormatting>
  <conditionalFormatting sqref="V3:W35">
    <cfRule type="colorScale" priority="3">
      <colorScale>
        <cfvo type="min"/>
        <cfvo type="max"/>
        <color rgb="FFFCFCFF"/>
        <color rgb="FF63BE7B"/>
      </colorScale>
    </cfRule>
  </conditionalFormatting>
  <conditionalFormatting sqref="V3:V35">
    <cfRule type="colorScale" priority="2">
      <colorScale>
        <cfvo type="min"/>
        <cfvo type="max"/>
        <color rgb="FFFCFCFF"/>
        <color rgb="FF63BE7B"/>
      </colorScale>
    </cfRule>
  </conditionalFormatting>
  <conditionalFormatting sqref="P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B351-519A-084F-8200-21353B4D430E}">
  <dimension ref="A1:B34"/>
  <sheetViews>
    <sheetView workbookViewId="0">
      <selection activeCell="B19" sqref="B19"/>
    </sheetView>
  </sheetViews>
  <sheetFormatPr baseColWidth="10" defaultRowHeight="16"/>
  <cols>
    <col min="1" max="1" width="19.33203125" customWidth="1"/>
    <col min="2" max="2" width="21.33203125" style="90" customWidth="1"/>
  </cols>
  <sheetData>
    <row r="1" spans="1:2">
      <c r="A1" s="34" t="s">
        <v>100</v>
      </c>
      <c r="B1" s="87" t="s">
        <v>101</v>
      </c>
    </row>
    <row r="2" spans="1:2" ht="30">
      <c r="A2" s="51" t="s">
        <v>97</v>
      </c>
      <c r="B2" s="88">
        <v>1.9360326701333937E-3</v>
      </c>
    </row>
    <row r="3" spans="1:2">
      <c r="A3" s="51" t="s">
        <v>34</v>
      </c>
      <c r="B3" s="89">
        <v>2.2882527151305981E-3</v>
      </c>
    </row>
    <row r="4" spans="1:2">
      <c r="A4" s="51" t="s">
        <v>37</v>
      </c>
      <c r="B4" s="89">
        <v>2.2744535559045915E-3</v>
      </c>
    </row>
    <row r="5" spans="1:2">
      <c r="A5" s="51" t="s">
        <v>38</v>
      </c>
      <c r="B5" s="89">
        <v>3.9970935733438084E-3</v>
      </c>
    </row>
    <row r="6" spans="1:2">
      <c r="A6" s="51" t="s">
        <v>40</v>
      </c>
      <c r="B6" s="89">
        <v>7.6568236559420993E-3</v>
      </c>
    </row>
    <row r="7" spans="1:2">
      <c r="A7" s="51" t="s">
        <v>98</v>
      </c>
      <c r="B7" s="89">
        <v>1.1277781735289927E-3</v>
      </c>
    </row>
    <row r="8" spans="1:2">
      <c r="A8" s="51" t="s">
        <v>43</v>
      </c>
      <c r="B8" s="89">
        <v>3.3324170109144671E-3</v>
      </c>
    </row>
    <row r="9" spans="1:2">
      <c r="A9" s="51" t="s">
        <v>45</v>
      </c>
      <c r="B9" s="89">
        <v>9.092343285126951E-4</v>
      </c>
    </row>
    <row r="10" spans="1:2">
      <c r="A10" s="51" t="s">
        <v>47</v>
      </c>
      <c r="B10" s="89">
        <v>8.1585258983952569E-4</v>
      </c>
    </row>
    <row r="11" spans="1:2">
      <c r="A11" s="51" t="s">
        <v>48</v>
      </c>
      <c r="B11" s="89">
        <v>1.6488498913310356E-3</v>
      </c>
    </row>
    <row r="12" spans="1:2">
      <c r="A12" s="51" t="s">
        <v>50</v>
      </c>
      <c r="B12" s="89">
        <v>1.461437679666723E-3</v>
      </c>
    </row>
    <row r="13" spans="1:2">
      <c r="A13" s="51" t="s">
        <v>52</v>
      </c>
      <c r="B13" s="89">
        <v>1.8972772331957548E-3</v>
      </c>
    </row>
    <row r="14" spans="1:2">
      <c r="A14" s="51" t="s">
        <v>99</v>
      </c>
      <c r="B14" s="89">
        <v>3.3123134486037257E-3</v>
      </c>
    </row>
    <row r="15" spans="1:2">
      <c r="A15" s="51" t="s">
        <v>56</v>
      </c>
      <c r="B15" s="89">
        <v>4.5175747569979122E-3</v>
      </c>
    </row>
    <row r="16" spans="1:2">
      <c r="A16" s="51" t="s">
        <v>58</v>
      </c>
      <c r="B16" s="89">
        <v>1.6877899851927157E-3</v>
      </c>
    </row>
    <row r="17" spans="1:2">
      <c r="A17" s="51" t="s">
        <v>60</v>
      </c>
      <c r="B17" s="89">
        <v>1.7588535069481413E-3</v>
      </c>
    </row>
    <row r="18" spans="1:2">
      <c r="A18" s="51" t="s">
        <v>62</v>
      </c>
      <c r="B18" s="89">
        <v>3.4864401245992926E-3</v>
      </c>
    </row>
    <row r="19" spans="1:2">
      <c r="A19" s="51" t="s">
        <v>64</v>
      </c>
      <c r="B19" s="89">
        <v>1.7941267724064282E-3</v>
      </c>
    </row>
    <row r="20" spans="1:2">
      <c r="A20" s="51" t="s">
        <v>66</v>
      </c>
      <c r="B20" s="89">
        <v>4.0424891475306698E-3</v>
      </c>
    </row>
    <row r="21" spans="1:2">
      <c r="A21" s="51" t="s">
        <v>67</v>
      </c>
      <c r="B21" s="89">
        <v>3.6506071584818988E-3</v>
      </c>
    </row>
    <row r="22" spans="1:2">
      <c r="A22" s="51" t="s">
        <v>68</v>
      </c>
      <c r="B22" s="89">
        <v>1.8629690978379807E-3</v>
      </c>
    </row>
    <row r="23" spans="1:2">
      <c r="A23" s="51" t="s">
        <v>69</v>
      </c>
      <c r="B23" s="89">
        <v>2.7890667877952511E-3</v>
      </c>
    </row>
    <row r="24" spans="1:2">
      <c r="A24" s="51" t="s">
        <v>70</v>
      </c>
      <c r="B24" s="89">
        <v>3.6234997074480841E-3</v>
      </c>
    </row>
    <row r="25" spans="1:2">
      <c r="A25" s="51" t="s">
        <v>72</v>
      </c>
      <c r="B25" s="89">
        <v>1.4776835333122828E-3</v>
      </c>
    </row>
    <row r="26" spans="1:2">
      <c r="A26" s="51" t="s">
        <v>73</v>
      </c>
      <c r="B26" s="89">
        <v>2.2463109550935807E-3</v>
      </c>
    </row>
    <row r="27" spans="1:2">
      <c r="A27" s="51" t="s">
        <v>75</v>
      </c>
      <c r="B27" s="89">
        <v>3.0877705232938172E-3</v>
      </c>
    </row>
    <row r="28" spans="1:2">
      <c r="A28" s="51" t="s">
        <v>77</v>
      </c>
      <c r="B28" s="89">
        <v>8.4551837149187596E-4</v>
      </c>
    </row>
    <row r="29" spans="1:2">
      <c r="A29" s="51" t="s">
        <v>78</v>
      </c>
      <c r="B29" s="89">
        <v>1.7588704788517829E-3</v>
      </c>
    </row>
    <row r="30" spans="1:2">
      <c r="A30" s="51" t="s">
        <v>80</v>
      </c>
      <c r="B30" s="89">
        <v>1.6405664341097317E-3</v>
      </c>
    </row>
    <row r="31" spans="1:2">
      <c r="A31" s="51" t="s">
        <v>82</v>
      </c>
      <c r="B31" s="89">
        <v>2.9530984745641613E-3</v>
      </c>
    </row>
    <row r="32" spans="1:2">
      <c r="A32" s="51" t="s">
        <v>84</v>
      </c>
      <c r="B32" s="89">
        <v>5.3273251884978119E-3</v>
      </c>
    </row>
    <row r="33" spans="1:2">
      <c r="A33" s="51" t="s">
        <v>86</v>
      </c>
      <c r="B33" s="89">
        <v>1.7892943476855393E-3</v>
      </c>
    </row>
    <row r="34" spans="1:2">
      <c r="A34" s="51" t="s">
        <v>88</v>
      </c>
      <c r="B34" s="89">
        <v>3.2758975484753938E-3</v>
      </c>
    </row>
  </sheetData>
  <conditionalFormatting sqref="B1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34">
    <cfRule type="colorScale" priority="4">
      <colorScale>
        <cfvo type="min"/>
        <cfvo type="max"/>
        <color rgb="FFFCFCFF"/>
        <color rgb="FF63BE7B"/>
      </colorScale>
    </cfRule>
  </conditionalFormatting>
  <conditionalFormatting sqref="B2:B34">
    <cfRule type="colorScale" priority="2">
      <colorScale>
        <cfvo type="min"/>
        <cfvo type="max"/>
        <color rgb="FFFCFCFF"/>
        <color rgb="FF63BE7B"/>
      </colorScale>
    </cfRule>
  </conditionalFormatting>
  <conditionalFormatting sqref="B2:B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1F47-6716-594A-A15A-0E11E232FA20}">
  <dimension ref="A1:B35"/>
  <sheetViews>
    <sheetView workbookViewId="0">
      <selection activeCell="F34" sqref="F34"/>
    </sheetView>
  </sheetViews>
  <sheetFormatPr baseColWidth="10" defaultRowHeight="16"/>
  <cols>
    <col min="2" max="2" width="17" customWidth="1"/>
  </cols>
  <sheetData>
    <row r="1" spans="1:2">
      <c r="A1" s="34" t="s">
        <v>100</v>
      </c>
      <c r="B1" s="87" t="s">
        <v>101</v>
      </c>
    </row>
    <row r="2" spans="1:2" ht="45">
      <c r="A2" s="51" t="s">
        <v>97</v>
      </c>
      <c r="B2" s="88">
        <v>4.8304651807738901E-2</v>
      </c>
    </row>
    <row r="3" spans="1:2" ht="30">
      <c r="A3" s="51" t="s">
        <v>34</v>
      </c>
      <c r="B3" s="89">
        <v>0.36945092865534801</v>
      </c>
    </row>
    <row r="4" spans="1:2" ht="30">
      <c r="A4" s="51" t="s">
        <v>37</v>
      </c>
      <c r="B4" s="89">
        <v>0.10330991043152529</v>
      </c>
    </row>
    <row r="5" spans="1:2">
      <c r="A5" s="51" t="s">
        <v>38</v>
      </c>
      <c r="B5" s="89">
        <v>0.43578281323441204</v>
      </c>
    </row>
    <row r="6" spans="1:2">
      <c r="A6" s="51" t="s">
        <v>40</v>
      </c>
      <c r="B6" s="89">
        <v>0.89493474797385086</v>
      </c>
    </row>
    <row r="7" spans="1:2">
      <c r="A7" s="51" t="s">
        <v>98</v>
      </c>
      <c r="B7" s="89">
        <v>0.11275256689826282</v>
      </c>
    </row>
    <row r="8" spans="1:2" ht="30">
      <c r="A8" s="51" t="s">
        <v>43</v>
      </c>
      <c r="B8" s="89">
        <v>0.37097910130954825</v>
      </c>
    </row>
    <row r="9" spans="1:2">
      <c r="A9" s="51" t="s">
        <v>45</v>
      </c>
      <c r="B9" s="89">
        <v>0.17862330244822941</v>
      </c>
    </row>
    <row r="10" spans="1:2">
      <c r="A10" s="51" t="s">
        <v>47</v>
      </c>
      <c r="B10" s="89">
        <v>0.10145741850137374</v>
      </c>
    </row>
    <row r="11" spans="1:2">
      <c r="A11" s="51" t="s">
        <v>48</v>
      </c>
      <c r="B11" s="89">
        <v>0.33580719879238802</v>
      </c>
    </row>
    <row r="12" spans="1:2">
      <c r="A12" s="51" t="s">
        <v>50</v>
      </c>
      <c r="B12" s="89">
        <v>0.37477153928791007</v>
      </c>
    </row>
    <row r="13" spans="1:2" ht="30">
      <c r="A13" s="51" t="s">
        <v>52</v>
      </c>
      <c r="B13" s="89">
        <v>0.17910909778899634</v>
      </c>
    </row>
    <row r="14" spans="1:2" ht="45">
      <c r="A14" s="51" t="s">
        <v>99</v>
      </c>
      <c r="B14" s="89">
        <v>0.25674170259193146</v>
      </c>
    </row>
    <row r="15" spans="1:2">
      <c r="A15" s="51" t="s">
        <v>56</v>
      </c>
      <c r="B15" s="89">
        <v>0.6046638644468193</v>
      </c>
    </row>
    <row r="16" spans="1:2">
      <c r="A16" s="51" t="s">
        <v>58</v>
      </c>
      <c r="B16" s="89">
        <v>0.40625976796226571</v>
      </c>
    </row>
    <row r="17" spans="1:2">
      <c r="A17" s="51" t="s">
        <v>60</v>
      </c>
      <c r="B17" s="89">
        <v>0.28004643065103674</v>
      </c>
    </row>
    <row r="18" spans="1:2" ht="30">
      <c r="A18" s="51" t="s">
        <v>62</v>
      </c>
      <c r="B18" s="89">
        <v>0.52599991949957337</v>
      </c>
    </row>
    <row r="19" spans="1:2" ht="30">
      <c r="A19" s="51" t="s">
        <v>64</v>
      </c>
      <c r="B19" s="89">
        <v>0.44716411016271079</v>
      </c>
    </row>
    <row r="20" spans="1:2">
      <c r="A20" s="51" t="s">
        <v>66</v>
      </c>
      <c r="B20" s="89">
        <v>0.23521029201619245</v>
      </c>
    </row>
    <row r="21" spans="1:2">
      <c r="A21" s="51" t="s">
        <v>67</v>
      </c>
      <c r="B21" s="89">
        <v>0.18431820215002459</v>
      </c>
    </row>
    <row r="22" spans="1:2">
      <c r="A22" s="51" t="s">
        <v>68</v>
      </c>
      <c r="B22" s="89">
        <v>9.7396983967800235E-2</v>
      </c>
    </row>
    <row r="23" spans="1:2">
      <c r="A23" s="51" t="s">
        <v>69</v>
      </c>
      <c r="B23" s="89">
        <v>0.17020678791898647</v>
      </c>
    </row>
    <row r="24" spans="1:2">
      <c r="A24" s="51" t="s">
        <v>70</v>
      </c>
      <c r="B24" s="89">
        <v>0.44849526767238507</v>
      </c>
    </row>
    <row r="25" spans="1:2">
      <c r="A25" s="51" t="s">
        <v>72</v>
      </c>
      <c r="B25" s="89">
        <v>0.10236401703670438</v>
      </c>
    </row>
    <row r="26" spans="1:2">
      <c r="A26" s="51" t="s">
        <v>73</v>
      </c>
      <c r="B26" s="89">
        <v>0.3962570922056724</v>
      </c>
    </row>
    <row r="27" spans="1:2">
      <c r="A27" s="51" t="s">
        <v>75</v>
      </c>
      <c r="B27" s="89">
        <v>0.35070631778070538</v>
      </c>
    </row>
    <row r="28" spans="1:2">
      <c r="A28" s="51" t="s">
        <v>77</v>
      </c>
      <c r="B28" s="89">
        <v>9.328063120336319E-2</v>
      </c>
    </row>
    <row r="29" spans="1:2">
      <c r="A29" s="51" t="s">
        <v>78</v>
      </c>
      <c r="B29" s="89">
        <v>0.33852556662404032</v>
      </c>
    </row>
    <row r="30" spans="1:2">
      <c r="A30" s="51" t="s">
        <v>80</v>
      </c>
      <c r="B30" s="89">
        <v>0.35661095558501704</v>
      </c>
    </row>
    <row r="31" spans="1:2">
      <c r="A31" s="51" t="s">
        <v>82</v>
      </c>
      <c r="B31" s="89">
        <v>0.24073034545322902</v>
      </c>
    </row>
    <row r="32" spans="1:2" ht="30">
      <c r="A32" s="51" t="s">
        <v>84</v>
      </c>
      <c r="B32" s="89">
        <v>0.57932468888155553</v>
      </c>
    </row>
    <row r="33" spans="1:2" ht="30">
      <c r="A33" s="51" t="s">
        <v>86</v>
      </c>
      <c r="B33" s="89">
        <v>0.26963908012053472</v>
      </c>
    </row>
    <row r="34" spans="1:2" ht="30">
      <c r="A34" s="91" t="s">
        <v>88</v>
      </c>
      <c r="B34" s="92">
        <v>0.45774170428832917</v>
      </c>
    </row>
    <row r="35" spans="1:2">
      <c r="A35" s="93" t="s">
        <v>102</v>
      </c>
      <c r="B35" s="89">
        <v>0.25674170259193146</v>
      </c>
    </row>
  </sheetData>
  <conditionalFormatting sqref="B1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35">
    <cfRule type="colorScale" priority="4">
      <colorScale>
        <cfvo type="min"/>
        <cfvo type="max"/>
        <color rgb="FFFCFCFF"/>
        <color rgb="FF63BE7B"/>
      </colorScale>
    </cfRule>
  </conditionalFormatting>
  <conditionalFormatting sqref="B2:B35">
    <cfRule type="colorScale" priority="2">
      <colorScale>
        <cfvo type="min"/>
        <cfvo type="max"/>
        <color rgb="FFFCFCFF"/>
        <color rgb="FF63BE7B"/>
      </colorScale>
    </cfRule>
  </conditionalFormatting>
  <conditionalFormatting sqref="B2:B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EE6F-422E-5741-91CB-3DD6C3E27758}">
  <dimension ref="A1:E37"/>
  <sheetViews>
    <sheetView tabSelected="1" topLeftCell="A5" workbookViewId="0">
      <selection activeCell="A26" sqref="A26"/>
    </sheetView>
  </sheetViews>
  <sheetFormatPr baseColWidth="10" defaultRowHeight="15"/>
  <cols>
    <col min="1" max="1" width="23.83203125" style="95" customWidth="1"/>
    <col min="2" max="2" width="22" style="95" customWidth="1"/>
    <col min="3" max="3" width="21.33203125" style="95" customWidth="1"/>
    <col min="4" max="4" width="18.83203125" style="95" customWidth="1"/>
    <col min="5" max="5" width="14.1640625" style="101" customWidth="1"/>
    <col min="6" max="16384" width="10.83203125" style="95"/>
  </cols>
  <sheetData>
    <row r="1" spans="1:5">
      <c r="A1" s="94" t="s">
        <v>100</v>
      </c>
      <c r="B1" s="94" t="s">
        <v>103</v>
      </c>
      <c r="C1" s="94" t="s">
        <v>104</v>
      </c>
      <c r="D1" s="94" t="s">
        <v>105</v>
      </c>
      <c r="E1" s="99" t="s">
        <v>106</v>
      </c>
    </row>
    <row r="3" spans="1:5" ht="16">
      <c r="A3" s="95" t="s">
        <v>99</v>
      </c>
      <c r="B3" s="96">
        <v>1804.452933</v>
      </c>
      <c r="C3" s="97">
        <v>1551.9451734000002</v>
      </c>
      <c r="D3" s="98">
        <f>C3-B3</f>
        <v>-252.50775959999987</v>
      </c>
      <c r="E3" s="100">
        <f>(C3-B3)/B3*100</f>
        <v>-13.99359079874653</v>
      </c>
    </row>
    <row r="4" spans="1:5" ht="16">
      <c r="A4" s="95" t="s">
        <v>102</v>
      </c>
      <c r="B4" s="96">
        <v>1804.452933</v>
      </c>
      <c r="C4" s="97">
        <v>1551.9451734000002</v>
      </c>
      <c r="D4" s="98">
        <f>C4-B4</f>
        <v>-252.50775959999987</v>
      </c>
      <c r="E4" s="100">
        <f>(C4-B4)/B4*100</f>
        <v>-13.99359079874653</v>
      </c>
    </row>
    <row r="5" spans="1:5" ht="16">
      <c r="A5" s="95" t="s">
        <v>52</v>
      </c>
      <c r="B5" s="96">
        <v>1814.1863806000001</v>
      </c>
      <c r="C5" s="97">
        <v>1663.218826</v>
      </c>
      <c r="D5" s="98">
        <f t="shared" ref="D5:D37" si="0">C5-B5</f>
        <v>-150.96755460000008</v>
      </c>
      <c r="E5" s="100">
        <f t="shared" ref="E5:E37" si="1">(C5-B5)/B5*100</f>
        <v>-8.3215019258424299</v>
      </c>
    </row>
    <row r="6" spans="1:5" ht="16">
      <c r="A6" s="95" t="s">
        <v>73</v>
      </c>
      <c r="B6" s="96">
        <v>6132.6557744000002</v>
      </c>
      <c r="C6" s="97">
        <v>5519.6721400999995</v>
      </c>
      <c r="D6" s="98">
        <f t="shared" si="0"/>
        <v>-612.98363430000063</v>
      </c>
      <c r="E6" s="100">
        <f t="shared" si="1"/>
        <v>-9.9954025930955339</v>
      </c>
    </row>
    <row r="7" spans="1:5" ht="16">
      <c r="A7" s="95" t="s">
        <v>98</v>
      </c>
      <c r="B7" s="96">
        <v>556.41251690000001</v>
      </c>
      <c r="C7" s="97">
        <v>409.80072520000004</v>
      </c>
      <c r="D7" s="98">
        <f t="shared" si="0"/>
        <v>-146.61179169999997</v>
      </c>
      <c r="E7" s="100">
        <f t="shared" si="1"/>
        <v>-26.349477635196592</v>
      </c>
    </row>
    <row r="8" spans="1:5" ht="16">
      <c r="A8" s="95" t="s">
        <v>86</v>
      </c>
      <c r="B8" s="96">
        <v>3923.7278722999995</v>
      </c>
      <c r="C8" s="97">
        <v>3230.1335241999996</v>
      </c>
      <c r="D8" s="98">
        <f t="shared" si="0"/>
        <v>-693.59434809999993</v>
      </c>
      <c r="E8" s="100">
        <f t="shared" si="1"/>
        <v>-17.676922831384605</v>
      </c>
    </row>
    <row r="9" spans="1:5" ht="16">
      <c r="A9" s="95" t="s">
        <v>50</v>
      </c>
      <c r="B9" s="96">
        <v>13921.9425827</v>
      </c>
      <c r="C9" s="97">
        <v>11951.829787000001</v>
      </c>
      <c r="D9" s="98">
        <f t="shared" si="0"/>
        <v>-1970.112795699999</v>
      </c>
      <c r="E9" s="100">
        <f t="shared" si="1"/>
        <v>-14.151134326240831</v>
      </c>
    </row>
    <row r="10" spans="1:5" ht="16">
      <c r="A10" s="95" t="s">
        <v>45</v>
      </c>
      <c r="B10" s="96">
        <v>11988.100741799999</v>
      </c>
      <c r="C10" s="97">
        <v>8887.9165469</v>
      </c>
      <c r="D10" s="98">
        <f t="shared" si="0"/>
        <v>-3100.1841948999991</v>
      </c>
      <c r="E10" s="100">
        <f t="shared" si="1"/>
        <v>-25.86051169965819</v>
      </c>
    </row>
    <row r="11" spans="1:5" ht="16">
      <c r="A11" s="95" t="s">
        <v>75</v>
      </c>
      <c r="B11" s="96">
        <v>12197.411379399999</v>
      </c>
      <c r="C11" s="97">
        <v>11102.534642300003</v>
      </c>
      <c r="D11" s="98">
        <f t="shared" si="0"/>
        <v>-1094.8767370999958</v>
      </c>
      <c r="E11" s="100">
        <f t="shared" si="1"/>
        <v>-8.9763040947287767</v>
      </c>
    </row>
    <row r="12" spans="1:5" ht="16">
      <c r="A12" s="95" t="s">
        <v>84</v>
      </c>
      <c r="B12" s="96">
        <v>22043.434035299997</v>
      </c>
      <c r="C12" s="97">
        <v>19710.849210799999</v>
      </c>
      <c r="D12" s="98">
        <f t="shared" si="0"/>
        <v>-2332.5848244999979</v>
      </c>
      <c r="E12" s="100">
        <f t="shared" si="1"/>
        <v>-10.581766982243487</v>
      </c>
    </row>
    <row r="13" spans="1:5" ht="16">
      <c r="A13" s="95" t="s">
        <v>40</v>
      </c>
      <c r="B13" s="96">
        <v>5842.1631030999997</v>
      </c>
      <c r="C13" s="97">
        <v>5366.9137871999992</v>
      </c>
      <c r="D13" s="98">
        <f t="shared" si="0"/>
        <v>-475.24931590000051</v>
      </c>
      <c r="E13" s="100">
        <f t="shared" si="1"/>
        <v>-8.1348176610786709</v>
      </c>
    </row>
    <row r="14" spans="1:5" ht="16">
      <c r="A14" s="95" t="s">
        <v>77</v>
      </c>
      <c r="B14" s="96">
        <v>212.20148310000002</v>
      </c>
      <c r="C14" s="97">
        <v>193.44232689999998</v>
      </c>
      <c r="D14" s="98">
        <f t="shared" si="0"/>
        <v>-18.759156200000035</v>
      </c>
      <c r="E14" s="100">
        <f t="shared" si="1"/>
        <v>-8.8402568756599003</v>
      </c>
    </row>
    <row r="15" spans="1:5" ht="16">
      <c r="A15" s="95" t="s">
        <v>37</v>
      </c>
      <c r="B15" s="96">
        <v>289.64990590000002</v>
      </c>
      <c r="C15" s="97">
        <v>325.30593770000002</v>
      </c>
      <c r="D15" s="98">
        <f t="shared" si="0"/>
        <v>35.656031799999994</v>
      </c>
      <c r="E15" s="100">
        <f t="shared" si="1"/>
        <v>12.310044323753392</v>
      </c>
    </row>
    <row r="16" spans="1:5" ht="16">
      <c r="A16" s="95" t="s">
        <v>69</v>
      </c>
      <c r="B16" s="96">
        <v>144.6843595</v>
      </c>
      <c r="C16" s="97">
        <v>187.8178652</v>
      </c>
      <c r="D16" s="98">
        <f t="shared" si="0"/>
        <v>43.133505700000001</v>
      </c>
      <c r="E16" s="100">
        <f t="shared" si="1"/>
        <v>29.812141304741374</v>
      </c>
    </row>
    <row r="17" spans="1:5" ht="16">
      <c r="A17" s="95" t="s">
        <v>66</v>
      </c>
      <c r="B17" s="96">
        <v>249.08605109999999</v>
      </c>
      <c r="C17" s="97">
        <v>209.45760340000001</v>
      </c>
      <c r="D17" s="98">
        <f t="shared" si="0"/>
        <v>-39.628447699999981</v>
      </c>
      <c r="E17" s="100">
        <f t="shared" si="1"/>
        <v>-15.909541110389375</v>
      </c>
    </row>
    <row r="18" spans="1:5" ht="16">
      <c r="A18" s="95" t="s">
        <v>68</v>
      </c>
      <c r="B18" s="96">
        <v>135.27559520000003</v>
      </c>
      <c r="C18" s="97">
        <v>122.5735742</v>
      </c>
      <c r="D18" s="98">
        <f t="shared" si="0"/>
        <v>-12.70202100000003</v>
      </c>
      <c r="E18" s="100">
        <f t="shared" si="1"/>
        <v>-9.3897358065366898</v>
      </c>
    </row>
    <row r="19" spans="1:5" ht="16">
      <c r="A19" s="95" t="s">
        <v>82</v>
      </c>
      <c r="B19" s="96">
        <v>365.20393049999996</v>
      </c>
      <c r="C19" s="97">
        <v>370.43750399999999</v>
      </c>
      <c r="D19" s="98">
        <f t="shared" si="0"/>
        <v>5.2335735000000341</v>
      </c>
      <c r="E19" s="100">
        <f t="shared" si="1"/>
        <v>1.4330550859172735</v>
      </c>
    </row>
    <row r="20" spans="1:5" ht="16">
      <c r="A20" s="95" t="s">
        <v>67</v>
      </c>
      <c r="B20" s="96">
        <v>334.63280270000001</v>
      </c>
      <c r="C20" s="97">
        <v>294.82899410000005</v>
      </c>
      <c r="D20" s="98">
        <f t="shared" si="0"/>
        <v>-39.803808599999968</v>
      </c>
      <c r="E20" s="100">
        <f t="shared" si="1"/>
        <v>-11.894771904858437</v>
      </c>
    </row>
    <row r="21" spans="1:5" ht="16">
      <c r="A21" s="95" t="s">
        <v>38</v>
      </c>
      <c r="B21" s="96">
        <v>4212.3826637000002</v>
      </c>
      <c r="C21" s="97">
        <v>3884.8836572000005</v>
      </c>
      <c r="D21" s="98">
        <f t="shared" si="0"/>
        <v>-327.49900649999972</v>
      </c>
      <c r="E21" s="100">
        <f t="shared" si="1"/>
        <v>-7.774673685802723</v>
      </c>
    </row>
    <row r="22" spans="1:5" ht="16">
      <c r="A22" s="95" t="s">
        <v>88</v>
      </c>
      <c r="B22" s="96">
        <v>16814.908916299999</v>
      </c>
      <c r="C22" s="97">
        <v>14914.757419699998</v>
      </c>
      <c r="D22" s="98">
        <f t="shared" si="0"/>
        <v>-1900.1514966000013</v>
      </c>
      <c r="E22" s="100">
        <f t="shared" si="1"/>
        <v>-11.300397201426627</v>
      </c>
    </row>
    <row r="23" spans="1:5" ht="16">
      <c r="A23" s="95" t="s">
        <v>56</v>
      </c>
      <c r="B23" s="96">
        <v>5490.1361232999998</v>
      </c>
      <c r="C23" s="97">
        <v>4862.7994172000008</v>
      </c>
      <c r="D23" s="98">
        <f t="shared" si="0"/>
        <v>-627.33670609999899</v>
      </c>
      <c r="E23" s="100">
        <f t="shared" si="1"/>
        <v>-11.426614787156145</v>
      </c>
    </row>
    <row r="24" spans="1:5" ht="16">
      <c r="A24" s="95" t="s">
        <v>70</v>
      </c>
      <c r="B24" s="96">
        <v>8712.9848454999992</v>
      </c>
      <c r="C24" s="97">
        <v>8288.2332925999999</v>
      </c>
      <c r="D24" s="98">
        <f t="shared" si="0"/>
        <v>-424.7515528999993</v>
      </c>
      <c r="E24" s="100">
        <f t="shared" si="1"/>
        <v>-4.8749258770875858</v>
      </c>
    </row>
    <row r="25" spans="1:5" ht="16">
      <c r="A25" s="95" t="s">
        <v>43</v>
      </c>
      <c r="B25" s="96">
        <v>5580.8669403999993</v>
      </c>
      <c r="C25" s="97">
        <v>5439.2625811000007</v>
      </c>
      <c r="D25" s="98">
        <f t="shared" si="0"/>
        <v>-141.60435929999858</v>
      </c>
      <c r="E25" s="100">
        <f t="shared" si="1"/>
        <v>-2.5373183201147835</v>
      </c>
    </row>
    <row r="26" spans="1:5" ht="16">
      <c r="A26" s="95" t="s">
        <v>62</v>
      </c>
      <c r="B26" s="96">
        <v>8840.5715297000006</v>
      </c>
      <c r="C26" s="97">
        <v>8217.8806655000008</v>
      </c>
      <c r="D26" s="98">
        <f t="shared" si="0"/>
        <v>-622.69086419999985</v>
      </c>
      <c r="E26" s="100">
        <f t="shared" si="1"/>
        <v>-7.0435589159373109</v>
      </c>
    </row>
    <row r="27" spans="1:5" ht="16">
      <c r="A27" s="95" t="s">
        <v>48</v>
      </c>
      <c r="B27" s="96">
        <v>27271.415601299996</v>
      </c>
      <c r="C27" s="97">
        <v>24667.127186700003</v>
      </c>
      <c r="D27" s="98">
        <f t="shared" si="0"/>
        <v>-2604.2884145999924</v>
      </c>
      <c r="E27" s="100">
        <f t="shared" si="1"/>
        <v>-9.5495168005721318</v>
      </c>
    </row>
    <row r="28" spans="1:5" ht="16">
      <c r="A28" s="95" t="s">
        <v>64</v>
      </c>
      <c r="B28" s="96">
        <v>62275.3090582</v>
      </c>
      <c r="C28" s="97">
        <v>53300.406198900004</v>
      </c>
      <c r="D28" s="98">
        <f t="shared" si="0"/>
        <v>-8974.9028592999966</v>
      </c>
      <c r="E28" s="100">
        <f t="shared" si="1"/>
        <v>-14.411655269205351</v>
      </c>
    </row>
    <row r="29" spans="1:5" ht="16">
      <c r="A29" s="95" t="s">
        <v>58</v>
      </c>
      <c r="B29" s="96">
        <v>26471.740891599999</v>
      </c>
      <c r="C29" s="97">
        <v>23209.455467899999</v>
      </c>
      <c r="D29" s="98">
        <f t="shared" si="0"/>
        <v>-3262.2854236999992</v>
      </c>
      <c r="E29" s="100">
        <f t="shared" si="1"/>
        <v>-12.32365274750474</v>
      </c>
    </row>
    <row r="30" spans="1:5" ht="16">
      <c r="A30" s="95" t="s">
        <v>47</v>
      </c>
      <c r="B30" s="96">
        <v>1529.4699016</v>
      </c>
      <c r="C30" s="97">
        <v>1076.6698298000001</v>
      </c>
      <c r="D30" s="98">
        <f t="shared" si="0"/>
        <v>-452.80007179999984</v>
      </c>
      <c r="E30" s="100">
        <f t="shared" si="1"/>
        <v>-29.605033176940545</v>
      </c>
    </row>
    <row r="31" spans="1:5" ht="16">
      <c r="A31" s="95" t="s">
        <v>107</v>
      </c>
      <c r="B31" s="96">
        <v>11.659795800000001</v>
      </c>
      <c r="C31" s="97">
        <v>7.0957857000000004</v>
      </c>
      <c r="D31" s="98">
        <f t="shared" si="0"/>
        <v>-4.5640101000000008</v>
      </c>
      <c r="E31" s="100">
        <f t="shared" si="1"/>
        <v>-39.14313919631423</v>
      </c>
    </row>
    <row r="32" spans="1:5" ht="16">
      <c r="A32" s="95" t="s">
        <v>60</v>
      </c>
      <c r="B32" s="96">
        <v>9456.6427608000013</v>
      </c>
      <c r="C32" s="97">
        <v>8326.4149044999995</v>
      </c>
      <c r="D32" s="98">
        <f t="shared" si="0"/>
        <v>-1130.2278563000018</v>
      </c>
      <c r="E32" s="100">
        <f t="shared" si="1"/>
        <v>-11.951681848288285</v>
      </c>
    </row>
    <row r="33" spans="1:5" ht="16">
      <c r="A33" s="95" t="s">
        <v>78</v>
      </c>
      <c r="B33" s="96">
        <v>27141.640991</v>
      </c>
      <c r="C33" s="97">
        <v>23818.863114</v>
      </c>
      <c r="D33" s="98">
        <f t="shared" si="0"/>
        <v>-3322.7778770000004</v>
      </c>
      <c r="E33" s="100">
        <f t="shared" si="1"/>
        <v>-12.242361757352155</v>
      </c>
    </row>
    <row r="34" spans="1:5" ht="16">
      <c r="A34" s="95" t="s">
        <v>72</v>
      </c>
      <c r="B34" s="96">
        <v>386.71622010000004</v>
      </c>
      <c r="C34" s="97">
        <v>320.35430139999994</v>
      </c>
      <c r="D34" s="98">
        <f t="shared" si="0"/>
        <v>-66.361918700000103</v>
      </c>
      <c r="E34" s="100">
        <f t="shared" si="1"/>
        <v>-17.160365986934742</v>
      </c>
    </row>
    <row r="35" spans="1:5" ht="16">
      <c r="A35" s="95" t="s">
        <v>97</v>
      </c>
      <c r="B35" s="96">
        <v>193.02045320000002</v>
      </c>
      <c r="C35" s="97">
        <v>129.41493879999999</v>
      </c>
      <c r="D35" s="98">
        <f t="shared" si="0"/>
        <v>-63.605514400000033</v>
      </c>
      <c r="E35" s="100">
        <f t="shared" si="1"/>
        <v>-32.952732907581847</v>
      </c>
    </row>
    <row r="36" spans="1:5" ht="16">
      <c r="A36" s="95" t="s">
        <v>80</v>
      </c>
      <c r="B36" s="96">
        <v>12977.345684400001</v>
      </c>
      <c r="C36" s="97">
        <v>11788.1700604</v>
      </c>
      <c r="D36" s="98">
        <f t="shared" si="0"/>
        <v>-1189.1756240000013</v>
      </c>
      <c r="E36" s="100">
        <f t="shared" si="1"/>
        <v>-9.1634734322404867</v>
      </c>
    </row>
    <row r="37" spans="1:5" ht="16">
      <c r="A37" s="95" t="s">
        <v>34</v>
      </c>
      <c r="B37" s="96">
        <v>9265.1836807999989</v>
      </c>
      <c r="C37" s="97">
        <v>8562.0351664000009</v>
      </c>
      <c r="D37" s="98">
        <f t="shared" si="0"/>
        <v>-703.14851439999802</v>
      </c>
      <c r="E37" s="100">
        <f t="shared" si="1"/>
        <v>-7.5891481337505979</v>
      </c>
    </row>
  </sheetData>
  <conditionalFormatting sqref="E1:E3 E5:E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E4">
    <cfRule type="colorScale" priority="2">
      <colorScale>
        <cfvo type="min"/>
        <cfvo type="max"/>
        <color rgb="FF63BE7B"/>
        <color rgb="FFFCFCFF"/>
      </colorScale>
    </cfRule>
  </conditionalFormatting>
  <conditionalFormatting sqref="E1:E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Economic Loss</vt:lpstr>
      <vt:lpstr>Vaccine cost - KS</vt:lpstr>
      <vt:lpstr>State_Final</vt:lpstr>
      <vt:lpstr>State_Public_Health_Exp</vt:lpstr>
      <vt:lpstr>sgst_loss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 Shah</dc:creator>
  <cp:lastModifiedBy>Keval Shah</cp:lastModifiedBy>
  <dcterms:created xsi:type="dcterms:W3CDTF">2021-05-16T15:35:23Z</dcterms:created>
  <dcterms:modified xsi:type="dcterms:W3CDTF">2021-05-25T07:54:31Z</dcterms:modified>
</cp:coreProperties>
</file>