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evin\Desktop\Kevin\CAPM\"/>
    </mc:Choice>
  </mc:AlternateContent>
  <xr:revisionPtr revIDLastSave="0" documentId="13_ncr:1_{C8AC582C-CDA9-45B0-8653-03756EC0C9F3}" xr6:coauthVersionLast="47" xr6:coauthVersionMax="47" xr10:uidLastSave="{00000000-0000-0000-0000-000000000000}"/>
  <bookViews>
    <workbookView xWindow="-108" yWindow="-108" windowWidth="23256" windowHeight="12456" xr2:uid="{9592996C-7E2F-4DA7-B9F8-05AA19BFCB8C}"/>
  </bookViews>
  <sheets>
    <sheet name="Sheet1" sheetId="1" r:id="rId1"/>
    <sheet name="SBB" sheetId="18" r:id="rId2"/>
    <sheet name="Embracer" sheetId="19" r:id="rId3"/>
    <sheet name="Investor" sheetId="20" r:id="rId4"/>
    <sheet name="Industrivärden" sheetId="21" r:id="rId5"/>
    <sheet name="Apple" sheetId="22" r:id="rId6"/>
    <sheet name="Portfolio" sheetId="2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3" l="1"/>
  <c r="E20" i="22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5" i="1"/>
  <c r="AC4" i="1"/>
  <c r="AG4" i="1"/>
  <c r="AF4" i="1"/>
  <c r="AD4" i="1"/>
  <c r="AB4" i="1"/>
  <c r="AE4" i="1"/>
  <c r="AA4" i="1"/>
  <c r="AK5" i="1" l="1"/>
  <c r="O5" i="1"/>
  <c r="O6" i="1"/>
  <c r="O7" i="1"/>
  <c r="Z7" i="1" s="1"/>
  <c r="O8" i="1"/>
  <c r="O9" i="1"/>
  <c r="O10" i="1"/>
  <c r="O11" i="1"/>
  <c r="O12" i="1"/>
  <c r="O13" i="1"/>
  <c r="O14" i="1"/>
  <c r="Z14" i="1" s="1"/>
  <c r="O15" i="1"/>
  <c r="O16" i="1"/>
  <c r="O17" i="1"/>
  <c r="O18" i="1"/>
  <c r="Z18" i="1" s="1"/>
  <c r="O19" i="1"/>
  <c r="O20" i="1"/>
  <c r="O21" i="1"/>
  <c r="O22" i="1"/>
  <c r="O23" i="1"/>
  <c r="O24" i="1"/>
  <c r="O25" i="1"/>
  <c r="O26" i="1"/>
  <c r="Z26" i="1" s="1"/>
  <c r="O27" i="1"/>
  <c r="O28" i="1"/>
  <c r="O29" i="1"/>
  <c r="O30" i="1"/>
  <c r="Z30" i="1" s="1"/>
  <c r="O31" i="1"/>
  <c r="Z31" i="1" s="1"/>
  <c r="O32" i="1"/>
  <c r="O33" i="1"/>
  <c r="O34" i="1"/>
  <c r="O35" i="1"/>
  <c r="O36" i="1"/>
  <c r="O37" i="1"/>
  <c r="O38" i="1"/>
  <c r="Z38" i="1" s="1"/>
  <c r="O39" i="1"/>
  <c r="O40" i="1"/>
  <c r="O41" i="1"/>
  <c r="O42" i="1"/>
  <c r="Z42" i="1" s="1"/>
  <c r="O43" i="1"/>
  <c r="Z43" i="1" s="1"/>
  <c r="O44" i="1"/>
  <c r="O45" i="1"/>
  <c r="O46" i="1"/>
  <c r="O47" i="1"/>
  <c r="O48" i="1"/>
  <c r="O49" i="1"/>
  <c r="O50" i="1"/>
  <c r="Z50" i="1" s="1"/>
  <c r="O51" i="1"/>
  <c r="O52" i="1"/>
  <c r="O53" i="1"/>
  <c r="O54" i="1"/>
  <c r="Z54" i="1" s="1"/>
  <c r="O55" i="1"/>
  <c r="O56" i="1"/>
  <c r="O57" i="1"/>
  <c r="O58" i="1"/>
  <c r="O59" i="1"/>
  <c r="O60" i="1"/>
  <c r="O61" i="1"/>
  <c r="O62" i="1"/>
  <c r="Z62" i="1" s="1"/>
  <c r="O63" i="1"/>
  <c r="O64" i="1"/>
  <c r="O4" i="1"/>
  <c r="N5" i="1"/>
  <c r="N6" i="1"/>
  <c r="Y6" i="1" s="1"/>
  <c r="N7" i="1"/>
  <c r="N8" i="1"/>
  <c r="N9" i="1"/>
  <c r="N10" i="1"/>
  <c r="N11" i="1"/>
  <c r="N12" i="1"/>
  <c r="N13" i="1"/>
  <c r="N14" i="1"/>
  <c r="N15" i="1"/>
  <c r="N16" i="1"/>
  <c r="N17" i="1"/>
  <c r="N18" i="1"/>
  <c r="Y18" i="1" s="1"/>
  <c r="AF18" i="1" s="1"/>
  <c r="N19" i="1"/>
  <c r="N20" i="1"/>
  <c r="N21" i="1"/>
  <c r="N22" i="1"/>
  <c r="N23" i="1"/>
  <c r="N24" i="1"/>
  <c r="N25" i="1"/>
  <c r="N26" i="1"/>
  <c r="N27" i="1"/>
  <c r="N28" i="1"/>
  <c r="N29" i="1"/>
  <c r="Y29" i="1" s="1"/>
  <c r="N30" i="1"/>
  <c r="Y30" i="1" s="1"/>
  <c r="AF30" i="1" s="1"/>
  <c r="N31" i="1"/>
  <c r="N32" i="1"/>
  <c r="N33" i="1"/>
  <c r="N34" i="1"/>
  <c r="N35" i="1"/>
  <c r="N36" i="1"/>
  <c r="N37" i="1"/>
  <c r="N38" i="1"/>
  <c r="N39" i="1"/>
  <c r="N40" i="1"/>
  <c r="N41" i="1"/>
  <c r="Y41" i="1" s="1"/>
  <c r="N42" i="1"/>
  <c r="N43" i="1"/>
  <c r="N44" i="1"/>
  <c r="N45" i="1"/>
  <c r="N46" i="1"/>
  <c r="N47" i="1"/>
  <c r="N48" i="1"/>
  <c r="N49" i="1"/>
  <c r="N50" i="1"/>
  <c r="N51" i="1"/>
  <c r="N52" i="1"/>
  <c r="N53" i="1"/>
  <c r="Y53" i="1" s="1"/>
  <c r="N54" i="1"/>
  <c r="N55" i="1"/>
  <c r="N56" i="1"/>
  <c r="N57" i="1"/>
  <c r="N58" i="1"/>
  <c r="N59" i="1"/>
  <c r="N60" i="1"/>
  <c r="N61" i="1"/>
  <c r="N62" i="1"/>
  <c r="N63" i="1"/>
  <c r="N64" i="1"/>
  <c r="N4" i="1"/>
  <c r="V6" i="1"/>
  <c r="V7" i="1"/>
  <c r="AD7" i="1" s="1"/>
  <c r="V8" i="1"/>
  <c r="V9" i="1"/>
  <c r="V10" i="1"/>
  <c r="V11" i="1"/>
  <c r="V12" i="1"/>
  <c r="V13" i="1"/>
  <c r="V14" i="1"/>
  <c r="AD14" i="1" s="1"/>
  <c r="V15" i="1"/>
  <c r="V16" i="1"/>
  <c r="V17" i="1"/>
  <c r="V18" i="1"/>
  <c r="AD18" i="1" s="1"/>
  <c r="V19" i="1"/>
  <c r="V20" i="1"/>
  <c r="V21" i="1"/>
  <c r="V22" i="1"/>
  <c r="V23" i="1"/>
  <c r="V24" i="1"/>
  <c r="V25" i="1"/>
  <c r="V26" i="1"/>
  <c r="AD26" i="1" s="1"/>
  <c r="V27" i="1"/>
  <c r="V28" i="1"/>
  <c r="V29" i="1"/>
  <c r="V30" i="1"/>
  <c r="AD30" i="1" s="1"/>
  <c r="V31" i="1"/>
  <c r="AD31" i="1" s="1"/>
  <c r="V32" i="1"/>
  <c r="V33" i="1"/>
  <c r="V34" i="1"/>
  <c r="V35" i="1"/>
  <c r="V36" i="1"/>
  <c r="V37" i="1"/>
  <c r="V38" i="1"/>
  <c r="AD38" i="1" s="1"/>
  <c r="V39" i="1"/>
  <c r="V40" i="1"/>
  <c r="V41" i="1"/>
  <c r="V42" i="1"/>
  <c r="AD42" i="1" s="1"/>
  <c r="V43" i="1"/>
  <c r="AD43" i="1" s="1"/>
  <c r="V44" i="1"/>
  <c r="V45" i="1"/>
  <c r="V46" i="1"/>
  <c r="V47" i="1"/>
  <c r="V48" i="1"/>
  <c r="V49" i="1"/>
  <c r="V50" i="1"/>
  <c r="AD50" i="1" s="1"/>
  <c r="V51" i="1"/>
  <c r="V52" i="1"/>
  <c r="V53" i="1"/>
  <c r="V54" i="1"/>
  <c r="AD54" i="1" s="1"/>
  <c r="V55" i="1"/>
  <c r="V56" i="1"/>
  <c r="V57" i="1"/>
  <c r="V58" i="1"/>
  <c r="V59" i="1"/>
  <c r="V60" i="1"/>
  <c r="V61" i="1"/>
  <c r="V62" i="1"/>
  <c r="AD62" i="1" s="1"/>
  <c r="V63" i="1"/>
  <c r="V64" i="1"/>
  <c r="V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T22" i="1" s="1"/>
  <c r="J23" i="1"/>
  <c r="J24" i="1"/>
  <c r="J25" i="1"/>
  <c r="J26" i="1"/>
  <c r="J27" i="1"/>
  <c r="J28" i="1"/>
  <c r="J29" i="1"/>
  <c r="J30" i="1"/>
  <c r="J31" i="1"/>
  <c r="J32" i="1"/>
  <c r="J33" i="1"/>
  <c r="J34" i="1"/>
  <c r="T34" i="1" s="1"/>
  <c r="J35" i="1"/>
  <c r="J36" i="1"/>
  <c r="J37" i="1"/>
  <c r="J38" i="1"/>
  <c r="J39" i="1"/>
  <c r="J40" i="1"/>
  <c r="J41" i="1"/>
  <c r="J42" i="1"/>
  <c r="J43" i="1"/>
  <c r="J44" i="1"/>
  <c r="J45" i="1"/>
  <c r="J46" i="1"/>
  <c r="T46" i="1" s="1"/>
  <c r="J47" i="1"/>
  <c r="J48" i="1"/>
  <c r="J49" i="1"/>
  <c r="J50" i="1"/>
  <c r="J51" i="1"/>
  <c r="J52" i="1"/>
  <c r="J53" i="1"/>
  <c r="J54" i="1"/>
  <c r="J55" i="1"/>
  <c r="J56" i="1"/>
  <c r="J57" i="1"/>
  <c r="J58" i="1"/>
  <c r="T58" i="1" s="1"/>
  <c r="J59" i="1"/>
  <c r="J60" i="1"/>
  <c r="J61" i="1"/>
  <c r="J62" i="1"/>
  <c r="J63" i="1"/>
  <c r="J64" i="1"/>
  <c r="J4" i="1"/>
  <c r="I5" i="1"/>
  <c r="I6" i="1"/>
  <c r="I7" i="1"/>
  <c r="I8" i="1"/>
  <c r="I9" i="1"/>
  <c r="S9" i="1" s="1"/>
  <c r="I10" i="1"/>
  <c r="I11" i="1"/>
  <c r="R12" i="1" s="1"/>
  <c r="I12" i="1"/>
  <c r="R13" i="1" s="1"/>
  <c r="I13" i="1"/>
  <c r="R14" i="1" s="1"/>
  <c r="X14" i="1" s="1"/>
  <c r="I14" i="1"/>
  <c r="R15" i="1" s="1"/>
  <c r="I15" i="1"/>
  <c r="I16" i="1"/>
  <c r="I17" i="1"/>
  <c r="I18" i="1"/>
  <c r="I19" i="1"/>
  <c r="I20" i="1"/>
  <c r="I21" i="1"/>
  <c r="S21" i="1" s="1"/>
  <c r="I22" i="1"/>
  <c r="I23" i="1"/>
  <c r="R24" i="1" s="1"/>
  <c r="I24" i="1"/>
  <c r="R25" i="1" s="1"/>
  <c r="I25" i="1"/>
  <c r="I26" i="1"/>
  <c r="R27" i="1" s="1"/>
  <c r="I27" i="1"/>
  <c r="I28" i="1"/>
  <c r="I29" i="1"/>
  <c r="I30" i="1"/>
  <c r="I31" i="1"/>
  <c r="I32" i="1"/>
  <c r="I33" i="1"/>
  <c r="S33" i="1" s="1"/>
  <c r="I34" i="1"/>
  <c r="R35" i="1" s="1"/>
  <c r="I35" i="1"/>
  <c r="R36" i="1" s="1"/>
  <c r="X36" i="1" s="1"/>
  <c r="I36" i="1"/>
  <c r="R37" i="1" s="1"/>
  <c r="I37" i="1"/>
  <c r="I38" i="1"/>
  <c r="R39" i="1" s="1"/>
  <c r="I39" i="1"/>
  <c r="I40" i="1"/>
  <c r="I41" i="1"/>
  <c r="I42" i="1"/>
  <c r="I43" i="1"/>
  <c r="I44" i="1"/>
  <c r="I45" i="1"/>
  <c r="I46" i="1"/>
  <c r="R47" i="1" s="1"/>
  <c r="I47" i="1"/>
  <c r="R48" i="1" s="1"/>
  <c r="X48" i="1" s="1"/>
  <c r="I48" i="1"/>
  <c r="R49" i="1" s="1"/>
  <c r="I49" i="1"/>
  <c r="I50" i="1"/>
  <c r="R51" i="1" s="1"/>
  <c r="I51" i="1"/>
  <c r="I52" i="1"/>
  <c r="I53" i="1"/>
  <c r="I54" i="1"/>
  <c r="I55" i="1"/>
  <c r="I56" i="1"/>
  <c r="I57" i="1"/>
  <c r="S57" i="1" s="1"/>
  <c r="I58" i="1"/>
  <c r="R59" i="1" s="1"/>
  <c r="I59" i="1"/>
  <c r="R60" i="1" s="1"/>
  <c r="X60" i="1" s="1"/>
  <c r="I60" i="1"/>
  <c r="R61" i="1" s="1"/>
  <c r="I61" i="1"/>
  <c r="I62" i="1"/>
  <c r="R63" i="1" s="1"/>
  <c r="I63" i="1"/>
  <c r="I64" i="1"/>
  <c r="I4" i="1"/>
  <c r="S4" i="1"/>
  <c r="W4" i="1"/>
  <c r="U4" i="1"/>
  <c r="X4" i="1"/>
  <c r="V4" i="1"/>
  <c r="Z4" i="1"/>
  <c r="T4" i="1"/>
  <c r="R4" i="1"/>
  <c r="Y4" i="1"/>
  <c r="Y17" i="1" l="1"/>
  <c r="Y61" i="1"/>
  <c r="Y49" i="1"/>
  <c r="Y37" i="1"/>
  <c r="Y25" i="1"/>
  <c r="Y13" i="1"/>
  <c r="Y64" i="1"/>
  <c r="Y52" i="1"/>
  <c r="Y40" i="1"/>
  <c r="Y28" i="1"/>
  <c r="AD46" i="1"/>
  <c r="AD34" i="1"/>
  <c r="AD10" i="1"/>
  <c r="Y54" i="1"/>
  <c r="AF54" i="1" s="1"/>
  <c r="Y42" i="1"/>
  <c r="AF42" i="1" s="1"/>
  <c r="AF6" i="1"/>
  <c r="Z55" i="1"/>
  <c r="AD55" i="1" s="1"/>
  <c r="AG13" i="1"/>
  <c r="AF17" i="1"/>
  <c r="AD56" i="1"/>
  <c r="AD52" i="1"/>
  <c r="AD51" i="1"/>
  <c r="AD39" i="1"/>
  <c r="AD15" i="1"/>
  <c r="AD19" i="1"/>
  <c r="AA21" i="1"/>
  <c r="AA9" i="1"/>
  <c r="AB46" i="1"/>
  <c r="AF49" i="1"/>
  <c r="AF37" i="1"/>
  <c r="AF13" i="1"/>
  <c r="R53" i="1"/>
  <c r="R41" i="1"/>
  <c r="R29" i="1"/>
  <c r="R65" i="1"/>
  <c r="Z6" i="1"/>
  <c r="AD6" i="1" s="1"/>
  <c r="R17" i="1"/>
  <c r="R28" i="1"/>
  <c r="X15" i="1"/>
  <c r="AG14" i="1" s="1"/>
  <c r="Z19" i="1"/>
  <c r="Y16" i="1"/>
  <c r="R23" i="1"/>
  <c r="X24" i="1" s="1"/>
  <c r="AG23" i="1" s="1"/>
  <c r="R11" i="1"/>
  <c r="X12" i="1" s="1"/>
  <c r="AG11" i="1" s="1"/>
  <c r="X61" i="1"/>
  <c r="R16" i="1"/>
  <c r="X16" i="1" s="1"/>
  <c r="X13" i="1"/>
  <c r="X37" i="1"/>
  <c r="AG36" i="1" s="1"/>
  <c r="R5" i="1"/>
  <c r="R54" i="1"/>
  <c r="X54" i="1" s="1"/>
  <c r="AG53" i="1" s="1"/>
  <c r="R42" i="1"/>
  <c r="X42" i="1" s="1"/>
  <c r="R30" i="1"/>
  <c r="R18" i="1"/>
  <c r="R6" i="1"/>
  <c r="Y57" i="1"/>
  <c r="Y45" i="1"/>
  <c r="Y33" i="1"/>
  <c r="Y21" i="1"/>
  <c r="Y9" i="1"/>
  <c r="Z58" i="1"/>
  <c r="AD58" i="1" s="1"/>
  <c r="Z46" i="1"/>
  <c r="Z34" i="1"/>
  <c r="AB34" i="1" s="1"/>
  <c r="Z22" i="1"/>
  <c r="AB22" i="1" s="1"/>
  <c r="Z10" i="1"/>
  <c r="X25" i="1"/>
  <c r="W12" i="1"/>
  <c r="Z39" i="1"/>
  <c r="R57" i="1"/>
  <c r="R45" i="1"/>
  <c r="R33" i="1"/>
  <c r="R21" i="1"/>
  <c r="R9" i="1"/>
  <c r="Y24" i="1"/>
  <c r="Y12" i="1"/>
  <c r="R55" i="1"/>
  <c r="R43" i="1"/>
  <c r="R31" i="1"/>
  <c r="R19" i="1"/>
  <c r="R7" i="1"/>
  <c r="Y58" i="1"/>
  <c r="Y46" i="1"/>
  <c r="AF46" i="1" s="1"/>
  <c r="Y34" i="1"/>
  <c r="Y22" i="1"/>
  <c r="AF22" i="1" s="1"/>
  <c r="Y10" i="1"/>
  <c r="AF10" i="1" s="1"/>
  <c r="Z59" i="1"/>
  <c r="AD59" i="1" s="1"/>
  <c r="Z47" i="1"/>
  <c r="AG47" i="1" s="1"/>
  <c r="Z35" i="1"/>
  <c r="AD35" i="1" s="1"/>
  <c r="Z23" i="1"/>
  <c r="AD23" i="1" s="1"/>
  <c r="Z11" i="1"/>
  <c r="AD11" i="1" s="1"/>
  <c r="S61" i="1"/>
  <c r="S49" i="1"/>
  <c r="S37" i="1"/>
  <c r="AN6" i="1"/>
  <c r="X49" i="1"/>
  <c r="Y62" i="1"/>
  <c r="AF62" i="1" s="1"/>
  <c r="Y50" i="1"/>
  <c r="AF50" i="1" s="1"/>
  <c r="Y38" i="1"/>
  <c r="AF38" i="1" s="1"/>
  <c r="Y26" i="1"/>
  <c r="AF26" i="1" s="1"/>
  <c r="Y14" i="1"/>
  <c r="AF14" i="1" s="1"/>
  <c r="AN7" i="1"/>
  <c r="AN8" i="1" s="1"/>
  <c r="S45" i="1"/>
  <c r="Y60" i="1"/>
  <c r="Y48" i="1"/>
  <c r="Y36" i="1"/>
  <c r="R56" i="1"/>
  <c r="R44" i="1"/>
  <c r="R32" i="1"/>
  <c r="R20" i="1"/>
  <c r="X21" i="1" s="1"/>
  <c r="AG20" i="1" s="1"/>
  <c r="R8" i="1"/>
  <c r="Y59" i="1"/>
  <c r="AF59" i="1" s="1"/>
  <c r="Y47" i="1"/>
  <c r="Y35" i="1"/>
  <c r="AF35" i="1" s="1"/>
  <c r="Y23" i="1"/>
  <c r="AF23" i="1" s="1"/>
  <c r="Y11" i="1"/>
  <c r="AF11" i="1" s="1"/>
  <c r="Z24" i="1"/>
  <c r="AD24" i="1" s="1"/>
  <c r="Z28" i="1"/>
  <c r="AD28" i="1" s="1"/>
  <c r="R34" i="1"/>
  <c r="Z49" i="1"/>
  <c r="AD49" i="1" s="1"/>
  <c r="Z64" i="1"/>
  <c r="AD64" i="1" s="1"/>
  <c r="R10" i="1"/>
  <c r="Z37" i="1"/>
  <c r="AD37" i="1" s="1"/>
  <c r="Y56" i="1"/>
  <c r="AF56" i="1" s="1"/>
  <c r="Y44" i="1"/>
  <c r="AF44" i="1" s="1"/>
  <c r="Y32" i="1"/>
  <c r="AF32" i="1" s="1"/>
  <c r="Y20" i="1"/>
  <c r="Y8" i="1"/>
  <c r="Z57" i="1"/>
  <c r="AA57" i="1" s="1"/>
  <c r="Z45" i="1"/>
  <c r="AD45" i="1" s="1"/>
  <c r="Z33" i="1"/>
  <c r="AD33" i="1" s="1"/>
  <c r="Z21" i="1"/>
  <c r="AD21" i="1" s="1"/>
  <c r="Z9" i="1"/>
  <c r="AD9" i="1" s="1"/>
  <c r="S63" i="1"/>
  <c r="AA63" i="1" s="1"/>
  <c r="S51" i="1"/>
  <c r="AA51" i="1" s="1"/>
  <c r="S39" i="1"/>
  <c r="AA39" i="1" s="1"/>
  <c r="Y55" i="1"/>
  <c r="AF55" i="1" s="1"/>
  <c r="Y43" i="1"/>
  <c r="AF43" i="1" s="1"/>
  <c r="Y31" i="1"/>
  <c r="AF31" i="1" s="1"/>
  <c r="Y19" i="1"/>
  <c r="AF19" i="1" s="1"/>
  <c r="Y7" i="1"/>
  <c r="AF7" i="1" s="1"/>
  <c r="Z56" i="1"/>
  <c r="Z44" i="1"/>
  <c r="AD44" i="1" s="1"/>
  <c r="Z32" i="1"/>
  <c r="AD32" i="1" s="1"/>
  <c r="Z20" i="1"/>
  <c r="AD20" i="1" s="1"/>
  <c r="Z8" i="1"/>
  <c r="AD8" i="1" s="1"/>
  <c r="R64" i="1"/>
  <c r="X64" i="1" s="1"/>
  <c r="R52" i="1"/>
  <c r="X52" i="1" s="1"/>
  <c r="AG51" i="1" s="1"/>
  <c r="R40" i="1"/>
  <c r="X40" i="1" s="1"/>
  <c r="AG39" i="1" s="1"/>
  <c r="R46" i="1"/>
  <c r="Z13" i="1"/>
  <c r="AD13" i="1" s="1"/>
  <c r="Z52" i="1"/>
  <c r="AF52" i="1" s="1"/>
  <c r="R22" i="1"/>
  <c r="Z61" i="1"/>
  <c r="AD61" i="1" s="1"/>
  <c r="S25" i="1"/>
  <c r="AA25" i="1" s="1"/>
  <c r="Y5" i="1"/>
  <c r="R62" i="1"/>
  <c r="X62" i="1" s="1"/>
  <c r="AG61" i="1" s="1"/>
  <c r="R50" i="1"/>
  <c r="X50" i="1" s="1"/>
  <c r="AG49" i="1" s="1"/>
  <c r="R38" i="1"/>
  <c r="X38" i="1" s="1"/>
  <c r="AG37" i="1" s="1"/>
  <c r="R26" i="1"/>
  <c r="X26" i="1" s="1"/>
  <c r="AG25" i="1" s="1"/>
  <c r="Z16" i="1"/>
  <c r="AD16" i="1" s="1"/>
  <c r="R58" i="1"/>
  <c r="Z53" i="1"/>
  <c r="AD53" i="1" s="1"/>
  <c r="Z41" i="1"/>
  <c r="AD41" i="1" s="1"/>
  <c r="Z29" i="1"/>
  <c r="AD29" i="1" s="1"/>
  <c r="Z17" i="1"/>
  <c r="AD17" i="1" s="1"/>
  <c r="Z5" i="1"/>
  <c r="AD5" i="1" s="1"/>
  <c r="Z40" i="1"/>
  <c r="AF40" i="1" s="1"/>
  <c r="Y63" i="1"/>
  <c r="AF63" i="1" s="1"/>
  <c r="Y51" i="1"/>
  <c r="AF51" i="1" s="1"/>
  <c r="Y39" i="1"/>
  <c r="AF39" i="1" s="1"/>
  <c r="Y27" i="1"/>
  <c r="AF27" i="1" s="1"/>
  <c r="Y15" i="1"/>
  <c r="AF15" i="1" s="1"/>
  <c r="Z63" i="1"/>
  <c r="AD63" i="1" s="1"/>
  <c r="Z51" i="1"/>
  <c r="Z27" i="1"/>
  <c r="AD27" i="1" s="1"/>
  <c r="Z15" i="1"/>
  <c r="Z25" i="1"/>
  <c r="AD25" i="1" s="1"/>
  <c r="Z60" i="1"/>
  <c r="AD60" i="1" s="1"/>
  <c r="Z48" i="1"/>
  <c r="AD48" i="1" s="1"/>
  <c r="Z36" i="1"/>
  <c r="AD36" i="1" s="1"/>
  <c r="Z12" i="1"/>
  <c r="AD12" i="1" s="1"/>
  <c r="S13" i="1"/>
  <c r="AA13" i="1" s="1"/>
  <c r="T10" i="1"/>
  <c r="AB10" i="1" s="1"/>
  <c r="U59" i="1"/>
  <c r="U47" i="1"/>
  <c r="U35" i="1"/>
  <c r="U23" i="1"/>
  <c r="U11" i="1"/>
  <c r="W59" i="1"/>
  <c r="AE59" i="1" s="1"/>
  <c r="W47" i="1"/>
  <c r="W35" i="1"/>
  <c r="AE35" i="1" s="1"/>
  <c r="W23" i="1"/>
  <c r="AE23" i="1" s="1"/>
  <c r="W11" i="1"/>
  <c r="AE11" i="1" s="1"/>
  <c r="S27" i="1"/>
  <c r="AA27" i="1" s="1"/>
  <c r="S15" i="1"/>
  <c r="AA15" i="1" s="1"/>
  <c r="T64" i="1"/>
  <c r="T52" i="1"/>
  <c r="AB52" i="1" s="1"/>
  <c r="T40" i="1"/>
  <c r="T28" i="1"/>
  <c r="AB28" i="1" s="1"/>
  <c r="T16" i="1"/>
  <c r="U53" i="1"/>
  <c r="U41" i="1"/>
  <c r="U29" i="1"/>
  <c r="U17" i="1"/>
  <c r="W53" i="1"/>
  <c r="AE53" i="1" s="1"/>
  <c r="W41" i="1"/>
  <c r="AE41" i="1" s="1"/>
  <c r="W29" i="1"/>
  <c r="AE29" i="1" s="1"/>
  <c r="W17" i="1"/>
  <c r="AE17" i="1" s="1"/>
  <c r="W5" i="1"/>
  <c r="AE5" i="1" s="1"/>
  <c r="T63" i="1"/>
  <c r="W13" i="1"/>
  <c r="AE13" i="1" s="1"/>
  <c r="W10" i="1"/>
  <c r="AE10" i="1" s="1"/>
  <c r="S55" i="1"/>
  <c r="AA55" i="1" s="1"/>
  <c r="S43" i="1"/>
  <c r="AA43" i="1" s="1"/>
  <c r="S31" i="1"/>
  <c r="AA31" i="1" s="1"/>
  <c r="S19" i="1"/>
  <c r="AA19" i="1" s="1"/>
  <c r="S7" i="1"/>
  <c r="AA7" i="1" s="1"/>
  <c r="T56" i="1"/>
  <c r="AB56" i="1" s="1"/>
  <c r="T44" i="1"/>
  <c r="AB44" i="1" s="1"/>
  <c r="T32" i="1"/>
  <c r="AB32" i="1" s="1"/>
  <c r="T20" i="1"/>
  <c r="T8" i="1"/>
  <c r="U57" i="1"/>
  <c r="U45" i="1"/>
  <c r="U33" i="1"/>
  <c r="U21" i="1"/>
  <c r="U9" i="1"/>
  <c r="W9" i="1"/>
  <c r="AE9" i="1" s="1"/>
  <c r="S17" i="1"/>
  <c r="AA17" i="1" s="1"/>
  <c r="S5" i="1"/>
  <c r="AA5" i="1" s="1"/>
  <c r="S64" i="1"/>
  <c r="AA64" i="1" s="1"/>
  <c r="S52" i="1"/>
  <c r="AA52" i="1" s="1"/>
  <c r="S40" i="1"/>
  <c r="AA40" i="1" s="1"/>
  <c r="S28" i="1"/>
  <c r="AA28" i="1" s="1"/>
  <c r="S16" i="1"/>
  <c r="T53" i="1"/>
  <c r="AB53" i="1" s="1"/>
  <c r="T41" i="1"/>
  <c r="AB41" i="1" s="1"/>
  <c r="T29" i="1"/>
  <c r="AB29" i="1" s="1"/>
  <c r="T17" i="1"/>
  <c r="AB17" i="1" s="1"/>
  <c r="T5" i="1"/>
  <c r="AB5" i="1" s="1"/>
  <c r="U54" i="1"/>
  <c r="U42" i="1"/>
  <c r="U30" i="1"/>
  <c r="U18" i="1"/>
  <c r="U6" i="1"/>
  <c r="W54" i="1"/>
  <c r="AE54" i="1" s="1"/>
  <c r="W42" i="1"/>
  <c r="AE42" i="1" s="1"/>
  <c r="W30" i="1"/>
  <c r="AE30" i="1" s="1"/>
  <c r="W18" i="1"/>
  <c r="AE18" i="1" s="1"/>
  <c r="W6" i="1"/>
  <c r="AE6" i="1" s="1"/>
  <c r="U5" i="1"/>
  <c r="T51" i="1"/>
  <c r="AB51" i="1" s="1"/>
  <c r="T39" i="1"/>
  <c r="AB39" i="1" s="1"/>
  <c r="T27" i="1"/>
  <c r="AB27" i="1" s="1"/>
  <c r="T15" i="1"/>
  <c r="AB15" i="1" s="1"/>
  <c r="U52" i="1"/>
  <c r="U40" i="1"/>
  <c r="W52" i="1"/>
  <c r="AE52" i="1" s="1"/>
  <c r="W40" i="1"/>
  <c r="AE40" i="1" s="1"/>
  <c r="W28" i="1"/>
  <c r="AE28" i="1" s="1"/>
  <c r="S60" i="1"/>
  <c r="AA60" i="1" s="1"/>
  <c r="S48" i="1"/>
  <c r="AA48" i="1" s="1"/>
  <c r="S36" i="1"/>
  <c r="S24" i="1"/>
  <c r="AA24" i="1" s="1"/>
  <c r="S12" i="1"/>
  <c r="AA12" i="1" s="1"/>
  <c r="T61" i="1"/>
  <c r="AB61" i="1" s="1"/>
  <c r="T49" i="1"/>
  <c r="AB49" i="1" s="1"/>
  <c r="T37" i="1"/>
  <c r="AB37" i="1" s="1"/>
  <c r="T25" i="1"/>
  <c r="AB25" i="1" s="1"/>
  <c r="T13" i="1"/>
  <c r="AB13" i="1" s="1"/>
  <c r="U62" i="1"/>
  <c r="U50" i="1"/>
  <c r="U38" i="1"/>
  <c r="U26" i="1"/>
  <c r="U14" i="1"/>
  <c r="W62" i="1"/>
  <c r="AE62" i="1" s="1"/>
  <c r="W50" i="1"/>
  <c r="AE50" i="1" s="1"/>
  <c r="W38" i="1"/>
  <c r="AE38" i="1" s="1"/>
  <c r="W26" i="1"/>
  <c r="AE26" i="1" s="1"/>
  <c r="W14" i="1"/>
  <c r="AE14" i="1" s="1"/>
  <c r="S53" i="1"/>
  <c r="AA53" i="1" s="1"/>
  <c r="S41" i="1"/>
  <c r="AA41" i="1" s="1"/>
  <c r="S29" i="1"/>
  <c r="AA29" i="1" s="1"/>
  <c r="T54" i="1"/>
  <c r="AB54" i="1" s="1"/>
  <c r="T42" i="1"/>
  <c r="AB42" i="1" s="1"/>
  <c r="T30" i="1"/>
  <c r="AB30" i="1" s="1"/>
  <c r="T18" i="1"/>
  <c r="AB18" i="1" s="1"/>
  <c r="U31" i="1"/>
  <c r="U19" i="1"/>
  <c r="U7" i="1"/>
  <c r="W55" i="1"/>
  <c r="AE55" i="1" s="1"/>
  <c r="W43" i="1"/>
  <c r="AE43" i="1" s="1"/>
  <c r="W31" i="1"/>
  <c r="AE31" i="1" s="1"/>
  <c r="W19" i="1"/>
  <c r="AE19" i="1" s="1"/>
  <c r="W7" i="1"/>
  <c r="AE7" i="1" s="1"/>
  <c r="U63" i="1"/>
  <c r="U27" i="1"/>
  <c r="U15" i="1"/>
  <c r="W63" i="1"/>
  <c r="W15" i="1"/>
  <c r="AE15" i="1" s="1"/>
  <c r="U24" i="1"/>
  <c r="W57" i="1"/>
  <c r="AE57" i="1" s="1"/>
  <c r="W45" i="1"/>
  <c r="AE45" i="1" s="1"/>
  <c r="W33" i="1"/>
  <c r="AE33" i="1" s="1"/>
  <c r="W21" i="1"/>
  <c r="AE21" i="1" s="1"/>
  <c r="W44" i="1"/>
  <c r="AE44" i="1" s="1"/>
  <c r="W32" i="1"/>
  <c r="AE32" i="1" s="1"/>
  <c r="W20" i="1"/>
  <c r="W8" i="1"/>
  <c r="S62" i="1"/>
  <c r="AA62" i="1" s="1"/>
  <c r="S50" i="1"/>
  <c r="AA50" i="1" s="1"/>
  <c r="S38" i="1"/>
  <c r="AA38" i="1" s="1"/>
  <c r="S26" i="1"/>
  <c r="AA26" i="1" s="1"/>
  <c r="S14" i="1"/>
  <c r="AA14" i="1" s="1"/>
  <c r="S59" i="1"/>
  <c r="AA59" i="1" s="1"/>
  <c r="S47" i="1"/>
  <c r="S35" i="1"/>
  <c r="AA35" i="1" s="1"/>
  <c r="S23" i="1"/>
  <c r="AA23" i="1" s="1"/>
  <c r="S11" i="1"/>
  <c r="AA11" i="1" s="1"/>
  <c r="T60" i="1"/>
  <c r="AB60" i="1" s="1"/>
  <c r="T48" i="1"/>
  <c r="AB48" i="1" s="1"/>
  <c r="T36" i="1"/>
  <c r="T24" i="1"/>
  <c r="AB24" i="1" s="1"/>
  <c r="T12" i="1"/>
  <c r="U61" i="1"/>
  <c r="U49" i="1"/>
  <c r="U37" i="1"/>
  <c r="U25" i="1"/>
  <c r="U13" i="1"/>
  <c r="W61" i="1"/>
  <c r="AE61" i="1" s="1"/>
  <c r="W49" i="1"/>
  <c r="AE49" i="1" s="1"/>
  <c r="W37" i="1"/>
  <c r="AE37" i="1" s="1"/>
  <c r="W25" i="1"/>
  <c r="AE25" i="1" s="1"/>
  <c r="S58" i="1"/>
  <c r="S46" i="1"/>
  <c r="AA46" i="1" s="1"/>
  <c r="S34" i="1"/>
  <c r="S22" i="1"/>
  <c r="AA22" i="1" s="1"/>
  <c r="S10" i="1"/>
  <c r="AA10" i="1" s="1"/>
  <c r="T59" i="1"/>
  <c r="AB59" i="1" s="1"/>
  <c r="T47" i="1"/>
  <c r="T35" i="1"/>
  <c r="AB35" i="1" s="1"/>
  <c r="T23" i="1"/>
  <c r="AB23" i="1" s="1"/>
  <c r="T11" i="1"/>
  <c r="AB11" i="1" s="1"/>
  <c r="U60" i="1"/>
  <c r="U48" i="1"/>
  <c r="U36" i="1"/>
  <c r="U12" i="1"/>
  <c r="W60" i="1"/>
  <c r="AE60" i="1" s="1"/>
  <c r="W48" i="1"/>
  <c r="AE48" i="1" s="1"/>
  <c r="W36" i="1"/>
  <c r="W24" i="1"/>
  <c r="AE24" i="1" s="1"/>
  <c r="S56" i="1"/>
  <c r="AA56" i="1" s="1"/>
  <c r="S44" i="1"/>
  <c r="AA44" i="1" s="1"/>
  <c r="S32" i="1"/>
  <c r="AA32" i="1" s="1"/>
  <c r="S20" i="1"/>
  <c r="S8" i="1"/>
  <c r="T57" i="1"/>
  <c r="AB57" i="1" s="1"/>
  <c r="T45" i="1"/>
  <c r="AB45" i="1" s="1"/>
  <c r="T33" i="1"/>
  <c r="AB33" i="1" s="1"/>
  <c r="T21" i="1"/>
  <c r="AB21" i="1" s="1"/>
  <c r="T9" i="1"/>
  <c r="AB9" i="1" s="1"/>
  <c r="U58" i="1"/>
  <c r="U46" i="1"/>
  <c r="U34" i="1"/>
  <c r="U22" i="1"/>
  <c r="U10" i="1"/>
  <c r="W58" i="1"/>
  <c r="W46" i="1"/>
  <c r="AE46" i="1" s="1"/>
  <c r="W34" i="1"/>
  <c r="W22" i="1"/>
  <c r="AE22" i="1" s="1"/>
  <c r="S54" i="1"/>
  <c r="AA54" i="1" s="1"/>
  <c r="S42" i="1"/>
  <c r="AA42" i="1" s="1"/>
  <c r="S30" i="1"/>
  <c r="AA30" i="1" s="1"/>
  <c r="S18" i="1"/>
  <c r="AA18" i="1" s="1"/>
  <c r="S6" i="1"/>
  <c r="AA6" i="1" s="1"/>
  <c r="T55" i="1"/>
  <c r="AB55" i="1" s="1"/>
  <c r="T43" i="1"/>
  <c r="AB43" i="1" s="1"/>
  <c r="T31" i="1"/>
  <c r="AB31" i="1" s="1"/>
  <c r="T19" i="1"/>
  <c r="AB19" i="1" s="1"/>
  <c r="T7" i="1"/>
  <c r="AB7" i="1" s="1"/>
  <c r="U56" i="1"/>
  <c r="U44" i="1"/>
  <c r="U32" i="1"/>
  <c r="U20" i="1"/>
  <c r="U8" i="1"/>
  <c r="W56" i="1"/>
  <c r="AE56" i="1" s="1"/>
  <c r="T6" i="1"/>
  <c r="AB6" i="1" s="1"/>
  <c r="U55" i="1"/>
  <c r="U43" i="1"/>
  <c r="W16" i="1"/>
  <c r="AE16" i="1" s="1"/>
  <c r="U39" i="1"/>
  <c r="T62" i="1"/>
  <c r="AB62" i="1" s="1"/>
  <c r="T50" i="1"/>
  <c r="AB50" i="1" s="1"/>
  <c r="T38" i="1"/>
  <c r="AB38" i="1" s="1"/>
  <c r="T26" i="1"/>
  <c r="AB26" i="1" s="1"/>
  <c r="T14" i="1"/>
  <c r="AB14" i="1" s="1"/>
  <c r="W64" i="1"/>
  <c r="AE64" i="1" s="1"/>
  <c r="W27" i="1"/>
  <c r="AE27" i="1" s="1"/>
  <c r="U28" i="1"/>
  <c r="U51" i="1"/>
  <c r="W39" i="1"/>
  <c r="AE39" i="1" s="1"/>
  <c r="U64" i="1"/>
  <c r="U16" i="1"/>
  <c r="W51" i="1"/>
  <c r="AE51" i="1" s="1"/>
  <c r="AB47" i="1" l="1"/>
  <c r="AA47" i="1"/>
  <c r="AB64" i="1"/>
  <c r="AF47" i="1"/>
  <c r="X55" i="1"/>
  <c r="AG54" i="1" s="1"/>
  <c r="AG41" i="1"/>
  <c r="X29" i="1"/>
  <c r="AG28" i="1" s="1"/>
  <c r="AF64" i="1"/>
  <c r="AD40" i="1"/>
  <c r="AD57" i="1"/>
  <c r="AF12" i="1"/>
  <c r="AE36" i="1"/>
  <c r="AG63" i="1"/>
  <c r="AF24" i="1"/>
  <c r="AF25" i="1"/>
  <c r="AB58" i="1"/>
  <c r="AD22" i="1"/>
  <c r="AE63" i="1"/>
  <c r="AA36" i="1"/>
  <c r="AF5" i="1"/>
  <c r="AG48" i="1"/>
  <c r="AF34" i="1"/>
  <c r="AF21" i="1"/>
  <c r="AG15" i="1"/>
  <c r="AF61" i="1"/>
  <c r="AA33" i="1"/>
  <c r="AF29" i="1"/>
  <c r="AA58" i="1"/>
  <c r="AB36" i="1"/>
  <c r="AE47" i="1"/>
  <c r="AF33" i="1"/>
  <c r="AG60" i="1"/>
  <c r="AG35" i="1"/>
  <c r="AF41" i="1"/>
  <c r="AA34" i="1"/>
  <c r="AE34" i="1"/>
  <c r="AE8" i="1"/>
  <c r="AF36" i="1"/>
  <c r="AA37" i="1"/>
  <c r="AF58" i="1"/>
  <c r="AF45" i="1"/>
  <c r="AG59" i="1"/>
  <c r="AF53" i="1"/>
  <c r="AB12" i="1"/>
  <c r="AG12" i="1"/>
  <c r="AA8" i="1"/>
  <c r="AE20" i="1"/>
  <c r="AB16" i="1"/>
  <c r="AF48" i="1"/>
  <c r="AA49" i="1"/>
  <c r="AF57" i="1"/>
  <c r="AE58" i="1"/>
  <c r="AA20" i="1"/>
  <c r="AA16" i="1"/>
  <c r="AF8" i="1"/>
  <c r="AF60" i="1"/>
  <c r="AA61" i="1"/>
  <c r="AE12" i="1"/>
  <c r="AF16" i="1"/>
  <c r="AF28" i="1"/>
  <c r="AD47" i="1"/>
  <c r="AB8" i="1"/>
  <c r="AB63" i="1"/>
  <c r="AB40" i="1"/>
  <c r="AF20" i="1"/>
  <c r="AA45" i="1"/>
  <c r="AG24" i="1"/>
  <c r="AF9" i="1"/>
  <c r="AB20" i="1"/>
  <c r="X30" i="1"/>
  <c r="AG29" i="1" s="1"/>
  <c r="X18" i="1"/>
  <c r="AG17" i="1" s="1"/>
  <c r="X43" i="1"/>
  <c r="AG42" i="1" s="1"/>
  <c r="X6" i="1"/>
  <c r="AG5" i="1" s="1"/>
  <c r="X58" i="1"/>
  <c r="AG57" i="1" s="1"/>
  <c r="X28" i="1"/>
  <c r="AG27" i="1" s="1"/>
  <c r="X31" i="1"/>
  <c r="AG30" i="1" s="1"/>
  <c r="X7" i="1"/>
  <c r="AG6" i="1" s="1"/>
  <c r="X45" i="1"/>
  <c r="AG44" i="1" s="1"/>
  <c r="X17" i="1"/>
  <c r="AG16" i="1" s="1"/>
  <c r="X57" i="1"/>
  <c r="AG56" i="1" s="1"/>
  <c r="X20" i="1"/>
  <c r="AG19" i="1" s="1"/>
  <c r="X19" i="1"/>
  <c r="AG18" i="1" s="1"/>
  <c r="X46" i="1"/>
  <c r="AG45" i="1" s="1"/>
  <c r="X32" i="1"/>
  <c r="AG31" i="1" s="1"/>
  <c r="X44" i="1"/>
  <c r="AG43" i="1" s="1"/>
  <c r="X34" i="1"/>
  <c r="AG33" i="1" s="1"/>
  <c r="X56" i="1"/>
  <c r="AG55" i="1" s="1"/>
  <c r="X9" i="1"/>
  <c r="AG8" i="1" s="1"/>
  <c r="X8" i="1"/>
  <c r="AG7" i="1" s="1"/>
  <c r="X10" i="1"/>
  <c r="AG9" i="1" s="1"/>
  <c r="X63" i="1"/>
  <c r="AG62" i="1" s="1"/>
  <c r="X22" i="1"/>
  <c r="AG21" i="1" s="1"/>
  <c r="X11" i="1"/>
  <c r="AG10" i="1" s="1"/>
  <c r="X35" i="1"/>
  <c r="AG34" i="1" s="1"/>
  <c r="X27" i="1"/>
  <c r="AG26" i="1" s="1"/>
  <c r="X23" i="1"/>
  <c r="AG22" i="1" s="1"/>
  <c r="X39" i="1"/>
  <c r="AG38" i="1" s="1"/>
  <c r="X33" i="1"/>
  <c r="AG32" i="1" s="1"/>
  <c r="X51" i="1"/>
  <c r="AG50" i="1" s="1"/>
  <c r="X47" i="1"/>
  <c r="AG46" i="1" s="1"/>
  <c r="X65" i="1"/>
  <c r="AG64" i="1" s="1"/>
  <c r="X59" i="1"/>
  <c r="AG58" i="1" s="1"/>
  <c r="X41" i="1"/>
  <c r="AG40" i="1" s="1"/>
  <c r="X53" i="1"/>
  <c r="AG52" i="1" s="1"/>
  <c r="AO6" i="1"/>
  <c r="AO7" i="1"/>
  <c r="AO8" i="1" s="1"/>
  <c r="AK7" i="1"/>
  <c r="AK8" i="1" s="1"/>
  <c r="AK6" i="1"/>
  <c r="AL6" i="1"/>
  <c r="AL7" i="1"/>
  <c r="AL8" i="1" s="1"/>
  <c r="AM6" i="1"/>
  <c r="AM7" i="1"/>
  <c r="AM8" i="1" s="1"/>
  <c r="AP6" i="1" l="1"/>
  <c r="AP7" i="1"/>
  <c r="AP8" i="1" s="1"/>
</calcChain>
</file>

<file path=xl/sharedStrings.xml><?xml version="1.0" encoding="utf-8"?>
<sst xmlns="http://schemas.openxmlformats.org/spreadsheetml/2006/main" count="252" uniqueCount="89">
  <si>
    <t>Historical Prices, Market Index and Riskfree Rate</t>
  </si>
  <si>
    <t>Date</t>
  </si>
  <si>
    <t>SBB</t>
  </si>
  <si>
    <t>Embracer</t>
  </si>
  <si>
    <t>Investor</t>
  </si>
  <si>
    <t>Apple</t>
  </si>
  <si>
    <t>(Adj. Close)</t>
  </si>
  <si>
    <t>Apple (USD)</t>
  </si>
  <si>
    <t>Investor (SEK)</t>
  </si>
  <si>
    <t>Embracer (SEK)</t>
  </si>
  <si>
    <t>SBB (SEK)</t>
  </si>
  <si>
    <t>Converting to the same currence (EUR)</t>
  </si>
  <si>
    <t>SEK to EUR</t>
  </si>
  <si>
    <t>Använd $-tecknet för att låsa till 1 cell</t>
  </si>
  <si>
    <t>USD to EUR</t>
  </si>
  <si>
    <t>Returns</t>
  </si>
  <si>
    <t>Stocks</t>
  </si>
  <si>
    <t>S&amp;P 500 (USD)</t>
  </si>
  <si>
    <t>S&amp;P 500</t>
  </si>
  <si>
    <t>13W Treasury</t>
  </si>
  <si>
    <t>Market</t>
  </si>
  <si>
    <t>Riskfree Rate</t>
  </si>
  <si>
    <t>Weight</t>
  </si>
  <si>
    <t>Sum Weight</t>
  </si>
  <si>
    <t>Table 1.1</t>
  </si>
  <si>
    <t>Portfolio</t>
  </si>
  <si>
    <t>Average Monthly Return</t>
  </si>
  <si>
    <t>Monthly Variance</t>
  </si>
  <si>
    <t>Monthly Std. Deviation</t>
  </si>
  <si>
    <t>Total Risk</t>
  </si>
  <si>
    <t>Systematic Risk (β)</t>
  </si>
  <si>
    <t>Industrivärden</t>
  </si>
  <si>
    <t>Industrivärden (EUR)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</si>
  <si>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</si>
  <si>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</si>
  <si>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</si>
  <si>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</si>
  <si>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</si>
  <si>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</si>
  <si>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</si>
  <si>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</si>
  <si>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</si>
  <si>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</si>
  <si>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</si>
  <si>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</si>
  <si>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</si>
  <si>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</si>
  <si>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</si>
  <si>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</si>
  <si>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</si>
  <si>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</si>
  <si>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</si>
  <si>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</si>
  <si>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</si>
  <si>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</si>
  <si>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</si>
  <si>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=</t>
  </si>
  <si>
    <t>Excess Returns</t>
  </si>
  <si>
    <t>All of the Beta values from above is statistically significant when testing on all levels of significance.</t>
  </si>
  <si>
    <t>And since they all share a higher value than 1, they are all more volatile than the market (S&amp;P 500)</t>
  </si>
  <si>
    <t>Check the individually slides for the different stocks, and portfolio for more interpretations.</t>
  </si>
  <si>
    <t>My conclusion:</t>
  </si>
  <si>
    <t>Since the Beta value is statistically significant, it is reliable that when the market increases by 1%, SBB is expected to increase by 1.02784%.</t>
  </si>
  <si>
    <t>The Alpha value for SBB is insignificant which tells us that the excess return for SBB is not significantly different from the excess return of the market.</t>
  </si>
  <si>
    <t>Hence, SBB does not outperform or underperform the market based on its risk-level.</t>
  </si>
  <si>
    <t>Since the Beta value for Embracer is statistically significant, its reliable that when the market increases with 1%, Embracer is expected to increase by 1.01994%</t>
  </si>
  <si>
    <t>The Alpha value is insignificant, so conclusion can be made that the excess return of this stock is not significantly different from the excess return of the market.</t>
  </si>
  <si>
    <t>Hence, Embracer does not outperform or underperform the market based on its risk-level.</t>
  </si>
  <si>
    <t>Beta value is statistically significant, hence its reliable that when the market increases by 1%, Investor is expected to increase by 1.008569%.</t>
  </si>
  <si>
    <t>Alpha value is insignificant, which tells us that the excess return of Investor is not significantly different from the excess return of the market.</t>
  </si>
  <si>
    <t>Hence, Investor does not outperform or underperform the market based on its risk-level.</t>
  </si>
  <si>
    <t>Beta for Industrivärden is statistically significant, hence its reliable that when the market increases by 1%, the stock is expected to increase by 0.997454%</t>
  </si>
  <si>
    <t>The Alpha value on the other hand is insignificant, which tells us that the excess return on Industrivärden not significantly different from the excess return of the market.</t>
  </si>
  <si>
    <t>Hence, the stock does not outperform or underperform the market based on its risk-level.</t>
  </si>
  <si>
    <t>Beta value for Apple is statistically significant, which tells us that its reliable that when the market increases by 1%, Apple is expected to increase by 0.99%</t>
  </si>
  <si>
    <t>Hence, Apple outperforms the market by 17.5% per year these last 5 years based on its risk-level. (If we make the conclusion of insignificant alpha).</t>
  </si>
  <si>
    <t>However, I wont make that conclusion because there are other risks that has not been accounted for in CAPM, Liquidity risk, credit risk, Operational risk, macroeffects, Company specific events etc.</t>
  </si>
  <si>
    <t>Beta value for the whole portfolio is statistically significant, so its reliable to draw the conclusion that when the market increases by 1%, the portfolio is expected to increase by 0.999%.</t>
  </si>
  <si>
    <t>The alpha value for the portfolio is statistically significant, which tells us that the excess return of the portfolio is significantly different from the excess return of the market.</t>
  </si>
  <si>
    <t>Hence, the portfolio outperforms the market by approx. 15% a year for the last 5 years.</t>
  </si>
  <si>
    <t>Since the p-value for Alpha is very close to 0.05, i could draw the conclusion that the excess return on Apple is significantly different from the excess return of the market.</t>
  </si>
  <si>
    <t>Risk is justified for the all of the stocks individually since the alphas are insignificant.</t>
  </si>
  <si>
    <t xml:space="preserve">Risk may not be justified for the portfolio though, we cant fully rely on its beta to assess the portfolios risk, </t>
  </si>
  <si>
    <t>This can be as a cause of diversification (the unsystematic risks of the individual stocks takes eachother</t>
  </si>
  <si>
    <t xml:space="preserve">significant alpha. </t>
  </si>
  <si>
    <t>Reasons might be:  diversification, the aggregation of small effects, increased statistical power, or correlation</t>
  </si>
  <si>
    <t xml:space="preserve"> effects within the portfolio.</t>
  </si>
  <si>
    <t>as a cause of significant alpha, there could be other factors that are not captured by this model.</t>
  </si>
  <si>
    <t>out when in a portfolio). Or it could be a proof of uncorrelation between the stocks which may result in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</si>
</sst>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%"/>
    <numFmt numFmtId="165" formatCode="0.000000"/>
    <numFmt numFmtId="166" formatCode="_-* #,##0.0000_-;\-* #,##0.0000_-;_-* &quot;-&quot;??_-;_-@_-"/>
    <numFmt numFmtId="167" formatCode="0.00000"/>
    <numFmt numFmtId="168" formatCode="0.0000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FFFF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7" xfId="0" applyBorder="1"/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0" fillId="4" borderId="3" xfId="0" applyFill="1" applyBorder="1"/>
    <xf numFmtId="0" fontId="0" fillId="4" borderId="1" xfId="0" applyFill="1" applyBorder="1"/>
    <xf numFmtId="0" fontId="3" fillId="5" borderId="9" xfId="0" applyFont="1" applyFill="1" applyBorder="1" applyAlignment="1">
      <alignment horizontal="center"/>
    </xf>
    <xf numFmtId="0" fontId="0" fillId="5" borderId="13" xfId="0" applyFill="1" applyBorder="1"/>
    <xf numFmtId="0" fontId="0" fillId="5" borderId="14" xfId="0" applyFill="1" applyBorder="1"/>
    <xf numFmtId="0" fontId="0" fillId="6" borderId="3" xfId="0" applyFill="1" applyBorder="1"/>
    <xf numFmtId="0" fontId="0" fillId="6" borderId="12" xfId="0" applyFill="1" applyBorder="1"/>
    <xf numFmtId="0" fontId="0" fillId="0" borderId="16" xfId="0" applyBorder="1"/>
    <xf numFmtId="0" fontId="0" fillId="3" borderId="3" xfId="0" applyFill="1" applyBorder="1"/>
    <xf numFmtId="0" fontId="2" fillId="7" borderId="2" xfId="0" applyFont="1" applyFill="1" applyBorder="1"/>
    <xf numFmtId="9" fontId="0" fillId="0" borderId="1" xfId="0" applyNumberFormat="1" applyBorder="1"/>
    <xf numFmtId="164" fontId="0" fillId="0" borderId="1" xfId="2" applyNumberFormat="1" applyFont="1" applyBorder="1"/>
    <xf numFmtId="165" fontId="0" fillId="0" borderId="1" xfId="0" applyNumberFormat="1" applyBorder="1"/>
    <xf numFmtId="166" fontId="0" fillId="0" borderId="1" xfId="1" applyNumberFormat="1" applyFont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8" borderId="1" xfId="0" applyFont="1" applyFill="1" applyBorder="1"/>
    <xf numFmtId="0" fontId="2" fillId="7" borderId="6" xfId="0" applyFont="1" applyFill="1" applyBorder="1" applyAlignment="1">
      <alignment horizontal="center"/>
    </xf>
    <xf numFmtId="0" fontId="2" fillId="9" borderId="1" xfId="0" applyFont="1" applyFill="1" applyBorder="1"/>
    <xf numFmtId="0" fontId="0" fillId="0" borderId="14" xfId="0" applyBorder="1"/>
    <xf numFmtId="0" fontId="4" fillId="0" borderId="17" xfId="0" applyFont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 applyAlignment="1">
      <alignment horizontal="center"/>
    </xf>
    <xf numFmtId="167" fontId="0" fillId="0" borderId="0" xfId="0" applyNumberFormat="1"/>
    <xf numFmtId="168" fontId="0" fillId="0" borderId="1" xfId="0" applyNumberFormat="1" applyBorder="1"/>
    <xf numFmtId="168" fontId="0" fillId="0" borderId="11" xfId="0" applyNumberFormat="1" applyBorder="1"/>
    <xf numFmtId="168" fontId="0" fillId="0" borderId="0" xfId="0" applyNumberFormat="1"/>
    <xf numFmtId="168" fontId="0" fillId="0" borderId="7" xfId="0" applyNumberFormat="1" applyBorder="1"/>
    <xf numFmtId="0" fontId="2" fillId="10" borderId="2" xfId="0" applyFont="1" applyFill="1" applyBorder="1"/>
    <xf numFmtId="0" fontId="5" fillId="11" borderId="3" xfId="0" applyFont="1" applyFill="1" applyBorder="1"/>
    <xf numFmtId="9" fontId="0" fillId="0" borderId="1" xfId="2" applyFont="1" applyBorder="1"/>
    <xf numFmtId="4" fontId="0" fillId="0" borderId="1" xfId="0" applyNumberFormat="1" applyBorder="1" applyAlignment="1">
      <alignment horizontal="right" vertical="center"/>
    </xf>
    <xf numFmtId="4" fontId="0" fillId="0" borderId="7" xfId="0" applyNumberFormat="1" applyBorder="1" applyAlignment="1">
      <alignment horizontal="right" vertical="center"/>
    </xf>
    <xf numFmtId="0" fontId="4" fillId="0" borderId="17" xfId="0" applyFont="1" applyBorder="1" applyAlignment="1">
      <alignment horizontal="centerContinuous"/>
    </xf>
    <xf numFmtId="0" fontId="0" fillId="2" borderId="10" xfId="0" applyFill="1" applyBorder="1"/>
    <xf numFmtId="0" fontId="0" fillId="2" borderId="15" xfId="0" applyFill="1" applyBorder="1"/>
    <xf numFmtId="0" fontId="0" fillId="4" borderId="4" xfId="0" applyFill="1" applyBorder="1"/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8" fontId="0" fillId="5" borderId="4" xfId="0" applyNumberFormat="1" applyFill="1" applyBorder="1" applyAlignment="1">
      <alignment horizontal="center"/>
    </xf>
    <xf numFmtId="168" fontId="0" fillId="5" borderId="5" xfId="0" applyNumberFormat="1" applyFill="1" applyBorder="1" applyAlignment="1">
      <alignment horizontal="center"/>
    </xf>
    <xf numFmtId="168" fontId="0" fillId="5" borderId="6" xfId="0" applyNumberForma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</cellXfs>
  <cellStyles count="3">
    <cellStyle name="Normal" xfId="0" builtinId="0"/>
    <cellStyle name="Procent" xfId="2" builtinId="5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15</xdr:row>
      <xdr:rowOff>167640</xdr:rowOff>
    </xdr:from>
    <xdr:to>
      <xdr:col>0</xdr:col>
      <xdr:colOff>419100</xdr:colOff>
      <xdr:row>16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D10E50-606A-4F40-AD08-8A61FA748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2948940"/>
          <a:ext cx="2819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121920</xdr:colOff>
      <xdr:row>16</xdr:row>
      <xdr:rowOff>175260</xdr:rowOff>
    </xdr:from>
    <xdr:to>
      <xdr:col>0</xdr:col>
      <xdr:colOff>396240</xdr:colOff>
      <xdr:row>17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F3C8A1-DBA0-4B26-BB5C-F8808CF3A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3139440"/>
          <a:ext cx="2743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114300</xdr:colOff>
      <xdr:row>21</xdr:row>
      <xdr:rowOff>7620</xdr:rowOff>
    </xdr:from>
    <xdr:to>
      <xdr:col>0</xdr:col>
      <xdr:colOff>388620</xdr:colOff>
      <xdr:row>22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87562B-69CD-4754-A464-D842ADA60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893820"/>
          <a:ext cx="2743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114300</xdr:colOff>
      <xdr:row>19</xdr:row>
      <xdr:rowOff>167640</xdr:rowOff>
    </xdr:from>
    <xdr:to>
      <xdr:col>0</xdr:col>
      <xdr:colOff>396240</xdr:colOff>
      <xdr:row>20</xdr:row>
      <xdr:rowOff>160020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8984D0-430D-4115-8562-9F2250330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688080"/>
          <a:ext cx="2819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15</xdr:row>
      <xdr:rowOff>167640</xdr:rowOff>
    </xdr:from>
    <xdr:to>
      <xdr:col>1</xdr:col>
      <xdr:colOff>0</xdr:colOff>
      <xdr:row>16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5A6370-D298-421F-9590-C03B55858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2948940"/>
          <a:ext cx="594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22860</xdr:colOff>
      <xdr:row>16</xdr:row>
      <xdr:rowOff>175260</xdr:rowOff>
    </xdr:from>
    <xdr:to>
      <xdr:col>1</xdr:col>
      <xdr:colOff>0</xdr:colOff>
      <xdr:row>17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AEFE6D-5A12-46B4-B1B5-14EFDC385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3139440"/>
          <a:ext cx="5867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22860</xdr:colOff>
      <xdr:row>19</xdr:row>
      <xdr:rowOff>160020</xdr:rowOff>
    </xdr:from>
    <xdr:to>
      <xdr:col>1</xdr:col>
      <xdr:colOff>0</xdr:colOff>
      <xdr:row>20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9BF2AD-77E1-44DC-B434-91BFFDEC3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3680460"/>
          <a:ext cx="5867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18</xdr:row>
      <xdr:rowOff>167640</xdr:rowOff>
    </xdr:from>
    <xdr:to>
      <xdr:col>1</xdr:col>
      <xdr:colOff>22860</xdr:colOff>
      <xdr:row>19</xdr:row>
      <xdr:rowOff>160020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DE8EDD-221B-4109-BD97-2A8AB7EF9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505200"/>
          <a:ext cx="594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15</xdr:row>
      <xdr:rowOff>160020</xdr:rowOff>
    </xdr:from>
    <xdr:to>
      <xdr:col>0</xdr:col>
      <xdr:colOff>571500</xdr:colOff>
      <xdr:row>16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6D5453-1B06-40E5-85CD-8F511BC6D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2941320"/>
          <a:ext cx="518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18</xdr:row>
      <xdr:rowOff>160020</xdr:rowOff>
    </xdr:from>
    <xdr:to>
      <xdr:col>0</xdr:col>
      <xdr:colOff>556260</xdr:colOff>
      <xdr:row>19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C4887E-9B1E-4669-9943-2B322938F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497580"/>
          <a:ext cx="518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45720</xdr:colOff>
      <xdr:row>16</xdr:row>
      <xdr:rowOff>167640</xdr:rowOff>
    </xdr:from>
    <xdr:to>
      <xdr:col>0</xdr:col>
      <xdr:colOff>556260</xdr:colOff>
      <xdr:row>17</xdr:row>
      <xdr:rowOff>160020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1456D4-5F32-4317-A257-7C7814D6D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131820"/>
          <a:ext cx="510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19</xdr:row>
      <xdr:rowOff>167640</xdr:rowOff>
    </xdr:from>
    <xdr:to>
      <xdr:col>0</xdr:col>
      <xdr:colOff>548640</xdr:colOff>
      <xdr:row>20</xdr:row>
      <xdr:rowOff>160020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15588C-7A5E-4112-9A73-217E7C906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688080"/>
          <a:ext cx="510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15</xdr:row>
      <xdr:rowOff>160020</xdr:rowOff>
    </xdr:from>
    <xdr:to>
      <xdr:col>0</xdr:col>
      <xdr:colOff>967740</xdr:colOff>
      <xdr:row>16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7F65DF-0E71-4A4A-AAE6-CA7002485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2941320"/>
          <a:ext cx="861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91440</xdr:colOff>
      <xdr:row>18</xdr:row>
      <xdr:rowOff>152400</xdr:rowOff>
    </xdr:from>
    <xdr:to>
      <xdr:col>0</xdr:col>
      <xdr:colOff>952500</xdr:colOff>
      <xdr:row>19</xdr:row>
      <xdr:rowOff>144780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5D2384-3D01-457F-BEE9-A901ABFE5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3489960"/>
          <a:ext cx="861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99060</xdr:colOff>
      <xdr:row>16</xdr:row>
      <xdr:rowOff>175260</xdr:rowOff>
    </xdr:from>
    <xdr:to>
      <xdr:col>0</xdr:col>
      <xdr:colOff>952500</xdr:colOff>
      <xdr:row>17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FB42CB-0282-4CDD-A4AD-8805DC52B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3139440"/>
          <a:ext cx="853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91440</xdr:colOff>
      <xdr:row>19</xdr:row>
      <xdr:rowOff>175260</xdr:rowOff>
    </xdr:from>
    <xdr:to>
      <xdr:col>0</xdr:col>
      <xdr:colOff>944880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6609625-9043-4CD5-A6B5-DDA622D2D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3695700"/>
          <a:ext cx="853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15</xdr:row>
      <xdr:rowOff>167640</xdr:rowOff>
    </xdr:from>
    <xdr:to>
      <xdr:col>0</xdr:col>
      <xdr:colOff>480060</xdr:colOff>
      <xdr:row>16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8A9827-D2E7-483F-9417-89529F76F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2948940"/>
          <a:ext cx="3733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68580</xdr:colOff>
      <xdr:row>18</xdr:row>
      <xdr:rowOff>167640</xdr:rowOff>
    </xdr:from>
    <xdr:to>
      <xdr:col>0</xdr:col>
      <xdr:colOff>441960</xdr:colOff>
      <xdr:row>19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974EA1-E8A0-4CF6-9B82-9414CEA40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3505200"/>
          <a:ext cx="3733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106680</xdr:colOff>
      <xdr:row>16</xdr:row>
      <xdr:rowOff>175260</xdr:rowOff>
    </xdr:from>
    <xdr:to>
      <xdr:col>0</xdr:col>
      <xdr:colOff>472440</xdr:colOff>
      <xdr:row>17</xdr:row>
      <xdr:rowOff>182880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D299BE-C7CA-4F62-81E2-9F33A9083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3139440"/>
          <a:ext cx="3657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19</xdr:row>
      <xdr:rowOff>175260</xdr:rowOff>
    </xdr:from>
    <xdr:to>
      <xdr:col>0</xdr:col>
      <xdr:colOff>441960</xdr:colOff>
      <xdr:row>21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8340E1-4A1A-40DB-A988-994C607AB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695700"/>
          <a:ext cx="3657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15</xdr:row>
      <xdr:rowOff>160020</xdr:rowOff>
    </xdr:from>
    <xdr:to>
      <xdr:col>0</xdr:col>
      <xdr:colOff>601980</xdr:colOff>
      <xdr:row>16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C71552-1369-405C-8454-E417554A4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2941320"/>
          <a:ext cx="571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22860</xdr:colOff>
      <xdr:row>18</xdr:row>
      <xdr:rowOff>160020</xdr:rowOff>
    </xdr:from>
    <xdr:to>
      <xdr:col>0</xdr:col>
      <xdr:colOff>594360</xdr:colOff>
      <xdr:row>19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7EEAEB-3969-4F91-A44C-75A5E62DE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3497580"/>
          <a:ext cx="571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22860</xdr:colOff>
      <xdr:row>17</xdr:row>
      <xdr:rowOff>0</xdr:rowOff>
    </xdr:from>
    <xdr:to>
      <xdr:col>0</xdr:col>
      <xdr:colOff>579120</xdr:colOff>
      <xdr:row>18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C0596E-C52F-4C16-BBBA-2AB9C865B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3147060"/>
          <a:ext cx="556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22860</xdr:colOff>
      <xdr:row>19</xdr:row>
      <xdr:rowOff>175260</xdr:rowOff>
    </xdr:from>
    <xdr:to>
      <xdr:col>0</xdr:col>
      <xdr:colOff>579120</xdr:colOff>
      <xdr:row>21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F890971-0176-4EF0-83BA-AFA307C4A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3695700"/>
          <a:ext cx="556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611A-4CFB-443E-B7D8-ED486890A4E1}">
  <dimension ref="A1:AQ65"/>
  <sheetViews>
    <sheetView tabSelected="1" zoomScale="85" zoomScaleNormal="85" workbookViewId="0">
      <selection activeCell="M22" sqref="M22"/>
    </sheetView>
  </sheetViews>
  <sheetFormatPr defaultRowHeight="13.8"/>
  <cols>
    <col min="1" max="1" width="11.19921875" customWidth="1"/>
    <col min="2" max="2" width="8.69921875" bestFit="1" customWidth="1"/>
    <col min="3" max="3" width="13.3984375" bestFit="1" customWidth="1"/>
    <col min="4" max="4" width="11.796875" bestFit="1" customWidth="1"/>
    <col min="5" max="5" width="17.3984375" bestFit="1" customWidth="1"/>
    <col min="6" max="6" width="10.3984375" bestFit="1" customWidth="1"/>
    <col min="7" max="7" width="12.59765625" bestFit="1" customWidth="1"/>
    <col min="8" max="8" width="11.8984375" bestFit="1" customWidth="1"/>
    <col min="9" max="9" width="6.59765625" bestFit="1" customWidth="1"/>
    <col min="10" max="10" width="8.8984375" bestFit="1" customWidth="1"/>
    <col min="11" max="11" width="7.59765625" bestFit="1" customWidth="1"/>
    <col min="12" max="12" width="12.3984375" bestFit="1" customWidth="1"/>
    <col min="13" max="13" width="9.69921875" customWidth="1"/>
    <col min="14" max="14" width="12.09765625" customWidth="1"/>
    <col min="15" max="15" width="11.8984375" bestFit="1" customWidth="1"/>
    <col min="16" max="16" width="9.59765625" bestFit="1" customWidth="1"/>
    <col min="17" max="17" width="10" bestFit="1" customWidth="1"/>
    <col min="18" max="18" width="10.796875" customWidth="1"/>
    <col min="19" max="19" width="8.796875" bestFit="1" customWidth="1"/>
    <col min="20" max="20" width="9.3984375" bestFit="1" customWidth="1"/>
    <col min="21" max="21" width="10.3984375" bestFit="1" customWidth="1"/>
    <col min="22" max="22" width="12.3984375" bestFit="1" customWidth="1"/>
    <col min="23" max="23" width="11.796875" bestFit="1" customWidth="1"/>
    <col min="24" max="24" width="12.69921875" customWidth="1"/>
    <col min="25" max="25" width="11.3984375" bestFit="1" customWidth="1"/>
    <col min="26" max="26" width="11.8984375" bestFit="1" customWidth="1"/>
    <col min="27" max="27" width="7.19921875" bestFit="1" customWidth="1"/>
    <col min="28" max="28" width="8.8984375" bestFit="1" customWidth="1"/>
    <col min="29" max="29" width="8.8984375" customWidth="1"/>
    <col min="30" max="30" width="12.3984375" bestFit="1" customWidth="1"/>
    <col min="31" max="31" width="7.59765625" bestFit="1" customWidth="1"/>
    <col min="32" max="32" width="7.69921875" bestFit="1" customWidth="1"/>
    <col min="33" max="33" width="8.09765625" bestFit="1" customWidth="1"/>
    <col min="35" max="35" width="17.19921875" bestFit="1" customWidth="1"/>
    <col min="36" max="36" width="19.8984375" bestFit="1" customWidth="1"/>
    <col min="37" max="37" width="12" bestFit="1" customWidth="1"/>
    <col min="38" max="38" width="8.8984375" bestFit="1" customWidth="1"/>
    <col min="39" max="39" width="13.19921875" bestFit="1" customWidth="1"/>
    <col min="40" max="40" width="12.8984375" bestFit="1" customWidth="1"/>
    <col min="41" max="41" width="10.09765625" customWidth="1"/>
  </cols>
  <sheetData>
    <row r="1" spans="1:42" ht="21" customHeight="1" thickBot="1">
      <c r="A1" s="85" t="s">
        <v>0</v>
      </c>
      <c r="B1" s="86"/>
      <c r="C1" s="86"/>
      <c r="D1" s="86"/>
      <c r="E1" s="86"/>
      <c r="F1" s="86"/>
      <c r="G1" s="86"/>
      <c r="H1" s="87"/>
      <c r="I1" s="80" t="s">
        <v>11</v>
      </c>
      <c r="J1" s="81"/>
      <c r="K1" s="81"/>
      <c r="L1" s="81"/>
      <c r="M1" s="81"/>
      <c r="N1" s="81"/>
      <c r="O1" s="81"/>
      <c r="P1" s="81"/>
      <c r="Q1" s="81"/>
      <c r="R1" s="9"/>
      <c r="S1" s="62" t="s">
        <v>15</v>
      </c>
      <c r="T1" s="63"/>
      <c r="U1" s="63"/>
      <c r="V1" s="63"/>
      <c r="W1" s="63"/>
      <c r="X1" s="63"/>
      <c r="Y1" s="63"/>
      <c r="Z1" s="64"/>
      <c r="AA1" s="74" t="s">
        <v>57</v>
      </c>
      <c r="AB1" s="75"/>
      <c r="AC1" s="75"/>
      <c r="AD1" s="75"/>
      <c r="AE1" s="75"/>
      <c r="AF1" s="75"/>
      <c r="AG1" s="76"/>
    </row>
    <row r="2" spans="1:42" ht="14.4" customHeight="1" thickBot="1">
      <c r="A2" s="4"/>
      <c r="B2" s="5"/>
      <c r="C2" s="5"/>
      <c r="D2" s="5"/>
      <c r="E2" s="5"/>
      <c r="F2" s="5"/>
      <c r="G2" s="5"/>
      <c r="H2" s="6"/>
      <c r="I2" s="10"/>
      <c r="J2" s="11"/>
      <c r="K2" s="11"/>
      <c r="L2" s="11"/>
      <c r="M2" s="11"/>
      <c r="N2" s="11"/>
      <c r="O2" s="11"/>
      <c r="P2" s="11"/>
      <c r="Q2" s="11"/>
      <c r="R2" s="11"/>
      <c r="S2" s="82" t="s">
        <v>16</v>
      </c>
      <c r="T2" s="83"/>
      <c r="U2" s="83"/>
      <c r="V2" s="83"/>
      <c r="W2" s="84"/>
      <c r="X2" s="24"/>
      <c r="Y2" s="16" t="s">
        <v>20</v>
      </c>
      <c r="Z2" s="16" t="s">
        <v>21</v>
      </c>
      <c r="AA2" s="77" t="s">
        <v>16</v>
      </c>
      <c r="AB2" s="78"/>
      <c r="AC2" s="78"/>
      <c r="AD2" s="78"/>
      <c r="AE2" s="79"/>
      <c r="AF2" s="37" t="s">
        <v>20</v>
      </c>
      <c r="AG2" s="37" t="s">
        <v>25</v>
      </c>
    </row>
    <row r="3" spans="1:42">
      <c r="A3" s="7" t="s">
        <v>1</v>
      </c>
      <c r="B3" s="7" t="s">
        <v>10</v>
      </c>
      <c r="C3" s="7" t="s">
        <v>9</v>
      </c>
      <c r="D3" s="7" t="s">
        <v>8</v>
      </c>
      <c r="E3" s="7" t="s">
        <v>32</v>
      </c>
      <c r="F3" s="7" t="s">
        <v>7</v>
      </c>
      <c r="G3" s="7" t="s">
        <v>17</v>
      </c>
      <c r="H3" s="7" t="s">
        <v>19</v>
      </c>
      <c r="I3" s="12" t="s">
        <v>2</v>
      </c>
      <c r="J3" s="12" t="s">
        <v>3</v>
      </c>
      <c r="K3" s="12" t="s">
        <v>4</v>
      </c>
      <c r="L3" s="12" t="s">
        <v>31</v>
      </c>
      <c r="M3" s="12" t="s">
        <v>5</v>
      </c>
      <c r="N3" s="12" t="s">
        <v>18</v>
      </c>
      <c r="O3" s="12" t="s">
        <v>19</v>
      </c>
      <c r="P3" s="12" t="s">
        <v>12</v>
      </c>
      <c r="Q3" s="13" t="s">
        <v>14</v>
      </c>
      <c r="R3" s="13" t="s">
        <v>25</v>
      </c>
      <c r="S3" s="15" t="s">
        <v>2</v>
      </c>
      <c r="T3" s="15" t="s">
        <v>3</v>
      </c>
      <c r="U3" s="15" t="s">
        <v>4</v>
      </c>
      <c r="V3" s="15" t="s">
        <v>31</v>
      </c>
      <c r="W3" s="15" t="s">
        <v>5</v>
      </c>
      <c r="X3" s="15" t="s">
        <v>25</v>
      </c>
      <c r="Y3" s="15" t="s">
        <v>18</v>
      </c>
      <c r="Z3" s="15" t="s">
        <v>19</v>
      </c>
      <c r="AA3" s="38" t="s">
        <v>2</v>
      </c>
      <c r="AB3" s="38" t="s">
        <v>3</v>
      </c>
      <c r="AC3" s="38" t="s">
        <v>4</v>
      </c>
      <c r="AD3" s="38" t="s">
        <v>31</v>
      </c>
      <c r="AE3" s="38" t="s">
        <v>5</v>
      </c>
      <c r="AF3" s="38" t="s">
        <v>18</v>
      </c>
      <c r="AG3" s="38" t="s">
        <v>25</v>
      </c>
      <c r="AJ3" s="21" t="s">
        <v>24</v>
      </c>
      <c r="AK3" s="23" t="s">
        <v>2</v>
      </c>
      <c r="AL3" s="23" t="s">
        <v>3</v>
      </c>
      <c r="AM3" s="23" t="s">
        <v>4</v>
      </c>
      <c r="AN3" s="23" t="s">
        <v>31</v>
      </c>
      <c r="AO3" s="23" t="s">
        <v>5</v>
      </c>
      <c r="AP3" s="23" t="s">
        <v>25</v>
      </c>
    </row>
    <row r="4" spans="1:42">
      <c r="A4" s="2">
        <v>43709</v>
      </c>
      <c r="B4" s="33">
        <v>11.211389</v>
      </c>
      <c r="C4" s="33">
        <v>40.466667000000001</v>
      </c>
      <c r="D4" s="33">
        <v>108.866516</v>
      </c>
      <c r="E4" s="33">
        <v>7.1779960000000003</v>
      </c>
      <c r="F4" s="33">
        <v>54.180809000000004</v>
      </c>
      <c r="G4" s="40">
        <v>2976.74</v>
      </c>
      <c r="H4" s="1">
        <v>1.77</v>
      </c>
      <c r="I4" s="33">
        <f t="shared" ref="I4:I35" si="0">(B4*$P$4)</f>
        <v>0.97539084300000001</v>
      </c>
      <c r="J4" s="33">
        <f t="shared" ref="J4:J35" si="1">C4*$P$4</f>
        <v>3.5206000289999997</v>
      </c>
      <c r="K4" s="33">
        <f t="shared" ref="K4:K35" si="2">D4*$P$4</f>
        <v>9.4713868919999999</v>
      </c>
      <c r="L4" s="33">
        <v>7.1779960000000003</v>
      </c>
      <c r="M4" s="33">
        <f>F4*$Q$4</f>
        <v>48.762728100000004</v>
      </c>
      <c r="N4" s="33">
        <f>G4*$Q$4</f>
        <v>2679.0659999999998</v>
      </c>
      <c r="O4" s="33">
        <f>H4*$Q$4</f>
        <v>1.593</v>
      </c>
      <c r="P4" s="33">
        <v>8.6999999999999994E-2</v>
      </c>
      <c r="Q4" s="34">
        <v>0.9</v>
      </c>
      <c r="R4" s="34" t="str">
        <f t="shared" ref="R4:Z4" ca="1" si="3">_xlfn.FORMULATEXT(R5)</f>
        <v>=($AK$4*I4+$AL$4*J4+$AM$4*K4+$AN$4*L4+$AO$4*M4)</v>
      </c>
      <c r="S4" s="1" t="str">
        <f t="shared" ca="1" si="3"/>
        <v>=(I5-I4)/I4</v>
      </c>
      <c r="T4" s="1" t="str">
        <f t="shared" ca="1" si="3"/>
        <v>=(J5-J4)/J4</v>
      </c>
      <c r="U4" s="1" t="str">
        <f t="shared" ca="1" si="3"/>
        <v>=(K5-K4)/K4</v>
      </c>
      <c r="V4" s="1" t="str">
        <f t="shared" ca="1" si="3"/>
        <v>=(L5-L4)/L4</v>
      </c>
      <c r="W4" s="1" t="str">
        <f t="shared" ca="1" si="3"/>
        <v>=(M5-M4)/M4</v>
      </c>
      <c r="X4" s="1" t="str">
        <f ca="1">_xlfn.FORMULATEXT(X6)</f>
        <v>=(R6-R5)/R5</v>
      </c>
      <c r="Y4" s="1" t="str">
        <f t="shared" ca="1" si="3"/>
        <v>=(N5-N4)/N4</v>
      </c>
      <c r="Z4" s="1" t="str">
        <f t="shared" ca="1" si="3"/>
        <v>=(O5-O4)/O4</v>
      </c>
      <c r="AA4" s="1" t="str">
        <f t="shared" ref="AA4:AG4" ca="1" si="4">_xlfn.FORMULATEXT(AA5)</f>
        <v>=S5-Z5</v>
      </c>
      <c r="AB4" s="1" t="str">
        <f t="shared" ca="1" si="4"/>
        <v>=T5-Z5</v>
      </c>
      <c r="AC4" s="1" t="str">
        <f t="shared" ca="1" si="4"/>
        <v>=U5-Z5</v>
      </c>
      <c r="AD4" s="1" t="str">
        <f t="shared" ca="1" si="4"/>
        <v>=V5-Z5</v>
      </c>
      <c r="AE4" s="1" t="str">
        <f t="shared" ca="1" si="4"/>
        <v>=W5-Z5</v>
      </c>
      <c r="AF4" s="1" t="str">
        <f t="shared" ca="1" si="4"/>
        <v>=Y5-Z5</v>
      </c>
      <c r="AG4" s="1" t="str">
        <f t="shared" ca="1" si="4"/>
        <v>=X6-Z5</v>
      </c>
      <c r="AJ4" s="22" t="s">
        <v>22</v>
      </c>
      <c r="AK4" s="17">
        <v>0.2</v>
      </c>
      <c r="AL4" s="17">
        <v>0.2</v>
      </c>
      <c r="AM4" s="17">
        <v>0.2</v>
      </c>
      <c r="AN4" s="17">
        <v>0.2</v>
      </c>
      <c r="AO4" s="17">
        <v>0.2</v>
      </c>
    </row>
    <row r="5" spans="1:42">
      <c r="A5" s="2">
        <v>43739</v>
      </c>
      <c r="B5" s="33">
        <v>11.714971999999999</v>
      </c>
      <c r="C5" s="33">
        <v>32.75</v>
      </c>
      <c r="D5" s="33">
        <v>111.89876599999999</v>
      </c>
      <c r="E5" s="33">
        <v>7.0098190000000002</v>
      </c>
      <c r="F5" s="33">
        <v>60.177779999999998</v>
      </c>
      <c r="G5" s="40">
        <v>3037.56</v>
      </c>
      <c r="H5" s="1">
        <v>1.498</v>
      </c>
      <c r="I5" s="33">
        <f t="shared" si="0"/>
        <v>1.019202564</v>
      </c>
      <c r="J5" s="33">
        <f t="shared" si="1"/>
        <v>2.8492499999999996</v>
      </c>
      <c r="K5" s="33">
        <f t="shared" si="2"/>
        <v>9.7351926419999995</v>
      </c>
      <c r="L5" s="33">
        <v>7.0098190000000002</v>
      </c>
      <c r="M5" s="33">
        <f t="shared" ref="M5:M36" si="5">F5*$Q$4</f>
        <v>54.160001999999999</v>
      </c>
      <c r="N5" s="33">
        <f t="shared" ref="N5:N64" si="6">G5*$Q$4</f>
        <v>2733.8040000000001</v>
      </c>
      <c r="O5" s="33">
        <f t="shared" ref="O5:O64" si="7">H5*$Q$4</f>
        <v>1.3482000000000001</v>
      </c>
      <c r="P5" s="35"/>
      <c r="Q5" s="35"/>
      <c r="R5" s="34">
        <f t="shared" ref="R5:R36" si="8">($AK$4*I4+$AL$4*J4+$AM$4*K4+$AN$4*L4+$AO$4*M4)</f>
        <v>13.981620372800002</v>
      </c>
      <c r="S5" s="39">
        <f t="shared" ref="S5:S36" si="9">(I5-I4)/I4</f>
        <v>4.4917092788413611E-2</v>
      </c>
      <c r="T5" s="39">
        <f t="shared" ref="T5:T36" si="10">(J5-J4)/J4</f>
        <v>-0.19069193417881442</v>
      </c>
      <c r="U5" s="39">
        <f t="shared" ref="U5:U36" si="11">(K5-K4)/K4</f>
        <v>2.7852916685604179E-2</v>
      </c>
      <c r="V5" s="39">
        <f t="shared" ref="V5:V36" si="12">(L5-L4)/L4</f>
        <v>-2.3429519882708211E-2</v>
      </c>
      <c r="W5" s="39">
        <f t="shared" ref="W5:W36" si="13">(M5-M4)/M4</f>
        <v>0.11068441226117524</v>
      </c>
      <c r="X5" s="39"/>
      <c r="Y5" s="39">
        <f t="shared" ref="Y5:Y36" si="14">(N5-N4)/N4</f>
        <v>2.0431747482145005E-2</v>
      </c>
      <c r="Z5" s="39">
        <f t="shared" ref="Z5:Z36" si="15">(O5-O4)/O4</f>
        <v>-0.15367231638418075</v>
      </c>
      <c r="AA5" s="39">
        <f>S5-Z5</f>
        <v>0.19858940917259435</v>
      </c>
      <c r="AB5" s="39">
        <f>T5-Z5</f>
        <v>-3.7019617794633669E-2</v>
      </c>
      <c r="AC5" s="39">
        <f>U5-Z5</f>
        <v>0.18152523306978494</v>
      </c>
      <c r="AD5" s="39">
        <f>V5-Z5</f>
        <v>0.13024279650147252</v>
      </c>
      <c r="AE5" s="39">
        <f>W5-Z5</f>
        <v>0.26435672864535598</v>
      </c>
      <c r="AF5" s="39">
        <f>Y5-Z5</f>
        <v>0.17410406386632576</v>
      </c>
      <c r="AG5" s="39">
        <f>X6-Z5</f>
        <v>0.22326888977513232</v>
      </c>
      <c r="AJ5" s="22" t="s">
        <v>23</v>
      </c>
      <c r="AK5" s="17">
        <f>SUM(AK4:AO4)</f>
        <v>1</v>
      </c>
      <c r="AL5" s="1"/>
      <c r="AM5" s="1"/>
      <c r="AN5" s="1"/>
      <c r="AO5" s="1"/>
    </row>
    <row r="6" spans="1:42">
      <c r="A6" s="2">
        <v>43770</v>
      </c>
      <c r="B6" s="33">
        <v>13.280246</v>
      </c>
      <c r="C6" s="33">
        <v>33.900002000000001</v>
      </c>
      <c r="D6" s="33">
        <v>114.54630299999999</v>
      </c>
      <c r="E6" s="33">
        <v>7.6646400000000003</v>
      </c>
      <c r="F6" s="33">
        <v>64.650702999999993</v>
      </c>
      <c r="G6" s="40">
        <v>3140.98</v>
      </c>
      <c r="H6" s="1">
        <v>1.54</v>
      </c>
      <c r="I6" s="33">
        <f t="shared" si="0"/>
        <v>1.1553814019999999</v>
      </c>
      <c r="J6" s="33">
        <f t="shared" si="1"/>
        <v>2.9493001739999998</v>
      </c>
      <c r="K6" s="33">
        <f t="shared" si="2"/>
        <v>9.9655283609999987</v>
      </c>
      <c r="L6" s="33">
        <v>7.6646400000000003</v>
      </c>
      <c r="M6" s="33">
        <f t="shared" si="5"/>
        <v>58.185632699999992</v>
      </c>
      <c r="N6" s="33">
        <f t="shared" si="6"/>
        <v>2826.8820000000001</v>
      </c>
      <c r="O6" s="33">
        <f t="shared" si="7"/>
        <v>1.3860000000000001</v>
      </c>
      <c r="P6" s="35"/>
      <c r="Q6" s="35"/>
      <c r="R6" s="34">
        <f t="shared" si="8"/>
        <v>14.954693241200001</v>
      </c>
      <c r="S6" s="39">
        <f t="shared" si="9"/>
        <v>0.13361312344579224</v>
      </c>
      <c r="T6" s="39">
        <f t="shared" si="10"/>
        <v>3.5114564885496247E-2</v>
      </c>
      <c r="U6" s="39">
        <f t="shared" si="11"/>
        <v>2.3660108995303773E-2</v>
      </c>
      <c r="V6" s="39">
        <f t="shared" si="12"/>
        <v>9.3414822836367109E-2</v>
      </c>
      <c r="W6" s="39">
        <f t="shared" si="13"/>
        <v>7.4328481376348426E-2</v>
      </c>
      <c r="X6" s="39">
        <f>(R6-R5)/R5</f>
        <v>6.9596573390951585E-2</v>
      </c>
      <c r="Y6" s="39">
        <f t="shared" si="14"/>
        <v>3.4047064090915069E-2</v>
      </c>
      <c r="Z6" s="39">
        <f t="shared" si="15"/>
        <v>2.8037383177570135E-2</v>
      </c>
      <c r="AA6" s="39">
        <f t="shared" ref="AA6:AA64" si="16">S6-Z6</f>
        <v>0.1055757402682221</v>
      </c>
      <c r="AB6" s="39">
        <f t="shared" ref="AB6:AB64" si="17">T6-Z6</f>
        <v>7.0771817079261119E-3</v>
      </c>
      <c r="AC6" s="39">
        <f t="shared" ref="AC6:AC64" si="18">U6-Z6</f>
        <v>-4.3772741822663622E-3</v>
      </c>
      <c r="AD6" s="39">
        <f t="shared" ref="AD6:AD64" si="19">V6-Z6</f>
        <v>6.5377439658796971E-2</v>
      </c>
      <c r="AE6" s="39">
        <f t="shared" ref="AE6:AE64" si="20">W6-Z6</f>
        <v>4.6291098198778288E-2</v>
      </c>
      <c r="AF6" s="39">
        <f t="shared" ref="AF6:AF64" si="21">Y6-Z6</f>
        <v>6.0096809133449343E-3</v>
      </c>
      <c r="AG6" s="39">
        <f t="shared" ref="AG6:AG64" si="22">X7-Z6</f>
        <v>4.0797414674652172E-2</v>
      </c>
      <c r="AJ6" s="22" t="s">
        <v>26</v>
      </c>
      <c r="AK6" s="18">
        <f>AVERAGE(S5:S64)</f>
        <v>1.6266506284103015E-2</v>
      </c>
      <c r="AL6" s="18">
        <f>AVERAGE(T5:T64)</f>
        <v>3.7905111775879399E-3</v>
      </c>
      <c r="AM6" s="18">
        <f>AVERAGE(U5:U64)</f>
        <v>1.8479949781711223E-2</v>
      </c>
      <c r="AN6" s="18">
        <f>AVERAGE(V5:V64)</f>
        <v>2.9894446966432984E-2</v>
      </c>
      <c r="AO6" s="18">
        <f>AVERAGE(W5:W64)</f>
        <v>2.7393369584109529E-2</v>
      </c>
      <c r="AP6" s="18">
        <f>AVERAGE(X6:X64)</f>
        <v>2.5345259281609082E-2</v>
      </c>
    </row>
    <row r="7" spans="1:42">
      <c r="A7" s="2">
        <v>43800</v>
      </c>
      <c r="B7" s="33">
        <v>12.191267</v>
      </c>
      <c r="C7" s="33">
        <v>35.389999000000003</v>
      </c>
      <c r="D7" s="33">
        <v>116.598381</v>
      </c>
      <c r="E7" s="33">
        <v>7.9008060000000002</v>
      </c>
      <c r="F7" s="33">
        <v>71.250450000000001</v>
      </c>
      <c r="G7" s="40">
        <v>3230.78</v>
      </c>
      <c r="H7" s="1">
        <v>1.5049999999999999</v>
      </c>
      <c r="I7" s="33">
        <f t="shared" si="0"/>
        <v>1.0606402289999999</v>
      </c>
      <c r="J7" s="33">
        <f t="shared" si="1"/>
        <v>3.0789299130000001</v>
      </c>
      <c r="K7" s="33">
        <f t="shared" si="2"/>
        <v>10.144059147</v>
      </c>
      <c r="L7" s="33">
        <v>7.9008060000000002</v>
      </c>
      <c r="M7" s="33">
        <f t="shared" si="5"/>
        <v>64.125405000000001</v>
      </c>
      <c r="N7" s="33">
        <f t="shared" si="6"/>
        <v>2907.7020000000002</v>
      </c>
      <c r="O7" s="33">
        <f t="shared" si="7"/>
        <v>1.3545</v>
      </c>
      <c r="P7" s="35"/>
      <c r="Q7" s="35"/>
      <c r="R7" s="34">
        <f t="shared" si="8"/>
        <v>15.984096527399998</v>
      </c>
      <c r="S7" s="39">
        <f t="shared" si="9"/>
        <v>-8.1999911748622797E-2</v>
      </c>
      <c r="T7" s="39">
        <f t="shared" si="10"/>
        <v>4.3952711271226581E-2</v>
      </c>
      <c r="U7" s="39">
        <f t="shared" si="11"/>
        <v>1.7914833968932339E-2</v>
      </c>
      <c r="V7" s="39">
        <f t="shared" si="12"/>
        <v>3.081240606212423E-2</v>
      </c>
      <c r="W7" s="39">
        <f t="shared" si="13"/>
        <v>0.10208314362799752</v>
      </c>
      <c r="X7" s="39">
        <f t="shared" ref="X7:X65" si="23">(R7-R6)/R6</f>
        <v>6.883479785222231E-2</v>
      </c>
      <c r="Y7" s="39">
        <f t="shared" si="14"/>
        <v>2.8589803182446302E-2</v>
      </c>
      <c r="Z7" s="39">
        <f t="shared" si="15"/>
        <v>-2.2727272727272787E-2</v>
      </c>
      <c r="AA7" s="39">
        <f t="shared" si="16"/>
        <v>-5.9272639021350007E-2</v>
      </c>
      <c r="AB7" s="39">
        <f t="shared" si="17"/>
        <v>6.6679983998499365E-2</v>
      </c>
      <c r="AC7" s="39">
        <f t="shared" si="18"/>
        <v>4.0642106696205126E-2</v>
      </c>
      <c r="AD7" s="39">
        <f t="shared" si="19"/>
        <v>5.3539678789397013E-2</v>
      </c>
      <c r="AE7" s="39">
        <f t="shared" si="20"/>
        <v>0.12481041635527031</v>
      </c>
      <c r="AF7" s="39">
        <f t="shared" si="21"/>
        <v>5.1317075909719088E-2</v>
      </c>
      <c r="AG7" s="39">
        <f t="shared" si="22"/>
        <v>0.10267370749820089</v>
      </c>
      <c r="AJ7" s="22" t="s">
        <v>27</v>
      </c>
      <c r="AK7" s="19">
        <f t="shared" ref="AK7:AP7" si="24">_xlfn.VAR.S(S5:S64)</f>
        <v>4.4856800988368209E-2</v>
      </c>
      <c r="AL7" s="19">
        <f t="shared" si="24"/>
        <v>2.3197424434578999E-2</v>
      </c>
      <c r="AM7" s="20">
        <f t="shared" si="24"/>
        <v>3.2579672816476068E-3</v>
      </c>
      <c r="AN7" s="19">
        <f t="shared" si="24"/>
        <v>1.1593616319426979E-2</v>
      </c>
      <c r="AO7" s="19">
        <f t="shared" si="24"/>
        <v>7.1713463534062195E-3</v>
      </c>
      <c r="AP7" s="19">
        <f t="shared" si="24"/>
        <v>5.5662715948492812E-3</v>
      </c>
    </row>
    <row r="8" spans="1:42">
      <c r="A8" s="2">
        <v>43831</v>
      </c>
      <c r="B8" s="33">
        <v>12.616234</v>
      </c>
      <c r="C8" s="33">
        <v>40.349997999999999</v>
      </c>
      <c r="D8" s="33">
        <v>120.47586800000001</v>
      </c>
      <c r="E8" s="33">
        <v>7.7719880000000003</v>
      </c>
      <c r="F8" s="33">
        <v>75.098663000000002</v>
      </c>
      <c r="G8" s="40">
        <v>3225.52</v>
      </c>
      <c r="H8" s="1">
        <v>1.51</v>
      </c>
      <c r="I8" s="33">
        <f t="shared" si="0"/>
        <v>1.0976123579999999</v>
      </c>
      <c r="J8" s="33">
        <f t="shared" si="1"/>
        <v>3.5104498259999999</v>
      </c>
      <c r="K8" s="33">
        <f t="shared" si="2"/>
        <v>10.481400515999999</v>
      </c>
      <c r="L8" s="33">
        <v>7.7719880000000003</v>
      </c>
      <c r="M8" s="33">
        <f t="shared" si="5"/>
        <v>67.588796700000003</v>
      </c>
      <c r="N8" s="33">
        <f t="shared" si="6"/>
        <v>2902.9679999999998</v>
      </c>
      <c r="O8" s="33">
        <f t="shared" si="7"/>
        <v>1.359</v>
      </c>
      <c r="P8" s="35"/>
      <c r="Q8" s="35"/>
      <c r="R8" s="34">
        <f t="shared" si="8"/>
        <v>17.261968057800001</v>
      </c>
      <c r="S8" s="39">
        <f t="shared" si="9"/>
        <v>3.4858312921864504E-2</v>
      </c>
      <c r="T8" s="39">
        <f t="shared" si="10"/>
        <v>0.14015256117978409</v>
      </c>
      <c r="U8" s="39">
        <f t="shared" si="11"/>
        <v>3.3255067238026119E-2</v>
      </c>
      <c r="V8" s="39">
        <f t="shared" si="12"/>
        <v>-1.630441248652351E-2</v>
      </c>
      <c r="W8" s="39">
        <f t="shared" si="13"/>
        <v>5.4009665903864502E-2</v>
      </c>
      <c r="X8" s="39">
        <f t="shared" si="23"/>
        <v>7.9946434770928096E-2</v>
      </c>
      <c r="Y8" s="39">
        <f t="shared" si="14"/>
        <v>-1.6280898111293309E-3</v>
      </c>
      <c r="Z8" s="39">
        <f t="shared" si="15"/>
        <v>3.3222591362125865E-3</v>
      </c>
      <c r="AA8" s="39">
        <f t="shared" si="16"/>
        <v>3.153605378565192E-2</v>
      </c>
      <c r="AB8" s="39">
        <f t="shared" si="17"/>
        <v>0.13683030204357149</v>
      </c>
      <c r="AC8" s="39">
        <f t="shared" si="18"/>
        <v>2.9932808101813532E-2</v>
      </c>
      <c r="AD8" s="39">
        <f t="shared" si="19"/>
        <v>-1.9626671622736097E-2</v>
      </c>
      <c r="AE8" s="39">
        <f t="shared" si="20"/>
        <v>5.0687406767651919E-2</v>
      </c>
      <c r="AF8" s="39">
        <f t="shared" si="21"/>
        <v>-4.950348947341917E-3</v>
      </c>
      <c r="AG8" s="39">
        <f t="shared" si="22"/>
        <v>4.4649178386279131E-2</v>
      </c>
      <c r="AI8" s="8" t="s">
        <v>29</v>
      </c>
      <c r="AJ8" s="22" t="s">
        <v>28</v>
      </c>
      <c r="AK8" s="1">
        <f>SQRT(AK7)</f>
        <v>0.21179424210390663</v>
      </c>
      <c r="AL8" s="1">
        <f t="shared" ref="AL8:AP8" si="25">SQRT(AL7)</f>
        <v>0.152307007174913</v>
      </c>
      <c r="AM8" s="1">
        <f t="shared" si="25"/>
        <v>5.7078606164197868E-2</v>
      </c>
      <c r="AN8" s="1">
        <f t="shared" si="25"/>
        <v>0.10767365657126621</v>
      </c>
      <c r="AO8" s="1">
        <f t="shared" si="25"/>
        <v>8.4683802190302124E-2</v>
      </c>
      <c r="AP8" s="1">
        <f t="shared" si="25"/>
        <v>7.4607449995622299E-2</v>
      </c>
    </row>
    <row r="9" spans="1:42">
      <c r="A9" s="2">
        <v>43862</v>
      </c>
      <c r="B9" s="33">
        <v>14.342667</v>
      </c>
      <c r="C9" s="33">
        <v>46.360000999999997</v>
      </c>
      <c r="D9" s="33">
        <v>108.866196</v>
      </c>
      <c r="E9" s="33">
        <v>7.3712220000000004</v>
      </c>
      <c r="F9" s="33">
        <v>66.327331999999998</v>
      </c>
      <c r="G9" s="40">
        <v>2954.22</v>
      </c>
      <c r="H9" s="1">
        <v>1.23</v>
      </c>
      <c r="I9" s="33">
        <f t="shared" si="0"/>
        <v>1.2478120289999999</v>
      </c>
      <c r="J9" s="33">
        <f t="shared" si="1"/>
        <v>4.0333200869999999</v>
      </c>
      <c r="K9" s="33">
        <f t="shared" si="2"/>
        <v>9.4713590520000004</v>
      </c>
      <c r="L9" s="33">
        <v>7.3712220000000004</v>
      </c>
      <c r="M9" s="33">
        <f t="shared" si="5"/>
        <v>59.694598800000001</v>
      </c>
      <c r="N9" s="33">
        <f t="shared" si="6"/>
        <v>2658.7979999999998</v>
      </c>
      <c r="O9" s="33">
        <f t="shared" si="7"/>
        <v>1.107</v>
      </c>
      <c r="P9" s="35"/>
      <c r="Q9" s="35"/>
      <c r="R9" s="34">
        <f t="shared" si="8"/>
        <v>18.090049480000001</v>
      </c>
      <c r="S9" s="39">
        <f t="shared" si="9"/>
        <v>0.13684218285742006</v>
      </c>
      <c r="T9" s="39">
        <f t="shared" si="10"/>
        <v>0.14894679796514487</v>
      </c>
      <c r="U9" s="39">
        <f t="shared" si="11"/>
        <v>-9.6365124341747724E-2</v>
      </c>
      <c r="V9" s="39">
        <f t="shared" si="12"/>
        <v>-5.1565442458223039E-2</v>
      </c>
      <c r="W9" s="39">
        <f t="shared" si="13"/>
        <v>-0.1167974321992923</v>
      </c>
      <c r="X9" s="39">
        <f t="shared" si="23"/>
        <v>4.7971437522491715E-2</v>
      </c>
      <c r="Y9" s="39">
        <f t="shared" si="14"/>
        <v>-8.4110469009648081E-2</v>
      </c>
      <c r="Z9" s="39">
        <f t="shared" si="15"/>
        <v>-0.18543046357615894</v>
      </c>
      <c r="AA9" s="39">
        <f t="shared" si="16"/>
        <v>0.322272646433579</v>
      </c>
      <c r="AB9" s="39">
        <f t="shared" si="17"/>
        <v>0.33437726154130382</v>
      </c>
      <c r="AC9" s="39">
        <f t="shared" si="18"/>
        <v>8.906533923441122E-2</v>
      </c>
      <c r="AD9" s="39">
        <f t="shared" si="19"/>
        <v>0.13386502111793591</v>
      </c>
      <c r="AE9" s="39">
        <f t="shared" si="20"/>
        <v>6.8633031376866646E-2</v>
      </c>
      <c r="AF9" s="39">
        <f t="shared" si="21"/>
        <v>0.10131999456651086</v>
      </c>
      <c r="AG9" s="39">
        <f t="shared" si="22"/>
        <v>8.999749705449972E-2</v>
      </c>
    </row>
    <row r="10" spans="1:42">
      <c r="A10" s="2">
        <v>43891</v>
      </c>
      <c r="B10" s="33">
        <v>10.092988</v>
      </c>
      <c r="C10" s="33">
        <v>49.16</v>
      </c>
      <c r="D10" s="33">
        <v>104.258842</v>
      </c>
      <c r="E10" s="33">
        <v>6.226178</v>
      </c>
      <c r="F10" s="33">
        <v>61.846660999999997</v>
      </c>
      <c r="G10" s="40">
        <v>2584.59</v>
      </c>
      <c r="H10" s="1">
        <v>0.03</v>
      </c>
      <c r="I10" s="33">
        <f t="shared" si="0"/>
        <v>0.87808995599999995</v>
      </c>
      <c r="J10" s="33">
        <f t="shared" si="1"/>
        <v>4.2769199999999996</v>
      </c>
      <c r="K10" s="33">
        <f t="shared" si="2"/>
        <v>9.0705192539999988</v>
      </c>
      <c r="L10" s="33">
        <v>6.226178</v>
      </c>
      <c r="M10" s="33">
        <f t="shared" si="5"/>
        <v>55.661994899999996</v>
      </c>
      <c r="N10" s="33">
        <f t="shared" si="6"/>
        <v>2326.1310000000003</v>
      </c>
      <c r="O10" s="33">
        <f t="shared" si="7"/>
        <v>2.7E-2</v>
      </c>
      <c r="P10" s="35"/>
      <c r="Q10" s="35"/>
      <c r="R10" s="34">
        <f t="shared" si="8"/>
        <v>16.363662393600002</v>
      </c>
      <c r="S10" s="39">
        <f t="shared" si="9"/>
        <v>-0.29629628854940293</v>
      </c>
      <c r="T10" s="39">
        <f t="shared" si="10"/>
        <v>6.039687100093024E-2</v>
      </c>
      <c r="U10" s="39">
        <f t="shared" si="11"/>
        <v>-4.2321254616079523E-2</v>
      </c>
      <c r="V10" s="39">
        <f t="shared" si="12"/>
        <v>-0.15533977948296773</v>
      </c>
      <c r="W10" s="39">
        <f t="shared" si="13"/>
        <v>-6.7553915782410864E-2</v>
      </c>
      <c r="X10" s="39">
        <f t="shared" si="23"/>
        <v>-9.5432966521659224E-2</v>
      </c>
      <c r="Y10" s="39">
        <f t="shared" si="14"/>
        <v>-0.1251193208359565</v>
      </c>
      <c r="Z10" s="39">
        <f t="shared" si="15"/>
        <v>-0.97560975609756106</v>
      </c>
      <c r="AA10" s="39">
        <f t="shared" si="16"/>
        <v>0.67931346754815813</v>
      </c>
      <c r="AB10" s="39">
        <f t="shared" si="17"/>
        <v>1.0360066270984913</v>
      </c>
      <c r="AC10" s="39">
        <f t="shared" si="18"/>
        <v>0.93328850148148157</v>
      </c>
      <c r="AD10" s="39">
        <f t="shared" si="19"/>
        <v>0.82026997661459333</v>
      </c>
      <c r="AE10" s="39">
        <f t="shared" si="20"/>
        <v>0.90805584031515019</v>
      </c>
      <c r="AF10" s="39">
        <f t="shared" si="21"/>
        <v>0.8504904352616045</v>
      </c>
      <c r="AG10" s="39">
        <f t="shared" si="22"/>
        <v>0.90588685763161436</v>
      </c>
      <c r="AJ10" s="25" t="s">
        <v>2</v>
      </c>
      <c r="AK10" s="25" t="s">
        <v>3</v>
      </c>
      <c r="AL10" s="25" t="s">
        <v>4</v>
      </c>
      <c r="AM10" s="25" t="s">
        <v>31</v>
      </c>
      <c r="AN10" s="25" t="s">
        <v>5</v>
      </c>
      <c r="AO10" s="25" t="s">
        <v>25</v>
      </c>
    </row>
    <row r="11" spans="1:42">
      <c r="A11" s="2">
        <v>43922</v>
      </c>
      <c r="B11" s="33">
        <v>10.066426999999999</v>
      </c>
      <c r="C11" s="33">
        <v>52.150002000000001</v>
      </c>
      <c r="D11" s="33">
        <v>112.036629</v>
      </c>
      <c r="E11" s="33">
        <v>6.6877750000000002</v>
      </c>
      <c r="F11" s="33">
        <v>71.456001000000001</v>
      </c>
      <c r="G11" s="40">
        <v>2912.43</v>
      </c>
      <c r="H11" s="1">
        <v>0.09</v>
      </c>
      <c r="I11" s="33">
        <f t="shared" si="0"/>
        <v>0.87577914899999987</v>
      </c>
      <c r="J11" s="33">
        <f t="shared" si="1"/>
        <v>4.537050174</v>
      </c>
      <c r="K11" s="33">
        <f t="shared" si="2"/>
        <v>9.7471867230000004</v>
      </c>
      <c r="L11" s="33">
        <v>6.6877750000000002</v>
      </c>
      <c r="M11" s="33">
        <f t="shared" si="5"/>
        <v>64.310400900000005</v>
      </c>
      <c r="N11" s="33">
        <f t="shared" si="6"/>
        <v>2621.1869999999999</v>
      </c>
      <c r="O11" s="33">
        <f t="shared" si="7"/>
        <v>8.1000000000000003E-2</v>
      </c>
      <c r="P11" s="35"/>
      <c r="Q11" s="35"/>
      <c r="R11" s="34">
        <f t="shared" si="8"/>
        <v>15.222740421999999</v>
      </c>
      <c r="S11" s="39">
        <f t="shared" si="9"/>
        <v>-2.6316290081788403E-3</v>
      </c>
      <c r="T11" s="39">
        <f t="shared" si="10"/>
        <v>6.0821847030105874E-2</v>
      </c>
      <c r="U11" s="39">
        <f t="shared" si="11"/>
        <v>7.4600742256469912E-2</v>
      </c>
      <c r="V11" s="39">
        <f t="shared" si="12"/>
        <v>7.413809884651551E-2</v>
      </c>
      <c r="W11" s="39">
        <f t="shared" si="13"/>
        <v>0.155373626395126</v>
      </c>
      <c r="X11" s="39">
        <f t="shared" si="23"/>
        <v>-6.9722898465946662E-2</v>
      </c>
      <c r="Y11" s="39">
        <f t="shared" si="14"/>
        <v>0.12684410293315362</v>
      </c>
      <c r="Z11" s="39">
        <f t="shared" si="15"/>
        <v>2.0000000000000004</v>
      </c>
      <c r="AA11" s="39">
        <f t="shared" si="16"/>
        <v>-2.0026316290081794</v>
      </c>
      <c r="AB11" s="39">
        <f t="shared" si="17"/>
        <v>-1.9391781529698946</v>
      </c>
      <c r="AC11" s="39">
        <f t="shared" si="18"/>
        <v>-1.9253992577435306</v>
      </c>
      <c r="AD11" s="39">
        <f t="shared" si="19"/>
        <v>-1.925861901153485</v>
      </c>
      <c r="AE11" s="39">
        <f t="shared" si="20"/>
        <v>-1.8446263736048745</v>
      </c>
      <c r="AF11" s="39">
        <f t="shared" si="21"/>
        <v>-1.8731558970668467</v>
      </c>
      <c r="AG11" s="39">
        <f t="shared" si="22"/>
        <v>-1.8680330931547173</v>
      </c>
      <c r="AI11" s="8" t="s">
        <v>30</v>
      </c>
      <c r="AJ11">
        <v>1.0316000000000001</v>
      </c>
      <c r="AK11">
        <v>1.0276000000000001</v>
      </c>
      <c r="AL11">
        <v>1.0149999999999999</v>
      </c>
      <c r="AM11">
        <v>1.004</v>
      </c>
      <c r="AN11">
        <v>1.0004</v>
      </c>
      <c r="AO11">
        <v>1.0042</v>
      </c>
    </row>
    <row r="12" spans="1:42" ht="14.4" thickBot="1">
      <c r="A12" s="2">
        <v>43952</v>
      </c>
      <c r="B12" s="33">
        <v>10.007992</v>
      </c>
      <c r="C12" s="33">
        <v>57.174999</v>
      </c>
      <c r="D12" s="33">
        <v>114.271873</v>
      </c>
      <c r="E12" s="33">
        <v>7.1028529999999996</v>
      </c>
      <c r="F12" s="33">
        <v>77.327194000000006</v>
      </c>
      <c r="G12" s="40">
        <v>3044.31</v>
      </c>
      <c r="H12" s="1">
        <v>0.128</v>
      </c>
      <c r="I12" s="33">
        <f t="shared" si="0"/>
        <v>0.87069530399999995</v>
      </c>
      <c r="J12" s="33">
        <f t="shared" si="1"/>
        <v>4.9742249129999996</v>
      </c>
      <c r="K12" s="33">
        <f t="shared" si="2"/>
        <v>9.941652951</v>
      </c>
      <c r="L12" s="33">
        <v>7.1028529999999996</v>
      </c>
      <c r="M12" s="33">
        <f t="shared" si="5"/>
        <v>69.594474600000012</v>
      </c>
      <c r="N12" s="33">
        <f t="shared" si="6"/>
        <v>2739.8789999999999</v>
      </c>
      <c r="O12" s="33">
        <f t="shared" si="7"/>
        <v>0.11520000000000001</v>
      </c>
      <c r="P12" s="35"/>
      <c r="Q12" s="35"/>
      <c r="R12" s="34">
        <f t="shared" si="8"/>
        <v>17.2316383892</v>
      </c>
      <c r="S12" s="39">
        <f t="shared" si="9"/>
        <v>-5.8049395281959621E-3</v>
      </c>
      <c r="T12" s="39">
        <f t="shared" si="10"/>
        <v>9.6356602249027631E-2</v>
      </c>
      <c r="U12" s="39">
        <f t="shared" si="11"/>
        <v>1.9951010843069859E-2</v>
      </c>
      <c r="V12" s="39">
        <f t="shared" si="12"/>
        <v>6.2065186104496545E-2</v>
      </c>
      <c r="W12" s="39">
        <f t="shared" si="13"/>
        <v>8.2165149432306017E-2</v>
      </c>
      <c r="X12" s="39">
        <f t="shared" si="23"/>
        <v>0.1319669068452832</v>
      </c>
      <c r="Y12" s="39">
        <f t="shared" si="14"/>
        <v>4.5281775012618333E-2</v>
      </c>
      <c r="Z12" s="39">
        <f t="shared" si="15"/>
        <v>0.42222222222222233</v>
      </c>
      <c r="AA12" s="39">
        <f t="shared" si="16"/>
        <v>-0.42802716175041827</v>
      </c>
      <c r="AB12" s="39">
        <f t="shared" si="17"/>
        <v>-0.32586561997319469</v>
      </c>
      <c r="AC12" s="39">
        <f t="shared" si="18"/>
        <v>-0.40227121137915245</v>
      </c>
      <c r="AD12" s="39">
        <f t="shared" si="19"/>
        <v>-0.36015703611772576</v>
      </c>
      <c r="AE12" s="39">
        <f t="shared" si="20"/>
        <v>-0.34005707278991631</v>
      </c>
      <c r="AF12" s="39">
        <f t="shared" si="21"/>
        <v>-0.37694044720960401</v>
      </c>
      <c r="AG12" s="39">
        <f t="shared" si="22"/>
        <v>-0.34880251970612641</v>
      </c>
    </row>
    <row r="13" spans="1:42">
      <c r="A13" s="2">
        <v>43983</v>
      </c>
      <c r="B13" s="33">
        <v>12.642794</v>
      </c>
      <c r="C13" s="33">
        <v>65.275002000000001</v>
      </c>
      <c r="D13" s="33">
        <v>112.15068100000001</v>
      </c>
      <c r="E13" s="33">
        <v>7.1100099999999999</v>
      </c>
      <c r="F13" s="33">
        <v>88.964316999999994</v>
      </c>
      <c r="G13" s="40">
        <v>3100.29</v>
      </c>
      <c r="H13" s="1">
        <v>0.13500000000000001</v>
      </c>
      <c r="I13" s="33">
        <f t="shared" si="0"/>
        <v>1.099923078</v>
      </c>
      <c r="J13" s="33">
        <f t="shared" si="1"/>
        <v>5.6789251739999997</v>
      </c>
      <c r="K13" s="33">
        <f t="shared" si="2"/>
        <v>9.7571092470000007</v>
      </c>
      <c r="L13" s="33">
        <v>7.1100099999999999</v>
      </c>
      <c r="M13" s="33">
        <f t="shared" si="5"/>
        <v>80.0678853</v>
      </c>
      <c r="N13" s="33">
        <f t="shared" si="6"/>
        <v>2790.261</v>
      </c>
      <c r="O13" s="33">
        <f t="shared" si="7"/>
        <v>0.12150000000000001</v>
      </c>
      <c r="P13" s="35"/>
      <c r="Q13" s="35"/>
      <c r="R13" s="34">
        <f t="shared" si="8"/>
        <v>18.496780153600003</v>
      </c>
      <c r="S13" s="39">
        <f t="shared" si="9"/>
        <v>0.26326979478001189</v>
      </c>
      <c r="T13" s="39">
        <f t="shared" si="10"/>
        <v>0.14167036539869468</v>
      </c>
      <c r="U13" s="39">
        <f t="shared" si="11"/>
        <v>-1.8562678149153921E-2</v>
      </c>
      <c r="V13" s="39">
        <f t="shared" si="12"/>
        <v>1.0076232747601988E-3</v>
      </c>
      <c r="W13" s="39">
        <f t="shared" si="13"/>
        <v>0.15049198604051228</v>
      </c>
      <c r="X13" s="39">
        <f t="shared" si="23"/>
        <v>7.3419702516095947E-2</v>
      </c>
      <c r="Y13" s="39">
        <f t="shared" si="14"/>
        <v>1.8388403283502688E-2</v>
      </c>
      <c r="Z13" s="39">
        <f t="shared" si="15"/>
        <v>5.4687499999999993E-2</v>
      </c>
      <c r="AA13" s="39">
        <f t="shared" si="16"/>
        <v>0.20858229478001189</v>
      </c>
      <c r="AB13" s="39">
        <f t="shared" si="17"/>
        <v>8.6982865398694681E-2</v>
      </c>
      <c r="AC13" s="39">
        <f t="shared" si="18"/>
        <v>-7.3250178149153911E-2</v>
      </c>
      <c r="AD13" s="39">
        <f t="shared" si="19"/>
        <v>-5.3679876725239793E-2</v>
      </c>
      <c r="AE13" s="39">
        <f t="shared" si="20"/>
        <v>9.5804486040512282E-2</v>
      </c>
      <c r="AF13" s="39">
        <f t="shared" si="21"/>
        <v>-3.6299096716497309E-2</v>
      </c>
      <c r="AG13" s="39">
        <f t="shared" si="22"/>
        <v>6.6738520504593779E-2</v>
      </c>
      <c r="AJ13" s="65" t="s">
        <v>58</v>
      </c>
      <c r="AK13" s="66"/>
      <c r="AL13" s="66"/>
      <c r="AM13" s="66"/>
      <c r="AN13" s="66"/>
      <c r="AO13" s="66"/>
      <c r="AP13" s="67"/>
    </row>
    <row r="14" spans="1:42">
      <c r="A14" s="2">
        <v>44013</v>
      </c>
      <c r="B14" s="33">
        <v>12.660766000000001</v>
      </c>
      <c r="C14" s="33">
        <v>70.474997999999999</v>
      </c>
      <c r="D14" s="33">
        <v>119.927498</v>
      </c>
      <c r="E14" s="33">
        <v>7.3783789999999998</v>
      </c>
      <c r="F14" s="33">
        <v>103.65516700000001</v>
      </c>
      <c r="G14" s="40">
        <v>3271.12</v>
      </c>
      <c r="H14" s="1">
        <v>8.3000000000000004E-2</v>
      </c>
      <c r="I14" s="33">
        <f t="shared" si="0"/>
        <v>1.101486642</v>
      </c>
      <c r="J14" s="33">
        <f t="shared" si="1"/>
        <v>6.1313248259999993</v>
      </c>
      <c r="K14" s="33">
        <f t="shared" si="2"/>
        <v>10.433692325999999</v>
      </c>
      <c r="L14" s="33">
        <v>7.3783789999999998</v>
      </c>
      <c r="M14" s="33">
        <f t="shared" si="5"/>
        <v>93.289650300000005</v>
      </c>
      <c r="N14" s="33">
        <f t="shared" si="6"/>
        <v>2944.0079999999998</v>
      </c>
      <c r="O14" s="33">
        <f t="shared" si="7"/>
        <v>7.4700000000000003E-2</v>
      </c>
      <c r="P14" s="35"/>
      <c r="Q14" s="35"/>
      <c r="R14" s="34">
        <f t="shared" si="8"/>
        <v>20.7427705598</v>
      </c>
      <c r="S14" s="39">
        <f t="shared" si="9"/>
        <v>1.421521223868727E-3</v>
      </c>
      <c r="T14" s="39">
        <f t="shared" si="10"/>
        <v>7.9662900661420052E-2</v>
      </c>
      <c r="U14" s="39">
        <f t="shared" si="11"/>
        <v>6.9342574923820413E-2</v>
      </c>
      <c r="V14" s="39">
        <f t="shared" si="12"/>
        <v>3.7745235238768986E-2</v>
      </c>
      <c r="W14" s="39">
        <f t="shared" si="13"/>
        <v>0.16513193711137023</v>
      </c>
      <c r="X14" s="39">
        <f t="shared" si="23"/>
        <v>0.12142602050459377</v>
      </c>
      <c r="Y14" s="39">
        <f t="shared" si="14"/>
        <v>5.5101296975444178E-2</v>
      </c>
      <c r="Z14" s="39">
        <f t="shared" si="15"/>
        <v>-0.38518518518518524</v>
      </c>
      <c r="AA14" s="39">
        <f t="shared" si="16"/>
        <v>0.38660670640905398</v>
      </c>
      <c r="AB14" s="39">
        <f t="shared" si="17"/>
        <v>0.46484808584660531</v>
      </c>
      <c r="AC14" s="39">
        <f t="shared" si="18"/>
        <v>0.45452776010900564</v>
      </c>
      <c r="AD14" s="39">
        <f t="shared" si="19"/>
        <v>0.42293042042395423</v>
      </c>
      <c r="AE14" s="39">
        <f t="shared" si="20"/>
        <v>0.55031712229655549</v>
      </c>
      <c r="AF14" s="39">
        <f t="shared" si="21"/>
        <v>0.44028648216062943</v>
      </c>
      <c r="AG14" s="39">
        <f t="shared" si="22"/>
        <v>0.52615652026166004</v>
      </c>
      <c r="AJ14" s="68" t="s">
        <v>59</v>
      </c>
      <c r="AK14" s="69"/>
      <c r="AL14" s="69"/>
      <c r="AM14" s="69"/>
      <c r="AN14" s="69"/>
      <c r="AO14" s="69"/>
      <c r="AP14" s="70"/>
    </row>
    <row r="15" spans="1:42" ht="14.4" thickBot="1">
      <c r="A15" s="2">
        <v>44044</v>
      </c>
      <c r="B15" s="33">
        <v>12.853244</v>
      </c>
      <c r="C15" s="33">
        <v>85</v>
      </c>
      <c r="D15" s="33">
        <v>128.006226</v>
      </c>
      <c r="E15" s="33">
        <v>7.9365880000000004</v>
      </c>
      <c r="F15" s="33">
        <v>125.876694</v>
      </c>
      <c r="G15" s="40">
        <v>3500.31</v>
      </c>
      <c r="H15" s="1">
        <v>9.5000000000000001E-2</v>
      </c>
      <c r="I15" s="33">
        <f t="shared" si="0"/>
        <v>1.1182322279999999</v>
      </c>
      <c r="J15" s="33">
        <f t="shared" si="1"/>
        <v>7.3949999999999996</v>
      </c>
      <c r="K15" s="33">
        <f t="shared" si="2"/>
        <v>11.136541661999999</v>
      </c>
      <c r="L15" s="33">
        <v>7.9365880000000004</v>
      </c>
      <c r="M15" s="33">
        <f t="shared" si="5"/>
        <v>113.2890246</v>
      </c>
      <c r="N15" s="33">
        <f t="shared" si="6"/>
        <v>3150.279</v>
      </c>
      <c r="O15" s="33">
        <f t="shared" si="7"/>
        <v>8.5500000000000007E-2</v>
      </c>
      <c r="P15" s="35"/>
      <c r="Q15" s="35"/>
      <c r="R15" s="34">
        <f t="shared" si="8"/>
        <v>23.666906618800002</v>
      </c>
      <c r="S15" s="39">
        <f t="shared" si="9"/>
        <v>1.5202713643076453E-2</v>
      </c>
      <c r="T15" s="39">
        <f t="shared" si="10"/>
        <v>0.20610148864424238</v>
      </c>
      <c r="U15" s="39">
        <f t="shared" si="11"/>
        <v>6.7363433196947042E-2</v>
      </c>
      <c r="V15" s="39">
        <f t="shared" si="12"/>
        <v>7.56546932598611E-2</v>
      </c>
      <c r="W15" s="39">
        <f t="shared" si="13"/>
        <v>0.21437934685880153</v>
      </c>
      <c r="X15" s="39">
        <f t="shared" si="23"/>
        <v>0.14097133507647477</v>
      </c>
      <c r="Y15" s="39">
        <f t="shared" si="14"/>
        <v>7.0064687324219291E-2</v>
      </c>
      <c r="Z15" s="39">
        <f t="shared" si="15"/>
        <v>0.1445783132530121</v>
      </c>
      <c r="AA15" s="39">
        <f t="shared" si="16"/>
        <v>-0.12937559960993564</v>
      </c>
      <c r="AB15" s="39">
        <f t="shared" si="17"/>
        <v>6.1523175391230284E-2</v>
      </c>
      <c r="AC15" s="39">
        <f t="shared" si="18"/>
        <v>-7.7214880056065055E-2</v>
      </c>
      <c r="AD15" s="39">
        <f t="shared" si="19"/>
        <v>-6.8923619993150997E-2</v>
      </c>
      <c r="AE15" s="39">
        <f t="shared" si="20"/>
        <v>6.9801033605789431E-2</v>
      </c>
      <c r="AF15" s="39">
        <f t="shared" si="21"/>
        <v>-7.4513625928792807E-2</v>
      </c>
      <c r="AG15" s="39">
        <f t="shared" si="22"/>
        <v>4.5905840498577072E-2</v>
      </c>
      <c r="AJ15" s="71" t="s">
        <v>60</v>
      </c>
      <c r="AK15" s="72"/>
      <c r="AL15" s="72"/>
      <c r="AM15" s="72"/>
      <c r="AN15" s="72"/>
      <c r="AO15" s="72"/>
      <c r="AP15" s="73"/>
    </row>
    <row r="16" spans="1:42">
      <c r="A16" s="2">
        <v>44075</v>
      </c>
      <c r="B16" s="33">
        <v>14.532078</v>
      </c>
      <c r="C16" s="33">
        <v>83.400002000000001</v>
      </c>
      <c r="D16" s="33">
        <v>136.27070599999999</v>
      </c>
      <c r="E16" s="33">
        <v>8.165597</v>
      </c>
      <c r="F16" s="33">
        <v>113.17472100000001</v>
      </c>
      <c r="G16" s="40">
        <v>3363</v>
      </c>
      <c r="H16" s="1">
        <v>8.5000000000000006E-2</v>
      </c>
      <c r="I16" s="33">
        <f t="shared" si="0"/>
        <v>1.2642907859999999</v>
      </c>
      <c r="J16" s="33">
        <f t="shared" si="1"/>
        <v>7.255800174</v>
      </c>
      <c r="K16" s="33">
        <f t="shared" si="2"/>
        <v>11.855551421999998</v>
      </c>
      <c r="L16" s="33">
        <v>8.165597</v>
      </c>
      <c r="M16" s="33">
        <f t="shared" si="5"/>
        <v>101.8572489</v>
      </c>
      <c r="N16" s="33">
        <f t="shared" si="6"/>
        <v>3026.7000000000003</v>
      </c>
      <c r="O16" s="33">
        <f t="shared" si="7"/>
        <v>7.6500000000000012E-2</v>
      </c>
      <c r="P16" s="35"/>
      <c r="Q16" s="35"/>
      <c r="R16" s="34">
        <f t="shared" si="8"/>
        <v>28.175077298000005</v>
      </c>
      <c r="S16" s="39">
        <f t="shared" si="9"/>
        <v>0.13061558622865949</v>
      </c>
      <c r="T16" s="39">
        <f t="shared" si="10"/>
        <v>-1.8823505882352886E-2</v>
      </c>
      <c r="U16" s="39">
        <f t="shared" si="11"/>
        <v>6.4563109609996519E-2</v>
      </c>
      <c r="V16" s="39">
        <f t="shared" si="12"/>
        <v>2.8854842912344646E-2</v>
      </c>
      <c r="W16" s="39">
        <f t="shared" si="13"/>
        <v>-0.10090806007345572</v>
      </c>
      <c r="X16" s="39">
        <f t="shared" si="23"/>
        <v>0.19048415375158917</v>
      </c>
      <c r="Y16" s="39">
        <f t="shared" si="14"/>
        <v>-3.9227954095494309E-2</v>
      </c>
      <c r="Z16" s="39">
        <f t="shared" si="15"/>
        <v>-0.10526315789473677</v>
      </c>
      <c r="AA16" s="39">
        <f t="shared" si="16"/>
        <v>0.23587874412339627</v>
      </c>
      <c r="AB16" s="39">
        <f t="shared" si="17"/>
        <v>8.6439652012383877E-2</v>
      </c>
      <c r="AC16" s="39">
        <f t="shared" si="18"/>
        <v>0.16982626750473329</v>
      </c>
      <c r="AD16" s="39">
        <f t="shared" si="19"/>
        <v>0.13411800080708142</v>
      </c>
      <c r="AE16" s="39">
        <f t="shared" si="20"/>
        <v>4.3550978212810454E-3</v>
      </c>
      <c r="AF16" s="39">
        <f t="shared" si="21"/>
        <v>6.6035203799242465E-2</v>
      </c>
      <c r="AG16" s="39">
        <f t="shared" si="22"/>
        <v>3.0893188313544387E-2</v>
      </c>
    </row>
    <row r="17" spans="1:43">
      <c r="A17" s="2">
        <v>44105</v>
      </c>
      <c r="B17" s="33">
        <v>13.193065000000001</v>
      </c>
      <c r="C17" s="33">
        <v>90</v>
      </c>
      <c r="D17" s="33">
        <v>124.059731</v>
      </c>
      <c r="E17" s="33">
        <v>8.1155000000000008</v>
      </c>
      <c r="F17" s="33">
        <v>106.38286600000001</v>
      </c>
      <c r="G17" s="40">
        <v>3269.96</v>
      </c>
      <c r="H17" s="1">
        <v>8.3000000000000004E-2</v>
      </c>
      <c r="I17" s="33">
        <f t="shared" si="0"/>
        <v>1.1477966550000001</v>
      </c>
      <c r="J17" s="33">
        <f t="shared" si="1"/>
        <v>7.8299999999999992</v>
      </c>
      <c r="K17" s="33">
        <f t="shared" si="2"/>
        <v>10.793196597</v>
      </c>
      <c r="L17" s="33">
        <v>8.1155000000000008</v>
      </c>
      <c r="M17" s="33">
        <f t="shared" si="5"/>
        <v>95.744579400000006</v>
      </c>
      <c r="N17" s="33">
        <f t="shared" si="6"/>
        <v>2942.9639999999999</v>
      </c>
      <c r="O17" s="33">
        <f t="shared" si="7"/>
        <v>7.4700000000000003E-2</v>
      </c>
      <c r="P17" s="35"/>
      <c r="Q17" s="35"/>
      <c r="R17" s="34">
        <f t="shared" si="8"/>
        <v>26.0796976564</v>
      </c>
      <c r="S17" s="39">
        <f t="shared" si="9"/>
        <v>-9.214188087897672E-2</v>
      </c>
      <c r="T17" s="39">
        <f t="shared" si="10"/>
        <v>7.913666476890481E-2</v>
      </c>
      <c r="U17" s="39">
        <f t="shared" si="11"/>
        <v>-8.9608217044094426E-2</v>
      </c>
      <c r="V17" s="39">
        <f t="shared" si="12"/>
        <v>-6.1351301074494824E-3</v>
      </c>
      <c r="W17" s="39">
        <f t="shared" si="13"/>
        <v>-6.0012120551196188E-2</v>
      </c>
      <c r="X17" s="39">
        <f t="shared" si="23"/>
        <v>-7.436996958119238E-2</v>
      </c>
      <c r="Y17" s="39">
        <f t="shared" si="14"/>
        <v>-2.7665774606006648E-2</v>
      </c>
      <c r="Z17" s="39">
        <f t="shared" si="15"/>
        <v>-2.3529411764706007E-2</v>
      </c>
      <c r="AA17" s="39">
        <f t="shared" si="16"/>
        <v>-6.8612469114270713E-2</v>
      </c>
      <c r="AB17" s="39">
        <f t="shared" si="17"/>
        <v>0.10266607653361082</v>
      </c>
      <c r="AC17" s="39">
        <f t="shared" si="18"/>
        <v>-6.607880527938842E-2</v>
      </c>
      <c r="AD17" s="39">
        <f t="shared" si="19"/>
        <v>1.7394281657256525E-2</v>
      </c>
      <c r="AE17" s="39">
        <f t="shared" si="20"/>
        <v>-3.6482708786490181E-2</v>
      </c>
      <c r="AF17" s="39">
        <f t="shared" si="21"/>
        <v>-4.1363628413006413E-3</v>
      </c>
      <c r="AG17" s="39">
        <f t="shared" si="22"/>
        <v>-2.8368549010458634E-2</v>
      </c>
    </row>
    <row r="18" spans="1:43">
      <c r="A18" s="2">
        <v>44136</v>
      </c>
      <c r="B18" s="33">
        <v>15.676845</v>
      </c>
      <c r="C18" s="33">
        <v>87.050003000000004</v>
      </c>
      <c r="D18" s="33">
        <v>137.80287200000001</v>
      </c>
      <c r="E18" s="33">
        <v>9.2891709999999996</v>
      </c>
      <c r="F18" s="33">
        <v>116.340988</v>
      </c>
      <c r="G18" s="40">
        <v>3621.63</v>
      </c>
      <c r="H18" s="1">
        <v>7.4999999999999997E-2</v>
      </c>
      <c r="I18" s="33">
        <f t="shared" si="0"/>
        <v>1.363885515</v>
      </c>
      <c r="J18" s="33">
        <f t="shared" si="1"/>
        <v>7.5733502609999999</v>
      </c>
      <c r="K18" s="33">
        <f t="shared" si="2"/>
        <v>11.988849864000001</v>
      </c>
      <c r="L18" s="33">
        <v>9.2891709999999996</v>
      </c>
      <c r="M18" s="33">
        <f t="shared" si="5"/>
        <v>104.70688919999999</v>
      </c>
      <c r="N18" s="33">
        <f t="shared" si="6"/>
        <v>3259.4670000000001</v>
      </c>
      <c r="O18" s="33">
        <f t="shared" si="7"/>
        <v>6.7500000000000004E-2</v>
      </c>
      <c r="P18" s="35"/>
      <c r="Q18" s="35"/>
      <c r="R18" s="34">
        <f t="shared" si="8"/>
        <v>24.7262145304</v>
      </c>
      <c r="S18" s="39">
        <f t="shared" si="9"/>
        <v>0.1882640614595622</v>
      </c>
      <c r="T18" s="39">
        <f t="shared" si="10"/>
        <v>-3.2777744444444361E-2</v>
      </c>
      <c r="U18" s="39">
        <f t="shared" si="11"/>
        <v>0.11077842011442061</v>
      </c>
      <c r="V18" s="39">
        <f t="shared" si="12"/>
        <v>0.14462091060316662</v>
      </c>
      <c r="W18" s="39">
        <f t="shared" si="13"/>
        <v>9.3606445985390016E-2</v>
      </c>
      <c r="X18" s="39">
        <f t="shared" si="23"/>
        <v>-5.1897960775164641E-2</v>
      </c>
      <c r="Y18" s="39">
        <f t="shared" si="14"/>
        <v>0.10754565805086307</v>
      </c>
      <c r="Z18" s="39">
        <f t="shared" si="15"/>
        <v>-9.6385542168674676E-2</v>
      </c>
      <c r="AA18" s="39">
        <f t="shared" si="16"/>
        <v>0.28464960362823688</v>
      </c>
      <c r="AB18" s="39">
        <f t="shared" si="17"/>
        <v>6.3607797724230308E-2</v>
      </c>
      <c r="AC18" s="39">
        <f t="shared" si="18"/>
        <v>0.2071639622830953</v>
      </c>
      <c r="AD18" s="39">
        <f t="shared" si="19"/>
        <v>0.2410064527718413</v>
      </c>
      <c r="AE18" s="39">
        <f t="shared" si="20"/>
        <v>0.18999198815406471</v>
      </c>
      <c r="AF18" s="39">
        <f t="shared" si="21"/>
        <v>0.20393120021953776</v>
      </c>
      <c r="AG18" s="39">
        <f t="shared" si="22"/>
        <v>0.18771430722584131</v>
      </c>
    </row>
    <row r="19" spans="1:43" ht="14.4" thickBot="1">
      <c r="A19" s="2">
        <v>44166</v>
      </c>
      <c r="B19" s="33">
        <v>15.408037</v>
      </c>
      <c r="C19" s="33">
        <v>98.300003000000004</v>
      </c>
      <c r="D19" s="33">
        <v>139.10290499999999</v>
      </c>
      <c r="E19" s="33">
        <v>9.9332600000000006</v>
      </c>
      <c r="F19" s="33">
        <v>129.894318</v>
      </c>
      <c r="G19" s="40">
        <v>3756.07</v>
      </c>
      <c r="H19" s="1">
        <v>6.5000000000000002E-2</v>
      </c>
      <c r="I19" s="33">
        <f t="shared" si="0"/>
        <v>1.340499219</v>
      </c>
      <c r="J19" s="33">
        <f t="shared" si="1"/>
        <v>8.5521002609999996</v>
      </c>
      <c r="K19" s="33">
        <f t="shared" si="2"/>
        <v>12.101952734999999</v>
      </c>
      <c r="L19" s="33">
        <v>9.9332600000000006</v>
      </c>
      <c r="M19" s="33">
        <f t="shared" si="5"/>
        <v>116.90488620000001</v>
      </c>
      <c r="N19" s="33">
        <f t="shared" si="6"/>
        <v>3380.4630000000002</v>
      </c>
      <c r="O19" s="33">
        <f t="shared" si="7"/>
        <v>5.8500000000000003E-2</v>
      </c>
      <c r="P19" s="35"/>
      <c r="Q19" s="35"/>
      <c r="R19" s="34">
        <f t="shared" si="8"/>
        <v>26.984429168000002</v>
      </c>
      <c r="S19" s="39">
        <f t="shared" si="9"/>
        <v>-1.7146817487829962E-2</v>
      </c>
      <c r="T19" s="39">
        <f t="shared" si="10"/>
        <v>0.12923606676957838</v>
      </c>
      <c r="U19" s="39">
        <f t="shared" si="11"/>
        <v>9.4340051200093016E-3</v>
      </c>
      <c r="V19" s="39">
        <f t="shared" si="12"/>
        <v>6.9337619040493612E-2</v>
      </c>
      <c r="W19" s="39">
        <f t="shared" si="13"/>
        <v>0.11649660393119593</v>
      </c>
      <c r="X19" s="39">
        <f t="shared" si="23"/>
        <v>9.1328765057166653E-2</v>
      </c>
      <c r="Y19" s="39">
        <f t="shared" si="14"/>
        <v>3.7121406659432386E-2</v>
      </c>
      <c r="Z19" s="39">
        <f t="shared" si="15"/>
        <v>-0.13333333333333333</v>
      </c>
      <c r="AA19" s="39">
        <f t="shared" si="16"/>
        <v>0.11618651584550337</v>
      </c>
      <c r="AB19" s="39">
        <f t="shared" si="17"/>
        <v>0.26256940010291174</v>
      </c>
      <c r="AC19" s="39">
        <f t="shared" si="18"/>
        <v>0.14276733845334263</v>
      </c>
      <c r="AD19" s="39">
        <f t="shared" si="19"/>
        <v>0.20267095237382693</v>
      </c>
      <c r="AE19" s="39">
        <f t="shared" si="20"/>
        <v>0.24982993726452926</v>
      </c>
      <c r="AF19" s="39">
        <f t="shared" si="21"/>
        <v>0.17045473999276572</v>
      </c>
      <c r="AG19" s="39">
        <f t="shared" si="22"/>
        <v>0.23643392136797747</v>
      </c>
    </row>
    <row r="20" spans="1:43" ht="14.4" thickBot="1">
      <c r="A20" s="2">
        <v>44197</v>
      </c>
      <c r="B20" s="33">
        <v>14.840407000000001</v>
      </c>
      <c r="C20" s="33">
        <v>94.5</v>
      </c>
      <c r="D20" s="33">
        <v>142.631561</v>
      </c>
      <c r="E20" s="33">
        <v>9.8688509999999994</v>
      </c>
      <c r="F20" s="33">
        <v>129.17971800000001</v>
      </c>
      <c r="G20" s="40">
        <v>3714.24</v>
      </c>
      <c r="H20" s="1">
        <v>4.8000000000000001E-2</v>
      </c>
      <c r="I20" s="33">
        <f t="shared" si="0"/>
        <v>1.2911154089999999</v>
      </c>
      <c r="J20" s="33">
        <f t="shared" si="1"/>
        <v>8.2214999999999989</v>
      </c>
      <c r="K20" s="33">
        <f t="shared" si="2"/>
        <v>12.408945807</v>
      </c>
      <c r="L20" s="33">
        <v>9.8688509999999994</v>
      </c>
      <c r="M20" s="33">
        <f t="shared" si="5"/>
        <v>116.2617462</v>
      </c>
      <c r="N20" s="33">
        <f t="shared" si="6"/>
        <v>3342.8159999999998</v>
      </c>
      <c r="O20" s="33">
        <f t="shared" si="7"/>
        <v>4.3200000000000002E-2</v>
      </c>
      <c r="P20" s="35"/>
      <c r="Q20" s="35"/>
      <c r="R20" s="34">
        <f t="shared" si="8"/>
        <v>29.766539683000005</v>
      </c>
      <c r="S20" s="39">
        <f t="shared" si="9"/>
        <v>-3.6839864805620702E-2</v>
      </c>
      <c r="T20" s="39">
        <f t="shared" si="10"/>
        <v>-3.8657201261733519E-2</v>
      </c>
      <c r="U20" s="39">
        <f t="shared" si="11"/>
        <v>2.5367234422602539E-2</v>
      </c>
      <c r="V20" s="39">
        <f t="shared" si="12"/>
        <v>-6.4841753865298264E-3</v>
      </c>
      <c r="W20" s="39">
        <f t="shared" si="13"/>
        <v>-5.5013953728137877E-3</v>
      </c>
      <c r="X20" s="39">
        <f t="shared" si="23"/>
        <v>0.10310058803464413</v>
      </c>
      <c r="Y20" s="39">
        <f t="shared" si="14"/>
        <v>-1.1136640158463615E-2</v>
      </c>
      <c r="Z20" s="39">
        <f t="shared" si="15"/>
        <v>-0.26153846153846155</v>
      </c>
      <c r="AA20" s="39">
        <f t="shared" si="16"/>
        <v>0.22469859673284084</v>
      </c>
      <c r="AB20" s="39">
        <f t="shared" si="17"/>
        <v>0.22288126027672803</v>
      </c>
      <c r="AC20" s="39">
        <f t="shared" si="18"/>
        <v>0.28690569596106408</v>
      </c>
      <c r="AD20" s="39">
        <f t="shared" si="19"/>
        <v>0.25505428615193171</v>
      </c>
      <c r="AE20" s="39">
        <f t="shared" si="20"/>
        <v>0.25603706616564775</v>
      </c>
      <c r="AF20" s="39">
        <f t="shared" si="21"/>
        <v>0.25040182137999795</v>
      </c>
      <c r="AG20" s="39">
        <f t="shared" si="22"/>
        <v>0.25629404947503459</v>
      </c>
      <c r="AI20" s="45" t="s">
        <v>61</v>
      </c>
      <c r="AJ20" s="46" t="s">
        <v>81</v>
      </c>
      <c r="AK20" s="47"/>
      <c r="AL20" s="47"/>
      <c r="AM20" s="47"/>
      <c r="AN20" s="47"/>
      <c r="AO20" s="47"/>
      <c r="AP20" s="47"/>
      <c r="AQ20" s="48"/>
    </row>
    <row r="21" spans="1:43">
      <c r="A21" s="2">
        <v>44228</v>
      </c>
      <c r="B21" s="33">
        <v>14.267545999999999</v>
      </c>
      <c r="C21" s="33">
        <v>114</v>
      </c>
      <c r="D21" s="33">
        <v>145.045883</v>
      </c>
      <c r="E21" s="33">
        <v>10.641755</v>
      </c>
      <c r="F21" s="33">
        <v>118.705139</v>
      </c>
      <c r="G21" s="40">
        <v>3811.15</v>
      </c>
      <c r="H21" s="1">
        <v>3.5000000000000003E-2</v>
      </c>
      <c r="I21" s="33">
        <f t="shared" si="0"/>
        <v>1.2412765019999998</v>
      </c>
      <c r="J21" s="33">
        <f t="shared" si="1"/>
        <v>9.9179999999999993</v>
      </c>
      <c r="K21" s="33">
        <f t="shared" si="2"/>
        <v>12.618991821</v>
      </c>
      <c r="L21" s="33">
        <v>10.641755</v>
      </c>
      <c r="M21" s="33">
        <f t="shared" si="5"/>
        <v>106.83462510000001</v>
      </c>
      <c r="N21" s="33">
        <f t="shared" si="6"/>
        <v>3430.0350000000003</v>
      </c>
      <c r="O21" s="33">
        <f t="shared" si="7"/>
        <v>3.1500000000000007E-2</v>
      </c>
      <c r="P21" s="35"/>
      <c r="Q21" s="35"/>
      <c r="R21" s="34">
        <f t="shared" si="8"/>
        <v>29.610431683200002</v>
      </c>
      <c r="S21" s="39">
        <f t="shared" si="9"/>
        <v>-3.8601434583296845E-2</v>
      </c>
      <c r="T21" s="39">
        <f t="shared" si="10"/>
        <v>0.20634920634920642</v>
      </c>
      <c r="U21" s="39">
        <f t="shared" si="11"/>
        <v>1.6926982941734718E-2</v>
      </c>
      <c r="V21" s="39">
        <f t="shared" si="12"/>
        <v>7.8317526528670925E-2</v>
      </c>
      <c r="W21" s="39">
        <f t="shared" si="13"/>
        <v>-8.1085321768545687E-2</v>
      </c>
      <c r="X21" s="39">
        <f t="shared" si="23"/>
        <v>-5.2444120634269828E-3</v>
      </c>
      <c r="Y21" s="39">
        <f t="shared" si="14"/>
        <v>2.6091474971999807E-2</v>
      </c>
      <c r="Z21" s="39">
        <f t="shared" si="15"/>
        <v>-0.2708333333333332</v>
      </c>
      <c r="AA21" s="39">
        <f t="shared" si="16"/>
        <v>0.23223189875003636</v>
      </c>
      <c r="AB21" s="39">
        <f t="shared" si="17"/>
        <v>0.47718253968253965</v>
      </c>
      <c r="AC21" s="39">
        <f t="shared" si="18"/>
        <v>0.28776031627506793</v>
      </c>
      <c r="AD21" s="39">
        <f t="shared" si="19"/>
        <v>0.34915085986200411</v>
      </c>
      <c r="AE21" s="39">
        <f t="shared" si="20"/>
        <v>0.18974801156478752</v>
      </c>
      <c r="AF21" s="39">
        <f t="shared" si="21"/>
        <v>0.29692480830533302</v>
      </c>
      <c r="AG21" s="39">
        <f t="shared" si="22"/>
        <v>0.22492039247704249</v>
      </c>
      <c r="AJ21" s="49" t="s">
        <v>82</v>
      </c>
      <c r="AK21" s="55"/>
      <c r="AL21" s="55"/>
      <c r="AM21" s="55"/>
      <c r="AN21" s="55"/>
      <c r="AO21" s="55"/>
      <c r="AP21" s="55"/>
      <c r="AQ21" s="51"/>
    </row>
    <row r="22" spans="1:43">
      <c r="A22" s="2">
        <v>44256</v>
      </c>
      <c r="B22" s="33">
        <v>14.689086</v>
      </c>
      <c r="C22" s="33">
        <v>120.099998</v>
      </c>
      <c r="D22" s="33">
        <v>161.66764800000001</v>
      </c>
      <c r="E22" s="33">
        <v>11.128399999999999</v>
      </c>
      <c r="F22" s="33">
        <v>119.75507399999999</v>
      </c>
      <c r="G22" s="40">
        <v>3972.89</v>
      </c>
      <c r="H22" s="1">
        <v>1.2999999999999999E-2</v>
      </c>
      <c r="I22" s="33">
        <f t="shared" si="0"/>
        <v>1.2779504819999998</v>
      </c>
      <c r="J22" s="33">
        <f t="shared" si="1"/>
        <v>10.448699825999999</v>
      </c>
      <c r="K22" s="33">
        <f t="shared" si="2"/>
        <v>14.065085376000001</v>
      </c>
      <c r="L22" s="33">
        <v>11.128399999999999</v>
      </c>
      <c r="M22" s="33">
        <f t="shared" si="5"/>
        <v>107.7795666</v>
      </c>
      <c r="N22" s="33">
        <f t="shared" si="6"/>
        <v>3575.6010000000001</v>
      </c>
      <c r="O22" s="33">
        <f t="shared" si="7"/>
        <v>1.17E-2</v>
      </c>
      <c r="P22" s="35"/>
      <c r="Q22" s="35"/>
      <c r="R22" s="34">
        <f t="shared" si="8"/>
        <v>28.250929684600003</v>
      </c>
      <c r="S22" s="39">
        <f t="shared" si="9"/>
        <v>2.9545375217293848E-2</v>
      </c>
      <c r="T22" s="39">
        <f t="shared" si="10"/>
        <v>5.3508754385964849E-2</v>
      </c>
      <c r="U22" s="39">
        <f t="shared" si="11"/>
        <v>0.11459659975319679</v>
      </c>
      <c r="V22" s="39">
        <f t="shared" si="12"/>
        <v>4.5729769196904017E-2</v>
      </c>
      <c r="W22" s="39">
        <f t="shared" si="13"/>
        <v>8.8448992928602931E-3</v>
      </c>
      <c r="X22" s="39">
        <f t="shared" si="23"/>
        <v>-4.5912940856290732E-2</v>
      </c>
      <c r="Y22" s="39">
        <f t="shared" si="14"/>
        <v>4.2438634008107726E-2</v>
      </c>
      <c r="Z22" s="39">
        <f t="shared" si="15"/>
        <v>-0.62857142857142856</v>
      </c>
      <c r="AA22" s="39">
        <f t="shared" si="16"/>
        <v>0.65811680378872239</v>
      </c>
      <c r="AB22" s="39">
        <f t="shared" si="17"/>
        <v>0.68208018295739337</v>
      </c>
      <c r="AC22" s="39">
        <f t="shared" si="18"/>
        <v>0.74316802832462536</v>
      </c>
      <c r="AD22" s="39">
        <f t="shared" si="19"/>
        <v>0.67430119776833253</v>
      </c>
      <c r="AE22" s="39">
        <f t="shared" si="20"/>
        <v>0.63741632786428881</v>
      </c>
      <c r="AF22" s="39">
        <f t="shared" si="21"/>
        <v>0.67101006257953633</v>
      </c>
      <c r="AG22" s="39">
        <f t="shared" si="22"/>
        <v>0.6529603877983382</v>
      </c>
      <c r="AJ22" s="49" t="s">
        <v>87</v>
      </c>
      <c r="AK22" s="55"/>
      <c r="AL22" s="55"/>
      <c r="AM22" s="55"/>
      <c r="AN22" s="55"/>
      <c r="AO22" s="55"/>
      <c r="AP22" s="55"/>
      <c r="AQ22" s="51"/>
    </row>
    <row r="23" spans="1:43">
      <c r="A23" s="2">
        <v>44287</v>
      </c>
      <c r="B23" s="33">
        <v>17.544172</v>
      </c>
      <c r="C23" s="33">
        <v>130.300003</v>
      </c>
      <c r="D23" s="33">
        <v>166.89097599999999</v>
      </c>
      <c r="E23" s="33">
        <v>11.214276999999999</v>
      </c>
      <c r="F23" s="33">
        <v>128.882553</v>
      </c>
      <c r="G23" s="40">
        <v>4181.17</v>
      </c>
      <c r="H23" s="1">
        <v>3.0000000000000001E-3</v>
      </c>
      <c r="I23" s="33">
        <f t="shared" si="0"/>
        <v>1.5263429639999999</v>
      </c>
      <c r="J23" s="33">
        <f t="shared" si="1"/>
        <v>11.336100261</v>
      </c>
      <c r="K23" s="33">
        <f t="shared" si="2"/>
        <v>14.519514911999998</v>
      </c>
      <c r="L23" s="33">
        <v>11.214276999999999</v>
      </c>
      <c r="M23" s="33">
        <f t="shared" si="5"/>
        <v>115.9942977</v>
      </c>
      <c r="N23" s="33">
        <f t="shared" si="6"/>
        <v>3763.0530000000003</v>
      </c>
      <c r="O23" s="33">
        <f t="shared" si="7"/>
        <v>2.7000000000000001E-3</v>
      </c>
      <c r="P23" s="35"/>
      <c r="Q23" s="35"/>
      <c r="R23" s="34">
        <f t="shared" si="8"/>
        <v>28.939940456800002</v>
      </c>
      <c r="S23" s="39">
        <f t="shared" si="9"/>
        <v>0.19436784562361478</v>
      </c>
      <c r="T23" s="39">
        <f t="shared" si="10"/>
        <v>8.4929268691578338E-2</v>
      </c>
      <c r="U23" s="39">
        <f t="shared" si="11"/>
        <v>3.2309049241564837E-2</v>
      </c>
      <c r="V23" s="39">
        <f t="shared" si="12"/>
        <v>7.7169224686387972E-3</v>
      </c>
      <c r="W23" s="39">
        <f t="shared" si="13"/>
        <v>7.6217889523411839E-2</v>
      </c>
      <c r="X23" s="39">
        <f t="shared" si="23"/>
        <v>2.4388959226909604E-2</v>
      </c>
      <c r="Y23" s="39">
        <f t="shared" si="14"/>
        <v>5.2425312555847314E-2</v>
      </c>
      <c r="Z23" s="39">
        <f t="shared" si="15"/>
        <v>-0.76923076923076927</v>
      </c>
      <c r="AA23" s="39">
        <f t="shared" si="16"/>
        <v>0.96359861485438403</v>
      </c>
      <c r="AB23" s="39">
        <f t="shared" si="17"/>
        <v>0.85416003792234763</v>
      </c>
      <c r="AC23" s="39">
        <f t="shared" si="18"/>
        <v>0.80153981847233413</v>
      </c>
      <c r="AD23" s="39">
        <f t="shared" si="19"/>
        <v>0.77694769169940803</v>
      </c>
      <c r="AE23" s="39">
        <f t="shared" si="20"/>
        <v>0.84544865875418107</v>
      </c>
      <c r="AF23" s="39">
        <f t="shared" si="21"/>
        <v>0.82165608178661653</v>
      </c>
      <c r="AG23" s="39">
        <f t="shared" si="22"/>
        <v>0.83758495653647236</v>
      </c>
      <c r="AJ23" s="49" t="s">
        <v>83</v>
      </c>
      <c r="AK23" s="55"/>
      <c r="AL23" s="55"/>
      <c r="AM23" s="55"/>
      <c r="AN23" s="55"/>
      <c r="AO23" s="55"/>
      <c r="AP23" s="55"/>
      <c r="AQ23" s="51"/>
    </row>
    <row r="24" spans="1:43">
      <c r="A24" s="2">
        <v>44317</v>
      </c>
      <c r="B24" s="33">
        <v>19.685566000000001</v>
      </c>
      <c r="C24" s="33">
        <v>123.650002</v>
      </c>
      <c r="D24" s="33">
        <v>177.91799900000001</v>
      </c>
      <c r="E24" s="33">
        <v>13.47031</v>
      </c>
      <c r="F24" s="33">
        <v>122.16686199999999</v>
      </c>
      <c r="G24" s="40">
        <v>4204.1099999999997</v>
      </c>
      <c r="H24" s="1">
        <v>8.0000000000000002E-3</v>
      </c>
      <c r="I24" s="33">
        <f t="shared" si="0"/>
        <v>1.7126442420000001</v>
      </c>
      <c r="J24" s="33">
        <f t="shared" si="1"/>
        <v>10.757550173999999</v>
      </c>
      <c r="K24" s="33">
        <f t="shared" si="2"/>
        <v>15.478865913</v>
      </c>
      <c r="L24" s="33">
        <v>13.47031</v>
      </c>
      <c r="M24" s="33">
        <f t="shared" si="5"/>
        <v>109.9501758</v>
      </c>
      <c r="N24" s="33">
        <f t="shared" si="6"/>
        <v>3783.6989999999996</v>
      </c>
      <c r="O24" s="33">
        <f t="shared" si="7"/>
        <v>7.2000000000000007E-3</v>
      </c>
      <c r="P24" s="35"/>
      <c r="Q24" s="35"/>
      <c r="R24" s="34">
        <f t="shared" si="8"/>
        <v>30.918106567400002</v>
      </c>
      <c r="S24" s="39">
        <f t="shared" si="9"/>
        <v>0.12205728489209991</v>
      </c>
      <c r="T24" s="39">
        <f t="shared" si="10"/>
        <v>-5.1036077105846421E-2</v>
      </c>
      <c r="U24" s="39">
        <f t="shared" si="11"/>
        <v>6.6073212969885331E-2</v>
      </c>
      <c r="V24" s="39">
        <f t="shared" si="12"/>
        <v>0.20117507352457947</v>
      </c>
      <c r="W24" s="39">
        <f t="shared" si="13"/>
        <v>-5.2107060604238711E-2</v>
      </c>
      <c r="X24" s="39">
        <f t="shared" si="23"/>
        <v>6.8354187305703029E-2</v>
      </c>
      <c r="Y24" s="39">
        <f t="shared" si="14"/>
        <v>5.4865025818130317E-3</v>
      </c>
      <c r="Z24" s="39">
        <f t="shared" si="15"/>
        <v>1.6666666666666667</v>
      </c>
      <c r="AA24" s="39">
        <f t="shared" si="16"/>
        <v>-1.5446093817745667</v>
      </c>
      <c r="AB24" s="39">
        <f t="shared" si="17"/>
        <v>-1.7177027437725132</v>
      </c>
      <c r="AC24" s="39">
        <f t="shared" si="18"/>
        <v>-1.6005934536967814</v>
      </c>
      <c r="AD24" s="39">
        <f t="shared" si="19"/>
        <v>-1.4654915931420873</v>
      </c>
      <c r="AE24" s="39">
        <f t="shared" si="20"/>
        <v>-1.7187737272709054</v>
      </c>
      <c r="AF24" s="39">
        <f t="shared" si="21"/>
        <v>-1.6611801640848538</v>
      </c>
      <c r="AG24" s="39">
        <f t="shared" si="22"/>
        <v>-1.6875022679734828</v>
      </c>
      <c r="AJ24" s="49" t="s">
        <v>88</v>
      </c>
      <c r="AK24" s="55"/>
      <c r="AL24" s="55"/>
      <c r="AM24" s="55"/>
      <c r="AN24" s="55"/>
      <c r="AO24" s="55"/>
      <c r="AP24" s="55"/>
      <c r="AQ24" s="51"/>
    </row>
    <row r="25" spans="1:43">
      <c r="A25" s="2">
        <v>44348</v>
      </c>
      <c r="B25" s="33">
        <v>19.489902000000001</v>
      </c>
      <c r="C25" s="33">
        <v>115.75</v>
      </c>
      <c r="D25" s="33">
        <v>185.702484</v>
      </c>
      <c r="E25" s="33">
        <v>13.177830999999999</v>
      </c>
      <c r="F25" s="33">
        <v>134.502792</v>
      </c>
      <c r="G25" s="40">
        <v>4297.5</v>
      </c>
      <c r="H25" s="1">
        <v>0.04</v>
      </c>
      <c r="I25" s="33">
        <f t="shared" si="0"/>
        <v>1.695621474</v>
      </c>
      <c r="J25" s="33">
        <f t="shared" si="1"/>
        <v>10.07025</v>
      </c>
      <c r="K25" s="33">
        <f t="shared" si="2"/>
        <v>16.156116107999999</v>
      </c>
      <c r="L25" s="33">
        <v>13.177830999999999</v>
      </c>
      <c r="M25" s="33">
        <f t="shared" si="5"/>
        <v>121.0525128</v>
      </c>
      <c r="N25" s="33">
        <f t="shared" si="6"/>
        <v>3867.75</v>
      </c>
      <c r="O25" s="33">
        <f t="shared" si="7"/>
        <v>3.6000000000000004E-2</v>
      </c>
      <c r="P25" s="35"/>
      <c r="Q25" s="35"/>
      <c r="R25" s="34">
        <f t="shared" si="8"/>
        <v>30.273909225800004</v>
      </c>
      <c r="S25" s="39">
        <f t="shared" si="9"/>
        <v>-9.9394652914730278E-3</v>
      </c>
      <c r="T25" s="39">
        <f t="shared" si="10"/>
        <v>-6.3890027272300309E-2</v>
      </c>
      <c r="U25" s="39">
        <f t="shared" si="11"/>
        <v>4.3753218020398207E-2</v>
      </c>
      <c r="V25" s="39">
        <f t="shared" si="12"/>
        <v>-2.1712863326827678E-2</v>
      </c>
      <c r="W25" s="39">
        <f t="shared" si="13"/>
        <v>0.10097607320060334</v>
      </c>
      <c r="X25" s="39">
        <f t="shared" si="23"/>
        <v>-2.0835601306816075E-2</v>
      </c>
      <c r="Y25" s="39">
        <f t="shared" si="14"/>
        <v>2.2213976323169574E-2</v>
      </c>
      <c r="Z25" s="39">
        <f t="shared" si="15"/>
        <v>4</v>
      </c>
      <c r="AA25" s="39">
        <f t="shared" si="16"/>
        <v>-4.009939465291473</v>
      </c>
      <c r="AB25" s="39">
        <f t="shared" si="17"/>
        <v>-4.0638900272723006</v>
      </c>
      <c r="AC25" s="39">
        <f t="shared" si="18"/>
        <v>-3.9562467819796017</v>
      </c>
      <c r="AD25" s="39">
        <f t="shared" si="19"/>
        <v>-4.0217128633268278</v>
      </c>
      <c r="AE25" s="39">
        <f t="shared" si="20"/>
        <v>-3.8990239267993965</v>
      </c>
      <c r="AF25" s="39">
        <f t="shared" si="21"/>
        <v>-3.9777860236768303</v>
      </c>
      <c r="AG25" s="39">
        <f t="shared" si="22"/>
        <v>-3.928765160966984</v>
      </c>
      <c r="AJ25" s="49" t="s">
        <v>84</v>
      </c>
      <c r="AK25" s="55"/>
      <c r="AL25" s="55"/>
      <c r="AM25" s="55"/>
      <c r="AN25" s="55"/>
      <c r="AO25" s="55"/>
      <c r="AP25" s="55"/>
      <c r="AQ25" s="51"/>
    </row>
    <row r="26" spans="1:43">
      <c r="A26" s="2">
        <v>44378</v>
      </c>
      <c r="B26" s="33">
        <v>23.605903999999999</v>
      </c>
      <c r="C26" s="33">
        <v>111.349998</v>
      </c>
      <c r="D26" s="33">
        <v>200.81289699999999</v>
      </c>
      <c r="E26" s="33">
        <v>13.535306</v>
      </c>
      <c r="F26" s="33">
        <v>143.243134</v>
      </c>
      <c r="G26" s="40">
        <v>4395.26</v>
      </c>
      <c r="H26" s="1">
        <v>0.04</v>
      </c>
      <c r="I26" s="33">
        <f t="shared" si="0"/>
        <v>2.0537136479999996</v>
      </c>
      <c r="J26" s="33">
        <f t="shared" si="1"/>
        <v>9.6874498259999999</v>
      </c>
      <c r="K26" s="33">
        <f t="shared" si="2"/>
        <v>17.470722038999998</v>
      </c>
      <c r="L26" s="33">
        <v>13.535306</v>
      </c>
      <c r="M26" s="33">
        <f t="shared" si="5"/>
        <v>128.9188206</v>
      </c>
      <c r="N26" s="33">
        <f t="shared" si="6"/>
        <v>3955.7340000000004</v>
      </c>
      <c r="O26" s="33">
        <f t="shared" si="7"/>
        <v>3.6000000000000004E-2</v>
      </c>
      <c r="P26" s="35"/>
      <c r="Q26" s="35"/>
      <c r="R26" s="34">
        <f t="shared" si="8"/>
        <v>32.430466276400004</v>
      </c>
      <c r="S26" s="39">
        <f t="shared" si="9"/>
        <v>0.21118638769964032</v>
      </c>
      <c r="T26" s="39">
        <f t="shared" si="10"/>
        <v>-3.8012976241900628E-2</v>
      </c>
      <c r="U26" s="39">
        <f t="shared" si="11"/>
        <v>8.1368933115617298E-2</v>
      </c>
      <c r="V26" s="39">
        <f t="shared" si="12"/>
        <v>2.7126998365664342E-2</v>
      </c>
      <c r="W26" s="39">
        <f t="shared" si="13"/>
        <v>6.4982606457715766E-2</v>
      </c>
      <c r="X26" s="39">
        <f t="shared" si="23"/>
        <v>7.1234839033015959E-2</v>
      </c>
      <c r="Y26" s="39">
        <f t="shared" si="14"/>
        <v>2.2748109365910509E-2</v>
      </c>
      <c r="Z26" s="39">
        <f t="shared" si="15"/>
        <v>0</v>
      </c>
      <c r="AA26" s="39">
        <f t="shared" si="16"/>
        <v>0.21118638769964032</v>
      </c>
      <c r="AB26" s="39">
        <f t="shared" si="17"/>
        <v>-3.8012976241900628E-2</v>
      </c>
      <c r="AC26" s="39">
        <f t="shared" si="18"/>
        <v>8.1368933115617298E-2</v>
      </c>
      <c r="AD26" s="39">
        <f t="shared" si="19"/>
        <v>2.7126998365664342E-2</v>
      </c>
      <c r="AE26" s="39">
        <f t="shared" si="20"/>
        <v>6.4982606457715766E-2</v>
      </c>
      <c r="AF26" s="39">
        <f t="shared" si="21"/>
        <v>2.2748109365910509E-2</v>
      </c>
      <c r="AG26" s="39">
        <f t="shared" si="22"/>
        <v>5.8671254677107126E-2</v>
      </c>
      <c r="AJ26" s="49" t="s">
        <v>85</v>
      </c>
      <c r="AK26" s="55"/>
      <c r="AL26" s="55"/>
      <c r="AM26" s="55"/>
      <c r="AN26" s="55"/>
      <c r="AO26" s="55"/>
      <c r="AP26" s="55"/>
      <c r="AQ26" s="51"/>
    </row>
    <row r="27" spans="1:43" ht="14.4" thickBot="1">
      <c r="A27" s="2">
        <v>44409</v>
      </c>
      <c r="B27" s="33">
        <v>26.977394</v>
      </c>
      <c r="C27" s="33">
        <v>97.900002000000001</v>
      </c>
      <c r="D27" s="33">
        <v>194.31681800000001</v>
      </c>
      <c r="E27" s="33">
        <v>12.454756</v>
      </c>
      <c r="F27" s="33">
        <v>149.10600299999999</v>
      </c>
      <c r="G27" s="40">
        <v>4522.68</v>
      </c>
      <c r="H27" s="1">
        <v>0.04</v>
      </c>
      <c r="I27" s="33">
        <f t="shared" si="0"/>
        <v>2.3470332780000001</v>
      </c>
      <c r="J27" s="33">
        <f t="shared" si="1"/>
        <v>8.5173001739999989</v>
      </c>
      <c r="K27" s="33">
        <f t="shared" si="2"/>
        <v>16.905563166</v>
      </c>
      <c r="L27" s="33">
        <v>12.454756</v>
      </c>
      <c r="M27" s="33">
        <f t="shared" si="5"/>
        <v>134.19540269999999</v>
      </c>
      <c r="N27" s="33">
        <f t="shared" si="6"/>
        <v>4070.4120000000003</v>
      </c>
      <c r="O27" s="33">
        <f t="shared" si="7"/>
        <v>3.6000000000000004E-2</v>
      </c>
      <c r="P27" s="35"/>
      <c r="Q27" s="35"/>
      <c r="R27" s="34">
        <f t="shared" si="8"/>
        <v>34.333202422600003</v>
      </c>
      <c r="S27" s="39">
        <f t="shared" si="9"/>
        <v>0.14282401555136404</v>
      </c>
      <c r="T27" s="39">
        <f t="shared" si="10"/>
        <v>-0.12079026709995999</v>
      </c>
      <c r="U27" s="39">
        <f t="shared" si="11"/>
        <v>-3.2348913327015928E-2</v>
      </c>
      <c r="V27" s="39">
        <f t="shared" si="12"/>
        <v>-7.9831959469553224E-2</v>
      </c>
      <c r="W27" s="39">
        <f t="shared" si="13"/>
        <v>4.0929494044719676E-2</v>
      </c>
      <c r="X27" s="39">
        <f t="shared" si="23"/>
        <v>5.8671254677107126E-2</v>
      </c>
      <c r="Y27" s="39">
        <f t="shared" si="14"/>
        <v>2.8990321391681007E-2</v>
      </c>
      <c r="Z27" s="39">
        <f t="shared" si="15"/>
        <v>0</v>
      </c>
      <c r="AA27" s="39">
        <f t="shared" si="16"/>
        <v>0.14282401555136404</v>
      </c>
      <c r="AB27" s="39">
        <f t="shared" si="17"/>
        <v>-0.12079026709995999</v>
      </c>
      <c r="AC27" s="39">
        <f t="shared" si="18"/>
        <v>-3.2348913327015928E-2</v>
      </c>
      <c r="AD27" s="39">
        <f t="shared" si="19"/>
        <v>-7.9831959469553224E-2</v>
      </c>
      <c r="AE27" s="39">
        <f t="shared" si="20"/>
        <v>4.0929494044719676E-2</v>
      </c>
      <c r="AF27" s="39">
        <f t="shared" si="21"/>
        <v>2.8990321391681007E-2</v>
      </c>
      <c r="AG27" s="39">
        <f t="shared" si="22"/>
        <v>1.6043031297232665E-2</v>
      </c>
      <c r="AJ27" s="52" t="s">
        <v>86</v>
      </c>
      <c r="AK27" s="53"/>
      <c r="AL27" s="53"/>
      <c r="AM27" s="53"/>
      <c r="AN27" s="53"/>
      <c r="AO27" s="53"/>
      <c r="AP27" s="53"/>
      <c r="AQ27" s="54"/>
    </row>
    <row r="28" spans="1:43">
      <c r="A28" s="2">
        <v>44440</v>
      </c>
      <c r="B28" s="33">
        <v>26.534063</v>
      </c>
      <c r="C28" s="33">
        <v>84.300003000000004</v>
      </c>
      <c r="D28" s="33">
        <v>178.06727599999999</v>
      </c>
      <c r="E28" s="33">
        <v>11.089850999999999</v>
      </c>
      <c r="F28" s="33">
        <v>139.16952499999999</v>
      </c>
      <c r="G28" s="40">
        <v>4307.54</v>
      </c>
      <c r="H28" s="1">
        <v>2.8000000000000001E-2</v>
      </c>
      <c r="I28" s="33">
        <f t="shared" si="0"/>
        <v>2.308463481</v>
      </c>
      <c r="J28" s="33">
        <f t="shared" si="1"/>
        <v>7.3341002609999997</v>
      </c>
      <c r="K28" s="33">
        <f t="shared" si="2"/>
        <v>15.491853011999998</v>
      </c>
      <c r="L28" s="33">
        <v>11.089850999999999</v>
      </c>
      <c r="M28" s="33">
        <f t="shared" si="5"/>
        <v>125.2525725</v>
      </c>
      <c r="N28" s="33">
        <f t="shared" si="6"/>
        <v>3876.7860000000001</v>
      </c>
      <c r="O28" s="33">
        <f t="shared" si="7"/>
        <v>2.52E-2</v>
      </c>
      <c r="P28" s="35"/>
      <c r="Q28" s="35"/>
      <c r="R28" s="34">
        <f t="shared" si="8"/>
        <v>34.884011063599999</v>
      </c>
      <c r="S28" s="39">
        <f t="shared" si="9"/>
        <v>-1.6433425704499138E-2</v>
      </c>
      <c r="T28" s="39">
        <f t="shared" si="10"/>
        <v>-0.13891724946032169</v>
      </c>
      <c r="U28" s="39">
        <f t="shared" si="11"/>
        <v>-8.3623960948146156E-2</v>
      </c>
      <c r="V28" s="39">
        <f t="shared" si="12"/>
        <v>-0.10958905979370454</v>
      </c>
      <c r="W28" s="39">
        <f t="shared" si="13"/>
        <v>-6.6640361890728098E-2</v>
      </c>
      <c r="X28" s="39">
        <f t="shared" si="23"/>
        <v>1.6043031297232665E-2</v>
      </c>
      <c r="Y28" s="39">
        <f t="shared" si="14"/>
        <v>-4.7569140421166257E-2</v>
      </c>
      <c r="Z28" s="39">
        <f t="shared" si="15"/>
        <v>-0.3000000000000001</v>
      </c>
      <c r="AA28" s="39">
        <f t="shared" si="16"/>
        <v>0.28356657429550097</v>
      </c>
      <c r="AB28" s="39">
        <f t="shared" si="17"/>
        <v>0.16108275053967841</v>
      </c>
      <c r="AC28" s="39">
        <f t="shared" si="18"/>
        <v>0.21637603905185393</v>
      </c>
      <c r="AD28" s="39">
        <f t="shared" si="19"/>
        <v>0.19041094020629556</v>
      </c>
      <c r="AE28" s="39">
        <f t="shared" si="20"/>
        <v>0.23335963810927202</v>
      </c>
      <c r="AF28" s="39">
        <f t="shared" si="21"/>
        <v>0.25243085957883382</v>
      </c>
      <c r="AG28" s="39">
        <f t="shared" si="22"/>
        <v>0.22579285082554237</v>
      </c>
    </row>
    <row r="29" spans="1:43">
      <c r="A29" s="2">
        <v>44470</v>
      </c>
      <c r="B29" s="33">
        <v>31.687090000000001</v>
      </c>
      <c r="C29" s="33">
        <v>79.839995999999999</v>
      </c>
      <c r="D29" s="33">
        <v>186.314438</v>
      </c>
      <c r="E29" s="33">
        <v>11.528570999999999</v>
      </c>
      <c r="F29" s="33">
        <v>147.33284</v>
      </c>
      <c r="G29" s="40">
        <v>4605.38</v>
      </c>
      <c r="H29" s="1">
        <v>4.8000000000000001E-2</v>
      </c>
      <c r="I29" s="33">
        <f t="shared" si="0"/>
        <v>2.7567768299999997</v>
      </c>
      <c r="J29" s="33">
        <f t="shared" si="1"/>
        <v>6.9460796519999999</v>
      </c>
      <c r="K29" s="33">
        <f t="shared" si="2"/>
        <v>16.209356105999998</v>
      </c>
      <c r="L29" s="33">
        <v>11.528570999999999</v>
      </c>
      <c r="M29" s="33">
        <f t="shared" si="5"/>
        <v>132.59955600000001</v>
      </c>
      <c r="N29" s="33">
        <f t="shared" si="6"/>
        <v>4144.8420000000006</v>
      </c>
      <c r="O29" s="33">
        <f t="shared" si="7"/>
        <v>4.3200000000000002E-2</v>
      </c>
      <c r="P29" s="35"/>
      <c r="Q29" s="35"/>
      <c r="R29" s="34">
        <f t="shared" si="8"/>
        <v>32.295368050800001</v>
      </c>
      <c r="S29" s="39">
        <f t="shared" si="9"/>
        <v>0.19420421968546608</v>
      </c>
      <c r="T29" s="39">
        <f t="shared" si="10"/>
        <v>-5.2906368223972634E-2</v>
      </c>
      <c r="U29" s="39">
        <f t="shared" si="11"/>
        <v>4.6314865848792991E-2</v>
      </c>
      <c r="V29" s="39">
        <f t="shared" si="12"/>
        <v>3.9560495447594386E-2</v>
      </c>
      <c r="W29" s="39">
        <f t="shared" si="13"/>
        <v>5.8657346139537436E-2</v>
      </c>
      <c r="X29" s="39">
        <f t="shared" si="23"/>
        <v>-7.4207149174457726E-2</v>
      </c>
      <c r="Y29" s="39">
        <f t="shared" si="14"/>
        <v>6.9143873301234712E-2</v>
      </c>
      <c r="Z29" s="39">
        <f t="shared" si="15"/>
        <v>0.71428571428571441</v>
      </c>
      <c r="AA29" s="39">
        <f t="shared" si="16"/>
        <v>-0.52008149460024833</v>
      </c>
      <c r="AB29" s="39">
        <f t="shared" si="17"/>
        <v>-0.76719208250968707</v>
      </c>
      <c r="AC29" s="39">
        <f t="shared" si="18"/>
        <v>-0.66797084843692145</v>
      </c>
      <c r="AD29" s="39">
        <f t="shared" si="19"/>
        <v>-0.67472521883811998</v>
      </c>
      <c r="AE29" s="39">
        <f t="shared" si="20"/>
        <v>-0.65562836814617698</v>
      </c>
      <c r="AF29" s="39">
        <f t="shared" si="21"/>
        <v>-0.64514184098447969</v>
      </c>
      <c r="AG29" s="39">
        <f t="shared" si="22"/>
        <v>-0.66125334555389015</v>
      </c>
    </row>
    <row r="30" spans="1:43">
      <c r="A30" s="2">
        <v>44501</v>
      </c>
      <c r="B30" s="33">
        <v>36.220103999999999</v>
      </c>
      <c r="C30" s="33">
        <v>97.629997000000003</v>
      </c>
      <c r="D30" s="33">
        <v>197.65898100000001</v>
      </c>
      <c r="E30" s="33">
        <v>10.667381000000001</v>
      </c>
      <c r="F30" s="33">
        <v>162.57757599999999</v>
      </c>
      <c r="G30" s="40">
        <v>4567</v>
      </c>
      <c r="H30" s="1">
        <v>4.8000000000000001E-2</v>
      </c>
      <c r="I30" s="33">
        <f t="shared" si="0"/>
        <v>3.1511490479999997</v>
      </c>
      <c r="J30" s="33">
        <f t="shared" si="1"/>
        <v>8.4938097389999996</v>
      </c>
      <c r="K30" s="33">
        <f t="shared" si="2"/>
        <v>17.196331347000001</v>
      </c>
      <c r="L30" s="33">
        <v>10.667381000000001</v>
      </c>
      <c r="M30" s="33">
        <f t="shared" si="5"/>
        <v>146.3198184</v>
      </c>
      <c r="N30" s="33">
        <f t="shared" si="6"/>
        <v>4110.3</v>
      </c>
      <c r="O30" s="33">
        <f t="shared" si="7"/>
        <v>4.3200000000000002E-2</v>
      </c>
      <c r="P30" s="35"/>
      <c r="Q30" s="35"/>
      <c r="R30" s="34">
        <f t="shared" si="8"/>
        <v>34.008067917600002</v>
      </c>
      <c r="S30" s="39">
        <f t="shared" si="9"/>
        <v>0.14305554722759334</v>
      </c>
      <c r="T30" s="39">
        <f t="shared" si="10"/>
        <v>0.22282066497097516</v>
      </c>
      <c r="U30" s="39">
        <f t="shared" si="11"/>
        <v>6.0889231783529514E-2</v>
      </c>
      <c r="V30" s="39">
        <f t="shared" si="12"/>
        <v>-7.4700498439919299E-2</v>
      </c>
      <c r="W30" s="39">
        <f t="shared" si="13"/>
        <v>0.10347140528886835</v>
      </c>
      <c r="X30" s="39">
        <f t="shared" si="23"/>
        <v>5.3032368731824236E-2</v>
      </c>
      <c r="Y30" s="39">
        <f t="shared" si="14"/>
        <v>-8.3337314184715287E-3</v>
      </c>
      <c r="Z30" s="39">
        <f t="shared" si="15"/>
        <v>0</v>
      </c>
      <c r="AA30" s="39">
        <f t="shared" si="16"/>
        <v>0.14305554722759334</v>
      </c>
      <c r="AB30" s="39">
        <f t="shared" si="17"/>
        <v>0.22282066497097516</v>
      </c>
      <c r="AC30" s="39">
        <f t="shared" si="18"/>
        <v>6.0889231783529514E-2</v>
      </c>
      <c r="AD30" s="39">
        <f t="shared" si="19"/>
        <v>-7.4700498439919299E-2</v>
      </c>
      <c r="AE30" s="39">
        <f t="shared" si="20"/>
        <v>0.10347140528886835</v>
      </c>
      <c r="AF30" s="39">
        <f t="shared" si="21"/>
        <v>-8.3337314184715287E-3</v>
      </c>
      <c r="AG30" s="39">
        <f t="shared" si="22"/>
        <v>9.2849437870178256E-2</v>
      </c>
    </row>
    <row r="31" spans="1:43">
      <c r="A31" s="2">
        <v>44531</v>
      </c>
      <c r="B31" s="33">
        <v>36.539169000000001</v>
      </c>
      <c r="C31" s="33">
        <v>96.510002</v>
      </c>
      <c r="D31" s="33">
        <v>215.448792</v>
      </c>
      <c r="E31" s="33">
        <v>11.398581</v>
      </c>
      <c r="F31" s="33">
        <v>174.90039100000001</v>
      </c>
      <c r="G31" s="40">
        <v>4766.18</v>
      </c>
      <c r="H31" s="1">
        <v>3.3000000000000002E-2</v>
      </c>
      <c r="I31" s="33">
        <f t="shared" si="0"/>
        <v>3.1789077029999997</v>
      </c>
      <c r="J31" s="33">
        <f t="shared" si="1"/>
        <v>8.3963701739999994</v>
      </c>
      <c r="K31" s="33">
        <f t="shared" si="2"/>
        <v>18.744044903999999</v>
      </c>
      <c r="L31" s="33">
        <v>11.398581</v>
      </c>
      <c r="M31" s="33">
        <f t="shared" si="5"/>
        <v>157.41035190000002</v>
      </c>
      <c r="N31" s="33">
        <f t="shared" si="6"/>
        <v>4289.5620000000008</v>
      </c>
      <c r="O31" s="33">
        <f t="shared" si="7"/>
        <v>2.9700000000000001E-2</v>
      </c>
      <c r="P31" s="35"/>
      <c r="Q31" s="35"/>
      <c r="R31" s="34">
        <f t="shared" si="8"/>
        <v>37.165697906800006</v>
      </c>
      <c r="S31" s="39">
        <f t="shared" si="9"/>
        <v>8.8090580855317152E-3</v>
      </c>
      <c r="T31" s="39">
        <f t="shared" si="10"/>
        <v>-1.1471832781066274E-2</v>
      </c>
      <c r="U31" s="39">
        <f t="shared" si="11"/>
        <v>9.0002543319799747E-2</v>
      </c>
      <c r="V31" s="39">
        <f t="shared" si="12"/>
        <v>6.8545409599600815E-2</v>
      </c>
      <c r="W31" s="39">
        <f t="shared" si="13"/>
        <v>7.5796523131824917E-2</v>
      </c>
      <c r="X31" s="39">
        <f t="shared" si="23"/>
        <v>9.2849437870178256E-2</v>
      </c>
      <c r="Y31" s="39">
        <f t="shared" si="14"/>
        <v>4.3612874972629882E-2</v>
      </c>
      <c r="Z31" s="39">
        <f t="shared" si="15"/>
        <v>-0.3125</v>
      </c>
      <c r="AA31" s="39">
        <f t="shared" si="16"/>
        <v>0.32130905808553173</v>
      </c>
      <c r="AB31" s="39">
        <f t="shared" si="17"/>
        <v>0.30102816721893372</v>
      </c>
      <c r="AC31" s="39">
        <f t="shared" si="18"/>
        <v>0.40250254331979973</v>
      </c>
      <c r="AD31" s="39">
        <f t="shared" si="19"/>
        <v>0.38104540959960082</v>
      </c>
      <c r="AE31" s="39">
        <f t="shared" si="20"/>
        <v>0.38829652313182494</v>
      </c>
      <c r="AF31" s="39">
        <f t="shared" si="21"/>
        <v>0.35611287497262989</v>
      </c>
      <c r="AG31" s="39">
        <f t="shared" si="22"/>
        <v>0.38407011382028494</v>
      </c>
    </row>
    <row r="32" spans="1:43">
      <c r="A32" s="2">
        <v>44562</v>
      </c>
      <c r="B32" s="33">
        <v>30.825747</v>
      </c>
      <c r="C32" s="33">
        <v>91.879997000000003</v>
      </c>
      <c r="D32" s="33">
        <v>189.52873199999999</v>
      </c>
      <c r="E32" s="33">
        <v>11.227967</v>
      </c>
      <c r="F32" s="33">
        <v>172.152298</v>
      </c>
      <c r="G32" s="40">
        <v>4515.55</v>
      </c>
      <c r="H32" s="1">
        <v>0.17299999999999999</v>
      </c>
      <c r="I32" s="33">
        <f t="shared" si="0"/>
        <v>2.6818399889999998</v>
      </c>
      <c r="J32" s="33">
        <f t="shared" si="1"/>
        <v>7.9935597389999993</v>
      </c>
      <c r="K32" s="33">
        <f t="shared" si="2"/>
        <v>16.488999683999999</v>
      </c>
      <c r="L32" s="33">
        <v>11.227967</v>
      </c>
      <c r="M32" s="33">
        <f t="shared" si="5"/>
        <v>154.9370682</v>
      </c>
      <c r="N32" s="33">
        <f t="shared" si="6"/>
        <v>4063.9950000000003</v>
      </c>
      <c r="O32" s="33">
        <f t="shared" si="7"/>
        <v>0.15570000000000001</v>
      </c>
      <c r="P32" s="35"/>
      <c r="Q32" s="35"/>
      <c r="R32" s="34">
        <f t="shared" si="8"/>
        <v>39.825651136200008</v>
      </c>
      <c r="S32" s="39">
        <f t="shared" si="9"/>
        <v>-0.15636431140511159</v>
      </c>
      <c r="T32" s="39">
        <f t="shared" si="10"/>
        <v>-4.7974353994936214E-2</v>
      </c>
      <c r="U32" s="39">
        <f t="shared" si="11"/>
        <v>-0.1203072886108361</v>
      </c>
      <c r="V32" s="39">
        <f t="shared" si="12"/>
        <v>-1.4968003473414848E-2</v>
      </c>
      <c r="W32" s="39">
        <f t="shared" si="13"/>
        <v>-1.5712331940984779E-2</v>
      </c>
      <c r="X32" s="39">
        <f t="shared" si="23"/>
        <v>7.1570113820284956E-2</v>
      </c>
      <c r="Y32" s="39">
        <f t="shared" si="14"/>
        <v>-5.2585089106999834E-2</v>
      </c>
      <c r="Z32" s="39">
        <f t="shared" si="15"/>
        <v>4.2424242424242422</v>
      </c>
      <c r="AA32" s="39">
        <f t="shared" si="16"/>
        <v>-4.3987885538293536</v>
      </c>
      <c r="AB32" s="39">
        <f t="shared" si="17"/>
        <v>-4.2903985964191786</v>
      </c>
      <c r="AC32" s="39">
        <f t="shared" si="18"/>
        <v>-4.3627315310350783</v>
      </c>
      <c r="AD32" s="39">
        <f t="shared" si="19"/>
        <v>-4.2573922458976572</v>
      </c>
      <c r="AE32" s="39">
        <f t="shared" si="20"/>
        <v>-4.2581365743652269</v>
      </c>
      <c r="AF32" s="39">
        <f t="shared" si="21"/>
        <v>-4.2950093315312419</v>
      </c>
      <c r="AG32" s="39">
        <f t="shared" si="22"/>
        <v>-4.2715452782569958</v>
      </c>
    </row>
    <row r="33" spans="1:33">
      <c r="A33" s="2">
        <v>44593</v>
      </c>
      <c r="B33" s="33">
        <v>24.403251999999998</v>
      </c>
      <c r="C33" s="33">
        <v>82</v>
      </c>
      <c r="D33" s="33">
        <v>183.61630199999999</v>
      </c>
      <c r="E33" s="33">
        <v>9.7168229999999998</v>
      </c>
      <c r="F33" s="33">
        <v>162.63754299999999</v>
      </c>
      <c r="G33" s="40">
        <v>4373.9399999999996</v>
      </c>
      <c r="H33" s="1">
        <v>0.28799999999999998</v>
      </c>
      <c r="I33" s="33">
        <f t="shared" si="0"/>
        <v>2.1230829239999998</v>
      </c>
      <c r="J33" s="33">
        <f t="shared" si="1"/>
        <v>7.1339999999999995</v>
      </c>
      <c r="K33" s="33">
        <f t="shared" si="2"/>
        <v>15.974618273999997</v>
      </c>
      <c r="L33" s="33">
        <v>9.7168229999999998</v>
      </c>
      <c r="M33" s="33">
        <f t="shared" si="5"/>
        <v>146.37378870000001</v>
      </c>
      <c r="N33" s="33">
        <f t="shared" si="6"/>
        <v>3936.5459999999998</v>
      </c>
      <c r="O33" s="33">
        <f t="shared" si="7"/>
        <v>0.25919999999999999</v>
      </c>
      <c r="P33" s="35"/>
      <c r="Q33" s="35"/>
      <c r="R33" s="34">
        <f t="shared" si="8"/>
        <v>38.665886922399999</v>
      </c>
      <c r="S33" s="39">
        <f t="shared" si="9"/>
        <v>-0.20834839785066686</v>
      </c>
      <c r="T33" s="39">
        <f t="shared" si="10"/>
        <v>-0.10753153376789944</v>
      </c>
      <c r="U33" s="39">
        <f t="shared" si="11"/>
        <v>-3.1195428458836653E-2</v>
      </c>
      <c r="V33" s="39">
        <f t="shared" si="12"/>
        <v>-0.13458749923294216</v>
      </c>
      <c r="W33" s="39">
        <f t="shared" si="13"/>
        <v>-5.5269404536208933E-2</v>
      </c>
      <c r="X33" s="39">
        <f t="shared" si="23"/>
        <v>-2.9121035832753227E-2</v>
      </c>
      <c r="Y33" s="39">
        <f t="shared" si="14"/>
        <v>-3.136052086678269E-2</v>
      </c>
      <c r="Z33" s="39">
        <f t="shared" si="15"/>
        <v>0.66473988439306342</v>
      </c>
      <c r="AA33" s="39">
        <f t="shared" si="16"/>
        <v>-0.87308828224373025</v>
      </c>
      <c r="AB33" s="39">
        <f t="shared" si="17"/>
        <v>-0.7722714181609629</v>
      </c>
      <c r="AC33" s="39">
        <f t="shared" si="18"/>
        <v>-0.69593531285190002</v>
      </c>
      <c r="AD33" s="39">
        <f t="shared" si="19"/>
        <v>-0.79932738362600553</v>
      </c>
      <c r="AE33" s="39">
        <f t="shared" si="20"/>
        <v>-0.72000928892927241</v>
      </c>
      <c r="AF33" s="39">
        <f t="shared" si="21"/>
        <v>-0.69610040525984607</v>
      </c>
      <c r="AG33" s="39">
        <f t="shared" si="22"/>
        <v>-0.72684693880046669</v>
      </c>
    </row>
    <row r="34" spans="1:33">
      <c r="A34" s="2">
        <v>44621</v>
      </c>
      <c r="B34" s="33">
        <v>23.331918999999999</v>
      </c>
      <c r="C34" s="33">
        <v>79.379997000000003</v>
      </c>
      <c r="D34" s="33">
        <v>195.01544200000001</v>
      </c>
      <c r="E34" s="33">
        <v>10.39115</v>
      </c>
      <c r="F34" s="33">
        <v>172.203979</v>
      </c>
      <c r="G34" s="40">
        <v>4530.41</v>
      </c>
      <c r="H34" s="1">
        <v>0.49299999999999999</v>
      </c>
      <c r="I34" s="33">
        <f t="shared" si="0"/>
        <v>2.0298769529999996</v>
      </c>
      <c r="J34" s="33">
        <f t="shared" si="1"/>
        <v>6.9060597389999998</v>
      </c>
      <c r="K34" s="33">
        <f t="shared" si="2"/>
        <v>16.966343454</v>
      </c>
      <c r="L34" s="33">
        <v>10.39115</v>
      </c>
      <c r="M34" s="33">
        <f t="shared" si="5"/>
        <v>154.98358110000001</v>
      </c>
      <c r="N34" s="33">
        <f t="shared" si="6"/>
        <v>4077.3690000000001</v>
      </c>
      <c r="O34" s="33">
        <f t="shared" si="7"/>
        <v>0.44369999999999998</v>
      </c>
      <c r="P34" s="35"/>
      <c r="Q34" s="35"/>
      <c r="R34" s="34">
        <f t="shared" si="8"/>
        <v>36.2644625796</v>
      </c>
      <c r="S34" s="39">
        <f t="shared" si="9"/>
        <v>-4.3901239064367409E-2</v>
      </c>
      <c r="T34" s="39">
        <f t="shared" si="10"/>
        <v>-3.1951256097560929E-2</v>
      </c>
      <c r="U34" s="39">
        <f t="shared" si="11"/>
        <v>6.208130692012323E-2</v>
      </c>
      <c r="V34" s="39">
        <f t="shared" si="12"/>
        <v>6.9397888589717016E-2</v>
      </c>
      <c r="W34" s="39">
        <f t="shared" si="13"/>
        <v>5.8820588552545974E-2</v>
      </c>
      <c r="X34" s="39">
        <f t="shared" si="23"/>
        <v>-6.2107054407403252E-2</v>
      </c>
      <c r="Y34" s="39">
        <f t="shared" si="14"/>
        <v>3.5773238773280008E-2</v>
      </c>
      <c r="Z34" s="39">
        <f t="shared" si="15"/>
        <v>0.71180555555555558</v>
      </c>
      <c r="AA34" s="39">
        <f t="shared" si="16"/>
        <v>-0.75570679461992296</v>
      </c>
      <c r="AB34" s="39">
        <f t="shared" si="17"/>
        <v>-0.74375681165311647</v>
      </c>
      <c r="AC34" s="39">
        <f t="shared" si="18"/>
        <v>-0.64972424863543232</v>
      </c>
      <c r="AD34" s="39">
        <f t="shared" si="19"/>
        <v>-0.64240766696583851</v>
      </c>
      <c r="AE34" s="39">
        <f t="shared" si="20"/>
        <v>-0.65298496700300956</v>
      </c>
      <c r="AF34" s="39">
        <f t="shared" si="21"/>
        <v>-0.6760323167822756</v>
      </c>
      <c r="AG34" s="39">
        <f t="shared" si="22"/>
        <v>-0.65690498546631415</v>
      </c>
    </row>
    <row r="35" spans="1:33">
      <c r="A35" s="2">
        <v>44652</v>
      </c>
      <c r="B35" s="33">
        <v>17.246694999999999</v>
      </c>
      <c r="C35" s="33">
        <v>66.580001999999993</v>
      </c>
      <c r="D35" s="33">
        <v>180.81616199999999</v>
      </c>
      <c r="E35" s="33">
        <v>9.9118089999999999</v>
      </c>
      <c r="F35" s="33">
        <v>155.477676</v>
      </c>
      <c r="G35" s="40">
        <v>4131.93</v>
      </c>
      <c r="H35" s="1">
        <v>0.80800000000000005</v>
      </c>
      <c r="I35" s="33">
        <f t="shared" si="0"/>
        <v>1.5004624649999998</v>
      </c>
      <c r="J35" s="33">
        <f t="shared" si="1"/>
        <v>5.7924601739999986</v>
      </c>
      <c r="K35" s="33">
        <f t="shared" si="2"/>
        <v>15.731006093999998</v>
      </c>
      <c r="L35" s="33">
        <v>9.9118089999999999</v>
      </c>
      <c r="M35" s="33">
        <f t="shared" si="5"/>
        <v>139.92990840000002</v>
      </c>
      <c r="N35" s="33">
        <f t="shared" si="6"/>
        <v>3718.7370000000005</v>
      </c>
      <c r="O35" s="33">
        <f t="shared" si="7"/>
        <v>0.72720000000000007</v>
      </c>
      <c r="P35" s="35"/>
      <c r="Q35" s="35"/>
      <c r="R35" s="34">
        <f t="shared" si="8"/>
        <v>38.255402249200003</v>
      </c>
      <c r="S35" s="39">
        <f t="shared" si="9"/>
        <v>-0.26081112316565125</v>
      </c>
      <c r="T35" s="39">
        <f t="shared" si="10"/>
        <v>-0.16124962816514107</v>
      </c>
      <c r="U35" s="39">
        <f t="shared" si="11"/>
        <v>-7.2811054624074487E-2</v>
      </c>
      <c r="V35" s="39">
        <f t="shared" si="12"/>
        <v>-4.612973539983542E-2</v>
      </c>
      <c r="W35" s="39">
        <f t="shared" si="13"/>
        <v>-9.7130757936783746E-2</v>
      </c>
      <c r="X35" s="39">
        <f t="shared" si="23"/>
        <v>5.4900570089241436E-2</v>
      </c>
      <c r="Y35" s="39">
        <f t="shared" si="14"/>
        <v>-8.7956719149039395E-2</v>
      </c>
      <c r="Z35" s="39">
        <f t="shared" si="15"/>
        <v>0.63894523326572028</v>
      </c>
      <c r="AA35" s="39">
        <f t="shared" si="16"/>
        <v>-0.89975635643137153</v>
      </c>
      <c r="AB35" s="39">
        <f t="shared" si="17"/>
        <v>-0.80019486143086138</v>
      </c>
      <c r="AC35" s="39">
        <f t="shared" si="18"/>
        <v>-0.71175628788979473</v>
      </c>
      <c r="AD35" s="39">
        <f t="shared" si="19"/>
        <v>-0.68507496866555573</v>
      </c>
      <c r="AE35" s="39">
        <f t="shared" si="20"/>
        <v>-0.736075991202504</v>
      </c>
      <c r="AF35" s="39">
        <f t="shared" si="21"/>
        <v>-0.72690195241475963</v>
      </c>
      <c r="AG35" s="39">
        <f t="shared" si="22"/>
        <v>-0.73520021442140804</v>
      </c>
    </row>
    <row r="36" spans="1:33">
      <c r="A36" s="2">
        <v>44682</v>
      </c>
      <c r="B36" s="33">
        <v>15.160994000000001</v>
      </c>
      <c r="C36" s="33">
        <v>88.620002999999997</v>
      </c>
      <c r="D36" s="33">
        <v>173.13473500000001</v>
      </c>
      <c r="E36" s="33">
        <v>13.303001999999999</v>
      </c>
      <c r="F36" s="33">
        <v>146.78907799999999</v>
      </c>
      <c r="G36" s="40">
        <v>4132.1499999999996</v>
      </c>
      <c r="H36" s="1">
        <v>1.03</v>
      </c>
      <c r="I36" s="33">
        <f t="shared" ref="I36:I64" si="26">(B36*$P$4)</f>
        <v>1.3190064779999999</v>
      </c>
      <c r="J36" s="33">
        <f t="shared" ref="J36:J64" si="27">C36*$P$4</f>
        <v>7.709940260999999</v>
      </c>
      <c r="K36" s="33">
        <f t="shared" ref="K36:K64" si="28">D36*$P$4</f>
        <v>15.062721945</v>
      </c>
      <c r="L36" s="33">
        <v>13.303001999999999</v>
      </c>
      <c r="M36" s="33">
        <f t="shared" si="5"/>
        <v>132.1101702</v>
      </c>
      <c r="N36" s="33">
        <f t="shared" si="6"/>
        <v>3718.9349999999999</v>
      </c>
      <c r="O36" s="33">
        <f t="shared" si="7"/>
        <v>0.92700000000000005</v>
      </c>
      <c r="P36" s="35"/>
      <c r="Q36" s="35"/>
      <c r="R36" s="34">
        <f t="shared" si="8"/>
        <v>34.573129226600003</v>
      </c>
      <c r="S36" s="39">
        <f t="shared" si="9"/>
        <v>-0.12093337303176051</v>
      </c>
      <c r="T36" s="39">
        <f t="shared" si="10"/>
        <v>0.33103034451696184</v>
      </c>
      <c r="U36" s="39">
        <f t="shared" si="11"/>
        <v>-4.2481971274227016E-2</v>
      </c>
      <c r="V36" s="39">
        <f t="shared" si="12"/>
        <v>0.34213663721728288</v>
      </c>
      <c r="W36" s="39">
        <f t="shared" si="13"/>
        <v>-5.5883251046278941E-2</v>
      </c>
      <c r="X36" s="39">
        <f t="shared" si="23"/>
        <v>-9.625498115568773E-2</v>
      </c>
      <c r="Y36" s="39">
        <f t="shared" si="14"/>
        <v>5.3243883608711941E-5</v>
      </c>
      <c r="Z36" s="39">
        <f t="shared" si="15"/>
        <v>0.27475247524752472</v>
      </c>
      <c r="AA36" s="39">
        <f t="shared" si="16"/>
        <v>-0.39568584827928521</v>
      </c>
      <c r="AB36" s="39">
        <f t="shared" si="17"/>
        <v>5.627786926943712E-2</v>
      </c>
      <c r="AC36" s="39">
        <f t="shared" si="18"/>
        <v>-0.31723444652175176</v>
      </c>
      <c r="AD36" s="39">
        <f t="shared" si="19"/>
        <v>6.7384161969758161E-2</v>
      </c>
      <c r="AE36" s="39">
        <f t="shared" si="20"/>
        <v>-0.33063572629380367</v>
      </c>
      <c r="AF36" s="39">
        <f t="shared" si="21"/>
        <v>-0.274699231363916</v>
      </c>
      <c r="AG36" s="39">
        <f t="shared" si="22"/>
        <v>-0.2941941938549007</v>
      </c>
    </row>
    <row r="37" spans="1:33">
      <c r="A37" s="2">
        <v>44713</v>
      </c>
      <c r="B37" s="33">
        <v>9.5334869999999992</v>
      </c>
      <c r="C37" s="33">
        <v>77.989998</v>
      </c>
      <c r="D37" s="33">
        <v>161.749359</v>
      </c>
      <c r="E37" s="33">
        <v>11.554046</v>
      </c>
      <c r="F37" s="33">
        <v>135.03421</v>
      </c>
      <c r="G37" s="40">
        <v>3785.38</v>
      </c>
      <c r="H37" s="1">
        <v>1.6</v>
      </c>
      <c r="I37" s="33">
        <f t="shared" si="26"/>
        <v>0.82941336899999984</v>
      </c>
      <c r="J37" s="33">
        <f t="shared" si="27"/>
        <v>6.7851298259999995</v>
      </c>
      <c r="K37" s="33">
        <f t="shared" si="28"/>
        <v>14.072194232999999</v>
      </c>
      <c r="L37" s="33">
        <v>11.554046</v>
      </c>
      <c r="M37" s="33">
        <f t="shared" ref="M37:M64" si="29">F37*$Q$4</f>
        <v>121.530789</v>
      </c>
      <c r="N37" s="33">
        <f t="shared" si="6"/>
        <v>3406.8420000000001</v>
      </c>
      <c r="O37" s="33">
        <f t="shared" si="7"/>
        <v>1.4400000000000002</v>
      </c>
      <c r="P37" s="35"/>
      <c r="Q37" s="35"/>
      <c r="R37" s="34">
        <f t="shared" ref="R37:R65" si="30">($AK$4*I36+$AL$4*J36+$AM$4*K36+$AN$4*L36+$AO$4*M36)</f>
        <v>33.900968176799999</v>
      </c>
      <c r="S37" s="39">
        <f t="shared" ref="S37:S64" si="31">(I37-I36)/I36</f>
        <v>-0.37118324827514615</v>
      </c>
      <c r="T37" s="39">
        <f t="shared" ref="T37:T64" si="32">(J37-J36)/J36</f>
        <v>-0.11995040216823279</v>
      </c>
      <c r="U37" s="39">
        <f t="shared" ref="U37:U64" si="33">(K37-K36)/K36</f>
        <v>-6.5760206927858847E-2</v>
      </c>
      <c r="V37" s="39">
        <f t="shared" ref="V37:V64" si="34">(L37-L36)/L36</f>
        <v>-0.1314707762954557</v>
      </c>
      <c r="W37" s="39">
        <f t="shared" ref="W37:W64" si="35">(M37-M36)/M36</f>
        <v>-8.0079990692495537E-2</v>
      </c>
      <c r="X37" s="39">
        <f t="shared" si="23"/>
        <v>-1.9441718607375969E-2</v>
      </c>
      <c r="Y37" s="39">
        <f t="shared" ref="Y37:Y64" si="36">(N37-N36)/N36</f>
        <v>-8.3919993223866465E-2</v>
      </c>
      <c r="Z37" s="39">
        <f t="shared" ref="Z37:Z64" si="37">(O37-O36)/O36</f>
        <v>0.55339805825242727</v>
      </c>
      <c r="AA37" s="39">
        <f t="shared" si="16"/>
        <v>-0.92458130652757342</v>
      </c>
      <c r="AB37" s="39">
        <f t="shared" si="17"/>
        <v>-0.6733484604206601</v>
      </c>
      <c r="AC37" s="39">
        <f t="shared" si="18"/>
        <v>-0.61915826518028616</v>
      </c>
      <c r="AD37" s="39">
        <f t="shared" si="19"/>
        <v>-0.68486883454788294</v>
      </c>
      <c r="AE37" s="39">
        <f t="shared" si="20"/>
        <v>-0.63347804894492277</v>
      </c>
      <c r="AF37" s="39">
        <f t="shared" si="21"/>
        <v>-0.63731805147629372</v>
      </c>
      <c r="AG37" s="39">
        <f t="shared" si="22"/>
        <v>-0.64031751364475231</v>
      </c>
    </row>
    <row r="38" spans="1:33">
      <c r="A38" s="2">
        <v>44743</v>
      </c>
      <c r="B38" s="33">
        <v>10.566708999999999</v>
      </c>
      <c r="C38" s="33">
        <v>77</v>
      </c>
      <c r="D38" s="33">
        <v>181.580917</v>
      </c>
      <c r="E38" s="33">
        <v>13.494294</v>
      </c>
      <c r="F38" s="33">
        <v>160.50618</v>
      </c>
      <c r="G38" s="40">
        <v>4130.29</v>
      </c>
      <c r="H38" s="1">
        <v>2.298</v>
      </c>
      <c r="I38" s="33">
        <f t="shared" si="26"/>
        <v>0.91930368299999987</v>
      </c>
      <c r="J38" s="33">
        <f t="shared" si="27"/>
        <v>6.6989999999999998</v>
      </c>
      <c r="K38" s="33">
        <f t="shared" si="28"/>
        <v>15.797539778999999</v>
      </c>
      <c r="L38" s="33">
        <v>13.494294</v>
      </c>
      <c r="M38" s="33">
        <f t="shared" si="29"/>
        <v>144.45556200000001</v>
      </c>
      <c r="N38" s="33">
        <f t="shared" si="6"/>
        <v>3717.261</v>
      </c>
      <c r="O38" s="33">
        <f t="shared" si="7"/>
        <v>2.0682</v>
      </c>
      <c r="P38" s="35"/>
      <c r="Q38" s="35"/>
      <c r="R38" s="34">
        <f t="shared" si="30"/>
        <v>30.954314485600001</v>
      </c>
      <c r="S38" s="39">
        <f t="shared" si="31"/>
        <v>0.10837818313488029</v>
      </c>
      <c r="T38" s="39">
        <f t="shared" si="32"/>
        <v>-1.2693909801100339E-2</v>
      </c>
      <c r="U38" s="39">
        <f t="shared" si="33"/>
        <v>0.1226067177181209</v>
      </c>
      <c r="V38" s="39">
        <f t="shared" si="34"/>
        <v>0.16792801413461575</v>
      </c>
      <c r="W38" s="39">
        <f t="shared" si="35"/>
        <v>0.1886334581436809</v>
      </c>
      <c r="X38" s="39">
        <f t="shared" si="23"/>
        <v>-8.691945539232504E-2</v>
      </c>
      <c r="Y38" s="39">
        <f t="shared" si="36"/>
        <v>9.1116347632205968E-2</v>
      </c>
      <c r="Z38" s="39">
        <f t="shared" si="37"/>
        <v>0.43624999999999986</v>
      </c>
      <c r="AA38" s="39">
        <f t="shared" si="16"/>
        <v>-0.32787181686511957</v>
      </c>
      <c r="AB38" s="39">
        <f t="shared" si="17"/>
        <v>-0.44894390980110022</v>
      </c>
      <c r="AC38" s="39">
        <f t="shared" si="18"/>
        <v>-0.31364328228187899</v>
      </c>
      <c r="AD38" s="39">
        <f t="shared" si="19"/>
        <v>-0.26832198586538414</v>
      </c>
      <c r="AE38" s="39">
        <f t="shared" si="20"/>
        <v>-0.24761654185631896</v>
      </c>
      <c r="AF38" s="39">
        <f t="shared" si="21"/>
        <v>-0.34513365236779392</v>
      </c>
      <c r="AG38" s="39">
        <f t="shared" si="22"/>
        <v>-0.26442175908468812</v>
      </c>
    </row>
    <row r="39" spans="1:33">
      <c r="A39" s="2">
        <v>44774</v>
      </c>
      <c r="B39" s="33">
        <v>9.7525010000000005</v>
      </c>
      <c r="C39" s="33">
        <v>66.529999000000004</v>
      </c>
      <c r="D39" s="33">
        <v>162.24946600000001</v>
      </c>
      <c r="E39" s="33">
        <v>12.160715</v>
      </c>
      <c r="F39" s="33">
        <v>155.28143299999999</v>
      </c>
      <c r="G39" s="40">
        <v>3955</v>
      </c>
      <c r="H39" s="1">
        <v>2.86</v>
      </c>
      <c r="I39" s="33">
        <f t="shared" si="26"/>
        <v>0.84846758700000002</v>
      </c>
      <c r="J39" s="33">
        <f t="shared" si="27"/>
        <v>5.7881099129999996</v>
      </c>
      <c r="K39" s="33">
        <f t="shared" si="28"/>
        <v>14.115703542</v>
      </c>
      <c r="L39" s="33">
        <v>12.160715</v>
      </c>
      <c r="M39" s="33">
        <f t="shared" si="29"/>
        <v>139.75328970000001</v>
      </c>
      <c r="N39" s="33">
        <f t="shared" si="6"/>
        <v>3559.5</v>
      </c>
      <c r="O39" s="33">
        <f t="shared" si="7"/>
        <v>2.5739999999999998</v>
      </c>
      <c r="P39" s="35"/>
      <c r="Q39" s="35"/>
      <c r="R39" s="34">
        <f t="shared" si="30"/>
        <v>36.273139892400003</v>
      </c>
      <c r="S39" s="39">
        <f t="shared" si="31"/>
        <v>-7.7054076155593801E-2</v>
      </c>
      <c r="T39" s="39">
        <f t="shared" si="32"/>
        <v>-0.13597403896103902</v>
      </c>
      <c r="U39" s="39">
        <f t="shared" si="33"/>
        <v>-0.10646190865970782</v>
      </c>
      <c r="V39" s="39">
        <f t="shared" si="34"/>
        <v>-9.8825399831958621E-2</v>
      </c>
      <c r="W39" s="39">
        <f t="shared" si="35"/>
        <v>-3.2551687417892598E-2</v>
      </c>
      <c r="X39" s="39">
        <f t="shared" si="23"/>
        <v>0.17182824091531176</v>
      </c>
      <c r="Y39" s="39">
        <f t="shared" si="36"/>
        <v>-4.2440119216810436E-2</v>
      </c>
      <c r="Z39" s="39">
        <f t="shared" si="37"/>
        <v>0.24456048738033062</v>
      </c>
      <c r="AA39" s="39">
        <f t="shared" si="16"/>
        <v>-0.32161456353592444</v>
      </c>
      <c r="AB39" s="39">
        <f t="shared" si="17"/>
        <v>-0.38053452634136964</v>
      </c>
      <c r="AC39" s="39">
        <f t="shared" si="18"/>
        <v>-0.35102239604003843</v>
      </c>
      <c r="AD39" s="39">
        <f t="shared" si="19"/>
        <v>-0.34338588721228924</v>
      </c>
      <c r="AE39" s="39">
        <f t="shared" si="20"/>
        <v>-0.2771121747982232</v>
      </c>
      <c r="AF39" s="39">
        <f t="shared" si="21"/>
        <v>-0.28700060659714105</v>
      </c>
      <c r="AG39" s="39">
        <f t="shared" si="22"/>
        <v>-0.29252663393288042</v>
      </c>
    </row>
    <row r="40" spans="1:33">
      <c r="A40" s="2">
        <v>44805</v>
      </c>
      <c r="B40" s="33">
        <v>6.9407439999999996</v>
      </c>
      <c r="C40" s="33">
        <v>66.449996999999996</v>
      </c>
      <c r="D40" s="33">
        <v>157.325256</v>
      </c>
      <c r="E40" s="33">
        <v>10.974703999999999</v>
      </c>
      <c r="F40" s="33">
        <v>136.68553199999999</v>
      </c>
      <c r="G40" s="40">
        <v>3585.62</v>
      </c>
      <c r="H40" s="1">
        <v>3.18</v>
      </c>
      <c r="I40" s="33">
        <f t="shared" si="26"/>
        <v>0.60384472799999989</v>
      </c>
      <c r="J40" s="33">
        <f t="shared" si="27"/>
        <v>5.7811497389999991</v>
      </c>
      <c r="K40" s="33">
        <f t="shared" si="28"/>
        <v>13.687297271999999</v>
      </c>
      <c r="L40" s="33">
        <v>10.974703999999999</v>
      </c>
      <c r="M40" s="33">
        <f t="shared" si="29"/>
        <v>123.0169788</v>
      </c>
      <c r="N40" s="33">
        <f t="shared" si="6"/>
        <v>3227.058</v>
      </c>
      <c r="O40" s="33">
        <f t="shared" si="7"/>
        <v>2.8620000000000001</v>
      </c>
      <c r="P40" s="35"/>
      <c r="Q40" s="35"/>
      <c r="R40" s="34">
        <f t="shared" si="30"/>
        <v>34.533257148400004</v>
      </c>
      <c r="S40" s="39">
        <f t="shared" si="31"/>
        <v>-0.28831137776863613</v>
      </c>
      <c r="T40" s="39">
        <f t="shared" si="32"/>
        <v>-1.2024951330602844E-3</v>
      </c>
      <c r="U40" s="39">
        <f t="shared" si="33"/>
        <v>-3.0349622229265273E-2</v>
      </c>
      <c r="V40" s="39">
        <f t="shared" si="34"/>
        <v>-9.7528064756060864E-2</v>
      </c>
      <c r="W40" s="39">
        <f t="shared" si="35"/>
        <v>-0.11975611404874147</v>
      </c>
      <c r="X40" s="39">
        <f t="shared" si="23"/>
        <v>-4.7966146552549799E-2</v>
      </c>
      <c r="Y40" s="39">
        <f t="shared" si="36"/>
        <v>-9.339570164348926E-2</v>
      </c>
      <c r="Z40" s="39">
        <f t="shared" si="37"/>
        <v>0.111888111888112</v>
      </c>
      <c r="AA40" s="39">
        <f t="shared" si="16"/>
        <v>-0.40019948965674812</v>
      </c>
      <c r="AB40" s="39">
        <f t="shared" si="17"/>
        <v>-0.11309060702117228</v>
      </c>
      <c r="AC40" s="39">
        <f t="shared" si="18"/>
        <v>-0.14223773411737728</v>
      </c>
      <c r="AD40" s="39">
        <f t="shared" si="19"/>
        <v>-0.20941617664417286</v>
      </c>
      <c r="AE40" s="39">
        <f t="shared" si="20"/>
        <v>-0.23164422593685347</v>
      </c>
      <c r="AF40" s="39">
        <f t="shared" si="21"/>
        <v>-0.20528381353160124</v>
      </c>
      <c r="AG40" s="39">
        <f t="shared" si="22"/>
        <v>-0.21962374263420803</v>
      </c>
    </row>
    <row r="41" spans="1:33">
      <c r="A41" s="2">
        <v>44835</v>
      </c>
      <c r="B41" s="33">
        <v>8.7423129999999993</v>
      </c>
      <c r="C41" s="33">
        <v>53.169998</v>
      </c>
      <c r="D41" s="33">
        <v>173.46365399999999</v>
      </c>
      <c r="E41" s="33">
        <v>12.330145</v>
      </c>
      <c r="F41" s="33">
        <v>151.65962200000001</v>
      </c>
      <c r="G41" s="40">
        <v>3871.98</v>
      </c>
      <c r="H41" s="1">
        <v>3.9750000000000001</v>
      </c>
      <c r="I41" s="33">
        <f t="shared" si="26"/>
        <v>0.76058123099999986</v>
      </c>
      <c r="J41" s="33">
        <f t="shared" si="27"/>
        <v>4.6257898259999992</v>
      </c>
      <c r="K41" s="33">
        <f t="shared" si="28"/>
        <v>15.091337897999999</v>
      </c>
      <c r="L41" s="33">
        <v>12.330145</v>
      </c>
      <c r="M41" s="33">
        <f t="shared" si="29"/>
        <v>136.49365980000002</v>
      </c>
      <c r="N41" s="33">
        <f t="shared" si="6"/>
        <v>3484.7820000000002</v>
      </c>
      <c r="O41" s="33">
        <f t="shared" si="7"/>
        <v>3.5775000000000001</v>
      </c>
      <c r="P41" s="35"/>
      <c r="Q41" s="35"/>
      <c r="R41" s="34">
        <f t="shared" si="30"/>
        <v>30.812794907800001</v>
      </c>
      <c r="S41" s="39">
        <f t="shared" si="31"/>
        <v>0.2595642484436827</v>
      </c>
      <c r="T41" s="39">
        <f t="shared" si="32"/>
        <v>-0.19984950488410105</v>
      </c>
      <c r="U41" s="39">
        <f t="shared" si="33"/>
        <v>0.10257982990347085</v>
      </c>
      <c r="V41" s="39">
        <f t="shared" si="34"/>
        <v>0.12350592781363405</v>
      </c>
      <c r="W41" s="39">
        <f t="shared" si="35"/>
        <v>0.10955138982814959</v>
      </c>
      <c r="X41" s="39">
        <f t="shared" si="23"/>
        <v>-0.10773563074609602</v>
      </c>
      <c r="Y41" s="39">
        <f t="shared" si="36"/>
        <v>7.9863454576893311E-2</v>
      </c>
      <c r="Z41" s="39">
        <f t="shared" si="37"/>
        <v>0.25</v>
      </c>
      <c r="AA41" s="39">
        <f t="shared" si="16"/>
        <v>9.5642484436826991E-3</v>
      </c>
      <c r="AB41" s="39">
        <f t="shared" si="17"/>
        <v>-0.44984950488410103</v>
      </c>
      <c r="AC41" s="39">
        <f t="shared" si="18"/>
        <v>-0.14742017009652914</v>
      </c>
      <c r="AD41" s="39">
        <f t="shared" si="19"/>
        <v>-0.12649407218636594</v>
      </c>
      <c r="AE41" s="39">
        <f t="shared" si="20"/>
        <v>-0.1404486101718504</v>
      </c>
      <c r="AF41" s="39">
        <f t="shared" si="21"/>
        <v>-0.17013654542310669</v>
      </c>
      <c r="AG41" s="39">
        <f t="shared" si="22"/>
        <v>-0.15109602675385497</v>
      </c>
    </row>
    <row r="42" spans="1:33">
      <c r="A42" s="2">
        <v>44866</v>
      </c>
      <c r="B42" s="33">
        <v>10.941551</v>
      </c>
      <c r="C42" s="33">
        <v>44.404998999999997</v>
      </c>
      <c r="D42" s="33">
        <v>185.62033099999999</v>
      </c>
      <c r="E42" s="33">
        <v>13.264744</v>
      </c>
      <c r="F42" s="33">
        <v>146.407837</v>
      </c>
      <c r="G42" s="40">
        <v>4080.11</v>
      </c>
      <c r="H42" s="1">
        <v>4.2530000000000001</v>
      </c>
      <c r="I42" s="33">
        <f t="shared" si="26"/>
        <v>0.95191493699999996</v>
      </c>
      <c r="J42" s="33">
        <f t="shared" si="27"/>
        <v>3.8632349129999994</v>
      </c>
      <c r="K42" s="33">
        <f t="shared" si="28"/>
        <v>16.148968796999998</v>
      </c>
      <c r="L42" s="33">
        <v>13.264744</v>
      </c>
      <c r="M42" s="33">
        <f t="shared" si="29"/>
        <v>131.76705330000001</v>
      </c>
      <c r="N42" s="33">
        <f t="shared" si="6"/>
        <v>3672.0990000000002</v>
      </c>
      <c r="O42" s="33">
        <f t="shared" si="7"/>
        <v>3.8277000000000001</v>
      </c>
      <c r="P42" s="35"/>
      <c r="Q42" s="35"/>
      <c r="R42" s="34">
        <f t="shared" si="30"/>
        <v>33.860302751000006</v>
      </c>
      <c r="S42" s="39">
        <f t="shared" si="31"/>
        <v>0.25156248695282379</v>
      </c>
      <c r="T42" s="39">
        <f t="shared" si="32"/>
        <v>-0.1648485862271426</v>
      </c>
      <c r="U42" s="39">
        <f t="shared" si="33"/>
        <v>7.0081983860434502E-2</v>
      </c>
      <c r="V42" s="39">
        <f t="shared" si="34"/>
        <v>7.5797892076694989E-2</v>
      </c>
      <c r="W42" s="39">
        <f t="shared" si="35"/>
        <v>-3.4628762295082091E-2</v>
      </c>
      <c r="X42" s="39">
        <f t="shared" si="23"/>
        <v>9.8903973246145041E-2</v>
      </c>
      <c r="Y42" s="39">
        <f t="shared" si="36"/>
        <v>5.3752860293699863E-2</v>
      </c>
      <c r="Z42" s="39">
        <f t="shared" si="37"/>
        <v>6.9937106918238984E-2</v>
      </c>
      <c r="AA42" s="39">
        <f t="shared" si="16"/>
        <v>0.18162538003458481</v>
      </c>
      <c r="AB42" s="39">
        <f t="shared" si="17"/>
        <v>-0.23478569314538159</v>
      </c>
      <c r="AC42" s="39">
        <f t="shared" si="18"/>
        <v>1.4487694219551817E-4</v>
      </c>
      <c r="AD42" s="39">
        <f t="shared" si="19"/>
        <v>5.8607851584560056E-3</v>
      </c>
      <c r="AE42" s="39">
        <f t="shared" si="20"/>
        <v>-0.10456586921332107</v>
      </c>
      <c r="AF42" s="39">
        <f t="shared" si="21"/>
        <v>-1.6184246624539121E-2</v>
      </c>
      <c r="AG42" s="39">
        <f t="shared" si="22"/>
        <v>-8.9462022760300616E-2</v>
      </c>
    </row>
    <row r="43" spans="1:33">
      <c r="A43" s="2">
        <v>44896</v>
      </c>
      <c r="B43" s="33">
        <v>10.150703</v>
      </c>
      <c r="C43" s="33">
        <v>47.290000999999997</v>
      </c>
      <c r="D43" s="33">
        <v>182.373749</v>
      </c>
      <c r="E43" s="33">
        <v>12.5433</v>
      </c>
      <c r="F43" s="33">
        <v>128.71933000000001</v>
      </c>
      <c r="G43" s="40">
        <v>3839.5</v>
      </c>
      <c r="H43" s="1">
        <v>4.26</v>
      </c>
      <c r="I43" s="33">
        <f t="shared" si="26"/>
        <v>0.88311116099999998</v>
      </c>
      <c r="J43" s="33">
        <f t="shared" si="27"/>
        <v>4.1142300869999993</v>
      </c>
      <c r="K43" s="33">
        <f t="shared" si="28"/>
        <v>15.866516163</v>
      </c>
      <c r="L43" s="33">
        <v>12.5433</v>
      </c>
      <c r="M43" s="33">
        <f t="shared" si="29"/>
        <v>115.84739700000002</v>
      </c>
      <c r="N43" s="33">
        <f t="shared" si="6"/>
        <v>3455.55</v>
      </c>
      <c r="O43" s="33">
        <f t="shared" si="7"/>
        <v>3.8340000000000001</v>
      </c>
      <c r="P43" s="35"/>
      <c r="Q43" s="35"/>
      <c r="R43" s="34">
        <f t="shared" si="30"/>
        <v>33.199183189400003</v>
      </c>
      <c r="S43" s="39">
        <f t="shared" si="31"/>
        <v>-7.227933224457847E-2</v>
      </c>
      <c r="T43" s="39">
        <f t="shared" si="32"/>
        <v>6.4970207521004519E-2</v>
      </c>
      <c r="U43" s="39">
        <f t="shared" si="33"/>
        <v>-1.7490443975126745E-2</v>
      </c>
      <c r="V43" s="39">
        <f t="shared" si="34"/>
        <v>-5.4388083177481596E-2</v>
      </c>
      <c r="W43" s="39">
        <f t="shared" si="35"/>
        <v>-0.12081666775802444</v>
      </c>
      <c r="X43" s="39">
        <f t="shared" si="23"/>
        <v>-1.9524915842061636E-2</v>
      </c>
      <c r="Y43" s="39">
        <f t="shared" si="36"/>
        <v>-5.8971449299161045E-2</v>
      </c>
      <c r="Z43" s="39">
        <f t="shared" si="37"/>
        <v>1.6458970138725532E-3</v>
      </c>
      <c r="AA43" s="39">
        <f t="shared" si="16"/>
        <v>-7.392522925845102E-2</v>
      </c>
      <c r="AB43" s="39">
        <f t="shared" si="17"/>
        <v>6.332431050713197E-2</v>
      </c>
      <c r="AC43" s="39">
        <f t="shared" si="18"/>
        <v>-1.9136340988999297E-2</v>
      </c>
      <c r="AD43" s="39">
        <f t="shared" si="19"/>
        <v>-5.6033980191354152E-2</v>
      </c>
      <c r="AE43" s="39">
        <f t="shared" si="20"/>
        <v>-0.12246256477189699</v>
      </c>
      <c r="AF43" s="39">
        <f t="shared" si="21"/>
        <v>-6.0617346313033602E-2</v>
      </c>
      <c r="AG43" s="39">
        <f t="shared" si="22"/>
        <v>-0.10249995381696435</v>
      </c>
    </row>
    <row r="44" spans="1:33">
      <c r="A44" s="2">
        <v>44927</v>
      </c>
      <c r="B44" s="33">
        <v>11.16497</v>
      </c>
      <c r="C44" s="33">
        <v>48.540000999999997</v>
      </c>
      <c r="D44" s="33">
        <v>195.71133399999999</v>
      </c>
      <c r="E44" s="33">
        <v>13.139037999999999</v>
      </c>
      <c r="F44" s="33">
        <v>142.945526</v>
      </c>
      <c r="G44" s="40">
        <v>4076.6</v>
      </c>
      <c r="H44" s="1">
        <v>4.57</v>
      </c>
      <c r="I44" s="33">
        <f t="shared" si="26"/>
        <v>0.97135238999999995</v>
      </c>
      <c r="J44" s="33">
        <f t="shared" si="27"/>
        <v>4.2229800869999998</v>
      </c>
      <c r="K44" s="33">
        <f t="shared" si="28"/>
        <v>17.026886057999999</v>
      </c>
      <c r="L44" s="33">
        <v>13.139037999999999</v>
      </c>
      <c r="M44" s="33">
        <f t="shared" si="29"/>
        <v>128.6509734</v>
      </c>
      <c r="N44" s="33">
        <f t="shared" si="6"/>
        <v>3668.94</v>
      </c>
      <c r="O44" s="33">
        <f t="shared" si="7"/>
        <v>4.1130000000000004</v>
      </c>
      <c r="P44" s="35"/>
      <c r="Q44" s="35"/>
      <c r="R44" s="34">
        <f t="shared" si="30"/>
        <v>29.850910882200004</v>
      </c>
      <c r="S44" s="39">
        <f t="shared" si="31"/>
        <v>9.9920862623997547E-2</v>
      </c>
      <c r="T44" s="39">
        <f t="shared" si="32"/>
        <v>2.6432649049848968E-2</v>
      </c>
      <c r="U44" s="39">
        <f t="shared" si="33"/>
        <v>7.3133250114850612E-2</v>
      </c>
      <c r="V44" s="39">
        <f t="shared" si="34"/>
        <v>4.749451898623161E-2</v>
      </c>
      <c r="W44" s="39">
        <f t="shared" si="35"/>
        <v>0.1105210538308425</v>
      </c>
      <c r="X44" s="39">
        <f t="shared" si="23"/>
        <v>-0.1008540568030918</v>
      </c>
      <c r="Y44" s="39">
        <f t="shared" si="36"/>
        <v>6.1752832400052048E-2</v>
      </c>
      <c r="Z44" s="39">
        <f t="shared" si="37"/>
        <v>7.2769953051643285E-2</v>
      </c>
      <c r="AA44" s="39">
        <f t="shared" si="16"/>
        <v>2.7150909572354262E-2</v>
      </c>
      <c r="AB44" s="39">
        <f t="shared" si="17"/>
        <v>-4.6337304001794317E-2</v>
      </c>
      <c r="AC44" s="39">
        <f t="shared" si="18"/>
        <v>3.632970632073268E-4</v>
      </c>
      <c r="AD44" s="39">
        <f t="shared" si="19"/>
        <v>-2.5275434065411675E-2</v>
      </c>
      <c r="AE44" s="39">
        <f t="shared" si="20"/>
        <v>3.7751100779199215E-2</v>
      </c>
      <c r="AF44" s="39">
        <f t="shared" si="21"/>
        <v>-1.1017120651591238E-2</v>
      </c>
      <c r="AG44" s="39">
        <f t="shared" si="22"/>
        <v>2.6099227739749778E-2</v>
      </c>
    </row>
    <row r="45" spans="1:33">
      <c r="A45" s="2">
        <v>44958</v>
      </c>
      <c r="B45" s="33">
        <v>10.141012</v>
      </c>
      <c r="C45" s="33">
        <v>50.639999000000003</v>
      </c>
      <c r="D45" s="33">
        <v>195.953125</v>
      </c>
      <c r="E45" s="33">
        <v>14.008050000000001</v>
      </c>
      <c r="F45" s="33">
        <v>146.03646900000001</v>
      </c>
      <c r="G45" s="40">
        <v>3970.15</v>
      </c>
      <c r="H45" s="1">
        <v>4.71</v>
      </c>
      <c r="I45" s="33">
        <f t="shared" si="26"/>
        <v>0.88226804399999992</v>
      </c>
      <c r="J45" s="33">
        <f t="shared" si="27"/>
        <v>4.4056799130000002</v>
      </c>
      <c r="K45" s="33">
        <f t="shared" si="28"/>
        <v>17.047921875</v>
      </c>
      <c r="L45" s="33">
        <v>14.008050000000001</v>
      </c>
      <c r="M45" s="33">
        <f t="shared" si="29"/>
        <v>131.43282210000001</v>
      </c>
      <c r="N45" s="33">
        <f t="shared" si="6"/>
        <v>3573.1350000000002</v>
      </c>
      <c r="O45" s="33">
        <f t="shared" si="7"/>
        <v>4.2389999999999999</v>
      </c>
      <c r="P45" s="35"/>
      <c r="Q45" s="35"/>
      <c r="R45" s="34">
        <f t="shared" si="30"/>
        <v>32.802245986999999</v>
      </c>
      <c r="S45" s="39">
        <f t="shared" si="31"/>
        <v>-9.1711666041198542E-2</v>
      </c>
      <c r="T45" s="39">
        <f t="shared" si="32"/>
        <v>4.3263245915466791E-2</v>
      </c>
      <c r="U45" s="39">
        <f t="shared" si="33"/>
        <v>1.2354470998599165E-3</v>
      </c>
      <c r="V45" s="39">
        <f t="shared" si="34"/>
        <v>6.6139697594298871E-2</v>
      </c>
      <c r="W45" s="39">
        <f t="shared" si="35"/>
        <v>2.1623223101085467E-2</v>
      </c>
      <c r="X45" s="39">
        <f t="shared" si="23"/>
        <v>9.8869180791393063E-2</v>
      </c>
      <c r="Y45" s="39">
        <f t="shared" si="36"/>
        <v>-2.6112446646715356E-2</v>
      </c>
      <c r="Z45" s="39">
        <f t="shared" si="37"/>
        <v>3.0634573304157413E-2</v>
      </c>
      <c r="AA45" s="39">
        <f t="shared" si="16"/>
        <v>-0.12234623934535596</v>
      </c>
      <c r="AB45" s="39">
        <f t="shared" si="17"/>
        <v>1.2628672611309379E-2</v>
      </c>
      <c r="AC45" s="39">
        <f t="shared" si="18"/>
        <v>-2.9399126204297497E-2</v>
      </c>
      <c r="AD45" s="39">
        <f t="shared" si="19"/>
        <v>3.5505124290141458E-2</v>
      </c>
      <c r="AE45" s="39">
        <f t="shared" si="20"/>
        <v>-9.011350203071946E-3</v>
      </c>
      <c r="AF45" s="39">
        <f t="shared" si="21"/>
        <v>-5.6747019950872765E-2</v>
      </c>
      <c r="AG45" s="39">
        <f t="shared" si="22"/>
        <v>-7.6757064113698939E-3</v>
      </c>
    </row>
    <row r="46" spans="1:33">
      <c r="A46" s="2">
        <v>44986</v>
      </c>
      <c r="B46" s="33">
        <v>8.4157460000000004</v>
      </c>
      <c r="C46" s="33">
        <v>48.470001000000003</v>
      </c>
      <c r="D46" s="33">
        <v>199.28993199999999</v>
      </c>
      <c r="E46" s="33">
        <v>13.423242999999999</v>
      </c>
      <c r="F46" s="33">
        <v>163.61293000000001</v>
      </c>
      <c r="G46" s="40">
        <v>4109.3100000000004</v>
      </c>
      <c r="H46" s="1">
        <v>4.585</v>
      </c>
      <c r="I46" s="33">
        <f t="shared" si="26"/>
        <v>0.73216990199999998</v>
      </c>
      <c r="J46" s="33">
        <f t="shared" si="27"/>
        <v>4.2168900870000003</v>
      </c>
      <c r="K46" s="33">
        <f t="shared" si="28"/>
        <v>17.338224083999997</v>
      </c>
      <c r="L46" s="33">
        <v>13.423242999999999</v>
      </c>
      <c r="M46" s="33">
        <f t="shared" si="29"/>
        <v>147.25163700000002</v>
      </c>
      <c r="N46" s="33">
        <f t="shared" si="6"/>
        <v>3698.3790000000004</v>
      </c>
      <c r="O46" s="33">
        <f t="shared" si="7"/>
        <v>4.1265000000000001</v>
      </c>
      <c r="P46" s="35"/>
      <c r="Q46" s="35"/>
      <c r="R46" s="34">
        <f t="shared" si="30"/>
        <v>33.555348386400006</v>
      </c>
      <c r="S46" s="39">
        <f t="shared" si="31"/>
        <v>-0.17012759673294928</v>
      </c>
      <c r="T46" s="39">
        <f t="shared" si="32"/>
        <v>-4.285146214161651E-2</v>
      </c>
      <c r="U46" s="39">
        <f t="shared" si="33"/>
        <v>1.7028598038433731E-2</v>
      </c>
      <c r="V46" s="39">
        <f t="shared" si="34"/>
        <v>-4.1747923515407313E-2</v>
      </c>
      <c r="W46" s="39">
        <f t="shared" si="35"/>
        <v>0.12035665556937018</v>
      </c>
      <c r="X46" s="39">
        <f t="shared" si="23"/>
        <v>2.2958866892787519E-2</v>
      </c>
      <c r="Y46" s="39">
        <f t="shared" si="36"/>
        <v>3.5051572358727037E-2</v>
      </c>
      <c r="Z46" s="39">
        <f t="shared" si="37"/>
        <v>-2.6539278131634779E-2</v>
      </c>
      <c r="AA46" s="39">
        <f t="shared" si="16"/>
        <v>-0.14358831860131449</v>
      </c>
      <c r="AB46" s="39">
        <f t="shared" si="17"/>
        <v>-1.6312184009981731E-2</v>
      </c>
      <c r="AC46" s="39">
        <f t="shared" si="18"/>
        <v>4.3567876170068506E-2</v>
      </c>
      <c r="AD46" s="39">
        <f t="shared" si="19"/>
        <v>-1.5208645383772534E-2</v>
      </c>
      <c r="AE46" s="39">
        <f t="shared" si="20"/>
        <v>0.14689593370100495</v>
      </c>
      <c r="AF46" s="39">
        <f t="shared" si="21"/>
        <v>6.1590850490361816E-2</v>
      </c>
      <c r="AG46" s="39">
        <f t="shared" si="22"/>
        <v>0.11704897551957572</v>
      </c>
    </row>
    <row r="47" spans="1:33">
      <c r="A47" s="2">
        <v>45017</v>
      </c>
      <c r="B47" s="33">
        <v>7.2159050000000002</v>
      </c>
      <c r="C47" s="33">
        <v>53.41</v>
      </c>
      <c r="D47" s="33">
        <v>212.588821</v>
      </c>
      <c r="E47" s="33">
        <v>13.849551</v>
      </c>
      <c r="F47" s="33">
        <v>168.35562100000001</v>
      </c>
      <c r="G47" s="40">
        <v>4169.4799999999996</v>
      </c>
      <c r="H47" s="1">
        <v>4.923</v>
      </c>
      <c r="I47" s="33">
        <f t="shared" si="26"/>
        <v>0.62778373499999995</v>
      </c>
      <c r="J47" s="33">
        <f t="shared" si="27"/>
        <v>4.6466699999999994</v>
      </c>
      <c r="K47" s="33">
        <f t="shared" si="28"/>
        <v>18.495227427</v>
      </c>
      <c r="L47" s="33">
        <v>13.849551</v>
      </c>
      <c r="M47" s="33">
        <f t="shared" si="29"/>
        <v>151.52005890000001</v>
      </c>
      <c r="N47" s="33">
        <f t="shared" si="6"/>
        <v>3752.5319999999997</v>
      </c>
      <c r="O47" s="33">
        <f t="shared" si="7"/>
        <v>4.4306999999999999</v>
      </c>
      <c r="P47" s="35"/>
      <c r="Q47" s="35"/>
      <c r="R47" s="34">
        <f t="shared" si="30"/>
        <v>36.592432814600002</v>
      </c>
      <c r="S47" s="39">
        <f t="shared" si="31"/>
        <v>-0.14257096162360416</v>
      </c>
      <c r="T47" s="39">
        <f t="shared" si="32"/>
        <v>0.1019186898717</v>
      </c>
      <c r="U47" s="39">
        <f t="shared" si="33"/>
        <v>6.6731364030973919E-2</v>
      </c>
      <c r="V47" s="39">
        <f t="shared" si="34"/>
        <v>3.1758942306266871E-2</v>
      </c>
      <c r="W47" s="39">
        <f t="shared" si="35"/>
        <v>2.8987262803740459E-2</v>
      </c>
      <c r="X47" s="39">
        <f t="shared" si="23"/>
        <v>9.0509697387940929E-2</v>
      </c>
      <c r="Y47" s="39">
        <f t="shared" si="36"/>
        <v>1.464236088297044E-2</v>
      </c>
      <c r="Z47" s="39">
        <f t="shared" si="37"/>
        <v>7.3718647764449238E-2</v>
      </c>
      <c r="AA47" s="39">
        <f t="shared" si="16"/>
        <v>-0.21628960938805342</v>
      </c>
      <c r="AB47" s="39">
        <f t="shared" si="17"/>
        <v>2.8200042107250758E-2</v>
      </c>
      <c r="AC47" s="39">
        <f t="shared" si="18"/>
        <v>-6.9872837334753191E-3</v>
      </c>
      <c r="AD47" s="39">
        <f t="shared" si="19"/>
        <v>-4.1959705458182367E-2</v>
      </c>
      <c r="AE47" s="39">
        <f t="shared" si="20"/>
        <v>-4.4731384960708775E-2</v>
      </c>
      <c r="AF47" s="39">
        <f t="shared" si="21"/>
        <v>-5.9076286881478798E-2</v>
      </c>
      <c r="AG47" s="39">
        <f t="shared" si="22"/>
        <v>-3.9956875103433973E-2</v>
      </c>
    </row>
    <row r="48" spans="1:33">
      <c r="A48" s="2">
        <v>45047</v>
      </c>
      <c r="B48" s="33">
        <v>2.0854349999999999</v>
      </c>
      <c r="C48" s="33">
        <v>24.954999999999998</v>
      </c>
      <c r="D48" s="33">
        <v>213.410934</v>
      </c>
      <c r="E48" s="33">
        <v>18.801283000000002</v>
      </c>
      <c r="F48" s="33">
        <v>175.866547</v>
      </c>
      <c r="G48" s="40">
        <v>4179.83</v>
      </c>
      <c r="H48" s="1">
        <v>5.2480000000000002</v>
      </c>
      <c r="I48" s="33">
        <f t="shared" si="26"/>
        <v>0.18143284499999998</v>
      </c>
      <c r="J48" s="33">
        <f t="shared" si="27"/>
        <v>2.1710849999999997</v>
      </c>
      <c r="K48" s="33">
        <f t="shared" si="28"/>
        <v>18.566751258</v>
      </c>
      <c r="L48" s="33">
        <v>18.801283000000002</v>
      </c>
      <c r="M48" s="33">
        <f t="shared" si="29"/>
        <v>158.2798923</v>
      </c>
      <c r="N48" s="33">
        <f t="shared" si="6"/>
        <v>3761.8470000000002</v>
      </c>
      <c r="O48" s="33">
        <f t="shared" si="7"/>
        <v>4.7232000000000003</v>
      </c>
      <c r="P48" s="35"/>
      <c r="Q48" s="35"/>
      <c r="R48" s="34">
        <f t="shared" si="30"/>
        <v>37.827858212400002</v>
      </c>
      <c r="S48" s="39">
        <f t="shared" si="31"/>
        <v>-0.71099467080012824</v>
      </c>
      <c r="T48" s="39">
        <f t="shared" si="32"/>
        <v>-0.53276539973787684</v>
      </c>
      <c r="U48" s="39">
        <f t="shared" si="33"/>
        <v>3.8671506626399904E-3</v>
      </c>
      <c r="V48" s="39">
        <f t="shared" si="34"/>
        <v>0.35753736709587203</v>
      </c>
      <c r="W48" s="39">
        <f t="shared" si="35"/>
        <v>4.4613455466390332E-2</v>
      </c>
      <c r="X48" s="39">
        <f t="shared" si="23"/>
        <v>3.3761772661015266E-2</v>
      </c>
      <c r="Y48" s="39">
        <f t="shared" si="36"/>
        <v>2.4823239348793053E-3</v>
      </c>
      <c r="Z48" s="39">
        <f t="shared" si="37"/>
        <v>6.6016656510258065E-2</v>
      </c>
      <c r="AA48" s="39">
        <f t="shared" si="16"/>
        <v>-0.77701132731038625</v>
      </c>
      <c r="AB48" s="39">
        <f t="shared" si="17"/>
        <v>-0.59878205624813496</v>
      </c>
      <c r="AC48" s="39">
        <f t="shared" si="18"/>
        <v>-6.2149505847618074E-2</v>
      </c>
      <c r="AD48" s="39">
        <f t="shared" si="19"/>
        <v>0.29152071058561396</v>
      </c>
      <c r="AE48" s="39">
        <f t="shared" si="20"/>
        <v>-2.1403201043867733E-2</v>
      </c>
      <c r="AF48" s="39">
        <f t="shared" si="21"/>
        <v>-6.3534332575378757E-2</v>
      </c>
      <c r="AG48" s="39">
        <f t="shared" si="22"/>
        <v>-1.9166775180760626E-2</v>
      </c>
    </row>
    <row r="49" spans="1:33">
      <c r="A49" s="2">
        <v>45078</v>
      </c>
      <c r="B49" s="33">
        <v>3.2498010000000002</v>
      </c>
      <c r="C49" s="33">
        <v>26.959999</v>
      </c>
      <c r="D49" s="33">
        <v>211.753433</v>
      </c>
      <c r="E49" s="33">
        <v>18.922239000000001</v>
      </c>
      <c r="F49" s="33">
        <v>192.72224399999999</v>
      </c>
      <c r="G49" s="40">
        <v>4450.38</v>
      </c>
      <c r="H49" s="1">
        <v>5.1529999999999996</v>
      </c>
      <c r="I49" s="33">
        <f t="shared" si="26"/>
        <v>0.28273268699999998</v>
      </c>
      <c r="J49" s="33">
        <f t="shared" si="27"/>
        <v>2.345519913</v>
      </c>
      <c r="K49" s="33">
        <f t="shared" si="28"/>
        <v>18.422548670999998</v>
      </c>
      <c r="L49" s="33">
        <v>18.922239000000001</v>
      </c>
      <c r="M49" s="33">
        <f t="shared" si="29"/>
        <v>173.45001959999999</v>
      </c>
      <c r="N49" s="33">
        <f t="shared" si="6"/>
        <v>4005.3420000000001</v>
      </c>
      <c r="O49" s="33">
        <f t="shared" si="7"/>
        <v>4.6376999999999997</v>
      </c>
      <c r="P49" s="35"/>
      <c r="Q49" s="35"/>
      <c r="R49" s="34">
        <f t="shared" si="30"/>
        <v>39.600088880599998</v>
      </c>
      <c r="S49" s="39">
        <f t="shared" si="31"/>
        <v>0.5583324342403384</v>
      </c>
      <c r="T49" s="39">
        <f t="shared" si="32"/>
        <v>8.034458024444012E-2</v>
      </c>
      <c r="U49" s="39">
        <f t="shared" si="33"/>
        <v>-7.7667107721857715E-3</v>
      </c>
      <c r="V49" s="39">
        <f t="shared" si="34"/>
        <v>6.4333907425360073E-3</v>
      </c>
      <c r="W49" s="39">
        <f t="shared" si="35"/>
        <v>9.5843679696514361E-2</v>
      </c>
      <c r="X49" s="39">
        <f t="shared" si="23"/>
        <v>4.6849881329497439E-2</v>
      </c>
      <c r="Y49" s="39">
        <f t="shared" si="36"/>
        <v>6.4727512841431314E-2</v>
      </c>
      <c r="Z49" s="39">
        <f t="shared" si="37"/>
        <v>-1.8102134146341584E-2</v>
      </c>
      <c r="AA49" s="39">
        <f t="shared" si="16"/>
        <v>0.57643456838667995</v>
      </c>
      <c r="AB49" s="39">
        <f t="shared" si="17"/>
        <v>9.8446714390781703E-2</v>
      </c>
      <c r="AC49" s="39">
        <f t="shared" si="18"/>
        <v>1.0335423374155812E-2</v>
      </c>
      <c r="AD49" s="39">
        <f t="shared" si="19"/>
        <v>2.4535524888877593E-2</v>
      </c>
      <c r="AE49" s="39">
        <f t="shared" si="20"/>
        <v>0.11394581384285594</v>
      </c>
      <c r="AF49" s="39">
        <f t="shared" si="21"/>
        <v>8.2829646987772898E-2</v>
      </c>
      <c r="AG49" s="39">
        <f t="shared" si="22"/>
        <v>9.5993956634424601E-2</v>
      </c>
    </row>
    <row r="50" spans="1:33">
      <c r="A50" s="2">
        <v>45108</v>
      </c>
      <c r="B50" s="33">
        <v>3.5733269999999999</v>
      </c>
      <c r="C50" s="33">
        <v>30.254999000000002</v>
      </c>
      <c r="D50" s="33">
        <v>211.06608600000001</v>
      </c>
      <c r="E50" s="33">
        <v>19.179273999999999</v>
      </c>
      <c r="F50" s="33">
        <v>195.186295</v>
      </c>
      <c r="G50" s="40">
        <v>4588.96</v>
      </c>
      <c r="H50" s="1">
        <v>5.2480000000000002</v>
      </c>
      <c r="I50" s="33">
        <f t="shared" si="26"/>
        <v>0.31087944899999997</v>
      </c>
      <c r="J50" s="33">
        <f t="shared" si="27"/>
        <v>2.6321849130000001</v>
      </c>
      <c r="K50" s="33">
        <f t="shared" si="28"/>
        <v>18.362749481999998</v>
      </c>
      <c r="L50" s="33">
        <v>19.179273999999999</v>
      </c>
      <c r="M50" s="33">
        <f t="shared" si="29"/>
        <v>175.6676655</v>
      </c>
      <c r="N50" s="33">
        <f t="shared" si="6"/>
        <v>4130.0640000000003</v>
      </c>
      <c r="O50" s="33">
        <f t="shared" si="7"/>
        <v>4.7232000000000003</v>
      </c>
      <c r="P50" s="35"/>
      <c r="Q50" s="35"/>
      <c r="R50" s="34">
        <f t="shared" si="30"/>
        <v>42.684611974200003</v>
      </c>
      <c r="S50" s="39">
        <f t="shared" si="31"/>
        <v>9.955255721811887E-2</v>
      </c>
      <c r="T50" s="39">
        <f t="shared" si="32"/>
        <v>0.12221810542352031</v>
      </c>
      <c r="U50" s="39">
        <f t="shared" si="33"/>
        <v>-3.245978071108747E-3</v>
      </c>
      <c r="V50" s="39">
        <f t="shared" si="34"/>
        <v>1.3583751901664403E-2</v>
      </c>
      <c r="W50" s="39">
        <f t="shared" si="35"/>
        <v>1.2785503888176028E-2</v>
      </c>
      <c r="X50" s="39">
        <f t="shared" si="23"/>
        <v>7.7891822488083018E-2</v>
      </c>
      <c r="Y50" s="39">
        <f t="shared" si="36"/>
        <v>3.1138913980379254E-2</v>
      </c>
      <c r="Z50" s="39">
        <f t="shared" si="37"/>
        <v>1.8435862604308295E-2</v>
      </c>
      <c r="AA50" s="39">
        <f t="shared" si="16"/>
        <v>8.1116694613810575E-2</v>
      </c>
      <c r="AB50" s="39">
        <f t="shared" si="17"/>
        <v>0.10378224281921201</v>
      </c>
      <c r="AC50" s="39">
        <f t="shared" si="18"/>
        <v>-2.1681840675417043E-2</v>
      </c>
      <c r="AD50" s="39">
        <f t="shared" si="19"/>
        <v>-4.8521107026438925E-3</v>
      </c>
      <c r="AE50" s="39">
        <f t="shared" si="20"/>
        <v>-5.6503587161322675E-3</v>
      </c>
      <c r="AF50" s="39">
        <f t="shared" si="21"/>
        <v>1.2703051376070959E-2</v>
      </c>
      <c r="AG50" s="39">
        <f t="shared" si="22"/>
        <v>-5.6458038606565977E-3</v>
      </c>
    </row>
    <row r="51" spans="1:33">
      <c r="A51" s="2">
        <v>45139</v>
      </c>
      <c r="B51" s="33">
        <v>2.7654960000000002</v>
      </c>
      <c r="C51" s="33">
        <v>26.549999</v>
      </c>
      <c r="D51" s="33">
        <v>207.285675</v>
      </c>
      <c r="E51" s="33">
        <v>18.075538999999999</v>
      </c>
      <c r="F51" s="33">
        <v>186.66146900000001</v>
      </c>
      <c r="G51" s="40">
        <v>4507.66</v>
      </c>
      <c r="H51" s="1">
        <v>5.298</v>
      </c>
      <c r="I51" s="33">
        <f t="shared" si="26"/>
        <v>0.24059815200000001</v>
      </c>
      <c r="J51" s="33">
        <f t="shared" si="27"/>
        <v>2.3098499129999999</v>
      </c>
      <c r="K51" s="33">
        <f t="shared" si="28"/>
        <v>18.033853725</v>
      </c>
      <c r="L51" s="33">
        <v>18.075538999999999</v>
      </c>
      <c r="M51" s="33">
        <f t="shared" si="29"/>
        <v>167.99532210000001</v>
      </c>
      <c r="N51" s="33">
        <f t="shared" si="6"/>
        <v>4056.8939999999998</v>
      </c>
      <c r="O51" s="33">
        <f t="shared" si="7"/>
        <v>4.7682000000000002</v>
      </c>
      <c r="P51" s="35"/>
      <c r="Q51" s="35"/>
      <c r="R51" s="34">
        <f t="shared" si="30"/>
        <v>43.230550668799999</v>
      </c>
      <c r="S51" s="39">
        <f t="shared" si="31"/>
        <v>-0.22607250889717054</v>
      </c>
      <c r="T51" s="39">
        <f t="shared" si="32"/>
        <v>-0.12245910171737248</v>
      </c>
      <c r="U51" s="39">
        <f t="shared" si="33"/>
        <v>-1.7911030007918834E-2</v>
      </c>
      <c r="V51" s="39">
        <f t="shared" si="34"/>
        <v>-5.7548320129322955E-2</v>
      </c>
      <c r="W51" s="39">
        <f t="shared" si="35"/>
        <v>-4.3675330791027041E-2</v>
      </c>
      <c r="X51" s="39">
        <f t="shared" si="23"/>
        <v>1.2790058743651697E-2</v>
      </c>
      <c r="Y51" s="39">
        <f t="shared" si="36"/>
        <v>-1.7716432481433828E-2</v>
      </c>
      <c r="Z51" s="39">
        <f t="shared" si="37"/>
        <v>9.5274390243902281E-3</v>
      </c>
      <c r="AA51" s="39">
        <f t="shared" si="16"/>
        <v>-0.23559994792156078</v>
      </c>
      <c r="AB51" s="39">
        <f t="shared" si="17"/>
        <v>-0.13198654074176272</v>
      </c>
      <c r="AC51" s="39">
        <f t="shared" si="18"/>
        <v>-2.7438469032309062E-2</v>
      </c>
      <c r="AD51" s="39">
        <f t="shared" si="19"/>
        <v>-6.707575915371318E-2</v>
      </c>
      <c r="AE51" s="39">
        <f t="shared" si="20"/>
        <v>-5.3202769815417272E-2</v>
      </c>
      <c r="AF51" s="39">
        <f t="shared" si="21"/>
        <v>-2.7243871505824056E-2</v>
      </c>
      <c r="AG51" s="39">
        <f t="shared" si="22"/>
        <v>-5.3466691738348796E-2</v>
      </c>
    </row>
    <row r="52" spans="1:33">
      <c r="A52" s="2">
        <v>45170</v>
      </c>
      <c r="B52" s="33">
        <v>3.1432699999999998</v>
      </c>
      <c r="C52" s="33">
        <v>21.91</v>
      </c>
      <c r="D52" s="33">
        <v>206.00915499999999</v>
      </c>
      <c r="E52" s="33">
        <v>18.952477999999999</v>
      </c>
      <c r="F52" s="33">
        <v>170.338379</v>
      </c>
      <c r="G52" s="40">
        <v>4288.05</v>
      </c>
      <c r="H52" s="1">
        <v>5.3</v>
      </c>
      <c r="I52" s="33">
        <f t="shared" si="26"/>
        <v>0.27346448999999995</v>
      </c>
      <c r="J52" s="33">
        <f t="shared" si="27"/>
        <v>1.9061699999999999</v>
      </c>
      <c r="K52" s="33">
        <f t="shared" si="28"/>
        <v>17.922796484999999</v>
      </c>
      <c r="L52" s="33">
        <v>18.952477999999999</v>
      </c>
      <c r="M52" s="33">
        <f t="shared" si="29"/>
        <v>153.30454109999999</v>
      </c>
      <c r="N52" s="33">
        <f t="shared" si="6"/>
        <v>3859.2450000000003</v>
      </c>
      <c r="O52" s="33">
        <f t="shared" si="7"/>
        <v>4.7699999999999996</v>
      </c>
      <c r="P52" s="35"/>
      <c r="Q52" s="35"/>
      <c r="R52" s="34">
        <f t="shared" si="30"/>
        <v>41.331032578000006</v>
      </c>
      <c r="S52" s="39">
        <f t="shared" si="31"/>
        <v>0.13660262028945233</v>
      </c>
      <c r="T52" s="39">
        <f t="shared" si="32"/>
        <v>-0.17476456402126417</v>
      </c>
      <c r="U52" s="39">
        <f t="shared" si="33"/>
        <v>-6.1582644338544421E-3</v>
      </c>
      <c r="V52" s="39">
        <f t="shared" si="34"/>
        <v>4.8515233764260098E-2</v>
      </c>
      <c r="W52" s="39">
        <f t="shared" si="35"/>
        <v>-8.7447559946075518E-2</v>
      </c>
      <c r="X52" s="39">
        <f t="shared" si="23"/>
        <v>-4.3939252713958571E-2</v>
      </c>
      <c r="Y52" s="39">
        <f t="shared" si="36"/>
        <v>-4.8719291162154947E-2</v>
      </c>
      <c r="Z52" s="39">
        <f t="shared" si="37"/>
        <v>3.7750094375222466E-4</v>
      </c>
      <c r="AA52" s="39">
        <f t="shared" si="16"/>
        <v>0.13622511934570011</v>
      </c>
      <c r="AB52" s="39">
        <f t="shared" si="17"/>
        <v>-0.17514206496501639</v>
      </c>
      <c r="AC52" s="39">
        <f t="shared" si="18"/>
        <v>-6.5357653776066671E-3</v>
      </c>
      <c r="AD52" s="39">
        <f t="shared" si="19"/>
        <v>4.8137732820507872E-2</v>
      </c>
      <c r="AE52" s="39">
        <f t="shared" si="20"/>
        <v>-8.7825060889827736E-2</v>
      </c>
      <c r="AF52" s="39">
        <f t="shared" si="21"/>
        <v>-4.9096792105907172E-2</v>
      </c>
      <c r="AG52" s="39">
        <f t="shared" si="22"/>
        <v>-6.9554155497548481E-2</v>
      </c>
    </row>
    <row r="53" spans="1:33">
      <c r="A53" s="2">
        <v>45200</v>
      </c>
      <c r="B53" s="33">
        <v>2.543784</v>
      </c>
      <c r="C53" s="33">
        <v>18.106000999999999</v>
      </c>
      <c r="D53" s="33">
        <v>200.706726</v>
      </c>
      <c r="E53" s="33">
        <v>18.075538999999999</v>
      </c>
      <c r="F53" s="33">
        <v>169.90060399999999</v>
      </c>
      <c r="G53" s="40">
        <v>4193.8</v>
      </c>
      <c r="H53" s="1">
        <v>5.32</v>
      </c>
      <c r="I53" s="33">
        <f t="shared" si="26"/>
        <v>0.22130920799999998</v>
      </c>
      <c r="J53" s="33">
        <f t="shared" si="27"/>
        <v>1.5752220869999998</v>
      </c>
      <c r="K53" s="33">
        <f t="shared" si="28"/>
        <v>17.461485161999999</v>
      </c>
      <c r="L53" s="33">
        <v>18.075538999999999</v>
      </c>
      <c r="M53" s="33">
        <f t="shared" si="29"/>
        <v>152.91054359999998</v>
      </c>
      <c r="N53" s="33">
        <f t="shared" si="6"/>
        <v>3774.42</v>
      </c>
      <c r="O53" s="33">
        <f t="shared" si="7"/>
        <v>4.7880000000000003</v>
      </c>
      <c r="P53" s="35"/>
      <c r="Q53" s="35"/>
      <c r="R53" s="34">
        <f t="shared" si="30"/>
        <v>38.471890015</v>
      </c>
      <c r="S53" s="39">
        <f t="shared" si="31"/>
        <v>-0.19072049171722436</v>
      </c>
      <c r="T53" s="39">
        <f t="shared" si="32"/>
        <v>-0.17361930625285266</v>
      </c>
      <c r="U53" s="39">
        <f t="shared" si="33"/>
        <v>-2.5738802724568254E-2</v>
      </c>
      <c r="V53" s="39">
        <f t="shared" si="34"/>
        <v>-4.6270413821348333E-2</v>
      </c>
      <c r="W53" s="39">
        <f t="shared" si="35"/>
        <v>-2.5700315018262155E-3</v>
      </c>
      <c r="X53" s="39">
        <f t="shared" si="23"/>
        <v>-6.9176654553796263E-2</v>
      </c>
      <c r="Y53" s="39">
        <f t="shared" si="36"/>
        <v>-2.1979687736850152E-2</v>
      </c>
      <c r="Z53" s="39">
        <f t="shared" si="37"/>
        <v>3.7735849056605205E-3</v>
      </c>
      <c r="AA53" s="39">
        <f t="shared" si="16"/>
        <v>-0.19449407662288487</v>
      </c>
      <c r="AB53" s="39">
        <f t="shared" si="17"/>
        <v>-0.17739289115851317</v>
      </c>
      <c r="AC53" s="39">
        <f t="shared" si="18"/>
        <v>-2.9512387630228773E-2</v>
      </c>
      <c r="AD53" s="39">
        <f t="shared" si="19"/>
        <v>-5.0043998727008855E-2</v>
      </c>
      <c r="AE53" s="39">
        <f t="shared" si="20"/>
        <v>-6.343616407486736E-3</v>
      </c>
      <c r="AF53" s="39">
        <f t="shared" si="21"/>
        <v>-2.575327264251067E-2</v>
      </c>
      <c r="AG53" s="39">
        <f t="shared" si="22"/>
        <v>-1.4770450498566208E-2</v>
      </c>
    </row>
    <row r="54" spans="1:33">
      <c r="A54" s="2">
        <v>45231</v>
      </c>
      <c r="B54" s="33">
        <v>2.9325649999999999</v>
      </c>
      <c r="C54" s="33">
        <v>23.045000000000002</v>
      </c>
      <c r="D54" s="33">
        <v>213.86459400000001</v>
      </c>
      <c r="E54" s="33">
        <v>20.842434000000001</v>
      </c>
      <c r="F54" s="33">
        <v>188.98294100000001</v>
      </c>
      <c r="G54" s="40">
        <v>4567.8</v>
      </c>
      <c r="H54" s="1">
        <v>5.2380000000000004</v>
      </c>
      <c r="I54" s="33">
        <f t="shared" si="26"/>
        <v>0.25513315499999994</v>
      </c>
      <c r="J54" s="33">
        <f t="shared" si="27"/>
        <v>2.004915</v>
      </c>
      <c r="K54" s="33">
        <f t="shared" si="28"/>
        <v>18.606219677999999</v>
      </c>
      <c r="L54" s="33">
        <v>20.842434000000001</v>
      </c>
      <c r="M54" s="33">
        <f t="shared" si="29"/>
        <v>170.08464690000002</v>
      </c>
      <c r="N54" s="33">
        <f t="shared" si="6"/>
        <v>4111.0200000000004</v>
      </c>
      <c r="O54" s="33">
        <f t="shared" si="7"/>
        <v>4.7142000000000008</v>
      </c>
      <c r="P54" s="35"/>
      <c r="Q54" s="35"/>
      <c r="R54" s="34">
        <f t="shared" si="30"/>
        <v>38.048819811399994</v>
      </c>
      <c r="S54" s="39">
        <f t="shared" si="31"/>
        <v>0.15283569674154709</v>
      </c>
      <c r="T54" s="39">
        <f t="shared" si="32"/>
        <v>0.27278243274149844</v>
      </c>
      <c r="U54" s="39">
        <f t="shared" si="33"/>
        <v>6.5557683403195954E-2</v>
      </c>
      <c r="V54" s="39">
        <f t="shared" si="34"/>
        <v>0.15307399685287404</v>
      </c>
      <c r="W54" s="39">
        <f t="shared" si="35"/>
        <v>0.11231470960515272</v>
      </c>
      <c r="X54" s="39">
        <f t="shared" si="23"/>
        <v>-1.0996865592905688E-2</v>
      </c>
      <c r="Y54" s="39">
        <f t="shared" si="36"/>
        <v>8.9179264628737751E-2</v>
      </c>
      <c r="Z54" s="39">
        <f t="shared" si="37"/>
        <v>-1.5413533834586345E-2</v>
      </c>
      <c r="AA54" s="39">
        <f t="shared" si="16"/>
        <v>0.16824923057613345</v>
      </c>
      <c r="AB54" s="39">
        <f t="shared" si="17"/>
        <v>0.28819596657608476</v>
      </c>
      <c r="AC54" s="39">
        <f t="shared" si="18"/>
        <v>8.0971217237782306E-2</v>
      </c>
      <c r="AD54" s="39">
        <f t="shared" si="19"/>
        <v>0.16848753068746039</v>
      </c>
      <c r="AE54" s="39">
        <f t="shared" si="20"/>
        <v>0.12772824343973907</v>
      </c>
      <c r="AF54" s="39">
        <f t="shared" si="21"/>
        <v>0.10459279846332409</v>
      </c>
      <c r="AG54" s="39">
        <f t="shared" si="22"/>
        <v>0.1286851137827433</v>
      </c>
    </row>
    <row r="55" spans="1:33">
      <c r="A55" s="2">
        <v>45261</v>
      </c>
      <c r="B55" s="33">
        <v>3.9813700000000001</v>
      </c>
      <c r="C55" s="33">
        <v>27.355</v>
      </c>
      <c r="D55" s="33">
        <v>230.49786399999999</v>
      </c>
      <c r="E55" s="33">
        <v>22.377078999999998</v>
      </c>
      <c r="F55" s="33">
        <v>191.80218500000001</v>
      </c>
      <c r="G55" s="40">
        <v>4769.83</v>
      </c>
      <c r="H55" s="1">
        <v>5.18</v>
      </c>
      <c r="I55" s="33">
        <f t="shared" si="26"/>
        <v>0.34637919</v>
      </c>
      <c r="J55" s="33">
        <f t="shared" si="27"/>
        <v>2.3798849999999998</v>
      </c>
      <c r="K55" s="33">
        <f t="shared" si="28"/>
        <v>20.053314167999996</v>
      </c>
      <c r="L55" s="33">
        <v>22.377078999999998</v>
      </c>
      <c r="M55" s="33">
        <f t="shared" si="29"/>
        <v>172.62196650000001</v>
      </c>
      <c r="N55" s="33">
        <f t="shared" si="6"/>
        <v>4292.8469999999998</v>
      </c>
      <c r="O55" s="33">
        <f t="shared" si="7"/>
        <v>4.6619999999999999</v>
      </c>
      <c r="P55" s="35"/>
      <c r="Q55" s="35"/>
      <c r="R55" s="34">
        <f t="shared" si="30"/>
        <v>42.358669746600007</v>
      </c>
      <c r="S55" s="39">
        <f t="shared" si="31"/>
        <v>0.35764083660549756</v>
      </c>
      <c r="T55" s="39">
        <f t="shared" si="32"/>
        <v>0.18702538511607714</v>
      </c>
      <c r="U55" s="39">
        <f t="shared" si="33"/>
        <v>7.7774771825952521E-2</v>
      </c>
      <c r="V55" s="39">
        <f t="shared" si="34"/>
        <v>7.3630795712247316E-2</v>
      </c>
      <c r="W55" s="39">
        <f t="shared" si="35"/>
        <v>1.4917981406586258E-2</v>
      </c>
      <c r="X55" s="39">
        <f t="shared" si="23"/>
        <v>0.11327157994815697</v>
      </c>
      <c r="Y55" s="39">
        <f t="shared" si="36"/>
        <v>4.4229169403213628E-2</v>
      </c>
      <c r="Z55" s="39">
        <f t="shared" si="37"/>
        <v>-1.1072928598701987E-2</v>
      </c>
      <c r="AA55" s="39">
        <f t="shared" si="16"/>
        <v>0.36871376520419952</v>
      </c>
      <c r="AB55" s="39">
        <f t="shared" si="17"/>
        <v>0.19809831371477912</v>
      </c>
      <c r="AC55" s="39">
        <f t="shared" si="18"/>
        <v>8.8847700424654508E-2</v>
      </c>
      <c r="AD55" s="39">
        <f t="shared" si="19"/>
        <v>8.4703724310949302E-2</v>
      </c>
      <c r="AE55" s="39">
        <f t="shared" si="20"/>
        <v>2.5990910005288245E-2</v>
      </c>
      <c r="AF55" s="39">
        <f t="shared" si="21"/>
        <v>5.5302098001915614E-2</v>
      </c>
      <c r="AG55" s="39">
        <f t="shared" si="22"/>
        <v>3.9332905414807759E-2</v>
      </c>
    </row>
    <row r="56" spans="1:33">
      <c r="A56" s="2">
        <v>45292</v>
      </c>
      <c r="B56" s="33">
        <v>3.793466</v>
      </c>
      <c r="C56" s="33">
        <v>20.049999</v>
      </c>
      <c r="D56" s="33">
        <v>242.73841899999999</v>
      </c>
      <c r="E56" s="33">
        <v>22.142724999999999</v>
      </c>
      <c r="F56" s="33">
        <v>183.702911</v>
      </c>
      <c r="G56" s="40">
        <v>4845.6499999999996</v>
      </c>
      <c r="H56" s="1">
        <v>5.1879999999999997</v>
      </c>
      <c r="I56" s="33">
        <f t="shared" si="26"/>
        <v>0.33003154199999996</v>
      </c>
      <c r="J56" s="33">
        <f t="shared" si="27"/>
        <v>1.7443499129999998</v>
      </c>
      <c r="K56" s="33">
        <f t="shared" si="28"/>
        <v>21.118242452999997</v>
      </c>
      <c r="L56" s="33">
        <v>22.142724999999999</v>
      </c>
      <c r="M56" s="33">
        <f t="shared" si="29"/>
        <v>165.3326199</v>
      </c>
      <c r="N56" s="33">
        <f t="shared" si="6"/>
        <v>4361.085</v>
      </c>
      <c r="O56" s="33">
        <f t="shared" si="7"/>
        <v>4.6692</v>
      </c>
      <c r="P56" s="35"/>
      <c r="Q56" s="35"/>
      <c r="R56" s="34">
        <f t="shared" si="30"/>
        <v>43.555724771600005</v>
      </c>
      <c r="S56" s="39">
        <f t="shared" si="31"/>
        <v>-4.7195814506062118E-2</v>
      </c>
      <c r="T56" s="39">
        <f t="shared" si="32"/>
        <v>-0.26704445256808634</v>
      </c>
      <c r="U56" s="39">
        <f t="shared" si="33"/>
        <v>5.3104852199411308E-2</v>
      </c>
      <c r="V56" s="39">
        <f t="shared" si="34"/>
        <v>-1.0472948681103541E-2</v>
      </c>
      <c r="W56" s="39">
        <f t="shared" si="35"/>
        <v>-4.2227224887975166E-2</v>
      </c>
      <c r="X56" s="39">
        <f t="shared" si="23"/>
        <v>2.8259976816105776E-2</v>
      </c>
      <c r="Y56" s="39">
        <f t="shared" si="36"/>
        <v>1.5895744712075759E-2</v>
      </c>
      <c r="Z56" s="39">
        <f t="shared" si="37"/>
        <v>1.5444015444015648E-3</v>
      </c>
      <c r="AA56" s="39">
        <f t="shared" si="16"/>
        <v>-4.8740216050463685E-2</v>
      </c>
      <c r="AB56" s="39">
        <f t="shared" si="17"/>
        <v>-0.2685888541124879</v>
      </c>
      <c r="AC56" s="39">
        <f t="shared" si="18"/>
        <v>5.1560450655009742E-2</v>
      </c>
      <c r="AD56" s="39">
        <f t="shared" si="19"/>
        <v>-1.2017350225505105E-2</v>
      </c>
      <c r="AE56" s="39">
        <f t="shared" si="20"/>
        <v>-4.3771626432376733E-2</v>
      </c>
      <c r="AF56" s="39">
        <f t="shared" si="21"/>
        <v>1.4351343167674195E-2</v>
      </c>
      <c r="AG56" s="39">
        <f t="shared" si="22"/>
        <v>-3.4195241760181697E-2</v>
      </c>
    </row>
    <row r="57" spans="1:33">
      <c r="A57" s="2">
        <v>45323</v>
      </c>
      <c r="B57" s="33">
        <v>2.881462</v>
      </c>
      <c r="C57" s="33">
        <v>18.360001</v>
      </c>
      <c r="D57" s="33">
        <v>257.05200200000002</v>
      </c>
      <c r="E57" s="33">
        <v>23.813445999999999</v>
      </c>
      <c r="F57" s="33">
        <v>180.066711</v>
      </c>
      <c r="G57" s="40">
        <v>5096.2700000000004</v>
      </c>
      <c r="H57" s="1">
        <v>5.2229999999999999</v>
      </c>
      <c r="I57" s="33">
        <f t="shared" si="26"/>
        <v>0.250687194</v>
      </c>
      <c r="J57" s="33">
        <f t="shared" si="27"/>
        <v>1.5973200869999999</v>
      </c>
      <c r="K57" s="33">
        <f t="shared" si="28"/>
        <v>22.363524173999998</v>
      </c>
      <c r="L57" s="33">
        <v>23.813445999999999</v>
      </c>
      <c r="M57" s="33">
        <f t="shared" si="29"/>
        <v>162.06003989999999</v>
      </c>
      <c r="N57" s="33">
        <f t="shared" si="6"/>
        <v>4586.6430000000009</v>
      </c>
      <c r="O57" s="33">
        <f t="shared" si="7"/>
        <v>4.7007000000000003</v>
      </c>
      <c r="P57" s="35"/>
      <c r="Q57" s="35"/>
      <c r="R57" s="34">
        <f t="shared" si="30"/>
        <v>42.133593761599997</v>
      </c>
      <c r="S57" s="39">
        <f t="shared" si="31"/>
        <v>-0.24041443893262773</v>
      </c>
      <c r="T57" s="39">
        <f t="shared" si="32"/>
        <v>-8.4289181261305704E-2</v>
      </c>
      <c r="U57" s="39">
        <f t="shared" si="33"/>
        <v>5.8967109775894262E-2</v>
      </c>
      <c r="V57" s="39">
        <f t="shared" si="34"/>
        <v>7.5452366409283433E-2</v>
      </c>
      <c r="W57" s="39">
        <f t="shared" si="35"/>
        <v>-1.9793916058303537E-2</v>
      </c>
      <c r="X57" s="39">
        <f t="shared" si="23"/>
        <v>-3.265084021578013E-2</v>
      </c>
      <c r="Y57" s="39">
        <f t="shared" si="36"/>
        <v>5.1720615397315324E-2</v>
      </c>
      <c r="Z57" s="39">
        <f t="shared" si="37"/>
        <v>6.7463377023901962E-3</v>
      </c>
      <c r="AA57" s="39">
        <f t="shared" si="16"/>
        <v>-0.24716077663501793</v>
      </c>
      <c r="AB57" s="39">
        <f t="shared" si="17"/>
        <v>-9.1035518963695897E-2</v>
      </c>
      <c r="AC57" s="39">
        <f t="shared" si="18"/>
        <v>5.2220772073504063E-2</v>
      </c>
      <c r="AD57" s="39">
        <f t="shared" si="19"/>
        <v>6.8706028706893241E-2</v>
      </c>
      <c r="AE57" s="39">
        <f t="shared" si="20"/>
        <v>-2.6540253760693733E-2</v>
      </c>
      <c r="AF57" s="39">
        <f t="shared" si="21"/>
        <v>4.4974277694925124E-2</v>
      </c>
      <c r="AG57" s="39">
        <f t="shared" si="22"/>
        <v>-9.513495217120407E-3</v>
      </c>
    </row>
    <row r="58" spans="1:33">
      <c r="A58" s="2">
        <v>45352</v>
      </c>
      <c r="B58" s="33">
        <v>3.323312</v>
      </c>
      <c r="C58" s="33">
        <v>23.344999000000001</v>
      </c>
      <c r="D58" s="33">
        <v>265.19592299999999</v>
      </c>
      <c r="E58" s="33">
        <v>24.040239</v>
      </c>
      <c r="F58" s="33">
        <v>171.04972799999999</v>
      </c>
      <c r="G58" s="40">
        <v>5254.35</v>
      </c>
      <c r="H58" s="1">
        <v>5.2030000000000003</v>
      </c>
      <c r="I58" s="33">
        <f t="shared" si="26"/>
        <v>0.28912814399999998</v>
      </c>
      <c r="J58" s="33">
        <f t="shared" si="27"/>
        <v>2.0310149129999999</v>
      </c>
      <c r="K58" s="33">
        <f t="shared" si="28"/>
        <v>23.072045300999999</v>
      </c>
      <c r="L58" s="33">
        <v>24.040239</v>
      </c>
      <c r="M58" s="33">
        <f t="shared" si="29"/>
        <v>153.9447552</v>
      </c>
      <c r="N58" s="33">
        <f t="shared" si="6"/>
        <v>4728.9150000000009</v>
      </c>
      <c r="O58" s="33">
        <f t="shared" si="7"/>
        <v>4.6827000000000005</v>
      </c>
      <c r="P58" s="35"/>
      <c r="Q58" s="35"/>
      <c r="R58" s="34">
        <f t="shared" si="30"/>
        <v>42.017003470999995</v>
      </c>
      <c r="S58" s="39">
        <f t="shared" si="31"/>
        <v>0.15334229637593683</v>
      </c>
      <c r="T58" s="39">
        <f t="shared" si="32"/>
        <v>0.27151403749923542</v>
      </c>
      <c r="U58" s="39">
        <f t="shared" si="33"/>
        <v>3.1681997948415169E-2</v>
      </c>
      <c r="V58" s="39">
        <f t="shared" si="34"/>
        <v>9.5237371357341852E-3</v>
      </c>
      <c r="W58" s="39">
        <f t="shared" si="35"/>
        <v>-5.0075791077230196E-2</v>
      </c>
      <c r="X58" s="39">
        <f t="shared" si="23"/>
        <v>-2.7671575147302108E-3</v>
      </c>
      <c r="Y58" s="39">
        <f t="shared" si="36"/>
        <v>3.1018764704381811E-2</v>
      </c>
      <c r="Z58" s="39">
        <f t="shared" si="37"/>
        <v>-3.8292169251387649E-3</v>
      </c>
      <c r="AA58" s="39">
        <f t="shared" si="16"/>
        <v>0.15717151330107559</v>
      </c>
      <c r="AB58" s="39">
        <f t="shared" si="17"/>
        <v>0.27534325442437418</v>
      </c>
      <c r="AC58" s="39">
        <f t="shared" si="18"/>
        <v>3.5511214873553937E-2</v>
      </c>
      <c r="AD58" s="39">
        <f t="shared" si="19"/>
        <v>1.3352954060872949E-2</v>
      </c>
      <c r="AE58" s="39">
        <f t="shared" si="20"/>
        <v>-4.6246574152091428E-2</v>
      </c>
      <c r="AF58" s="39">
        <f t="shared" si="21"/>
        <v>3.4847981629520575E-2</v>
      </c>
      <c r="AG58" s="39">
        <f t="shared" si="22"/>
        <v>-2.8099927196858016E-2</v>
      </c>
    </row>
    <row r="59" spans="1:33">
      <c r="A59" s="2">
        <v>45383</v>
      </c>
      <c r="B59" s="33">
        <v>3.1644969999999999</v>
      </c>
      <c r="C59" s="33">
        <v>28.1</v>
      </c>
      <c r="D59" s="33">
        <v>268.84835800000002</v>
      </c>
      <c r="E59" s="33">
        <v>22.876028000000002</v>
      </c>
      <c r="F59" s="33">
        <v>169.90261799999999</v>
      </c>
      <c r="G59" s="40">
        <v>5035.6899999999996</v>
      </c>
      <c r="H59" s="1">
        <v>5.2450000000000001</v>
      </c>
      <c r="I59" s="33">
        <f t="shared" si="26"/>
        <v>0.27531123899999999</v>
      </c>
      <c r="J59" s="33">
        <f t="shared" si="27"/>
        <v>2.4447000000000001</v>
      </c>
      <c r="K59" s="33">
        <f t="shared" si="28"/>
        <v>23.389807145999999</v>
      </c>
      <c r="L59" s="33">
        <v>22.876028000000002</v>
      </c>
      <c r="M59" s="33">
        <f t="shared" si="29"/>
        <v>152.9123562</v>
      </c>
      <c r="N59" s="33">
        <f t="shared" si="6"/>
        <v>4532.1210000000001</v>
      </c>
      <c r="O59" s="33">
        <f t="shared" si="7"/>
        <v>4.7205000000000004</v>
      </c>
      <c r="P59" s="35"/>
      <c r="Q59" s="35"/>
      <c r="R59" s="34">
        <f t="shared" si="30"/>
        <v>40.675436511599997</v>
      </c>
      <c r="S59" s="39">
        <f t="shared" si="31"/>
        <v>-4.7788170355356312E-2</v>
      </c>
      <c r="T59" s="39">
        <f t="shared" si="32"/>
        <v>0.20368392391021314</v>
      </c>
      <c r="U59" s="39">
        <f t="shared" si="33"/>
        <v>1.377259106656778E-2</v>
      </c>
      <c r="V59" s="39">
        <f t="shared" si="34"/>
        <v>-4.8427596747270193E-2</v>
      </c>
      <c r="W59" s="39">
        <f t="shared" si="35"/>
        <v>-6.7062953762779317E-3</v>
      </c>
      <c r="X59" s="39">
        <f t="shared" si="23"/>
        <v>-3.192914412199678E-2</v>
      </c>
      <c r="Y59" s="39">
        <f t="shared" si="36"/>
        <v>-4.1615042774082581E-2</v>
      </c>
      <c r="Z59" s="39">
        <f t="shared" si="37"/>
        <v>8.0722660003843573E-3</v>
      </c>
      <c r="AA59" s="39">
        <f t="shared" si="16"/>
        <v>-5.5860436355740672E-2</v>
      </c>
      <c r="AB59" s="39">
        <f t="shared" si="17"/>
        <v>0.19561165790982879</v>
      </c>
      <c r="AC59" s="39">
        <f t="shared" si="18"/>
        <v>5.7003250661834225E-3</v>
      </c>
      <c r="AD59" s="39">
        <f t="shared" si="19"/>
        <v>-5.6499862747654547E-2</v>
      </c>
      <c r="AE59" s="39">
        <f t="shared" si="20"/>
        <v>-1.4778561376662289E-2</v>
      </c>
      <c r="AF59" s="39">
        <f t="shared" si="21"/>
        <v>-4.9687308774466935E-2</v>
      </c>
      <c r="AG59" s="39">
        <f t="shared" si="22"/>
        <v>-1.5344369755574183E-2</v>
      </c>
    </row>
    <row r="60" spans="1:33">
      <c r="A60" s="2">
        <v>45413</v>
      </c>
      <c r="B60" s="33">
        <v>4.028543</v>
      </c>
      <c r="C60" s="33">
        <v>26.18</v>
      </c>
      <c r="D60" s="33">
        <v>280.74343900000002</v>
      </c>
      <c r="E60" s="33">
        <v>32.099997999999999</v>
      </c>
      <c r="F60" s="33">
        <v>191.76762400000001</v>
      </c>
      <c r="G60" s="40">
        <v>5277.51</v>
      </c>
      <c r="H60" s="1">
        <v>5.2380000000000004</v>
      </c>
      <c r="I60" s="33">
        <f t="shared" si="26"/>
        <v>0.350483241</v>
      </c>
      <c r="J60" s="33">
        <f t="shared" si="27"/>
        <v>2.27766</v>
      </c>
      <c r="K60" s="33">
        <f t="shared" si="28"/>
        <v>24.424679192999999</v>
      </c>
      <c r="L60" s="33">
        <v>32.099997999999999</v>
      </c>
      <c r="M60" s="33">
        <f t="shared" si="29"/>
        <v>172.59086160000001</v>
      </c>
      <c r="N60" s="33">
        <f t="shared" si="6"/>
        <v>4749.759</v>
      </c>
      <c r="O60" s="33">
        <f t="shared" si="7"/>
        <v>4.7142000000000008</v>
      </c>
      <c r="P60" s="35"/>
      <c r="Q60" s="35"/>
      <c r="R60" s="34">
        <f t="shared" si="30"/>
        <v>40.379640517000006</v>
      </c>
      <c r="S60" s="39">
        <f t="shared" si="31"/>
        <v>0.2730437096322102</v>
      </c>
      <c r="T60" s="39">
        <f t="shared" si="32"/>
        <v>-6.8327402135231349E-2</v>
      </c>
      <c r="U60" s="39">
        <f t="shared" si="33"/>
        <v>4.4244573738479016E-2</v>
      </c>
      <c r="V60" s="39">
        <f t="shared" si="34"/>
        <v>0.40321554073985211</v>
      </c>
      <c r="W60" s="39">
        <f t="shared" si="35"/>
        <v>0.1286914013296723</v>
      </c>
      <c r="X60" s="39">
        <f t="shared" si="23"/>
        <v>-7.2721037551898267E-3</v>
      </c>
      <c r="Y60" s="39">
        <f t="shared" si="36"/>
        <v>4.802122449952239E-2</v>
      </c>
      <c r="Z60" s="39">
        <f t="shared" si="37"/>
        <v>-1.334604385128594E-3</v>
      </c>
      <c r="AA60" s="39">
        <f t="shared" si="16"/>
        <v>0.27437831401733881</v>
      </c>
      <c r="AB60" s="39">
        <f t="shared" si="17"/>
        <v>-6.6992797750102751E-2</v>
      </c>
      <c r="AC60" s="39">
        <f t="shared" si="18"/>
        <v>4.5579178123607608E-2</v>
      </c>
      <c r="AD60" s="39">
        <f t="shared" si="19"/>
        <v>0.40455014512498072</v>
      </c>
      <c r="AE60" s="39">
        <f t="shared" si="20"/>
        <v>0.13002600571480089</v>
      </c>
      <c r="AF60" s="39">
        <f t="shared" si="21"/>
        <v>4.9355828884650982E-2</v>
      </c>
      <c r="AG60" s="39">
        <f t="shared" si="22"/>
        <v>0.14915899839594168</v>
      </c>
    </row>
    <row r="61" spans="1:33">
      <c r="A61" s="2">
        <v>45444</v>
      </c>
      <c r="B61" s="33">
        <v>4.2400339999999996</v>
      </c>
      <c r="C61" s="33">
        <v>23.290001</v>
      </c>
      <c r="D61" s="33">
        <v>290.20001200000002</v>
      </c>
      <c r="E61" s="33">
        <v>31.620000999999998</v>
      </c>
      <c r="F61" s="33">
        <v>210.37647999999999</v>
      </c>
      <c r="G61" s="40">
        <v>5460.48</v>
      </c>
      <c r="H61" s="1">
        <v>5.2</v>
      </c>
      <c r="I61" s="33">
        <f t="shared" si="26"/>
        <v>0.36888295799999993</v>
      </c>
      <c r="J61" s="33">
        <f t="shared" si="27"/>
        <v>2.0262300870000001</v>
      </c>
      <c r="K61" s="33">
        <f t="shared" si="28"/>
        <v>25.247401044</v>
      </c>
      <c r="L61" s="33">
        <v>31.620000999999998</v>
      </c>
      <c r="M61" s="33">
        <f t="shared" si="29"/>
        <v>189.338832</v>
      </c>
      <c r="N61" s="33">
        <f t="shared" si="6"/>
        <v>4914.4319999999998</v>
      </c>
      <c r="O61" s="33">
        <f t="shared" si="7"/>
        <v>4.6800000000000006</v>
      </c>
      <c r="P61" s="35"/>
      <c r="Q61" s="35"/>
      <c r="R61" s="34">
        <f t="shared" si="30"/>
        <v>46.348736406800008</v>
      </c>
      <c r="S61" s="39">
        <f t="shared" si="31"/>
        <v>5.2498136423019232E-2</v>
      </c>
      <c r="T61" s="39">
        <f t="shared" si="32"/>
        <v>-0.11038957219251334</v>
      </c>
      <c r="U61" s="39">
        <f t="shared" si="33"/>
        <v>3.3684039184260363E-2</v>
      </c>
      <c r="V61" s="39">
        <f t="shared" si="34"/>
        <v>-1.4953178501755699E-2</v>
      </c>
      <c r="W61" s="39">
        <f t="shared" si="35"/>
        <v>9.7038569972582978E-2</v>
      </c>
      <c r="X61" s="39">
        <f t="shared" si="23"/>
        <v>0.1478243940108131</v>
      </c>
      <c r="Y61" s="39">
        <f t="shared" si="36"/>
        <v>3.4669759034089892E-2</v>
      </c>
      <c r="Z61" s="39">
        <f t="shared" si="37"/>
        <v>-7.2546773577701886E-3</v>
      </c>
      <c r="AA61" s="39">
        <f t="shared" si="16"/>
        <v>5.9752813780789421E-2</v>
      </c>
      <c r="AB61" s="39">
        <f t="shared" si="17"/>
        <v>-0.10313489483474315</v>
      </c>
      <c r="AC61" s="39">
        <f t="shared" si="18"/>
        <v>4.0938716542030552E-2</v>
      </c>
      <c r="AD61" s="39">
        <f t="shared" si="19"/>
        <v>-7.6985011439855101E-3</v>
      </c>
      <c r="AE61" s="39">
        <f t="shared" si="20"/>
        <v>0.10429324733035317</v>
      </c>
      <c r="AF61" s="39">
        <f t="shared" si="21"/>
        <v>4.1924436391860082E-2</v>
      </c>
      <c r="AG61" s="39">
        <f t="shared" si="22"/>
        <v>7.9997394255341067E-2</v>
      </c>
    </row>
    <row r="62" spans="1:33">
      <c r="A62" s="2">
        <v>45474</v>
      </c>
      <c r="B62" s="33">
        <v>6.7939999999999996</v>
      </c>
      <c r="C62" s="33">
        <v>27.389999</v>
      </c>
      <c r="D62" s="33">
        <v>303.79998799999998</v>
      </c>
      <c r="E62" s="33">
        <v>31.700001</v>
      </c>
      <c r="F62" s="33">
        <v>221.82324199999999</v>
      </c>
      <c r="G62" s="40">
        <v>5522.3</v>
      </c>
      <c r="H62" s="1">
        <v>5.24</v>
      </c>
      <c r="I62" s="33">
        <f t="shared" si="26"/>
        <v>0.59107799999999988</v>
      </c>
      <c r="J62" s="33">
        <f t="shared" si="27"/>
        <v>2.3829299129999999</v>
      </c>
      <c r="K62" s="33">
        <f t="shared" si="28"/>
        <v>26.430598955999997</v>
      </c>
      <c r="L62" s="33">
        <v>31.700001</v>
      </c>
      <c r="M62" s="33">
        <f t="shared" si="29"/>
        <v>199.64091780000001</v>
      </c>
      <c r="N62" s="33">
        <f t="shared" si="6"/>
        <v>4970.0700000000006</v>
      </c>
      <c r="O62" s="33">
        <f t="shared" si="7"/>
        <v>4.7160000000000002</v>
      </c>
      <c r="P62" s="35"/>
      <c r="Q62" s="35"/>
      <c r="R62" s="34">
        <f t="shared" si="30"/>
        <v>49.720269417799997</v>
      </c>
      <c r="S62" s="39">
        <f t="shared" si="31"/>
        <v>0.60234564156796855</v>
      </c>
      <c r="T62" s="39">
        <f t="shared" si="32"/>
        <v>0.17604112597504817</v>
      </c>
      <c r="U62" s="39">
        <f t="shared" si="33"/>
        <v>4.6864146924983474E-2</v>
      </c>
      <c r="V62" s="39">
        <f t="shared" si="34"/>
        <v>2.5300441957608368E-3</v>
      </c>
      <c r="W62" s="39">
        <f t="shared" si="35"/>
        <v>5.4410844786451494E-2</v>
      </c>
      <c r="X62" s="39">
        <f t="shared" si="23"/>
        <v>7.2742716897570878E-2</v>
      </c>
      <c r="Y62" s="39">
        <f t="shared" si="36"/>
        <v>1.13213490389125E-2</v>
      </c>
      <c r="Z62" s="39">
        <f t="shared" si="37"/>
        <v>7.6923076923076034E-3</v>
      </c>
      <c r="AA62" s="39">
        <f t="shared" si="16"/>
        <v>0.59465333387566099</v>
      </c>
      <c r="AB62" s="39">
        <f t="shared" si="17"/>
        <v>0.16834881828274056</v>
      </c>
      <c r="AC62" s="39">
        <f t="shared" si="18"/>
        <v>3.9171839232675872E-2</v>
      </c>
      <c r="AD62" s="39">
        <f t="shared" si="19"/>
        <v>-5.1622634965467666E-3</v>
      </c>
      <c r="AE62" s="39">
        <f t="shared" si="20"/>
        <v>4.6718537094143892E-2</v>
      </c>
      <c r="AF62" s="39">
        <f t="shared" si="21"/>
        <v>3.6290413466048962E-3</v>
      </c>
      <c r="AG62" s="39">
        <f t="shared" si="22"/>
        <v>4.1157703468944852E-2</v>
      </c>
    </row>
    <row r="63" spans="1:33">
      <c r="A63" s="2">
        <v>45505</v>
      </c>
      <c r="B63" s="33">
        <v>6.1020000000000003</v>
      </c>
      <c r="C63" s="33">
        <v>22.92</v>
      </c>
      <c r="D63" s="33">
        <v>296.54998799999998</v>
      </c>
      <c r="E63" s="33">
        <v>30.84</v>
      </c>
      <c r="F63" s="33">
        <v>225.78865099999999</v>
      </c>
      <c r="G63" s="40">
        <v>5592.18</v>
      </c>
      <c r="H63" s="1">
        <v>5.24</v>
      </c>
      <c r="I63" s="33">
        <f t="shared" si="26"/>
        <v>0.53087399999999996</v>
      </c>
      <c r="J63" s="33">
        <f t="shared" si="27"/>
        <v>1.99404</v>
      </c>
      <c r="K63" s="33">
        <f t="shared" si="28"/>
        <v>25.799848955999998</v>
      </c>
      <c r="L63" s="33">
        <v>30.84</v>
      </c>
      <c r="M63" s="33">
        <f t="shared" si="29"/>
        <v>203.20978589999999</v>
      </c>
      <c r="N63" s="33">
        <f t="shared" si="6"/>
        <v>5032.9620000000004</v>
      </c>
      <c r="O63" s="33">
        <f t="shared" si="7"/>
        <v>4.7160000000000002</v>
      </c>
      <c r="P63" s="35"/>
      <c r="Q63" s="35"/>
      <c r="R63" s="34">
        <f t="shared" si="30"/>
        <v>52.149105133800006</v>
      </c>
      <c r="S63" s="39">
        <f t="shared" si="31"/>
        <v>-0.10185457756844264</v>
      </c>
      <c r="T63" s="39">
        <f t="shared" si="32"/>
        <v>-0.1631982169842357</v>
      </c>
      <c r="U63" s="39">
        <f t="shared" si="33"/>
        <v>-2.386438540609814E-2</v>
      </c>
      <c r="V63" s="39">
        <f t="shared" si="34"/>
        <v>-2.7129368229357482E-2</v>
      </c>
      <c r="W63" s="39">
        <f t="shared" si="35"/>
        <v>1.7876436049924702E-2</v>
      </c>
      <c r="X63" s="39">
        <f t="shared" si="23"/>
        <v>4.8850011161252455E-2</v>
      </c>
      <c r="Y63" s="39">
        <f t="shared" si="36"/>
        <v>1.2654147728301576E-2</v>
      </c>
      <c r="Z63" s="39">
        <f t="shared" si="37"/>
        <v>0</v>
      </c>
      <c r="AA63" s="39">
        <f t="shared" si="16"/>
        <v>-0.10185457756844264</v>
      </c>
      <c r="AB63" s="39">
        <f t="shared" si="17"/>
        <v>-0.1631982169842357</v>
      </c>
      <c r="AC63" s="39">
        <f t="shared" si="18"/>
        <v>-2.386438540609814E-2</v>
      </c>
      <c r="AD63" s="39">
        <f t="shared" si="19"/>
        <v>-2.7129368229357482E-2</v>
      </c>
      <c r="AE63" s="39">
        <f t="shared" si="20"/>
        <v>1.7876436049924702E-2</v>
      </c>
      <c r="AF63" s="39">
        <f t="shared" si="21"/>
        <v>1.2654147728301576E-2</v>
      </c>
      <c r="AG63" s="39">
        <f t="shared" si="22"/>
        <v>6.2475595039277075E-3</v>
      </c>
    </row>
    <row r="64" spans="1:33" ht="14.4" thickBot="1">
      <c r="A64" s="2">
        <v>45523</v>
      </c>
      <c r="B64" s="36">
        <v>6.3570000000000002</v>
      </c>
      <c r="C64" s="36">
        <v>23.790001</v>
      </c>
      <c r="D64" s="36">
        <v>297.10000600000001</v>
      </c>
      <c r="E64" s="36">
        <v>31.139999</v>
      </c>
      <c r="F64" s="36">
        <v>224.19000199999999</v>
      </c>
      <c r="G64" s="41">
        <v>5610.46</v>
      </c>
      <c r="H64" s="3">
        <v>5.0650000000000004</v>
      </c>
      <c r="I64" s="36">
        <f t="shared" si="26"/>
        <v>0.55305899999999997</v>
      </c>
      <c r="J64" s="36">
        <f t="shared" si="27"/>
        <v>2.0697300869999999</v>
      </c>
      <c r="K64" s="36">
        <f t="shared" si="28"/>
        <v>25.847700522</v>
      </c>
      <c r="L64" s="36">
        <v>31.139999</v>
      </c>
      <c r="M64" s="36">
        <f t="shared" si="29"/>
        <v>201.77100179999999</v>
      </c>
      <c r="N64" s="36">
        <f t="shared" si="6"/>
        <v>5049.4139999999998</v>
      </c>
      <c r="O64" s="36">
        <f t="shared" si="7"/>
        <v>4.5585000000000004</v>
      </c>
      <c r="P64" s="35"/>
      <c r="Q64" s="35"/>
      <c r="R64" s="34">
        <f t="shared" si="30"/>
        <v>52.474909771200004</v>
      </c>
      <c r="S64" s="39">
        <f t="shared" si="31"/>
        <v>4.1789577187807299E-2</v>
      </c>
      <c r="T64" s="39">
        <f t="shared" si="32"/>
        <v>3.7958158813263476E-2</v>
      </c>
      <c r="U64" s="39">
        <f t="shared" si="33"/>
        <v>1.8547227187883878E-3</v>
      </c>
      <c r="V64" s="39">
        <f t="shared" si="34"/>
        <v>9.7275940337224285E-3</v>
      </c>
      <c r="W64" s="39">
        <f t="shared" si="35"/>
        <v>-7.0802894340335626E-3</v>
      </c>
      <c r="X64" s="39">
        <f t="shared" si="23"/>
        <v>6.2475595039277075E-3</v>
      </c>
      <c r="Y64" s="39">
        <f t="shared" si="36"/>
        <v>3.2688504304223464E-3</v>
      </c>
      <c r="Z64" s="39">
        <f t="shared" si="37"/>
        <v>-3.3396946564885441E-2</v>
      </c>
      <c r="AA64" s="39">
        <f t="shared" si="16"/>
        <v>7.5186523752692747E-2</v>
      </c>
      <c r="AB64" s="39">
        <f t="shared" si="17"/>
        <v>7.1355105378148917E-2</v>
      </c>
      <c r="AC64" s="39">
        <f t="shared" si="18"/>
        <v>3.5251669283673827E-2</v>
      </c>
      <c r="AD64" s="39">
        <f t="shared" si="19"/>
        <v>4.3124540598607868E-2</v>
      </c>
      <c r="AE64" s="39">
        <f t="shared" si="20"/>
        <v>2.6316657130851878E-2</v>
      </c>
      <c r="AF64" s="39">
        <f t="shared" si="21"/>
        <v>3.6665796995307788E-2</v>
      </c>
      <c r="AG64" s="39">
        <f t="shared" si="22"/>
        <v>2.9612057933995253E-2</v>
      </c>
    </row>
    <row r="65" spans="2:33" ht="14.4" thickBot="1">
      <c r="B65" s="56" t="s">
        <v>6</v>
      </c>
      <c r="C65" s="57"/>
      <c r="D65" s="57"/>
      <c r="E65" s="57"/>
      <c r="F65" s="57"/>
      <c r="G65" s="57"/>
      <c r="H65" s="58"/>
      <c r="I65" s="59" t="s">
        <v>13</v>
      </c>
      <c r="J65" s="60"/>
      <c r="K65" s="60"/>
      <c r="L65" s="60"/>
      <c r="M65" s="60"/>
      <c r="N65" s="60"/>
      <c r="O65" s="61"/>
      <c r="P65" s="35"/>
      <c r="Q65" s="35"/>
      <c r="R65" s="33">
        <f t="shared" si="30"/>
        <v>52.2762980818</v>
      </c>
      <c r="X65" s="39">
        <f t="shared" si="23"/>
        <v>-3.7848886308901892E-3</v>
      </c>
      <c r="Y65" s="14"/>
      <c r="Z65" s="14"/>
      <c r="AB65" s="32"/>
      <c r="AC65" s="33"/>
      <c r="AD65" s="32"/>
      <c r="AE65" s="32"/>
      <c r="AF65" s="32"/>
      <c r="AG65" s="32"/>
    </row>
  </sheetData>
  <mergeCells count="19">
    <mergeCell ref="AJ23:AQ23"/>
    <mergeCell ref="AJ22:AQ22"/>
    <mergeCell ref="AJ24:AQ24"/>
    <mergeCell ref="I1:Q1"/>
    <mergeCell ref="S2:W2"/>
    <mergeCell ref="A1:H1"/>
    <mergeCell ref="AJ20:AQ20"/>
    <mergeCell ref="AJ21:AQ21"/>
    <mergeCell ref="S1:Z1"/>
    <mergeCell ref="AJ13:AP13"/>
    <mergeCell ref="AJ14:AP14"/>
    <mergeCell ref="AJ15:AP15"/>
    <mergeCell ref="AA1:AG1"/>
    <mergeCell ref="AA2:AE2"/>
    <mergeCell ref="AJ25:AQ25"/>
    <mergeCell ref="AJ26:AQ26"/>
    <mergeCell ref="AJ27:AQ27"/>
    <mergeCell ref="B65:H65"/>
    <mergeCell ref="I65:O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273F-1C5B-4D4E-AD47-57F3EBD575E5}">
  <dimension ref="A1:N26"/>
  <sheetViews>
    <sheetView topLeftCell="A3" workbookViewId="0">
      <selection activeCell="A24" sqref="A24:N24"/>
    </sheetView>
  </sheetViews>
  <sheetFormatPr defaultRowHeight="13.8"/>
  <cols>
    <col min="2" max="2" width="11.3984375" customWidth="1"/>
    <col min="3" max="3" width="12.69921875" customWidth="1"/>
    <col min="5" max="5" width="8.09765625" customWidth="1"/>
    <col min="6" max="6" width="12.3984375" customWidth="1"/>
    <col min="7" max="7" width="10.09765625" customWidth="1"/>
    <col min="8" max="8" width="11.69921875" customWidth="1"/>
    <col min="9" max="9" width="12.19921875" customWidth="1"/>
  </cols>
  <sheetData>
    <row r="1" spans="1:9">
      <c r="A1" t="s">
        <v>33</v>
      </c>
    </row>
    <row r="2" spans="1:9" ht="14.4" thickBot="1"/>
    <row r="3" spans="1:9" ht="14.4">
      <c r="A3" s="42" t="s">
        <v>34</v>
      </c>
      <c r="B3" s="42"/>
    </row>
    <row r="4" spans="1:9">
      <c r="A4" t="s">
        <v>35</v>
      </c>
      <c r="B4">
        <v>0.97718989838369574</v>
      </c>
    </row>
    <row r="5" spans="1:9">
      <c r="A5" t="s">
        <v>36</v>
      </c>
      <c r="B5">
        <v>0.95490009750313753</v>
      </c>
    </row>
    <row r="6" spans="1:9">
      <c r="A6" t="s">
        <v>37</v>
      </c>
      <c r="B6">
        <v>0.95412251297732953</v>
      </c>
    </row>
    <row r="7" spans="1:9">
      <c r="A7" t="s">
        <v>38</v>
      </c>
      <c r="B7">
        <v>0.19335037454379081</v>
      </c>
    </row>
    <row r="8" spans="1:9" ht="14.4" thickBot="1">
      <c r="A8" s="26" t="s">
        <v>39</v>
      </c>
      <c r="B8" s="26">
        <v>60</v>
      </c>
    </row>
    <row r="10" spans="1:9" ht="14.4" thickBot="1">
      <c r="A10" t="s">
        <v>40</v>
      </c>
    </row>
    <row r="11" spans="1:9" ht="14.4">
      <c r="A11" s="27"/>
      <c r="B11" s="27" t="s">
        <v>44</v>
      </c>
      <c r="C11" s="27" t="s">
        <v>45</v>
      </c>
      <c r="D11" s="27" t="s">
        <v>46</v>
      </c>
      <c r="E11" s="27" t="s">
        <v>47</v>
      </c>
      <c r="F11" s="27" t="s">
        <v>48</v>
      </c>
    </row>
    <row r="12" spans="1:9">
      <c r="A12" t="s">
        <v>41</v>
      </c>
      <c r="B12">
        <v>1</v>
      </c>
      <c r="C12">
        <v>45.909267519643763</v>
      </c>
      <c r="D12">
        <v>45.909267519643763</v>
      </c>
      <c r="E12">
        <v>1228.0338224464008</v>
      </c>
      <c r="F12">
        <v>9.979907085520935E-41</v>
      </c>
    </row>
    <row r="13" spans="1:9">
      <c r="A13" t="s">
        <v>42</v>
      </c>
      <c r="B13">
        <v>58</v>
      </c>
      <c r="C13">
        <v>2.168293305501003</v>
      </c>
      <c r="D13">
        <v>3.7384367336224189E-2</v>
      </c>
    </row>
    <row r="14" spans="1:9" ht="14.4" thickBot="1">
      <c r="A14" s="26" t="s">
        <v>43</v>
      </c>
      <c r="B14" s="26">
        <v>59</v>
      </c>
      <c r="C14" s="26">
        <v>48.077560825144765</v>
      </c>
      <c r="D14" s="26"/>
      <c r="E14" s="26"/>
      <c r="F14" s="26"/>
    </row>
    <row r="15" spans="1:9" ht="14.4" thickBot="1"/>
    <row r="16" spans="1:9" ht="14.4">
      <c r="A16" s="27"/>
      <c r="B16" s="27" t="s">
        <v>49</v>
      </c>
      <c r="C16" s="27" t="s">
        <v>38</v>
      </c>
      <c r="D16" s="27" t="s">
        <v>50</v>
      </c>
      <c r="E16" s="27" t="s">
        <v>51</v>
      </c>
      <c r="F16" s="27" t="s">
        <v>52</v>
      </c>
      <c r="G16" s="27" t="s">
        <v>53</v>
      </c>
      <c r="H16" s="27" t="s">
        <v>54</v>
      </c>
      <c r="I16" s="27" t="s">
        <v>55</v>
      </c>
    </row>
    <row r="17" spans="1:14">
      <c r="B17">
        <v>9.9138794114126405E-3</v>
      </c>
      <c r="C17">
        <v>2.5649905685713421E-2</v>
      </c>
      <c r="D17">
        <v>0.38650744111447199</v>
      </c>
      <c r="E17">
        <v>0.70053525785275306</v>
      </c>
      <c r="F17">
        <v>-4.142998526635619E-2</v>
      </c>
      <c r="G17">
        <v>6.1257744089181471E-2</v>
      </c>
      <c r="H17">
        <v>-4.142998526635619E-2</v>
      </c>
      <c r="I17">
        <v>6.1257744089181471E-2</v>
      </c>
    </row>
    <row r="18" spans="1:14" ht="14.4" thickBot="1">
      <c r="A18" s="26"/>
      <c r="B18" s="26">
        <v>1.0278400962396759</v>
      </c>
      <c r="C18" s="26">
        <v>2.9330562466907729E-2</v>
      </c>
      <c r="D18" s="26">
        <v>35.043313519791468</v>
      </c>
      <c r="E18" s="26">
        <v>9.9799070855213612E-41</v>
      </c>
      <c r="F18" s="26">
        <v>0.96912859652985262</v>
      </c>
      <c r="G18" s="26">
        <v>1.0865515959494991</v>
      </c>
      <c r="H18" s="26">
        <v>0.96912859652985262</v>
      </c>
      <c r="I18" s="26">
        <v>1.0865515959494991</v>
      </c>
    </row>
    <row r="20" spans="1:14" ht="14.4" thickBot="1"/>
    <row r="21" spans="1:14">
      <c r="A21" s="28"/>
      <c r="B21" s="29" t="s">
        <v>56</v>
      </c>
      <c r="C21" s="43">
        <v>9.9138794114126405E-3</v>
      </c>
    </row>
    <row r="22" spans="1:14" ht="14.4" thickBot="1">
      <c r="A22" s="30"/>
      <c r="B22" s="31" t="s">
        <v>56</v>
      </c>
      <c r="C22" s="44">
        <v>1.0278400962396759</v>
      </c>
    </row>
    <row r="23" spans="1:14" ht="14.4" thickBot="1"/>
    <row r="24" spans="1:14">
      <c r="A24" s="46" t="s">
        <v>62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8"/>
    </row>
    <row r="25" spans="1:14">
      <c r="A25" s="49" t="s">
        <v>63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1"/>
    </row>
    <row r="26" spans="1:14" ht="14.4" thickBot="1">
      <c r="A26" s="52" t="s">
        <v>64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4"/>
    </row>
  </sheetData>
  <mergeCells count="3">
    <mergeCell ref="A24:N24"/>
    <mergeCell ref="A25:N25"/>
    <mergeCell ref="A26:N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BDED-0213-44A0-BBFA-ACB89F9322A3}">
  <dimension ref="A1:O25"/>
  <sheetViews>
    <sheetView workbookViewId="0">
      <selection activeCell="I19" sqref="I19"/>
    </sheetView>
  </sheetViews>
  <sheetFormatPr defaultRowHeight="13.8"/>
  <cols>
    <col min="2" max="2" width="10.59765625" customWidth="1"/>
    <col min="3" max="3" width="12.796875" customWidth="1"/>
    <col min="6" max="6" width="14" customWidth="1"/>
    <col min="7" max="7" width="10.8984375" customWidth="1"/>
    <col min="8" max="8" width="12.19921875" customWidth="1"/>
    <col min="9" max="9" width="12.796875" customWidth="1"/>
  </cols>
  <sheetData>
    <row r="1" spans="1:9">
      <c r="A1" t="s">
        <v>33</v>
      </c>
    </row>
    <row r="2" spans="1:9" ht="14.4" thickBot="1"/>
    <row r="3" spans="1:9" ht="14.4">
      <c r="A3" s="42" t="s">
        <v>34</v>
      </c>
      <c r="B3" s="42"/>
    </row>
    <row r="4" spans="1:9">
      <c r="A4" t="s">
        <v>35</v>
      </c>
      <c r="B4">
        <v>0.98497760567720793</v>
      </c>
    </row>
    <row r="5" spans="1:9">
      <c r="A5" t="s">
        <v>36</v>
      </c>
      <c r="B5">
        <v>0.97018088368560529</v>
      </c>
    </row>
    <row r="6" spans="1:9">
      <c r="A6" t="s">
        <v>37</v>
      </c>
      <c r="B6">
        <v>0.96966676099052951</v>
      </c>
    </row>
    <row r="7" spans="1:9">
      <c r="A7" t="s">
        <v>38</v>
      </c>
      <c r="B7">
        <v>0.15478509579953698</v>
      </c>
    </row>
    <row r="8" spans="1:9" ht="14.4" thickBot="1">
      <c r="A8" s="26" t="s">
        <v>39</v>
      </c>
      <c r="B8" s="26">
        <v>60</v>
      </c>
    </row>
    <row r="10" spans="1:9" ht="14.4" thickBot="1">
      <c r="A10" t="s">
        <v>40</v>
      </c>
    </row>
    <row r="11" spans="1:9" ht="14.4">
      <c r="A11" s="27"/>
      <c r="B11" s="27" t="s">
        <v>44</v>
      </c>
      <c r="C11" s="27" t="s">
        <v>45</v>
      </c>
      <c r="D11" s="27" t="s">
        <v>46</v>
      </c>
      <c r="E11" s="27" t="s">
        <v>47</v>
      </c>
      <c r="F11" s="27" t="s">
        <v>48</v>
      </c>
    </row>
    <row r="12" spans="1:9">
      <c r="A12" t="s">
        <v>41</v>
      </c>
      <c r="B12">
        <v>1</v>
      </c>
      <c r="C12">
        <v>45.21101094393584</v>
      </c>
      <c r="D12">
        <v>45.21101094393584</v>
      </c>
      <c r="E12">
        <v>1887.0609933736168</v>
      </c>
      <c r="F12">
        <v>6.0961261521429012E-46</v>
      </c>
    </row>
    <row r="13" spans="1:9">
      <c r="A13" t="s">
        <v>42</v>
      </c>
      <c r="B13">
        <v>58</v>
      </c>
      <c r="C13">
        <v>1.3895887011369668</v>
      </c>
      <c r="D13">
        <v>2.3958425881671842E-2</v>
      </c>
    </row>
    <row r="14" spans="1:9" ht="14.4" thickBot="1">
      <c r="A14" s="26" t="s">
        <v>43</v>
      </c>
      <c r="B14" s="26">
        <v>59</v>
      </c>
      <c r="C14" s="26">
        <v>46.600599645072805</v>
      </c>
      <c r="D14" s="26"/>
      <c r="E14" s="26"/>
      <c r="F14" s="26"/>
    </row>
    <row r="15" spans="1:9" ht="14.4" thickBot="1"/>
    <row r="16" spans="1:9" ht="14.4">
      <c r="A16" s="27"/>
      <c r="B16" s="27" t="s">
        <v>49</v>
      </c>
      <c r="C16" s="27" t="s">
        <v>38</v>
      </c>
      <c r="D16" s="27" t="s">
        <v>50</v>
      </c>
      <c r="E16" s="27" t="s">
        <v>51</v>
      </c>
      <c r="F16" s="27" t="s">
        <v>52</v>
      </c>
      <c r="G16" s="27" t="s">
        <v>53</v>
      </c>
      <c r="H16" s="27" t="s">
        <v>54</v>
      </c>
      <c r="I16" s="27" t="s">
        <v>55</v>
      </c>
    </row>
    <row r="17" spans="1:15">
      <c r="B17">
        <v>-4.1412538569644275E-3</v>
      </c>
      <c r="C17">
        <v>2.0533826832143255E-2</v>
      </c>
      <c r="D17">
        <v>-0.20167959391192433</v>
      </c>
      <c r="E17">
        <v>0.84087290378675927</v>
      </c>
      <c r="F17">
        <v>-4.5244174043276152E-2</v>
      </c>
      <c r="G17">
        <v>3.6961666329347297E-2</v>
      </c>
      <c r="H17">
        <v>-4.5244174043276152E-2</v>
      </c>
      <c r="I17">
        <v>3.6961666329347297E-2</v>
      </c>
    </row>
    <row r="18" spans="1:15" ht="14.4" thickBot="1">
      <c r="A18" s="26"/>
      <c r="B18" s="26">
        <v>1.019993684770806</v>
      </c>
      <c r="C18" s="26">
        <v>2.3480347178052106E-2</v>
      </c>
      <c r="D18" s="26">
        <v>43.440315300117426</v>
      </c>
      <c r="E18" s="26">
        <v>6.0961261521429884E-46</v>
      </c>
      <c r="F18" s="26">
        <v>0.97299266329069889</v>
      </c>
      <c r="G18" s="26">
        <v>1.0669947062509131</v>
      </c>
      <c r="H18" s="26">
        <v>0.97299266329069889</v>
      </c>
      <c r="I18" s="26">
        <v>1.0669947062509131</v>
      </c>
    </row>
    <row r="19" spans="1:15" ht="14.4" thickBot="1"/>
    <row r="20" spans="1:15">
      <c r="A20" s="28"/>
      <c r="B20" s="29" t="s">
        <v>56</v>
      </c>
      <c r="C20" s="43">
        <v>-4.1412538569644275E-3</v>
      </c>
    </row>
    <row r="21" spans="1:15" ht="14.4" thickBot="1">
      <c r="A21" s="30"/>
      <c r="B21" s="31" t="s">
        <v>56</v>
      </c>
      <c r="C21" s="44">
        <v>1.019993684770806</v>
      </c>
    </row>
    <row r="22" spans="1:15" ht="14.4" thickBot="1"/>
    <row r="23" spans="1:15">
      <c r="A23" s="46" t="s">
        <v>65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8"/>
    </row>
    <row r="24" spans="1:15">
      <c r="A24" s="49" t="s">
        <v>66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1"/>
    </row>
    <row r="25" spans="1:15" ht="14.4" thickBot="1">
      <c r="A25" s="52" t="s">
        <v>67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4"/>
    </row>
  </sheetData>
  <mergeCells count="3">
    <mergeCell ref="A23:O23"/>
    <mergeCell ref="A24:O24"/>
    <mergeCell ref="A25:O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13B6-AC33-4080-A473-7A99CD3AD71A}">
  <dimension ref="A1:M25"/>
  <sheetViews>
    <sheetView workbookViewId="0">
      <selection activeCell="D30" sqref="D30"/>
    </sheetView>
  </sheetViews>
  <sheetFormatPr defaultRowHeight="13.8"/>
  <cols>
    <col min="2" max="2" width="11.19921875" customWidth="1"/>
    <col min="3" max="3" width="13.3984375" customWidth="1"/>
    <col min="6" max="6" width="12.59765625" customWidth="1"/>
    <col min="7" max="7" width="10" customWidth="1"/>
    <col min="8" max="9" width="11.5" customWidth="1"/>
  </cols>
  <sheetData>
    <row r="1" spans="1:9">
      <c r="A1" t="s">
        <v>33</v>
      </c>
    </row>
    <row r="2" spans="1:9" ht="14.4" thickBot="1"/>
    <row r="3" spans="1:9" ht="14.4">
      <c r="A3" s="42" t="s">
        <v>34</v>
      </c>
      <c r="B3" s="42"/>
    </row>
    <row r="4" spans="1:9">
      <c r="A4" t="s">
        <v>35</v>
      </c>
      <c r="B4">
        <v>0.99897888242436761</v>
      </c>
    </row>
    <row r="5" spans="1:9">
      <c r="A5" t="s">
        <v>36</v>
      </c>
      <c r="B5">
        <v>0.99795880752983845</v>
      </c>
    </row>
    <row r="6" spans="1:9">
      <c r="A6" t="s">
        <v>37</v>
      </c>
      <c r="B6">
        <v>0.99792361455621503</v>
      </c>
    </row>
    <row r="7" spans="1:9">
      <c r="A7" t="s">
        <v>38</v>
      </c>
      <c r="B7">
        <v>3.9482240795443546E-2</v>
      </c>
    </row>
    <row r="8" spans="1:9" ht="14.4" thickBot="1">
      <c r="A8" s="26" t="s">
        <v>39</v>
      </c>
      <c r="B8" s="26">
        <v>60</v>
      </c>
    </row>
    <row r="10" spans="1:9" ht="14.4" thickBot="1">
      <c r="A10" t="s">
        <v>40</v>
      </c>
    </row>
    <row r="11" spans="1:9" ht="14.4">
      <c r="A11" s="27"/>
      <c r="B11" s="27" t="s">
        <v>44</v>
      </c>
      <c r="C11" s="27" t="s">
        <v>45</v>
      </c>
      <c r="D11" s="27" t="s">
        <v>46</v>
      </c>
      <c r="E11" s="27" t="s">
        <v>47</v>
      </c>
      <c r="F11" s="27" t="s">
        <v>48</v>
      </c>
    </row>
    <row r="12" spans="1:9">
      <c r="A12" t="s">
        <v>41</v>
      </c>
      <c r="B12">
        <v>1</v>
      </c>
      <c r="C12">
        <v>44.203864311790412</v>
      </c>
      <c r="D12">
        <v>44.203864311790412</v>
      </c>
      <c r="E12">
        <v>28356.762864283606</v>
      </c>
      <c r="F12">
        <v>1.0125532146705555E-79</v>
      </c>
    </row>
    <row r="13" spans="1:9">
      <c r="A13" t="s">
        <v>42</v>
      </c>
      <c r="B13">
        <v>58</v>
      </c>
      <c r="C13">
        <v>9.0413145617304416E-2</v>
      </c>
      <c r="D13">
        <v>1.5588473382293865E-3</v>
      </c>
    </row>
    <row r="14" spans="1:9" ht="14.4" thickBot="1">
      <c r="A14" s="26" t="s">
        <v>43</v>
      </c>
      <c r="B14" s="26">
        <v>59</v>
      </c>
      <c r="C14" s="26">
        <v>44.294277457407716</v>
      </c>
      <c r="D14" s="26"/>
      <c r="E14" s="26"/>
      <c r="F14" s="26"/>
    </row>
    <row r="15" spans="1:9" ht="14.4" thickBot="1"/>
    <row r="16" spans="1:9" ht="14.4">
      <c r="A16" s="27"/>
      <c r="B16" s="27" t="s">
        <v>49</v>
      </c>
      <c r="C16" s="27" t="s">
        <v>38</v>
      </c>
      <c r="D16" s="27" t="s">
        <v>50</v>
      </c>
      <c r="E16" s="27" t="s">
        <v>51</v>
      </c>
      <c r="F16" s="27" t="s">
        <v>52</v>
      </c>
      <c r="G16" s="27" t="s">
        <v>53</v>
      </c>
      <c r="H16" s="27" t="s">
        <v>54</v>
      </c>
      <c r="I16" s="27" t="s">
        <v>55</v>
      </c>
    </row>
    <row r="17" spans="1:13">
      <c r="B17">
        <v>8.2488397888367815E-3</v>
      </c>
      <c r="C17">
        <v>5.2377232526869995E-3</v>
      </c>
      <c r="D17">
        <v>1.5748903466033743</v>
      </c>
      <c r="E17">
        <v>0.12072122066674718</v>
      </c>
      <c r="F17">
        <v>-2.2356024231808373E-3</v>
      </c>
      <c r="G17">
        <v>1.87332820008544E-2</v>
      </c>
      <c r="H17">
        <v>-2.2356024231808373E-3</v>
      </c>
      <c r="I17">
        <v>1.87332820008544E-2</v>
      </c>
    </row>
    <row r="18" spans="1:13" ht="14.4" thickBot="1">
      <c r="A18" s="26"/>
      <c r="B18" s="26">
        <v>1.0085687144372442</v>
      </c>
      <c r="C18" s="26">
        <v>5.9893151627796433E-3</v>
      </c>
      <c r="D18" s="26">
        <v>168.39466400181337</v>
      </c>
      <c r="E18" s="26">
        <v>1.0125532146705555E-79</v>
      </c>
      <c r="F18" s="26">
        <v>0.99657979755785198</v>
      </c>
      <c r="G18" s="26">
        <v>1.0205576313166362</v>
      </c>
      <c r="H18" s="26">
        <v>0.99657979755785198</v>
      </c>
      <c r="I18" s="26">
        <v>1.0205576313166362</v>
      </c>
    </row>
    <row r="19" spans="1:13" ht="14.4" thickBot="1"/>
    <row r="20" spans="1:13">
      <c r="A20" s="28"/>
      <c r="B20" s="29" t="s">
        <v>56</v>
      </c>
      <c r="C20" s="43">
        <v>8.2488397888367815E-3</v>
      </c>
    </row>
    <row r="21" spans="1:13" ht="14.4" thickBot="1">
      <c r="A21" s="30"/>
      <c r="B21" s="31" t="s">
        <v>56</v>
      </c>
      <c r="C21" s="44">
        <v>1.0085687144372442</v>
      </c>
    </row>
    <row r="22" spans="1:13" ht="14.4" thickBot="1"/>
    <row r="23" spans="1:13">
      <c r="A23" s="46" t="s">
        <v>68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8"/>
    </row>
    <row r="24" spans="1:13">
      <c r="A24" s="49" t="s">
        <v>69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1"/>
    </row>
    <row r="25" spans="1:13" ht="14.4" thickBot="1">
      <c r="A25" s="52" t="s">
        <v>70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4"/>
    </row>
  </sheetData>
  <mergeCells count="3">
    <mergeCell ref="A23:M23"/>
    <mergeCell ref="A24:M24"/>
    <mergeCell ref="A25:M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0C95-8576-4171-BF76-92AD69A94D32}">
  <dimension ref="A1:N25"/>
  <sheetViews>
    <sheetView workbookViewId="0">
      <selection activeCell="G18" sqref="G18"/>
    </sheetView>
  </sheetViews>
  <sheetFormatPr defaultRowHeight="13.8"/>
  <cols>
    <col min="1" max="1" width="16.3984375" bestFit="1" customWidth="1"/>
    <col min="2" max="2" width="10.3984375" customWidth="1"/>
    <col min="3" max="3" width="12.69921875" customWidth="1"/>
    <col min="6" max="6" width="12.69921875" customWidth="1"/>
    <col min="7" max="8" width="11.59765625" customWidth="1"/>
    <col min="9" max="9" width="11.8984375" customWidth="1"/>
  </cols>
  <sheetData>
    <row r="1" spans="1:9">
      <c r="A1" t="s">
        <v>33</v>
      </c>
    </row>
    <row r="2" spans="1:9" ht="14.4" thickBot="1"/>
    <row r="3" spans="1:9" ht="14.4">
      <c r="A3" s="42" t="s">
        <v>34</v>
      </c>
      <c r="B3" s="42"/>
    </row>
    <row r="4" spans="1:9">
      <c r="A4" t="s">
        <v>35</v>
      </c>
      <c r="B4">
        <v>0.99421119811865322</v>
      </c>
    </row>
    <row r="5" spans="1:9">
      <c r="A5" t="s">
        <v>36</v>
      </c>
      <c r="B5">
        <v>0.98845590646452786</v>
      </c>
    </row>
    <row r="6" spans="1:9">
      <c r="A6" t="s">
        <v>37</v>
      </c>
      <c r="B6">
        <v>0.98825687036908871</v>
      </c>
    </row>
    <row r="7" spans="1:9">
      <c r="A7" t="s">
        <v>38</v>
      </c>
      <c r="B7">
        <v>9.3304966530359079E-2</v>
      </c>
    </row>
    <row r="8" spans="1:9" ht="14.4" thickBot="1">
      <c r="A8" s="26" t="s">
        <v>39</v>
      </c>
      <c r="B8" s="26">
        <v>60</v>
      </c>
    </row>
    <row r="10" spans="1:9" ht="14.4" thickBot="1">
      <c r="A10" t="s">
        <v>40</v>
      </c>
    </row>
    <row r="11" spans="1:9" ht="14.4">
      <c r="A11" s="27"/>
      <c r="B11" s="27" t="s">
        <v>44</v>
      </c>
      <c r="C11" s="27" t="s">
        <v>45</v>
      </c>
      <c r="D11" s="27" t="s">
        <v>46</v>
      </c>
      <c r="E11" s="27" t="s">
        <v>47</v>
      </c>
      <c r="F11" s="27" t="s">
        <v>48</v>
      </c>
    </row>
    <row r="12" spans="1:9">
      <c r="A12" t="s">
        <v>41</v>
      </c>
      <c r="B12">
        <v>1</v>
      </c>
      <c r="C12">
        <v>43.234951916845276</v>
      </c>
      <c r="D12">
        <v>43.234951916845276</v>
      </c>
      <c r="E12">
        <v>4966.2143154662363</v>
      </c>
      <c r="F12">
        <v>6.748796366903811E-58</v>
      </c>
    </row>
    <row r="13" spans="1:9">
      <c r="A13" t="s">
        <v>42</v>
      </c>
      <c r="B13">
        <v>58</v>
      </c>
      <c r="C13">
        <v>0.50493737319542276</v>
      </c>
      <c r="D13">
        <v>8.7058167792314275E-3</v>
      </c>
    </row>
    <row r="14" spans="1:9" ht="14.4" thickBot="1">
      <c r="A14" s="26" t="s">
        <v>43</v>
      </c>
      <c r="B14" s="26">
        <v>59</v>
      </c>
      <c r="C14" s="26">
        <v>43.739889290040701</v>
      </c>
      <c r="D14" s="26"/>
      <c r="E14" s="26"/>
      <c r="F14" s="26"/>
    </row>
    <row r="15" spans="1:9" ht="14.4" thickBot="1"/>
    <row r="16" spans="1:9" ht="14.4">
      <c r="A16" s="27"/>
      <c r="B16" s="27" t="s">
        <v>49</v>
      </c>
      <c r="C16" s="27" t="s">
        <v>38</v>
      </c>
      <c r="D16" s="27" t="s">
        <v>50</v>
      </c>
      <c r="E16" s="27" t="s">
        <v>51</v>
      </c>
      <c r="F16" s="27" t="s">
        <v>52</v>
      </c>
      <c r="G16" s="27" t="s">
        <v>53</v>
      </c>
      <c r="H16" s="27" t="s">
        <v>54</v>
      </c>
      <c r="I16" s="27" t="s">
        <v>55</v>
      </c>
    </row>
    <row r="17" spans="1:14">
      <c r="B17">
        <v>1.7426427189603327E-2</v>
      </c>
      <c r="C17">
        <v>1.2377858574927772E-2</v>
      </c>
      <c r="D17">
        <v>1.407870924046732</v>
      </c>
      <c r="E17">
        <v>0.16450669533379006</v>
      </c>
      <c r="F17">
        <v>-7.3505487361066185E-3</v>
      </c>
      <c r="G17">
        <v>4.2203403115313273E-2</v>
      </c>
      <c r="H17">
        <v>-7.3505487361066185E-3</v>
      </c>
      <c r="I17">
        <v>4.2203403115313273E-2</v>
      </c>
    </row>
    <row r="18" spans="1:14" ht="14.4" thickBot="1">
      <c r="A18" s="26"/>
      <c r="B18" s="26">
        <v>0.99745397159361771</v>
      </c>
      <c r="C18" s="26">
        <v>1.4154030762798524E-2</v>
      </c>
      <c r="D18" s="26">
        <v>70.471372311501312</v>
      </c>
      <c r="E18" s="26">
        <v>6.7487963669040034E-58</v>
      </c>
      <c r="F18" s="26">
        <v>0.96912160074459441</v>
      </c>
      <c r="G18" s="26">
        <v>1.025786342442641</v>
      </c>
      <c r="H18" s="26">
        <v>0.96912160074459441</v>
      </c>
      <c r="I18" s="26">
        <v>1.025786342442641</v>
      </c>
    </row>
    <row r="19" spans="1:14" ht="14.4" thickBot="1"/>
    <row r="20" spans="1:14">
      <c r="A20" s="28"/>
      <c r="B20" s="29" t="s">
        <v>56</v>
      </c>
      <c r="C20" s="43">
        <v>1.7426427189603327E-2</v>
      </c>
    </row>
    <row r="21" spans="1:14" ht="14.4" thickBot="1">
      <c r="A21" s="30"/>
      <c r="B21" s="31" t="s">
        <v>56</v>
      </c>
      <c r="C21" s="44">
        <v>0.99745397159361771</v>
      </c>
    </row>
    <row r="22" spans="1:14" ht="14.4" thickBot="1"/>
    <row r="23" spans="1:14">
      <c r="A23" s="46" t="s">
        <v>71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8"/>
    </row>
    <row r="24" spans="1:14">
      <c r="A24" s="49" t="s">
        <v>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1"/>
    </row>
    <row r="25" spans="1:14" ht="14.4" thickBot="1">
      <c r="A25" s="52" t="s">
        <v>73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4"/>
    </row>
  </sheetData>
  <mergeCells count="3">
    <mergeCell ref="A23:N23"/>
    <mergeCell ref="A24:N24"/>
    <mergeCell ref="A25:N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377BB-D7EB-445F-8BD6-200513D99354}">
  <dimension ref="A1:R26"/>
  <sheetViews>
    <sheetView workbookViewId="0">
      <selection activeCell="F30" sqref="F30"/>
    </sheetView>
  </sheetViews>
  <sheetFormatPr defaultRowHeight="13.8"/>
  <cols>
    <col min="2" max="2" width="11" customWidth="1"/>
    <col min="3" max="3" width="13.09765625" customWidth="1"/>
    <col min="5" max="5" width="8.3984375" customWidth="1"/>
    <col min="6" max="6" width="12.296875" customWidth="1"/>
    <col min="7" max="7" width="10.5" customWidth="1"/>
    <col min="8" max="8" width="11.69921875" customWidth="1"/>
    <col min="9" max="9" width="12.09765625" customWidth="1"/>
  </cols>
  <sheetData>
    <row r="1" spans="1:9">
      <c r="A1" t="s">
        <v>33</v>
      </c>
    </row>
    <row r="2" spans="1:9" ht="14.4" thickBot="1"/>
    <row r="3" spans="1:9" ht="14.4">
      <c r="A3" s="42" t="s">
        <v>34</v>
      </c>
      <c r="B3" s="42"/>
    </row>
    <row r="4" spans="1:9">
      <c r="A4" t="s">
        <v>35</v>
      </c>
      <c r="B4">
        <v>0.99784293947936187</v>
      </c>
    </row>
    <row r="5" spans="1:9">
      <c r="A5" t="s">
        <v>36</v>
      </c>
      <c r="B5">
        <v>0.9956905318688134</v>
      </c>
    </row>
    <row r="6" spans="1:9">
      <c r="A6" t="s">
        <v>37</v>
      </c>
      <c r="B6">
        <v>0.99561623069413785</v>
      </c>
    </row>
    <row r="7" spans="1:9">
      <c r="A7" t="s">
        <v>38</v>
      </c>
      <c r="B7">
        <v>5.6709033708596333E-2</v>
      </c>
    </row>
    <row r="8" spans="1:9" ht="14.4" thickBot="1">
      <c r="A8" s="26" t="s">
        <v>39</v>
      </c>
      <c r="B8" s="26">
        <v>60</v>
      </c>
    </row>
    <row r="10" spans="1:9" ht="14.4" thickBot="1">
      <c r="A10" t="s">
        <v>40</v>
      </c>
    </row>
    <row r="11" spans="1:9" ht="14.4">
      <c r="A11" s="27"/>
      <c r="B11" s="27" t="s">
        <v>44</v>
      </c>
      <c r="C11" s="27" t="s">
        <v>45</v>
      </c>
      <c r="D11" s="27" t="s">
        <v>46</v>
      </c>
      <c r="E11" s="27" t="s">
        <v>47</v>
      </c>
      <c r="F11" s="27" t="s">
        <v>48</v>
      </c>
    </row>
    <row r="12" spans="1:9">
      <c r="A12" t="s">
        <v>41</v>
      </c>
      <c r="B12">
        <v>1</v>
      </c>
      <c r="C12">
        <v>43.09562583732032</v>
      </c>
      <c r="D12">
        <v>43.09562583732032</v>
      </c>
      <c r="E12">
        <v>13400.737420580326</v>
      </c>
      <c r="F12">
        <v>2.6154547845402662E-70</v>
      </c>
    </row>
    <row r="13" spans="1:9">
      <c r="A13" t="s">
        <v>42</v>
      </c>
      <c r="B13">
        <v>58</v>
      </c>
      <c r="C13">
        <v>0.18652304124143745</v>
      </c>
      <c r="D13">
        <v>3.2159145041627149E-3</v>
      </c>
    </row>
    <row r="14" spans="1:9" ht="14.4" thickBot="1">
      <c r="A14" s="26" t="s">
        <v>43</v>
      </c>
      <c r="B14" s="26">
        <v>59</v>
      </c>
      <c r="C14" s="26">
        <v>43.282148878561756</v>
      </c>
      <c r="D14" s="26"/>
      <c r="E14" s="26"/>
      <c r="F14" s="26"/>
    </row>
    <row r="15" spans="1:9" ht="14.4" thickBot="1"/>
    <row r="16" spans="1:9" ht="14.4">
      <c r="A16" s="27"/>
      <c r="B16" s="27" t="s">
        <v>49</v>
      </c>
      <c r="C16" s="27" t="s">
        <v>38</v>
      </c>
      <c r="D16" s="27" t="s">
        <v>50</v>
      </c>
      <c r="E16" s="27" t="s">
        <v>51</v>
      </c>
      <c r="F16" s="27" t="s">
        <v>52</v>
      </c>
      <c r="G16" s="27" t="s">
        <v>53</v>
      </c>
      <c r="H16" s="27" t="s">
        <v>54</v>
      </c>
      <c r="I16" s="27" t="s">
        <v>55</v>
      </c>
    </row>
    <row r="17" spans="1:18">
      <c r="B17">
        <v>1.4601637165249537E-2</v>
      </c>
      <c r="C17">
        <v>7.5230336097642219E-3</v>
      </c>
      <c r="D17">
        <v>1.9409240902895772</v>
      </c>
      <c r="E17">
        <v>5.7132351831311982E-2</v>
      </c>
      <c r="F17">
        <v>-4.5735074522774803E-4</v>
      </c>
      <c r="G17">
        <v>2.9660625075726824E-2</v>
      </c>
      <c r="H17">
        <v>-4.5735074522774803E-4</v>
      </c>
      <c r="I17">
        <v>2.9660625075726824E-2</v>
      </c>
    </row>
    <row r="18" spans="1:18" ht="14.4" thickBot="1">
      <c r="A18" s="26"/>
      <c r="B18" s="26">
        <v>0.99584551031493418</v>
      </c>
      <c r="C18" s="26">
        <v>8.6025582290829624E-3</v>
      </c>
      <c r="D18" s="26">
        <v>115.76155415586089</v>
      </c>
      <c r="E18" s="26">
        <v>2.6154547845403409E-70</v>
      </c>
      <c r="F18" s="26">
        <v>0.97862561909940138</v>
      </c>
      <c r="G18" s="26">
        <v>1.013065401530467</v>
      </c>
      <c r="H18" s="26">
        <v>0.97862561909940138</v>
      </c>
      <c r="I18" s="26">
        <v>1.013065401530467</v>
      </c>
    </row>
    <row r="19" spans="1:18" ht="14.4" thickBot="1"/>
    <row r="20" spans="1:18">
      <c r="A20" s="28"/>
      <c r="B20" s="29" t="s">
        <v>56</v>
      </c>
      <c r="C20" s="43">
        <v>1.4601637165249537E-2</v>
      </c>
      <c r="E20">
        <f>B17*12</f>
        <v>0.17521964598299444</v>
      </c>
    </row>
    <row r="21" spans="1:18" ht="14.4" thickBot="1">
      <c r="A21" s="30"/>
      <c r="B21" s="31" t="s">
        <v>56</v>
      </c>
      <c r="C21" s="44">
        <v>0.99584551031493418</v>
      </c>
    </row>
    <row r="22" spans="1:18" ht="14.4" thickBot="1"/>
    <row r="23" spans="1:18">
      <c r="A23" s="46" t="s">
        <v>74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8"/>
    </row>
    <row r="24" spans="1:18">
      <c r="A24" s="49" t="s">
        <v>80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1"/>
    </row>
    <row r="25" spans="1:18">
      <c r="A25" s="49" t="s">
        <v>75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1"/>
    </row>
    <row r="26" spans="1:18" ht="14.4" thickBot="1">
      <c r="A26" s="52" t="s">
        <v>76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4"/>
    </row>
  </sheetData>
  <mergeCells count="4">
    <mergeCell ref="A23:R23"/>
    <mergeCell ref="A24:R24"/>
    <mergeCell ref="A25:R25"/>
    <mergeCell ref="A26:R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7CE1-822D-4C84-800C-D5C7809F2F99}">
  <dimension ref="A1:Q25"/>
  <sheetViews>
    <sheetView topLeftCell="A9" workbookViewId="0">
      <selection activeCell="H18" sqref="H18"/>
    </sheetView>
  </sheetViews>
  <sheetFormatPr defaultRowHeight="13.8"/>
  <cols>
    <col min="2" max="2" width="11.8984375" customWidth="1"/>
    <col min="3" max="3" width="12.59765625" customWidth="1"/>
    <col min="6" max="6" width="12.3984375" customWidth="1"/>
    <col min="7" max="7" width="11.796875" customWidth="1"/>
    <col min="8" max="8" width="12" customWidth="1"/>
    <col min="9" max="9" width="12.296875" customWidth="1"/>
  </cols>
  <sheetData>
    <row r="1" spans="1:9">
      <c r="A1" t="s">
        <v>33</v>
      </c>
    </row>
    <row r="2" spans="1:9" ht="14.4" thickBot="1"/>
    <row r="3" spans="1:9" ht="14.4">
      <c r="A3" s="42" t="s">
        <v>34</v>
      </c>
      <c r="B3" s="42"/>
    </row>
    <row r="4" spans="1:9">
      <c r="A4" t="s">
        <v>35</v>
      </c>
      <c r="B4">
        <v>0.9986693266689749</v>
      </c>
    </row>
    <row r="5" spans="1:9">
      <c r="A5" t="s">
        <v>36</v>
      </c>
      <c r="B5">
        <v>0.99734042402946377</v>
      </c>
    </row>
    <row r="6" spans="1:9">
      <c r="A6" t="s">
        <v>37</v>
      </c>
      <c r="B6">
        <v>0.99729456927135107</v>
      </c>
    </row>
    <row r="7" spans="1:9">
      <c r="A7" t="s">
        <v>38</v>
      </c>
      <c r="B7">
        <v>4.4661912986811839E-2</v>
      </c>
    </row>
    <row r="8" spans="1:9" ht="14.4" thickBot="1">
      <c r="A8" s="26" t="s">
        <v>39</v>
      </c>
      <c r="B8" s="26">
        <v>60</v>
      </c>
    </row>
    <row r="10" spans="1:9" ht="14.4" thickBot="1">
      <c r="A10" t="s">
        <v>40</v>
      </c>
    </row>
    <row r="11" spans="1:9" ht="14.4">
      <c r="A11" s="27"/>
      <c r="B11" s="27" t="s">
        <v>44</v>
      </c>
      <c r="C11" s="27" t="s">
        <v>45</v>
      </c>
      <c r="D11" s="27" t="s">
        <v>46</v>
      </c>
      <c r="E11" s="27" t="s">
        <v>47</v>
      </c>
      <c r="F11" s="27" t="s">
        <v>48</v>
      </c>
    </row>
    <row r="12" spans="1:9">
      <c r="A12" t="s">
        <v>41</v>
      </c>
      <c r="B12">
        <v>1</v>
      </c>
      <c r="C12">
        <v>43.384406184058207</v>
      </c>
      <c r="D12">
        <v>43.384406184058207</v>
      </c>
      <c r="E12">
        <v>21749.987680196413</v>
      </c>
      <c r="F12">
        <v>2.1800818510145614E-76</v>
      </c>
    </row>
    <row r="13" spans="1:9">
      <c r="A13" t="s">
        <v>42</v>
      </c>
      <c r="B13">
        <v>58</v>
      </c>
      <c r="C13">
        <v>0.11569181535521002</v>
      </c>
      <c r="D13">
        <v>1.9946864716415521E-3</v>
      </c>
    </row>
    <row r="14" spans="1:9" ht="14.4" thickBot="1">
      <c r="A14" s="26" t="s">
        <v>43</v>
      </c>
      <c r="B14" s="26">
        <v>59</v>
      </c>
      <c r="C14" s="26">
        <v>43.50009799941342</v>
      </c>
      <c r="D14" s="26"/>
      <c r="E14" s="26"/>
      <c r="F14" s="26"/>
    </row>
    <row r="15" spans="1:9" ht="14.4" thickBot="1"/>
    <row r="16" spans="1:9" ht="14.4">
      <c r="A16" s="27"/>
      <c r="B16" s="27" t="s">
        <v>49</v>
      </c>
      <c r="C16" s="27" t="s">
        <v>38</v>
      </c>
      <c r="D16" s="27" t="s">
        <v>50</v>
      </c>
      <c r="E16" s="27" t="s">
        <v>51</v>
      </c>
      <c r="F16" s="27" t="s">
        <v>52</v>
      </c>
      <c r="G16" s="27" t="s">
        <v>53</v>
      </c>
      <c r="H16" s="27" t="s">
        <v>54</v>
      </c>
      <c r="I16" s="27" t="s">
        <v>55</v>
      </c>
    </row>
    <row r="17" spans="1:17">
      <c r="B17">
        <v>1.2738402382719644E-2</v>
      </c>
      <c r="C17">
        <v>5.9248597710671036E-3</v>
      </c>
      <c r="D17">
        <v>2.1499922149930275</v>
      </c>
      <c r="E17">
        <v>3.5737754768333629E-2</v>
      </c>
      <c r="F17">
        <v>8.7850698786588743E-4</v>
      </c>
      <c r="G17">
        <v>2.45982977775734E-2</v>
      </c>
      <c r="H17">
        <v>8.7850698786588743E-4</v>
      </c>
      <c r="I17">
        <v>2.45982977775734E-2</v>
      </c>
    </row>
    <row r="18" spans="1:17" ht="14.4" thickBot="1">
      <c r="A18" s="26"/>
      <c r="B18" s="26">
        <v>0.99917648010492666</v>
      </c>
      <c r="C18" s="26">
        <v>6.7750529671438374E-3</v>
      </c>
      <c r="D18" s="26">
        <v>147.47877026947435</v>
      </c>
      <c r="E18" s="26">
        <v>2.180081851014685E-76</v>
      </c>
      <c r="F18" s="26">
        <v>0.98561473812458478</v>
      </c>
      <c r="G18" s="26">
        <v>1.0127382220852685</v>
      </c>
      <c r="H18" s="26">
        <v>0.98561473812458478</v>
      </c>
      <c r="I18" s="26">
        <v>1.0127382220852685</v>
      </c>
    </row>
    <row r="19" spans="1:17" ht="14.4" thickBot="1"/>
    <row r="20" spans="1:17">
      <c r="A20" s="28"/>
      <c r="B20" s="29" t="s">
        <v>56</v>
      </c>
      <c r="C20" s="43">
        <v>1.2738402382719644E-2</v>
      </c>
      <c r="E20">
        <f>C20*12</f>
        <v>0.15286082859263572</v>
      </c>
    </row>
    <row r="21" spans="1:17" ht="14.4" thickBot="1">
      <c r="A21" s="30"/>
      <c r="B21" s="31" t="s">
        <v>56</v>
      </c>
      <c r="C21" s="44">
        <v>0.99917648010492666</v>
      </c>
    </row>
    <row r="22" spans="1:17" ht="14.4" thickBot="1"/>
    <row r="23" spans="1:17">
      <c r="A23" s="46" t="s">
        <v>77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8"/>
    </row>
    <row r="24" spans="1:17">
      <c r="A24" s="49" t="s">
        <v>78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1"/>
    </row>
    <row r="25" spans="1:17" ht="14.4" thickBot="1">
      <c r="A25" s="52" t="s">
        <v>79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4"/>
    </row>
  </sheetData>
  <mergeCells count="3">
    <mergeCell ref="A23:Q23"/>
    <mergeCell ref="A24:Q24"/>
    <mergeCell ref="A25:Q2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Z E T W c y b U 0 e l A A A A 9 g A A A B I A H A B D b 2 5 m a W c v U G F j a 2 F n Z S 5 4 b W w g o h g A K K A U A A A A A A A A A A A A A A A A A A A A A A A A A A A A h Y 8 x D o I w G I W v Q r r T l h I T Q 3 7 K Y N w k M S E x r k 2 p 0 A j F 0 E K 5 m 4 N H 8 g p i F H V z f N / 7 h v f u 1 x t k U 9 s E o + q t 7 k y K I k x R o I z s S m 2 q F A 3 u F K 5 R x m E v 5 F l U K p h l Y 5 P J l i m q n b s k h H j v s Y 9 x 1 1 e E U R q R Y 7 4 r Z K 1 a g T 6 y / i + H 2 l g n j F S I w + E 1 h j M c x R F e U Y Y p k A V C r s 1 X Y P P e Z / s D Y T M 0 b u g V t 2 N Y b I E s E c j 7 A 3 8 A U E s D B B Q A A g A I A E W R E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R N Z K I p H u A 4 A A A A R A A A A E w A c A E Z v c m 1 1 b G F z L 1 N l Y 3 R p b 2 4 x L m 0 g o h g A K K A U A A A A A A A A A A A A A A A A A A A A A A A A A A A A K 0 5 N L s n M z 1 M I h t C G 1 g B Q S w E C L Q A U A A I A C A B F k R N Z z J t T R 6 U A A A D 2 A A A A E g A A A A A A A A A A A A A A A A A A A A A A Q 2 9 u Z m l n L 1 B h Y 2 t h Z 2 U u e G 1 s U E s B A i 0 A F A A C A A g A R Z E T W Q / K 6 a u k A A A A 6 Q A A A B M A A A A A A A A A A A A A A A A A 8 Q A A A F t D b 2 5 0 Z W 5 0 X 1 R 5 c G V z X S 5 4 b W x Q S w E C L Q A U A A I A C A B F k R N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z N 0 / d 2 6 v 0 i s 2 C D T e k u u r Q A A A A A C A A A A A A A Q Z g A A A A E A A C A A A A D I + 3 7 t m 9 P 1 1 4 e + Q v C a G 9 F 8 V a x L n Q F / / M H w m s U 4 V 0 a w k g A A A A A O g A A A A A I A A C A A A A A z 7 9 Y b Q B 3 L o X P N L i U i L M F O 9 x U H H t L + n c m d D 6 z + U 8 3 f m F A A A A D X q N R y j O R s M Q x C e D b e M J C + r g I d k o v f q E p Z J b P F u L M W I 6 0 W x e U x x R O 3 P M w 2 7 O O + w p g C w 1 N m h Q 7 Y j 8 e B w K z X f 4 H Y a q Y 8 l F T K m K + U Q W U B A 6 0 e t k A A A A D B 0 S G 4 1 k d / 7 7 2 r l D w / I Q D v Q A W 6 4 k g U + d U I o 7 o V L / F R h D G O u k 8 f / g m x k b d M c 7 O o v M d F Z Y k F J u L g C y f D E s S n e 9 x 7 < / D a t a M a s h u p > 
</file>

<file path=customXml/itemProps1.xml><?xml version="1.0" encoding="utf-8"?>
<ds:datastoreItem xmlns:ds="http://schemas.openxmlformats.org/officeDocument/2006/customXml" ds:itemID="{D0838EF7-1154-4484-8B71-058EEE635D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7</vt:i4>
      </vt:variant>
    </vt:vector>
  </HeadingPairs>
  <TitlesOfParts>
    <vt:vector size="7" baseType="lpstr">
      <vt:lpstr>Sheet1</vt:lpstr>
      <vt:lpstr>SBB</vt:lpstr>
      <vt:lpstr>Embracer</vt:lpstr>
      <vt:lpstr>Investor</vt:lpstr>
      <vt:lpstr>Industrivärden</vt:lpstr>
      <vt:lpstr>Apple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Rickard Nilsson</dc:creator>
  <cp:lastModifiedBy>Kevin Nilsson</cp:lastModifiedBy>
  <dcterms:created xsi:type="dcterms:W3CDTF">2024-08-19T15:08:34Z</dcterms:created>
  <dcterms:modified xsi:type="dcterms:W3CDTF">2024-12-28T14:52:55Z</dcterms:modified>
</cp:coreProperties>
</file>