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Spending (Millions)" sheetId="1" r:id="rId4"/>
    <sheet state="visible" name="Placement" sheetId="2" r:id="rId5"/>
    <sheet state="visible" name="SpendingPlacement" sheetId="3" r:id="rId6"/>
  </sheets>
  <definedNames/>
  <calcPr/>
</workbook>
</file>

<file path=xl/sharedStrings.xml><?xml version="1.0" encoding="utf-8"?>
<sst xmlns="http://schemas.openxmlformats.org/spreadsheetml/2006/main" count="39" uniqueCount="13">
  <si>
    <t>Year</t>
  </si>
  <si>
    <t>Premier League</t>
  </si>
  <si>
    <t>Bundesliga</t>
  </si>
  <si>
    <t>La Liga</t>
  </si>
  <si>
    <t>Serie A</t>
  </si>
  <si>
    <t>Ligue 1</t>
  </si>
  <si>
    <t>2016/17</t>
  </si>
  <si>
    <t>2017/18</t>
  </si>
  <si>
    <t>2018/19</t>
  </si>
  <si>
    <t>2019/20</t>
  </si>
  <si>
    <t>2020/21</t>
  </si>
  <si>
    <t>2021/22</t>
  </si>
  <si>
    <t>2022/23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</si>
</sst>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3" xfId="0" applyAlignment="1" applyFont="1" applyNumberFormat="1">
      <alignment horizontal="right"/>
    </xf>
    <xf borderId="0" fillId="0" fontId="1" numFmtId="4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>
        <v>2894.0</v>
      </c>
      <c r="C2" s="4">
        <v>1478.0</v>
      </c>
      <c r="D2" s="4">
        <v>1691.0</v>
      </c>
      <c r="E2" s="4">
        <v>1401.0</v>
      </c>
      <c r="F2" s="4">
        <v>1078.0</v>
      </c>
    </row>
    <row r="3">
      <c r="A3" s="3" t="s">
        <v>7</v>
      </c>
      <c r="B3" s="4">
        <v>3217.0</v>
      </c>
      <c r="C3" s="4">
        <v>1674.0</v>
      </c>
      <c r="D3" s="4">
        <v>2033.0</v>
      </c>
      <c r="E3" s="4">
        <v>1472.0</v>
      </c>
      <c r="F3" s="4">
        <v>1262.0</v>
      </c>
    </row>
    <row r="4">
      <c r="A4" s="3" t="s">
        <v>8</v>
      </c>
      <c r="B4" s="4">
        <v>3579.0</v>
      </c>
      <c r="C4" s="4">
        <v>1798.0</v>
      </c>
      <c r="D4" s="4">
        <v>2094.0</v>
      </c>
      <c r="E4" s="4">
        <v>1757.0</v>
      </c>
      <c r="F4" s="4">
        <v>1389.0</v>
      </c>
    </row>
    <row r="5">
      <c r="A5" s="3" t="s">
        <v>9</v>
      </c>
      <c r="B5" s="4">
        <v>3742.0</v>
      </c>
      <c r="C5" s="4">
        <v>1807.0</v>
      </c>
      <c r="D5" s="4">
        <v>2102.0</v>
      </c>
      <c r="E5" s="4">
        <v>1611.0</v>
      </c>
      <c r="F5" s="4">
        <v>1416.0</v>
      </c>
    </row>
    <row r="6">
      <c r="A6" s="3" t="s">
        <v>10</v>
      </c>
      <c r="B6" s="4">
        <v>3902.0</v>
      </c>
      <c r="C6" s="4">
        <v>1952.0</v>
      </c>
      <c r="D6" s="4">
        <v>2187.0</v>
      </c>
      <c r="E6" s="4">
        <v>2097.0</v>
      </c>
      <c r="F6" s="4">
        <v>1586.0</v>
      </c>
    </row>
    <row r="7">
      <c r="A7" s="3" t="s">
        <v>11</v>
      </c>
      <c r="B7" s="4">
        <v>4306.0</v>
      </c>
      <c r="C7" s="4">
        <v>1862.0</v>
      </c>
      <c r="D7" s="4">
        <v>2381.0</v>
      </c>
      <c r="E7" s="4">
        <v>1950.0</v>
      </c>
      <c r="F7" s="4">
        <v>1760.0</v>
      </c>
    </row>
    <row r="8">
      <c r="A8" s="3" t="s">
        <v>12</v>
      </c>
      <c r="B8" s="4">
        <v>4627.0</v>
      </c>
      <c r="C8" s="4">
        <v>2124.0</v>
      </c>
      <c r="D8" s="4">
        <v>2490.0</v>
      </c>
      <c r="E8" s="4">
        <v>1889.0</v>
      </c>
      <c r="F8" s="4">
        <v>1842.0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9" width="62.88"/>
  </cols>
  <sheetData>
    <row r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>
      <c r="A2" s="5" t="s">
        <v>6</v>
      </c>
      <c r="B2" s="7">
        <f> (8 + 16 + 32 + 16) / 4</f>
        <v>18</v>
      </c>
      <c r="C2" s="6">
        <f> (8 + 8 + 16 + 32) / 4</f>
        <v>16</v>
      </c>
      <c r="D2" s="6">
        <f> (1 + 8 + 4 + 16) / 4</f>
        <v>7.25</v>
      </c>
      <c r="E2" s="6">
        <f> (2 + 16 + 64) / 3</f>
        <v>27.33333333</v>
      </c>
      <c r="F2" s="6">
        <f> (16 + 4 + 32) / 3</f>
        <v>17.33333333</v>
      </c>
    </row>
    <row r="3">
      <c r="A3" s="5" t="s">
        <v>7</v>
      </c>
      <c r="B3" s="6">
        <f> (8 + 16 + 2 + 16) / 4</f>
        <v>10.5</v>
      </c>
      <c r="C3" s="6">
        <f> (4 + 32 + 32) / 3</f>
        <v>22.66666667</v>
      </c>
      <c r="D3" s="6">
        <f> (1 + 8 + 32 + 8) / 4</f>
        <v>12.25</v>
      </c>
      <c r="E3" s="6">
        <f> (8 + 4 + 32) / 3</f>
        <v>14.66666667</v>
      </c>
      <c r="F3" s="6">
        <f> (16 + 32 + 64) / 3</f>
        <v>37.33333333</v>
      </c>
    </row>
    <row r="4">
      <c r="A4" s="5" t="s">
        <v>8</v>
      </c>
      <c r="B4" s="6">
        <f> (1 + 2 + 8 + 8) / 4</f>
        <v>4.75</v>
      </c>
      <c r="C4" s="6">
        <f> (16 + 16 + 16 + 32) / 4</f>
        <v>20</v>
      </c>
      <c r="D4" s="6">
        <f> (4 + 16 + 16 + 32) / 4</f>
        <v>17</v>
      </c>
      <c r="E4" s="6">
        <f> (8 + 16 + 32 + 32) / 4</f>
        <v>22</v>
      </c>
      <c r="F4" s="6">
        <f> (16 + 16 + 32) / 3</f>
        <v>21.33333333</v>
      </c>
    </row>
    <row r="5">
      <c r="A5" s="5" t="s">
        <v>9</v>
      </c>
      <c r="B5" s="6">
        <f> (16 + 8 + 16 + 16) / 4</f>
        <v>14</v>
      </c>
      <c r="C5" s="6">
        <f> (1 + 4 + 16 + 32) / 4</f>
        <v>13.25</v>
      </c>
      <c r="D5" s="6">
        <f> (16 + 8 + 8 + 16) / 4</f>
        <v>12</v>
      </c>
      <c r="E5" s="6">
        <f> (16 + 16 + 8 + 32) / 4</f>
        <v>18</v>
      </c>
      <c r="F5" s="6">
        <f> (2 + 4 + 32) / 3</f>
        <v>12.66666667</v>
      </c>
    </row>
    <row r="6">
      <c r="A6" s="5" t="s">
        <v>10</v>
      </c>
      <c r="B6" s="6">
        <f> (1 + 2 + 8 + 32) / 4</f>
        <v>10.75</v>
      </c>
      <c r="C6" s="6">
        <f> (8 + 16 + 8 + 16) / 4</f>
        <v>12</v>
      </c>
      <c r="D6" s="6">
        <f> (4 + 16 + 16 + 16) / 4</f>
        <v>13</v>
      </c>
      <c r="E6" s="6">
        <f> (16 + 32 + 16 + 16) / 4</f>
        <v>20</v>
      </c>
      <c r="F6" s="6">
        <f> (4 + 32 + 32) / 3</f>
        <v>22.66666667</v>
      </c>
    </row>
    <row r="7">
      <c r="A7" s="5" t="s">
        <v>11</v>
      </c>
      <c r="B7" s="6">
        <f> (2 + 4 + 8 + 16) / 4</f>
        <v>7.5</v>
      </c>
      <c r="C7" s="6">
        <f> (8 + 32 + 32 + 32) / 4</f>
        <v>26</v>
      </c>
      <c r="D7" s="6">
        <f> (1 + 4 + 8 + 32) / 4</f>
        <v>11.25</v>
      </c>
      <c r="E7" s="6">
        <f> (16 + 32 + 16 + 32) / 4</f>
        <v>24</v>
      </c>
      <c r="F7" s="6">
        <f> (16 + 16) / 2</f>
        <v>16</v>
      </c>
    </row>
    <row r="8">
      <c r="A8" s="5" t="s">
        <v>12</v>
      </c>
      <c r="B8" s="6">
        <f> (1 + 16 + 8 + 16) / 4</f>
        <v>10.25</v>
      </c>
      <c r="C8" s="6">
        <f> (8 + 16 + 16 + 16) / 4</f>
        <v>14</v>
      </c>
      <c r="D8" s="6">
        <f> (4 + 32 + 32 + 32) / 4</f>
        <v>25</v>
      </c>
      <c r="E8" s="6">
        <f> (2 + 4 + 8 + 32) / 4</f>
        <v>11.5</v>
      </c>
      <c r="F8" s="6">
        <f> (16 + 32) / 2</f>
        <v>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>
      <c r="A2" s="5" t="s">
        <v>6</v>
      </c>
      <c r="B2" s="6">
        <f>'League Spending (Millions)'!B2/Placement!B2</f>
        <v>160.7777778</v>
      </c>
      <c r="C2" s="6">
        <f>'League Spending (Millions)'!C2/Placement!C2</f>
        <v>92.375</v>
      </c>
      <c r="D2" s="6">
        <f>'League Spending (Millions)'!D2/Placement!D2</f>
        <v>233.2413793</v>
      </c>
      <c r="E2" s="6">
        <f>'League Spending (Millions)'!E2/Placement!E2</f>
        <v>51.25609756</v>
      </c>
      <c r="F2" s="6">
        <f>'League Spending (Millions)'!F2/Placement!F2</f>
        <v>62.19230769</v>
      </c>
    </row>
    <row r="3">
      <c r="A3" s="5" t="s">
        <v>7</v>
      </c>
      <c r="B3" s="6">
        <f>'League Spending (Millions)'!B3/Placement!B3</f>
        <v>306.3809524</v>
      </c>
      <c r="C3" s="6">
        <f>'League Spending (Millions)'!C3/Placement!C3</f>
        <v>73.85294118</v>
      </c>
      <c r="D3" s="6">
        <f>'League Spending (Millions)'!D3/Placement!D3</f>
        <v>165.9591837</v>
      </c>
      <c r="E3" s="6">
        <f>'League Spending (Millions)'!E3/Placement!E3</f>
        <v>100.3636364</v>
      </c>
      <c r="F3" s="6">
        <f>'League Spending (Millions)'!F3/Placement!F3</f>
        <v>33.80357143</v>
      </c>
    </row>
    <row r="4">
      <c r="A4" s="5" t="s">
        <v>8</v>
      </c>
      <c r="B4" s="6">
        <f>'League Spending (Millions)'!B4/Placement!B4</f>
        <v>753.4736842</v>
      </c>
      <c r="C4" s="6">
        <f>'League Spending (Millions)'!C4/Placement!C4</f>
        <v>89.9</v>
      </c>
      <c r="D4" s="6">
        <f>'League Spending (Millions)'!D4/Placement!D4</f>
        <v>123.1764706</v>
      </c>
      <c r="E4" s="6">
        <f>'League Spending (Millions)'!E4/Placement!E4</f>
        <v>79.86363636</v>
      </c>
      <c r="F4" s="6">
        <f>'League Spending (Millions)'!F4/Placement!F4</f>
        <v>65.109375</v>
      </c>
    </row>
    <row r="5">
      <c r="A5" s="5" t="s">
        <v>9</v>
      </c>
      <c r="B5" s="6">
        <f>'League Spending (Millions)'!B5/Placement!B5</f>
        <v>267.2857143</v>
      </c>
      <c r="C5" s="6">
        <f>'League Spending (Millions)'!C5/Placement!C5</f>
        <v>136.3773585</v>
      </c>
      <c r="D5" s="6">
        <f>'League Spending (Millions)'!D5/Placement!D5</f>
        <v>175.1666667</v>
      </c>
      <c r="E5" s="6">
        <f>'League Spending (Millions)'!E5/Placement!E5</f>
        <v>89.5</v>
      </c>
      <c r="F5" s="6">
        <f>'League Spending (Millions)'!F5/Placement!F5</f>
        <v>111.7894737</v>
      </c>
    </row>
    <row r="6">
      <c r="A6" s="5" t="s">
        <v>10</v>
      </c>
      <c r="B6" s="6">
        <f>'League Spending (Millions)'!B6/Placement!B6</f>
        <v>362.9767442</v>
      </c>
      <c r="C6" s="6">
        <f>'League Spending (Millions)'!C6/Placement!C6</f>
        <v>162.6666667</v>
      </c>
      <c r="D6" s="6">
        <f>'League Spending (Millions)'!D6/Placement!D6</f>
        <v>168.2307692</v>
      </c>
      <c r="E6" s="6">
        <f>'League Spending (Millions)'!E6/Placement!E6</f>
        <v>104.85</v>
      </c>
      <c r="F6" s="6">
        <f>'League Spending (Millions)'!F6/Placement!F6</f>
        <v>69.97058824</v>
      </c>
    </row>
    <row r="7">
      <c r="A7" s="5" t="s">
        <v>11</v>
      </c>
      <c r="B7" s="6">
        <f>'League Spending (Millions)'!B7/Placement!B7</f>
        <v>574.1333333</v>
      </c>
      <c r="C7" s="6">
        <f>'League Spending (Millions)'!C7/Placement!C7</f>
        <v>71.61538462</v>
      </c>
      <c r="D7" s="6">
        <f>'League Spending (Millions)'!D7/Placement!D7</f>
        <v>211.6444444</v>
      </c>
      <c r="E7" s="6">
        <f>'League Spending (Millions)'!E7/Placement!E7</f>
        <v>81.25</v>
      </c>
      <c r="F7" s="6">
        <f>'League Spending (Millions)'!F7/Placement!F7</f>
        <v>110</v>
      </c>
    </row>
    <row r="8">
      <c r="A8" s="5" t="s">
        <v>12</v>
      </c>
      <c r="B8" s="6">
        <f>'League Spending (Millions)'!B8/Placement!B8</f>
        <v>451.4146341</v>
      </c>
      <c r="C8" s="6">
        <f>'League Spending (Millions)'!C8/Placement!C8</f>
        <v>151.7142857</v>
      </c>
      <c r="D8" s="6">
        <f>'League Spending (Millions)'!D8/Placement!D8</f>
        <v>99.6</v>
      </c>
      <c r="E8" s="6">
        <f>'League Spending (Millions)'!E8/Placement!E8</f>
        <v>164.2608696</v>
      </c>
      <c r="F8" s="6">
        <f>'League Spending (Millions)'!F8/Placement!F8</f>
        <v>76.75</v>
      </c>
    </row>
    <row r="9">
      <c r="B9" s="6"/>
    </row>
  </sheetData>
  <drawing r:id="rId1"/>
</worksheet>
</file>