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791BB069-A1EF-A94A-AFA9-8A81FF3DDF1F}" xr6:coauthVersionLast="47" xr6:coauthVersionMax="47" xr10:uidLastSave="{00000000-0000-0000-0000-000000000000}"/>
  <bookViews>
    <workbookView xWindow="8840" yWindow="21600" windowWidth="21600" windowHeight="16200" xr2:uid="{00000000-000D-0000-FFFF-FFFF00000000}"/>
  </bookViews>
  <sheets>
    <sheet name="Template" sheetId="1" r:id="rId1"/>
    <sheet name="DCF (Timur)" sheetId="2" state="hidden" r:id="rId2"/>
    <sheet name="AAPL" sheetId="3" r:id="rId3"/>
    <sheet name="MSFT" sheetId="4" r:id="rId4"/>
    <sheet name="AMZN" sheetId="5" r:id="rId5"/>
    <sheet name="GOOG" sheetId="6" r:id="rId6"/>
    <sheet name="NVD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E39" i="7"/>
  <c r="E38" i="7" s="1"/>
  <c r="C38" i="7"/>
  <c r="E35" i="7"/>
  <c r="C35" i="7"/>
  <c r="E42" i="7" s="1"/>
  <c r="C7" i="7" s="1"/>
  <c r="E32" i="7"/>
  <c r="E3" i="7" s="1"/>
  <c r="D32" i="7"/>
  <c r="D3" i="7" s="1"/>
  <c r="C32" i="7"/>
  <c r="C3" i="7" s="1"/>
  <c r="E31" i="7"/>
  <c r="D31" i="7"/>
  <c r="F30" i="7"/>
  <c r="G30" i="7" s="1"/>
  <c r="H30" i="7" s="1"/>
  <c r="I30" i="7" s="1"/>
  <c r="J30" i="7" s="1"/>
  <c r="E29" i="7"/>
  <c r="D29" i="7"/>
  <c r="F28" i="7"/>
  <c r="G28" i="7" s="1"/>
  <c r="H28" i="7" s="1"/>
  <c r="I28" i="7" s="1"/>
  <c r="J28" i="7" s="1"/>
  <c r="E27" i="7"/>
  <c r="D27" i="7"/>
  <c r="F26" i="7"/>
  <c r="G26" i="7" s="1"/>
  <c r="H26" i="7" s="1"/>
  <c r="I26" i="7" s="1"/>
  <c r="J26" i="7" s="1"/>
  <c r="E25" i="7"/>
  <c r="D25" i="7"/>
  <c r="F24" i="7"/>
  <c r="H22" i="7"/>
  <c r="E22" i="7"/>
  <c r="D22" i="7"/>
  <c r="G22" i="7" s="1"/>
  <c r="C22" i="7"/>
  <c r="F22" i="7" s="1"/>
  <c r="E20" i="7"/>
  <c r="D20" i="7"/>
  <c r="F19" i="7"/>
  <c r="F21" i="7" s="1"/>
  <c r="F23" i="7" s="1"/>
  <c r="I2" i="7"/>
  <c r="H2" i="7"/>
  <c r="G2" i="7"/>
  <c r="F2" i="7"/>
  <c r="E2" i="7"/>
  <c r="D2" i="7"/>
  <c r="C2" i="7"/>
  <c r="E40" i="6"/>
  <c r="E39" i="6"/>
  <c r="E38" i="6"/>
  <c r="E42" i="6" s="1"/>
  <c r="C7" i="6" s="1"/>
  <c r="C38" i="6"/>
  <c r="E35" i="6"/>
  <c r="C35" i="6"/>
  <c r="F32" i="6"/>
  <c r="F3" i="6" s="1"/>
  <c r="F6" i="6" s="1"/>
  <c r="E32" i="6"/>
  <c r="D32" i="6"/>
  <c r="C32" i="6"/>
  <c r="E31" i="6"/>
  <c r="D31" i="6"/>
  <c r="H30" i="6"/>
  <c r="I30" i="6" s="1"/>
  <c r="J30" i="6" s="1"/>
  <c r="G30" i="6"/>
  <c r="F30" i="6"/>
  <c r="E29" i="6"/>
  <c r="D29" i="6"/>
  <c r="G28" i="6"/>
  <c r="H28" i="6" s="1"/>
  <c r="I28" i="6" s="1"/>
  <c r="J28" i="6" s="1"/>
  <c r="F28" i="6"/>
  <c r="E27" i="6"/>
  <c r="D27" i="6"/>
  <c r="F26" i="6"/>
  <c r="G26" i="6" s="1"/>
  <c r="H26" i="6" s="1"/>
  <c r="I26" i="6" s="1"/>
  <c r="J26" i="6" s="1"/>
  <c r="E25" i="6"/>
  <c r="F24" i="6" s="1"/>
  <c r="G24" i="6" s="1"/>
  <c r="D25" i="6"/>
  <c r="E22" i="6"/>
  <c r="D22" i="6"/>
  <c r="C22" i="6"/>
  <c r="F22" i="6" s="1"/>
  <c r="E20" i="6"/>
  <c r="D20" i="6"/>
  <c r="F20" i="6" s="1"/>
  <c r="G19" i="6"/>
  <c r="F19" i="6"/>
  <c r="F4" i="6"/>
  <c r="E3" i="6"/>
  <c r="D3" i="6"/>
  <c r="C3" i="6"/>
  <c r="I2" i="6"/>
  <c r="H2" i="6"/>
  <c r="G2" i="6"/>
  <c r="F2" i="6"/>
  <c r="E2" i="6"/>
  <c r="D2" i="6"/>
  <c r="C2" i="6"/>
  <c r="E42" i="5"/>
  <c r="E40" i="5"/>
  <c r="E39" i="5"/>
  <c r="E38" i="5" s="1"/>
  <c r="C38" i="5"/>
  <c r="E35" i="5"/>
  <c r="C35" i="5"/>
  <c r="E32" i="5"/>
  <c r="E3" i="5" s="1"/>
  <c r="D32" i="5"/>
  <c r="D3" i="5" s="1"/>
  <c r="C32" i="5"/>
  <c r="C3" i="5" s="1"/>
  <c r="E31" i="5"/>
  <c r="D31" i="5"/>
  <c r="F30" i="5"/>
  <c r="G30" i="5" s="1"/>
  <c r="H30" i="5" s="1"/>
  <c r="I30" i="5" s="1"/>
  <c r="J30" i="5" s="1"/>
  <c r="E29" i="5"/>
  <c r="D29" i="5"/>
  <c r="F28" i="5"/>
  <c r="G28" i="5" s="1"/>
  <c r="H28" i="5" s="1"/>
  <c r="I28" i="5" s="1"/>
  <c r="J28" i="5" s="1"/>
  <c r="E27" i="5"/>
  <c r="D27" i="5"/>
  <c r="F26" i="5"/>
  <c r="G26" i="5" s="1"/>
  <c r="H26" i="5" s="1"/>
  <c r="I26" i="5" s="1"/>
  <c r="J26" i="5" s="1"/>
  <c r="E25" i="5"/>
  <c r="F24" i="5" s="1"/>
  <c r="D25" i="5"/>
  <c r="F22" i="5"/>
  <c r="E22" i="5"/>
  <c r="D22" i="5"/>
  <c r="C22" i="5"/>
  <c r="F21" i="5"/>
  <c r="F23" i="5" s="1"/>
  <c r="E20" i="5"/>
  <c r="D20" i="5"/>
  <c r="F19" i="5"/>
  <c r="G19" i="5" s="1"/>
  <c r="C7" i="5"/>
  <c r="I2" i="5"/>
  <c r="H2" i="5"/>
  <c r="G2" i="5"/>
  <c r="F2" i="5"/>
  <c r="E2" i="5"/>
  <c r="D2" i="5"/>
  <c r="C2" i="5"/>
  <c r="E40" i="4"/>
  <c r="E39" i="4"/>
  <c r="E38" i="4" s="1"/>
  <c r="C38" i="4"/>
  <c r="E35" i="4"/>
  <c r="C35" i="4"/>
  <c r="E42" i="4" s="1"/>
  <c r="C7" i="4" s="1"/>
  <c r="E32" i="4"/>
  <c r="E3" i="4" s="1"/>
  <c r="D32" i="4"/>
  <c r="D3" i="4" s="1"/>
  <c r="C32" i="4"/>
  <c r="E31" i="4"/>
  <c r="D31" i="4"/>
  <c r="F30" i="4"/>
  <c r="G30" i="4" s="1"/>
  <c r="H30" i="4" s="1"/>
  <c r="I30" i="4" s="1"/>
  <c r="J30" i="4" s="1"/>
  <c r="E29" i="4"/>
  <c r="D29" i="4"/>
  <c r="F28" i="4"/>
  <c r="G28" i="4" s="1"/>
  <c r="H28" i="4" s="1"/>
  <c r="I28" i="4" s="1"/>
  <c r="J28" i="4" s="1"/>
  <c r="E27" i="4"/>
  <c r="D27" i="4"/>
  <c r="F26" i="4"/>
  <c r="G26" i="4" s="1"/>
  <c r="H26" i="4" s="1"/>
  <c r="I26" i="4" s="1"/>
  <c r="J26" i="4" s="1"/>
  <c r="E25" i="4"/>
  <c r="D25" i="4"/>
  <c r="G24" i="4"/>
  <c r="F24" i="4"/>
  <c r="E22" i="4"/>
  <c r="D22" i="4"/>
  <c r="C22" i="4"/>
  <c r="F22" i="4" s="1"/>
  <c r="F20" i="4"/>
  <c r="E20" i="4"/>
  <c r="D20" i="4"/>
  <c r="F19" i="4"/>
  <c r="F21" i="4" s="1"/>
  <c r="F23" i="4" s="1"/>
  <c r="C3" i="4"/>
  <c r="I2" i="4"/>
  <c r="H2" i="4"/>
  <c r="G2" i="4"/>
  <c r="F2" i="4"/>
  <c r="E2" i="4"/>
  <c r="D2" i="4"/>
  <c r="C2" i="4"/>
  <c r="E40" i="3"/>
  <c r="E39" i="3"/>
  <c r="E38" i="3" s="1"/>
  <c r="C38" i="3"/>
  <c r="E35" i="3"/>
  <c r="C35" i="3"/>
  <c r="E42" i="3" s="1"/>
  <c r="C7" i="3" s="1"/>
  <c r="H4" i="3" s="1"/>
  <c r="E32" i="3"/>
  <c r="D32" i="3"/>
  <c r="C32" i="3"/>
  <c r="C3" i="3" s="1"/>
  <c r="E31" i="3"/>
  <c r="D31" i="3"/>
  <c r="F30" i="3"/>
  <c r="G30" i="3" s="1"/>
  <c r="H30" i="3" s="1"/>
  <c r="I30" i="3" s="1"/>
  <c r="J30" i="3" s="1"/>
  <c r="E29" i="3"/>
  <c r="D29" i="3"/>
  <c r="H28" i="3"/>
  <c r="I28" i="3" s="1"/>
  <c r="J28" i="3" s="1"/>
  <c r="G28" i="3"/>
  <c r="F28" i="3"/>
  <c r="E27" i="3"/>
  <c r="D27" i="3"/>
  <c r="G26" i="3"/>
  <c r="H26" i="3" s="1"/>
  <c r="I26" i="3" s="1"/>
  <c r="J26" i="3" s="1"/>
  <c r="F26" i="3"/>
  <c r="E25" i="3"/>
  <c r="D25" i="3"/>
  <c r="F24" i="3"/>
  <c r="G24" i="3" s="1"/>
  <c r="E22" i="3"/>
  <c r="D22" i="3"/>
  <c r="C22" i="3"/>
  <c r="E20" i="3"/>
  <c r="D20" i="3"/>
  <c r="H19" i="3"/>
  <c r="G19" i="3"/>
  <c r="F19" i="3"/>
  <c r="E3" i="3"/>
  <c r="D3" i="3"/>
  <c r="I2" i="3"/>
  <c r="H2" i="3"/>
  <c r="G2" i="3"/>
  <c r="F2" i="3"/>
  <c r="E2" i="3"/>
  <c r="D2" i="3"/>
  <c r="C2" i="3"/>
  <c r="D28" i="2"/>
  <c r="D24" i="2"/>
  <c r="D23" i="2"/>
  <c r="G14" i="2"/>
  <c r="I14" i="2" s="1"/>
  <c r="J14" i="2" s="1"/>
  <c r="K14" i="2" s="1"/>
  <c r="L14" i="2" s="1"/>
  <c r="M14" i="2" s="1"/>
  <c r="F14" i="2"/>
  <c r="E14" i="2"/>
  <c r="F15" i="2" s="1"/>
  <c r="G12" i="2"/>
  <c r="I12" i="2" s="1"/>
  <c r="J12" i="2" s="1"/>
  <c r="K12" i="2" s="1"/>
  <c r="L12" i="2" s="1"/>
  <c r="M12" i="2" s="1"/>
  <c r="F12" i="2"/>
  <c r="F13" i="2" s="1"/>
  <c r="E12" i="2"/>
  <c r="I10" i="2"/>
  <c r="J10" i="2" s="1"/>
  <c r="K10" i="2" s="1"/>
  <c r="L10" i="2" s="1"/>
  <c r="M10" i="2" s="1"/>
  <c r="G10" i="2"/>
  <c r="G11" i="2" s="1"/>
  <c r="F10" i="2"/>
  <c r="E10" i="2"/>
  <c r="F11" i="2" s="1"/>
  <c r="G8" i="2"/>
  <c r="I8" i="2" s="1"/>
  <c r="F8" i="2"/>
  <c r="F16" i="2" s="1"/>
  <c r="E8" i="2"/>
  <c r="E16" i="2" s="1"/>
  <c r="E40" i="1"/>
  <c r="E39" i="1"/>
  <c r="C38" i="1"/>
  <c r="C37" i="1"/>
  <c r="C36" i="1"/>
  <c r="C35" i="1" s="1"/>
  <c r="E35" i="1"/>
  <c r="E31" i="1"/>
  <c r="D31" i="1"/>
  <c r="F30" i="1"/>
  <c r="G30" i="1" s="1"/>
  <c r="H30" i="1" s="1"/>
  <c r="I30" i="1" s="1"/>
  <c r="J30" i="1" s="1"/>
  <c r="E30" i="1"/>
  <c r="D30" i="1"/>
  <c r="D32" i="1" s="1"/>
  <c r="D3" i="1" s="1"/>
  <c r="C30" i="1"/>
  <c r="E28" i="1"/>
  <c r="E29" i="1" s="1"/>
  <c r="D28" i="1"/>
  <c r="D29" i="1" s="1"/>
  <c r="C28" i="1"/>
  <c r="G26" i="1"/>
  <c r="H26" i="1" s="1"/>
  <c r="I26" i="1" s="1"/>
  <c r="J26" i="1" s="1"/>
  <c r="F26" i="1"/>
  <c r="E26" i="1"/>
  <c r="D26" i="1"/>
  <c r="E27" i="1" s="1"/>
  <c r="C26" i="1"/>
  <c r="C32" i="1" s="1"/>
  <c r="C3" i="1" s="1"/>
  <c r="E24" i="1"/>
  <c r="D24" i="1"/>
  <c r="D25" i="1" s="1"/>
  <c r="C24" i="1"/>
  <c r="C22" i="1"/>
  <c r="F22" i="1" s="1"/>
  <c r="E21" i="1"/>
  <c r="E22" i="1" s="1"/>
  <c r="D21" i="1"/>
  <c r="D22" i="1" s="1"/>
  <c r="C21" i="1"/>
  <c r="E19" i="1"/>
  <c r="F19" i="1" s="1"/>
  <c r="D19" i="1"/>
  <c r="E20" i="1" s="1"/>
  <c r="C19" i="1"/>
  <c r="I2" i="1"/>
  <c r="H2" i="1"/>
  <c r="G2" i="1"/>
  <c r="F2" i="1"/>
  <c r="E2" i="1"/>
  <c r="D2" i="1"/>
  <c r="C2" i="1"/>
  <c r="G4" i="5" l="1"/>
  <c r="F4" i="5"/>
  <c r="J4" i="5"/>
  <c r="H4" i="5"/>
  <c r="E38" i="1"/>
  <c r="E42" i="1" s="1"/>
  <c r="C7" i="1" s="1"/>
  <c r="G32" i="3"/>
  <c r="G3" i="3" s="1"/>
  <c r="G6" i="3" s="1"/>
  <c r="I4" i="5"/>
  <c r="G21" i="6"/>
  <c r="G23" i="6" s="1"/>
  <c r="H19" i="6"/>
  <c r="G25" i="4"/>
  <c r="H24" i="4"/>
  <c r="G32" i="4"/>
  <c r="G3" i="4" s="1"/>
  <c r="G6" i="4" s="1"/>
  <c r="J4" i="4"/>
  <c r="I4" i="4"/>
  <c r="H4" i="4"/>
  <c r="G4" i="4"/>
  <c r="F4" i="4"/>
  <c r="F32" i="7"/>
  <c r="F3" i="7" s="1"/>
  <c r="F6" i="7" s="1"/>
  <c r="G24" i="7"/>
  <c r="I4" i="7"/>
  <c r="H4" i="7"/>
  <c r="G4" i="7"/>
  <c r="F4" i="7"/>
  <c r="J4" i="7"/>
  <c r="F28" i="1"/>
  <c r="G28" i="1" s="1"/>
  <c r="H28" i="1" s="1"/>
  <c r="I28" i="1" s="1"/>
  <c r="J28" i="1" s="1"/>
  <c r="I16" i="2"/>
  <c r="I20" i="2" s="1"/>
  <c r="D22" i="2" s="1"/>
  <c r="D25" i="2" s="1"/>
  <c r="D30" i="2" s="1"/>
  <c r="D31" i="2" s="1"/>
  <c r="J8" i="2"/>
  <c r="I19" i="3"/>
  <c r="G25" i="3"/>
  <c r="H24" i="3" s="1"/>
  <c r="G20" i="4"/>
  <c r="H20" i="4"/>
  <c r="I20" i="4" s="1"/>
  <c r="I20" i="5"/>
  <c r="F21" i="3"/>
  <c r="F23" i="3" s="1"/>
  <c r="G22" i="5"/>
  <c r="H22" i="5"/>
  <c r="I22" i="5" s="1"/>
  <c r="F32" i="5"/>
  <c r="F3" i="5" s="1"/>
  <c r="F6" i="5" s="1"/>
  <c r="G24" i="5"/>
  <c r="G22" i="6"/>
  <c r="F20" i="7"/>
  <c r="G19" i="1"/>
  <c r="F21" i="1"/>
  <c r="F23" i="1" s="1"/>
  <c r="F22" i="3"/>
  <c r="H19" i="5"/>
  <c r="G21" i="5"/>
  <c r="G23" i="5" s="1"/>
  <c r="G25" i="6"/>
  <c r="G32" i="6"/>
  <c r="G3" i="6" s="1"/>
  <c r="G6" i="6" s="1"/>
  <c r="H24" i="6"/>
  <c r="H20" i="6"/>
  <c r="G4" i="3"/>
  <c r="G22" i="1"/>
  <c r="E25" i="1"/>
  <c r="F24" i="1" s="1"/>
  <c r="E32" i="1"/>
  <c r="E3" i="1" s="1"/>
  <c r="H22" i="6"/>
  <c r="J4" i="6"/>
  <c r="I4" i="6"/>
  <c r="H4" i="6"/>
  <c r="G4" i="6"/>
  <c r="J4" i="3"/>
  <c r="I4" i="3"/>
  <c r="F4" i="3"/>
  <c r="G20" i="3"/>
  <c r="H20" i="3" s="1"/>
  <c r="H22" i="1"/>
  <c r="G13" i="2"/>
  <c r="G22" i="4"/>
  <c r="I22" i="7"/>
  <c r="J22" i="7" s="1"/>
  <c r="D27" i="1"/>
  <c r="F20" i="3"/>
  <c r="F32" i="3"/>
  <c r="F3" i="3" s="1"/>
  <c r="F6" i="3" s="1"/>
  <c r="G20" i="6"/>
  <c r="D20" i="1"/>
  <c r="G15" i="2"/>
  <c r="G19" i="4"/>
  <c r="F32" i="4"/>
  <c r="F3" i="4" s="1"/>
  <c r="F6" i="4" s="1"/>
  <c r="F9" i="2"/>
  <c r="F20" i="5"/>
  <c r="J20" i="5" s="1"/>
  <c r="F21" i="6"/>
  <c r="F23" i="6" s="1"/>
  <c r="G19" i="7"/>
  <c r="G9" i="2"/>
  <c r="G20" i="5"/>
  <c r="H20" i="5"/>
  <c r="G16" i="2"/>
  <c r="J20" i="6" l="1"/>
  <c r="H25" i="3"/>
  <c r="I24" i="3" s="1"/>
  <c r="H32" i="3"/>
  <c r="H3" i="3" s="1"/>
  <c r="H6" i="3" s="1"/>
  <c r="I4" i="1"/>
  <c r="H4" i="1"/>
  <c r="F4" i="1"/>
  <c r="G4" i="1"/>
  <c r="J4" i="1"/>
  <c r="F32" i="1"/>
  <c r="F3" i="1" s="1"/>
  <c r="F6" i="1" s="1"/>
  <c r="G24" i="1"/>
  <c r="I20" i="6"/>
  <c r="G21" i="1"/>
  <c r="G23" i="1" s="1"/>
  <c r="H19" i="1"/>
  <c r="H32" i="4"/>
  <c r="H3" i="4" s="1"/>
  <c r="H6" i="4" s="1"/>
  <c r="I24" i="4"/>
  <c r="H25" i="4"/>
  <c r="I20" i="3"/>
  <c r="J20" i="3" s="1"/>
  <c r="G21" i="4"/>
  <c r="G23" i="4" s="1"/>
  <c r="H19" i="4"/>
  <c r="G20" i="7"/>
  <c r="J22" i="5"/>
  <c r="J20" i="4"/>
  <c r="H21" i="6"/>
  <c r="H23" i="6" s="1"/>
  <c r="I19" i="6"/>
  <c r="J16" i="2"/>
  <c r="J20" i="2" s="1"/>
  <c r="K8" i="2"/>
  <c r="H21" i="5"/>
  <c r="H23" i="5" s="1"/>
  <c r="I19" i="5"/>
  <c r="H25" i="6"/>
  <c r="H32" i="6"/>
  <c r="H3" i="6" s="1"/>
  <c r="H6" i="6" s="1"/>
  <c r="I24" i="6"/>
  <c r="G32" i="7"/>
  <c r="G3" i="7" s="1"/>
  <c r="G6" i="7" s="1"/>
  <c r="H24" i="7"/>
  <c r="G25" i="7"/>
  <c r="H19" i="7"/>
  <c r="G21" i="7"/>
  <c r="G23" i="7" s="1"/>
  <c r="G21" i="3"/>
  <c r="G23" i="3" s="1"/>
  <c r="J22" i="6"/>
  <c r="F20" i="1"/>
  <c r="G20" i="1" s="1"/>
  <c r="G22" i="3"/>
  <c r="G32" i="5"/>
  <c r="G3" i="5" s="1"/>
  <c r="G6" i="5" s="1"/>
  <c r="H24" i="5"/>
  <c r="G25" i="5"/>
  <c r="I22" i="6"/>
  <c r="J19" i="3"/>
  <c r="H22" i="4"/>
  <c r="I22" i="4" s="1"/>
  <c r="J22" i="4" s="1"/>
  <c r="I22" i="1"/>
  <c r="J22" i="1" s="1"/>
  <c r="I25" i="3" l="1"/>
  <c r="I32" i="3"/>
  <c r="I3" i="3" s="1"/>
  <c r="I6" i="3" s="1"/>
  <c r="J24" i="3"/>
  <c r="I25" i="6"/>
  <c r="J24" i="6"/>
  <c r="I32" i="6"/>
  <c r="I3" i="6" s="1"/>
  <c r="I6" i="6" s="1"/>
  <c r="I19" i="4"/>
  <c r="H21" i="4"/>
  <c r="H23" i="4" s="1"/>
  <c r="I21" i="5"/>
  <c r="I23" i="5" s="1"/>
  <c r="J19" i="5"/>
  <c r="J21" i="5" s="1"/>
  <c r="J23" i="5" s="1"/>
  <c r="H20" i="1"/>
  <c r="I20" i="1" s="1"/>
  <c r="I19" i="7"/>
  <c r="H21" i="7"/>
  <c r="H23" i="7" s="1"/>
  <c r="H20" i="7"/>
  <c r="I20" i="7" s="1"/>
  <c r="J20" i="7" s="1"/>
  <c r="G32" i="1"/>
  <c r="G3" i="1" s="1"/>
  <c r="G6" i="1" s="1"/>
  <c r="G25" i="1"/>
  <c r="H24" i="1" s="1"/>
  <c r="H32" i="7"/>
  <c r="H3" i="7" s="1"/>
  <c r="H6" i="7" s="1"/>
  <c r="H25" i="7"/>
  <c r="I24" i="7" s="1"/>
  <c r="I32" i="4"/>
  <c r="I3" i="4" s="1"/>
  <c r="I6" i="4" s="1"/>
  <c r="J24" i="4"/>
  <c r="I25" i="4"/>
  <c r="H22" i="3"/>
  <c r="I21" i="3" s="1"/>
  <c r="I23" i="3" s="1"/>
  <c r="H21" i="3"/>
  <c r="H23" i="3" s="1"/>
  <c r="L8" i="2"/>
  <c r="K16" i="2"/>
  <c r="K20" i="2" s="1"/>
  <c r="H21" i="1"/>
  <c r="H23" i="1" s="1"/>
  <c r="I19" i="1"/>
  <c r="I21" i="6"/>
  <c r="I23" i="6" s="1"/>
  <c r="J19" i="6"/>
  <c r="J21" i="6" s="1"/>
  <c r="J23" i="6" s="1"/>
  <c r="H25" i="5"/>
  <c r="I24" i="5" s="1"/>
  <c r="H32" i="5"/>
  <c r="H3" i="5" s="1"/>
  <c r="H6" i="5" s="1"/>
  <c r="H32" i="1" l="1"/>
  <c r="H3" i="1" s="1"/>
  <c r="H6" i="1" s="1"/>
  <c r="H25" i="1"/>
  <c r="I24" i="1" s="1"/>
  <c r="I25" i="5"/>
  <c r="J24" i="5" s="1"/>
  <c r="I32" i="5"/>
  <c r="I3" i="5" s="1"/>
  <c r="I6" i="5" s="1"/>
  <c r="C9" i="4"/>
  <c r="C12" i="4" s="1"/>
  <c r="C13" i="4" s="1"/>
  <c r="I32" i="7"/>
  <c r="I3" i="7" s="1"/>
  <c r="I6" i="7" s="1"/>
  <c r="J24" i="7"/>
  <c r="I25" i="7"/>
  <c r="J32" i="4"/>
  <c r="J3" i="4" s="1"/>
  <c r="J5" i="4" s="1"/>
  <c r="J6" i="4" s="1"/>
  <c r="J25" i="4"/>
  <c r="J19" i="7"/>
  <c r="J21" i="7" s="1"/>
  <c r="J23" i="7" s="1"/>
  <c r="I21" i="7"/>
  <c r="I23" i="7" s="1"/>
  <c r="J32" i="6"/>
  <c r="J3" i="6" s="1"/>
  <c r="J5" i="6" s="1"/>
  <c r="J6" i="6" s="1"/>
  <c r="C9" i="6" s="1"/>
  <c r="C12" i="6" s="1"/>
  <c r="C13" i="6" s="1"/>
  <c r="J25" i="6"/>
  <c r="J20" i="1"/>
  <c r="I21" i="1"/>
  <c r="I23" i="1" s="1"/>
  <c r="J19" i="1"/>
  <c r="J21" i="1" s="1"/>
  <c r="J23" i="1" s="1"/>
  <c r="J19" i="4"/>
  <c r="J21" i="4" s="1"/>
  <c r="J23" i="4" s="1"/>
  <c r="I21" i="4"/>
  <c r="I23" i="4" s="1"/>
  <c r="M8" i="2"/>
  <c r="M16" i="2" s="1"/>
  <c r="M18" i="2" s="1"/>
  <c r="M20" i="2" s="1"/>
  <c r="L16" i="2"/>
  <c r="L20" i="2" s="1"/>
  <c r="J25" i="3"/>
  <c r="J32" i="3"/>
  <c r="J3" i="3" s="1"/>
  <c r="J5" i="3" s="1"/>
  <c r="J6" i="3" s="1"/>
  <c r="C9" i="3" s="1"/>
  <c r="C12" i="3" s="1"/>
  <c r="C13" i="3" s="1"/>
  <c r="I22" i="3"/>
  <c r="J21" i="3" s="1"/>
  <c r="J23" i="3" s="1"/>
  <c r="J25" i="5" l="1"/>
  <c r="J32" i="5"/>
  <c r="J3" i="5" s="1"/>
  <c r="J5" i="5" s="1"/>
  <c r="J6" i="5" s="1"/>
  <c r="C9" i="5" s="1"/>
  <c r="C12" i="5" s="1"/>
  <c r="C13" i="5" s="1"/>
  <c r="I25" i="1"/>
  <c r="J24" i="1" s="1"/>
  <c r="I32" i="1"/>
  <c r="I3" i="1" s="1"/>
  <c r="I6" i="1" s="1"/>
  <c r="J22" i="3"/>
  <c r="J25" i="7"/>
  <c r="J32" i="7"/>
  <c r="J3" i="7" s="1"/>
  <c r="J5" i="7" s="1"/>
  <c r="J6" i="7" s="1"/>
  <c r="C9" i="7" s="1"/>
  <c r="C12" i="7" s="1"/>
  <c r="C13" i="7" s="1"/>
  <c r="J25" i="1" l="1"/>
  <c r="J32" i="1"/>
  <c r="J3" i="1" s="1"/>
  <c r="J5" i="1" s="1"/>
  <c r="J6" i="1" s="1"/>
  <c r="C9" i="1" s="1"/>
  <c r="C12" i="1" s="1"/>
  <c r="C13" i="1" s="1"/>
</calcChain>
</file>

<file path=xl/sharedStrings.xml><?xml version="1.0" encoding="utf-8"?>
<sst xmlns="http://schemas.openxmlformats.org/spreadsheetml/2006/main" count="330" uniqueCount="76">
  <si>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</si>
  <si>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</si>
  <si>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</si>
  <si>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</si>
  <si>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</si>
  <si>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</si>
  <si>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</si>
  <si>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</si>
  <si>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</si>
  <si>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</si>
  <si>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</si>
  <si>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</si>
  <si>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</si>
  <si>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</si>
  <si>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</si>
  <si>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</si>
  <si>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</si>
  <si>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</si>
  <si>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</si>
  <si>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</si>
  <si>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</si>
  <si>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</si>
  <si>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</si>
  <si>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</si>
  <si>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</si>
  <si>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</si>
  <si>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</si>
  <si>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</si>
  <si>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</si>
  <si>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</si>
  <si>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</si>
  <si>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</si>
  <si>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</si>
  <si>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</si>
  <si>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</si>
  <si>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</si>
  <si>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</si>
  <si>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Average Rate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</si>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</sst>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</numFmts>
  <fonts count="7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3"/>
  </cellStyleXfs>
  <cellXfs count="107"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4" fontId="1" fillId="3" borderId="3" xfId="0" applyNumberFormat="1" applyFont="1" applyFill="1"/>
    <xf numFmtId="44" fontId="1" fillId="4" borderId="3" xfId="0" applyNumberFormat="1" applyFont="1" applyFill="1"/>
    <xf numFmtId="44" fontId="1" fillId="4" borderId="4" xfId="0" applyNumberFormat="1" applyFont="1" applyFill="1" applyBorder="1"/>
    <xf numFmtId="0" fontId="1" fillId="3" borderId="3" xfId="0" applyFont="1" applyFill="1"/>
    <xf numFmtId="9" fontId="1" fillId="3" borderId="3" xfId="0" applyNumberFormat="1" applyFont="1" applyFill="1"/>
    <xf numFmtId="2" fontId="1" fillId="4" borderId="3" xfId="0" applyNumberFormat="1" applyFont="1" applyFill="1"/>
    <xf numFmtId="2" fontId="1" fillId="4" borderId="5" xfId="0" applyNumberFormat="1" applyFont="1" applyFill="1" applyBorder="1"/>
    <xf numFmtId="44" fontId="1" fillId="4" borderId="5" xfId="0" applyNumberFormat="1" applyFont="1" applyFill="1" applyBorder="1"/>
    <xf numFmtId="10" fontId="1" fillId="3" borderId="3" xfId="0" applyNumberFormat="1" applyFont="1" applyFill="1"/>
    <xf numFmtId="164" fontId="1" fillId="4" borderId="3" xfId="0" applyNumberFormat="1" applyFont="1" applyFill="1"/>
    <xf numFmtId="164" fontId="1" fillId="4" borderId="5" xfId="0" applyNumberFormat="1" applyFont="1" applyFill="1" applyBorder="1"/>
    <xf numFmtId="0" fontId="2" fillId="3" borderId="2" xfId="0" applyFont="1" applyFill="1" applyBorder="1" applyAlignment="1">
      <alignment horizontal="left"/>
    </xf>
    <xf numFmtId="165" fontId="1" fillId="3" borderId="3" xfId="0" applyNumberFormat="1" applyFont="1" applyFill="1"/>
    <xf numFmtId="0" fontId="2" fillId="5" borderId="6" xfId="0" applyFont="1" applyFill="1" applyBorder="1" applyAlignment="1">
      <alignment horizontal="left"/>
    </xf>
    <xf numFmtId="165" fontId="1" fillId="5" borderId="7" xfId="0" applyNumberFormat="1" applyFont="1" applyFill="1" applyBorder="1"/>
    <xf numFmtId="164" fontId="1" fillId="4" borderId="9" xfId="0" applyNumberFormat="1" applyFont="1" applyFill="1" applyBorder="1"/>
    <xf numFmtId="0" fontId="2" fillId="5" borderId="10" xfId="0" applyFont="1" applyFill="1" applyBorder="1" applyAlignment="1">
      <alignment horizontal="left"/>
    </xf>
    <xf numFmtId="9" fontId="1" fillId="5" borderId="11" xfId="0" applyNumberFormat="1" applyFont="1" applyFill="1" applyBorder="1"/>
    <xf numFmtId="9" fontId="1" fillId="0" borderId="0" xfId="0" applyNumberFormat="1" applyFont="1" applyBorder="1"/>
    <xf numFmtId="0" fontId="2" fillId="2" borderId="1" xfId="0" applyFont="1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3" fillId="3" borderId="2" xfId="0" applyFont="1" applyFill="1" applyBorder="1"/>
    <xf numFmtId="0" fontId="2" fillId="4" borderId="3" xfId="0" applyFont="1" applyFill="1"/>
    <xf numFmtId="0" fontId="1" fillId="4" borderId="3" xfId="0" applyFont="1" applyFill="1"/>
    <xf numFmtId="0" fontId="1" fillId="4" borderId="5" xfId="0" applyFont="1" applyFill="1" applyBorder="1"/>
    <xf numFmtId="0" fontId="1" fillId="3" borderId="2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1" fillId="4" borderId="4" xfId="0" applyFont="1" applyFill="1" applyBorder="1"/>
    <xf numFmtId="0" fontId="1" fillId="3" borderId="13" xfId="0" applyFont="1" applyFill="1" applyBorder="1"/>
    <xf numFmtId="0" fontId="1" fillId="3" borderId="2" xfId="0" applyFont="1" applyFill="1" applyBorder="1" applyAlignment="1">
      <alignment horizontal="right"/>
    </xf>
    <xf numFmtId="9" fontId="1" fillId="4" borderId="3" xfId="0" applyNumberFormat="1" applyFont="1" applyFill="1"/>
    <xf numFmtId="9" fontId="1" fillId="4" borderId="5" xfId="0" applyNumberFormat="1" applyFont="1" applyFill="1" applyBorder="1"/>
    <xf numFmtId="0" fontId="2" fillId="3" borderId="13" xfId="0" applyFont="1" applyFill="1" applyBorder="1" applyAlignment="1">
      <alignment horizontal="left"/>
    </xf>
    <xf numFmtId="44" fontId="1" fillId="4" borderId="9" xfId="0" applyNumberFormat="1" applyFont="1" applyFill="1" applyBorder="1"/>
    <xf numFmtId="9" fontId="1" fillId="2" borderId="12" xfId="0" applyNumberFormat="1" applyFont="1" applyFill="1" applyBorder="1"/>
    <xf numFmtId="9" fontId="1" fillId="2" borderId="4" xfId="0" applyNumberFormat="1" applyFont="1" applyFill="1" applyBorder="1"/>
    <xf numFmtId="10" fontId="1" fillId="3" borderId="5" xfId="0" applyNumberFormat="1" applyFont="1" applyFill="1" applyBorder="1"/>
    <xf numFmtId="44" fontId="1" fillId="3" borderId="5" xfId="0" applyNumberFormat="1" applyFont="1" applyFill="1" applyBorder="1"/>
    <xf numFmtId="9" fontId="1" fillId="3" borderId="5" xfId="0" applyNumberFormat="1" applyFont="1" applyFill="1" applyBorder="1"/>
    <xf numFmtId="0" fontId="1" fillId="3" borderId="13" xfId="0" applyFont="1" applyFill="1" applyBorder="1" applyAlignment="1">
      <alignment horizontal="left"/>
    </xf>
    <xf numFmtId="10" fontId="1" fillId="3" borderId="9" xfId="0" applyNumberFormat="1" applyFont="1" applyFill="1" applyBorder="1"/>
    <xf numFmtId="0" fontId="1" fillId="0" borderId="0" xfId="0" applyFont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4" fontId="1" fillId="0" borderId="0" xfId="0" applyNumberFormat="1" applyFont="1" applyBorder="1"/>
    <xf numFmtId="44" fontId="1" fillId="0" borderId="0" xfId="0" applyNumberFormat="1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44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44" fontId="2" fillId="0" borderId="17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6" fontId="2" fillId="0" borderId="18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44" fontId="2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right" vertical="center"/>
    </xf>
    <xf numFmtId="166" fontId="2" fillId="0" borderId="19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168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/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right" vertical="center"/>
    </xf>
    <xf numFmtId="168" fontId="2" fillId="0" borderId="22" xfId="0" applyNumberFormat="1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0" fontId="2" fillId="0" borderId="25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0" fontId="5" fillId="7" borderId="3" xfId="0" applyNumberFormat="1" applyFont="1" applyFill="1" applyAlignment="1">
      <alignment vertical="center"/>
    </xf>
    <xf numFmtId="10" fontId="5" fillId="8" borderId="3" xfId="0" applyNumberFormat="1" applyFont="1" applyFill="1" applyAlignment="1">
      <alignment vertical="center"/>
    </xf>
    <xf numFmtId="0" fontId="1" fillId="0" borderId="3" xfId="0" applyFont="1"/>
    <xf numFmtId="0" fontId="2" fillId="0" borderId="3" xfId="0" applyFont="1"/>
    <xf numFmtId="0" fontId="0" fillId="0" borderId="3" xfId="0"/>
    <xf numFmtId="9" fontId="2" fillId="2" borderId="17" xfId="0" applyNumberFormat="1" applyFont="1" applyFill="1" applyBorder="1"/>
    <xf numFmtId="9" fontId="2" fillId="2" borderId="18" xfId="0" applyNumberFormat="1" applyFont="1" applyFill="1" applyBorder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/>
    <xf numFmtId="9" fontId="1" fillId="3" borderId="17" xfId="0" applyNumberFormat="1" applyFont="1" applyFill="1" applyBorder="1"/>
    <xf numFmtId="2" fontId="1" fillId="4" borderId="17" xfId="0" applyNumberFormat="1" applyFont="1" applyFill="1" applyBorder="1"/>
    <xf numFmtId="44" fontId="1" fillId="4" borderId="18" xfId="0" applyNumberFormat="1" applyFont="1" applyFill="1" applyBorder="1"/>
    <xf numFmtId="9" fontId="1" fillId="3" borderId="14" xfId="0" applyNumberFormat="1" applyFont="1" applyFill="1" applyBorder="1"/>
    <xf numFmtId="164" fontId="1" fillId="4" borderId="14" xfId="0" applyNumberFormat="1" applyFont="1" applyFill="1" applyBorder="1"/>
    <xf numFmtId="9" fontId="1" fillId="0" borderId="3" xfId="0" applyNumberFormat="1" applyFont="1"/>
    <xf numFmtId="164" fontId="1" fillId="0" borderId="3" xfId="0" applyNumberFormat="1" applyFont="1"/>
    <xf numFmtId="0" fontId="1" fillId="4" borderId="17" xfId="0" applyFont="1" applyFill="1" applyBorder="1"/>
    <xf numFmtId="0" fontId="1" fillId="4" borderId="18" xfId="0" applyFont="1" applyFill="1" applyBorder="1"/>
    <xf numFmtId="44" fontId="1" fillId="3" borderId="14" xfId="0" applyNumberFormat="1" applyFont="1" applyFill="1" applyBorder="1"/>
    <xf numFmtId="44" fontId="1" fillId="4" borderId="14" xfId="0" applyNumberFormat="1" applyFont="1" applyFill="1" applyBorder="1"/>
    <xf numFmtId="0" fontId="1" fillId="0" borderId="3" xfId="0" applyFont="1" applyAlignment="1">
      <alignment horizontal="right"/>
    </xf>
    <xf numFmtId="10" fontId="1" fillId="3" borderId="14" xfId="0" applyNumberFormat="1" applyFont="1" applyFill="1" applyBorder="1"/>
    <xf numFmtId="10" fontId="1" fillId="0" borderId="3" xfId="0" applyNumberFormat="1" applyFont="1"/>
    <xf numFmtId="2" fontId="1" fillId="3" borderId="3" xfId="0" applyNumberFormat="1" applyFont="1" applyFill="1"/>
    <xf numFmtId="0" fontId="1" fillId="3" borderId="3" xfId="0" applyFont="1" applyFill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ID-DCF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Ratios "/>
      <sheetName val="DCF (Timur)"/>
      <sheetName val="Income Statement "/>
      <sheetName val="Balance Sheet"/>
      <sheetName val="Statement of Cashflow"/>
      <sheetName val="Supplemental Items (IS)"/>
      <sheetName val="Supplemental Items (BS)"/>
      <sheetName val="Supplemental Items (CF)"/>
    </sheetNames>
    <sheetDataSet>
      <sheetData sheetId="0"/>
      <sheetData sheetId="1"/>
      <sheetData sheetId="2"/>
      <sheetData sheetId="3">
        <row r="7">
          <cell r="B7">
            <v>100.16</v>
          </cell>
          <cell r="C7">
            <v>156.36000000000001</v>
          </cell>
          <cell r="D7">
            <v>206.11</v>
          </cell>
        </row>
        <row r="19">
          <cell r="B19">
            <v>42.36</v>
          </cell>
          <cell r="C19">
            <v>74.150000000000006</v>
          </cell>
          <cell r="D19">
            <v>94.220000000000013</v>
          </cell>
        </row>
        <row r="21">
          <cell r="D21">
            <v>-0.05</v>
          </cell>
        </row>
        <row r="34">
          <cell r="G34">
            <v>5.205247566652562E-2</v>
          </cell>
        </row>
        <row r="42">
          <cell r="B42">
            <v>22.4</v>
          </cell>
          <cell r="C42">
            <v>61.1</v>
          </cell>
          <cell r="D42">
            <v>75</v>
          </cell>
        </row>
      </sheetData>
      <sheetData sheetId="4">
        <row r="16">
          <cell r="B16">
            <v>77.8</v>
          </cell>
          <cell r="C16">
            <v>213.2</v>
          </cell>
          <cell r="D16">
            <v>289.60000000000002</v>
          </cell>
        </row>
        <row r="31">
          <cell r="D31">
            <v>0.88</v>
          </cell>
        </row>
        <row r="36">
          <cell r="B36">
            <v>29.4</v>
          </cell>
          <cell r="C36">
            <v>32.5</v>
          </cell>
          <cell r="D36">
            <v>35</v>
          </cell>
        </row>
        <row r="38">
          <cell r="D38">
            <v>0.35799999999999998</v>
          </cell>
        </row>
      </sheetData>
      <sheetData sheetId="5">
        <row r="6">
          <cell r="B6">
            <v>0.2</v>
          </cell>
          <cell r="C6">
            <v>0.3</v>
          </cell>
          <cell r="D6">
            <v>0.4</v>
          </cell>
        </row>
        <row r="18">
          <cell r="B18">
            <v>0.4</v>
          </cell>
          <cell r="C18">
            <v>0.7</v>
          </cell>
          <cell r="D18">
            <v>0.5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9" zoomScale="87" workbookViewId="0">
      <selection activeCell="C22" sqref="C22"/>
    </sheetView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0" width="14.5" style="84" customWidth="1"/>
    <col min="31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40.755057130765977</v>
      </c>
      <c r="D3" s="4">
        <f t="shared" si="1"/>
        <v>71.290308929327139</v>
      </c>
      <c r="E3" s="4">
        <f t="shared" si="1"/>
        <v>90.215615742699981</v>
      </c>
      <c r="F3" s="5">
        <f t="shared" si="1"/>
        <v>376.59045603880236</v>
      </c>
      <c r="G3" s="5">
        <f t="shared" si="1"/>
        <v>387.82966971996643</v>
      </c>
      <c r="H3" s="5">
        <f t="shared" si="1"/>
        <v>399.41190981156547</v>
      </c>
      <c r="I3" s="5">
        <f t="shared" si="1"/>
        <v>411.34688210591247</v>
      </c>
      <c r="J3" s="6">
        <f t="shared" si="1"/>
        <v>423.6446420690898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1.1749300265059179</v>
      </c>
      <c r="G4" s="9">
        <f>(1+$C7)^G1</f>
        <v>1.3804605671851971</v>
      </c>
      <c r="H4" s="9">
        <f>(1+$C7)^H1</f>
        <v>1.621944570793278</v>
      </c>
      <c r="I4" s="9">
        <f>(1+$C7)^I1</f>
        <v>1.9056713775532759</v>
      </c>
      <c r="J4" s="10">
        <f>(1+$C7)^J1</f>
        <v>2.2390305221402396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3477.4616244291306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442.46743449554577</v>
      </c>
      <c r="G6" s="5">
        <f>(G3)*(1+$E$42)^G1</f>
        <v>535.38356583287248</v>
      </c>
      <c r="H6" s="5">
        <f>(H3)*(1+$E$42)^H1</f>
        <v>647.82397862904304</v>
      </c>
      <c r="I6" s="5">
        <f>(I3)*(1+$E$42)^I1</f>
        <v>783.89197947501918</v>
      </c>
      <c r="J6" s="11">
        <f>(J5+J3)*(1+E42)^J1</f>
        <v>8734.6960008020706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0.17493002650591799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11144.262959234551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42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67.7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265.3395942674893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2.9193440807605509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f>'[1]Income Statement '!B7</f>
        <v>100.16</v>
      </c>
      <c r="D19" s="4">
        <f>'[1]Income Statement '!C7</f>
        <v>156.36000000000001</v>
      </c>
      <c r="E19" s="4">
        <f>'[1]Income Statement '!D7</f>
        <v>206.11</v>
      </c>
      <c r="F19" s="5">
        <f>E19*1.02</f>
        <v>210.23220000000001</v>
      </c>
      <c r="G19" s="5">
        <f>F19*1.02</f>
        <v>214.43684400000001</v>
      </c>
      <c r="H19" s="5">
        <f>G19*1.02</f>
        <v>218.72558088000002</v>
      </c>
      <c r="I19" s="5">
        <f>H19*1.02</f>
        <v>223.10009249760003</v>
      </c>
      <c r="J19" s="11">
        <f>I19*1.02</f>
        <v>227.56209434755203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7.6999999999999999E-2</v>
      </c>
      <c r="D20" s="8">
        <f>D19/C19-1</f>
        <v>0.56110223642172552</v>
      </c>
      <c r="E20" s="8">
        <f>E19/D19-1</f>
        <v>0.31817600409311853</v>
      </c>
      <c r="F20" s="36">
        <f>AVERAGE(C20:E20)</f>
        <v>0.31875941350494802</v>
      </c>
      <c r="G20" s="36">
        <f>AVERAGE(C20:F20)</f>
        <v>0.31875941350494802</v>
      </c>
      <c r="H20" s="36">
        <f>AVERAGE(C20:G20)</f>
        <v>0.31875941350494802</v>
      </c>
      <c r="I20" s="36">
        <f>AVERAGE(C20:H20)</f>
        <v>0.31875941350494802</v>
      </c>
      <c r="J20" s="37">
        <f>AVERAGE(C20:I20)</f>
        <v>0.31875941350494802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f>'[1]Income Statement '!B42</f>
        <v>22.4</v>
      </c>
      <c r="D21" s="4">
        <f>'[1]Income Statement '!C42</f>
        <v>61.1</v>
      </c>
      <c r="E21" s="4">
        <f>'[1]Income Statement '!D42</f>
        <v>75</v>
      </c>
      <c r="F21" s="5">
        <f>F19*E22</f>
        <v>76.499999999999986</v>
      </c>
      <c r="G21" s="5">
        <f>G19*F22</f>
        <v>69.927171295658326</v>
      </c>
      <c r="H21" s="5">
        <f>H19*G22</f>
        <v>78.795531597239105</v>
      </c>
      <c r="I21" s="5">
        <f>I19*H22</f>
        <v>78.102027748395614</v>
      </c>
      <c r="J21" s="11">
        <f>J19*I22</f>
        <v>78.616737657818021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0.22364217252396165</v>
      </c>
      <c r="D22" s="8">
        <f>D21/D19</f>
        <v>0.3907649015093374</v>
      </c>
      <c r="E22" s="8">
        <f>E21/E19</f>
        <v>0.36388336325263204</v>
      </c>
      <c r="F22" s="36">
        <f>AVERAGE(C22:E22)</f>
        <v>0.32609681242864369</v>
      </c>
      <c r="G22" s="36">
        <f>AVERAGE(D22:F22)</f>
        <v>0.36024835906353769</v>
      </c>
      <c r="H22" s="36">
        <f>AVERAGE(E22:G22)</f>
        <v>0.35007617824827114</v>
      </c>
      <c r="I22" s="36">
        <f>AVERAGE(F22:H22)</f>
        <v>0.34547378324681749</v>
      </c>
      <c r="J22" s="37">
        <f>AVERAGE(G22:I22)</f>
        <v>0.35193277351954211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-7.6499999999999986</v>
      </c>
      <c r="G23" s="5">
        <f>G31*G21</f>
        <v>-6.9927171295658326</v>
      </c>
      <c r="H23" s="5">
        <f>H31*H21</f>
        <v>-7.879553159723911</v>
      </c>
      <c r="I23" s="5">
        <f>I31*I21</f>
        <v>-7.8102027748395617</v>
      </c>
      <c r="J23" s="11">
        <f>J31*J21</f>
        <v>-7.8616737657818021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f>'[1]Income Statement '!B19*(1-'[1]Income Statement '!$G$34)</f>
        <v>40.155057130765975</v>
      </c>
      <c r="D24" s="4">
        <f>'[1]Income Statement '!C19*(1-'[1]Income Statement '!$G$34)</f>
        <v>70.290308929327139</v>
      </c>
      <c r="E24" s="4">
        <f>'[1]Income Statement '!D19*(1-'[1]Income Statement '!$G$34)</f>
        <v>89.315615742699975</v>
      </c>
      <c r="F24" s="5">
        <f>E24*(1+E25)</f>
        <v>113.49045603880231</v>
      </c>
      <c r="G24" s="5">
        <f>F24*(1+F25)</f>
        <v>116.89516971996638</v>
      </c>
      <c r="H24" s="5">
        <f>G24*(1+G25)</f>
        <v>120.40202481156537</v>
      </c>
      <c r="I24" s="5">
        <f>H24*(1+H25)</f>
        <v>124.01408555591233</v>
      </c>
      <c r="J24" s="11">
        <f>I24*(1+I25)</f>
        <v>127.7345081225897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0.75047214353163394</v>
      </c>
      <c r="E25" s="8">
        <f>E24/D24-1</f>
        <v>0.27066756574511119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f>+'[1]Statement of Cashflow'!B6</f>
        <v>0.2</v>
      </c>
      <c r="D26" s="4">
        <f>+'[1]Statement of Cashflow'!C6</f>
        <v>0.3</v>
      </c>
      <c r="E26" s="4">
        <f>+'[1]Statement of Cashflow'!D6</f>
        <v>0.4</v>
      </c>
      <c r="F26" s="5">
        <f>E26*(1+F27)</f>
        <v>0.41200000000000003</v>
      </c>
      <c r="G26" s="5">
        <f>F26*(1+G27)</f>
        <v>0.42436000000000007</v>
      </c>
      <c r="H26" s="5">
        <f>G26*(1+H27)</f>
        <v>0.43709080000000006</v>
      </c>
      <c r="I26" s="5">
        <f>H26*(1+I27)</f>
        <v>0.45020352400000008</v>
      </c>
      <c r="J26" s="11">
        <f>I26*(1+J27)</f>
        <v>0.46370962972000007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0.49999999999999978</v>
      </c>
      <c r="E27" s="8">
        <f>E26/D26-1</f>
        <v>0.33333333333333348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f>'[1]Balance Sheet'!B16-'[1]Balance Sheet'!B36</f>
        <v>48.4</v>
      </c>
      <c r="D28" s="4">
        <f>'[1]Balance Sheet'!C16-'[1]Balance Sheet'!C36</f>
        <v>180.7</v>
      </c>
      <c r="E28" s="4">
        <f>'[1]Balance Sheet'!D16-'[1]Balance Sheet'!D36</f>
        <v>254.60000000000002</v>
      </c>
      <c r="F28" s="5">
        <f>E28*(1+F29)</f>
        <v>262.23800000000006</v>
      </c>
      <c r="G28" s="5">
        <f>F28*(1+G29)</f>
        <v>270.10514000000006</v>
      </c>
      <c r="H28" s="5">
        <f>G28*(1+H29)</f>
        <v>278.20829420000007</v>
      </c>
      <c r="I28" s="5">
        <f>H28*(1+I29)</f>
        <v>286.55454302600009</v>
      </c>
      <c r="J28" s="11">
        <f>I28*(1+J29)</f>
        <v>295.15117931678009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2.7334710743801653</v>
      </c>
      <c r="E29" s="8">
        <f>E28/D28-1</f>
        <v>0.40896513558384084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f>'[1]Statement of Cashflow'!B18</f>
        <v>0.4</v>
      </c>
      <c r="D30" s="4">
        <f>'[1]Statement of Cashflow'!C18</f>
        <v>0.7</v>
      </c>
      <c r="E30" s="4">
        <f>'[1]Statement of Cashflow'!D18</f>
        <v>0.5</v>
      </c>
      <c r="F30" s="5">
        <f>E30*(1+F31)</f>
        <v>0.45</v>
      </c>
      <c r="G30" s="5">
        <f>F30*(1+G31)</f>
        <v>0.40500000000000003</v>
      </c>
      <c r="H30" s="5">
        <f>G30*(1+H31)</f>
        <v>0.36450000000000005</v>
      </c>
      <c r="I30" s="5">
        <f>H30*(1+I31)</f>
        <v>0.32805000000000006</v>
      </c>
      <c r="J30" s="11">
        <f>I30*(1+J31)</f>
        <v>0.29524500000000009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0.74999999999999978</v>
      </c>
      <c r="E31" s="8">
        <f>E30/D30-1</f>
        <v>-0.2857142857142857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40.755057130765977</v>
      </c>
      <c r="D32" s="98">
        <f>D24+D26+D30</f>
        <v>71.290308929327139</v>
      </c>
      <c r="E32" s="98">
        <f>E24+E26+E30</f>
        <v>90.215615742699981</v>
      </c>
      <c r="F32" s="99">
        <f>F24+F26+F28+F30</f>
        <v>376.59045603880236</v>
      </c>
      <c r="G32" s="99">
        <f>G24+G26+G28+G30</f>
        <v>387.82966971996643</v>
      </c>
      <c r="H32" s="99">
        <f>H24+H26+H28+H30</f>
        <v>399.41190981156547</v>
      </c>
      <c r="I32" s="99">
        <f>I24+I26+I28+I30</f>
        <v>411.34688210591247</v>
      </c>
      <c r="J32" s="39">
        <f>J24+J26+J28+J30</f>
        <v>423.6446420690898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3.8285441208944844E-2</v>
      </c>
      <c r="D35" s="8" t="s">
        <v>36</v>
      </c>
      <c r="E35" s="42">
        <f>E36/E37</f>
        <v>4.7965341172829959E-4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f>'[1]Income Statement '!D21/('[1]Balance Sheet'!D31+'[1]Balance Sheet'!D38)*-1</f>
        <v>4.0387722132471729E-2</v>
      </c>
      <c r="D36" s="8" t="s">
        <v>38</v>
      </c>
      <c r="E36" s="43">
        <v>1.24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f>'[1]Income Statement '!G34</f>
        <v>5.205247566652562E-2</v>
      </c>
      <c r="D37" s="8" t="s">
        <v>40</v>
      </c>
      <c r="E37" s="43">
        <v>2585.1999999999998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0.17499560000000003</v>
      </c>
      <c r="D38" s="8" t="s">
        <v>42</v>
      </c>
      <c r="E38" s="42">
        <f>E39/E40</f>
        <v>0.99952034658827182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2583.96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1.8660000000000001</v>
      </c>
      <c r="D40" s="8" t="s">
        <v>40</v>
      </c>
      <c r="E40" s="43">
        <f>E37</f>
        <v>2585.1999999999998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0.17493002650591799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 customHeight="1">
      <c r="B2" s="47"/>
      <c r="C2" s="47"/>
      <c r="D2" s="47"/>
      <c r="E2" s="105" t="s">
        <v>48</v>
      </c>
      <c r="F2" s="106"/>
      <c r="G2" s="106"/>
      <c r="H2" s="106"/>
      <c r="I2" s="106"/>
      <c r="J2" s="106"/>
      <c r="K2" s="106"/>
      <c r="L2" s="106"/>
      <c r="M2" s="106"/>
      <c r="N2" s="1"/>
    </row>
    <row r="3" spans="2:14" ht="16" customHeight="1">
      <c r="B3" s="47"/>
      <c r="C3" s="47"/>
      <c r="D3" s="47"/>
      <c r="E3" s="105" t="s">
        <v>49</v>
      </c>
      <c r="F3" s="106"/>
      <c r="G3" s="106"/>
      <c r="H3" s="47"/>
      <c r="I3" s="105" t="s">
        <v>50</v>
      </c>
      <c r="J3" s="106"/>
      <c r="K3" s="106"/>
      <c r="L3" s="106"/>
      <c r="M3" s="106"/>
      <c r="N3" s="1"/>
    </row>
    <row r="4" spans="2:14" ht="16" customHeight="1">
      <c r="B4" s="48"/>
      <c r="C4" s="48"/>
      <c r="D4" s="48"/>
      <c r="E4" s="48" t="s">
        <v>51</v>
      </c>
      <c r="F4" s="48" t="s">
        <v>52</v>
      </c>
      <c r="G4" s="48" t="s">
        <v>53</v>
      </c>
      <c r="H4" s="48"/>
      <c r="I4" s="48" t="s">
        <v>54</v>
      </c>
      <c r="J4" s="48" t="s">
        <v>55</v>
      </c>
      <c r="K4" s="48" t="s">
        <v>56</v>
      </c>
      <c r="L4" s="48" t="s">
        <v>57</v>
      </c>
      <c r="M4" s="48" t="s">
        <v>58</v>
      </c>
      <c r="N4" s="1"/>
    </row>
    <row r="5" spans="2:14" ht="16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 customHeight="1">
      <c r="B6" s="49" t="s">
        <v>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 customHeight="1">
      <c r="B8" s="47" t="s">
        <v>29</v>
      </c>
      <c r="C8" s="1"/>
      <c r="D8" s="1"/>
      <c r="E8" s="50" t="e">
        <f>#REF!*(1-#REF!)</f>
        <v>#REF!</v>
      </c>
      <c r="F8" s="50" t="e">
        <f>#REF!*(1-#REF!)</f>
        <v>#REF!</v>
      </c>
      <c r="G8" s="50" t="e">
        <f>#REF!*(1-#REF!)</f>
        <v>#REF!</v>
      </c>
      <c r="H8" s="50"/>
      <c r="I8" s="51" t="e">
        <f>G8*(1+I9)</f>
        <v>#REF!</v>
      </c>
      <c r="J8" s="51" t="e">
        <f>I8*(1+J9)</f>
        <v>#REF!</v>
      </c>
      <c r="K8" s="51" t="e">
        <f>J8*(1+K9)</f>
        <v>#REF!</v>
      </c>
      <c r="L8" s="51" t="e">
        <f>K8*(1+L9)</f>
        <v>#REF!</v>
      </c>
      <c r="M8" s="51" t="e">
        <f>L8*(1+M9)</f>
        <v>#REF!</v>
      </c>
      <c r="N8" s="1"/>
    </row>
    <row r="9" spans="2:14" ht="16" customHeight="1">
      <c r="B9" s="47"/>
      <c r="C9" s="1"/>
      <c r="D9" s="1"/>
      <c r="E9" s="50"/>
      <c r="F9" s="22" t="e">
        <f>F8/E8-1</f>
        <v>#REF!</v>
      </c>
      <c r="G9" s="22" t="e">
        <f>G8/F8-1</f>
        <v>#REF!</v>
      </c>
      <c r="H9" s="1"/>
      <c r="I9" s="52">
        <v>0.03</v>
      </c>
      <c r="J9" s="52">
        <v>0.03</v>
      </c>
      <c r="K9" s="52">
        <v>0.03</v>
      </c>
      <c r="L9" s="52">
        <v>0.03</v>
      </c>
      <c r="M9" s="52">
        <v>0.03</v>
      </c>
      <c r="N9" s="1"/>
    </row>
    <row r="10" spans="2:14" ht="16" customHeight="1">
      <c r="B10" s="47" t="s">
        <v>60</v>
      </c>
      <c r="C10" s="1"/>
      <c r="D10" s="1"/>
      <c r="E10" s="50" t="e">
        <f>+#REF!</f>
        <v>#REF!</v>
      </c>
      <c r="F10" s="50" t="e">
        <f>+#REF!</f>
        <v>#REF!</v>
      </c>
      <c r="G10" s="50" t="e">
        <f>+#REF!</f>
        <v>#REF!</v>
      </c>
      <c r="H10" s="50"/>
      <c r="I10" s="51" t="e">
        <f>G10*(1+I11)</f>
        <v>#REF!</v>
      </c>
      <c r="J10" s="51" t="e">
        <f>I10*(1+J11)</f>
        <v>#REF!</v>
      </c>
      <c r="K10" s="51" t="e">
        <f>J10*(1+K11)</f>
        <v>#REF!</v>
      </c>
      <c r="L10" s="51" t="e">
        <f>K10*(1+L11)</f>
        <v>#REF!</v>
      </c>
      <c r="M10" s="51" t="e">
        <f>L10*(1+M11)</f>
        <v>#REF!</v>
      </c>
      <c r="N10" s="1"/>
    </row>
    <row r="11" spans="2:14" ht="16" customHeight="1">
      <c r="B11" s="47"/>
      <c r="C11" s="1"/>
      <c r="D11" s="1"/>
      <c r="E11" s="1"/>
      <c r="F11" s="22" t="e">
        <f>F10/E10-1</f>
        <v>#REF!</v>
      </c>
      <c r="G11" s="22" t="e">
        <f>G10/F10-1</f>
        <v>#REF!</v>
      </c>
      <c r="H11" s="1"/>
      <c r="I11" s="52">
        <v>0.03</v>
      </c>
      <c r="J11" s="52">
        <v>0.03</v>
      </c>
      <c r="K11" s="52">
        <v>0.03</v>
      </c>
      <c r="L11" s="52">
        <v>0.03</v>
      </c>
      <c r="M11" s="52">
        <v>0.03</v>
      </c>
      <c r="N11" s="1"/>
    </row>
    <row r="12" spans="2:14" ht="16" customHeight="1">
      <c r="B12" s="47" t="s">
        <v>61</v>
      </c>
      <c r="C12" s="1"/>
      <c r="D12" s="1"/>
      <c r="E12" s="50" t="e">
        <f>#REF!-#REF!</f>
        <v>#REF!</v>
      </c>
      <c r="F12" s="50" t="e">
        <f>#REF!-#REF!</f>
        <v>#REF!</v>
      </c>
      <c r="G12" s="50" t="e">
        <f>#REF!-#REF!</f>
        <v>#REF!</v>
      </c>
      <c r="H12" s="50"/>
      <c r="I12" s="51" t="e">
        <f>G12*(1+I13)</f>
        <v>#REF!</v>
      </c>
      <c r="J12" s="51" t="e">
        <f>I12*(1+J13)</f>
        <v>#REF!</v>
      </c>
      <c r="K12" s="51" t="e">
        <f>J12*(1+K13)</f>
        <v>#REF!</v>
      </c>
      <c r="L12" s="51" t="e">
        <f>K12*(1+L13)</f>
        <v>#REF!</v>
      </c>
      <c r="M12" s="51" t="e">
        <f>L12*(1+M13)</f>
        <v>#REF!</v>
      </c>
      <c r="N12" s="1"/>
    </row>
    <row r="13" spans="2:14" ht="16" customHeight="1">
      <c r="B13" s="47"/>
      <c r="C13" s="1"/>
      <c r="D13" s="1"/>
      <c r="E13" s="1"/>
      <c r="F13" s="22" t="e">
        <f>F12/E12-1</f>
        <v>#REF!</v>
      </c>
      <c r="G13" s="22" t="e">
        <f>G12/F12-1</f>
        <v>#REF!</v>
      </c>
      <c r="H13" s="1"/>
      <c r="I13" s="52">
        <v>0.03</v>
      </c>
      <c r="J13" s="52">
        <v>0.03</v>
      </c>
      <c r="K13" s="52">
        <v>0.03</v>
      </c>
      <c r="L13" s="52">
        <v>0.03</v>
      </c>
      <c r="M13" s="52">
        <v>0.03</v>
      </c>
      <c r="N13" s="1"/>
    </row>
    <row r="14" spans="2:14" ht="16" customHeight="1">
      <c r="B14" s="47" t="s">
        <v>62</v>
      </c>
      <c r="C14" s="1"/>
      <c r="D14" s="1"/>
      <c r="E14" s="50" t="e">
        <f>#REF!</f>
        <v>#REF!</v>
      </c>
      <c r="F14" s="50" t="e">
        <f>#REF!</f>
        <v>#REF!</v>
      </c>
      <c r="G14" s="50" t="e">
        <f>#REF!</f>
        <v>#REF!</v>
      </c>
      <c r="H14" s="50"/>
      <c r="I14" s="51" t="e">
        <f>G14*(1+I15)</f>
        <v>#REF!</v>
      </c>
      <c r="J14" s="51" t="e">
        <f>I14*(1+J15)</f>
        <v>#REF!</v>
      </c>
      <c r="K14" s="51" t="e">
        <f>J14*(1+K15)</f>
        <v>#REF!</v>
      </c>
      <c r="L14" s="51" t="e">
        <f>K14*(1+L15)</f>
        <v>#REF!</v>
      </c>
      <c r="M14" s="51" t="e">
        <f>L14*(1+M15)</f>
        <v>#REF!</v>
      </c>
      <c r="N14" s="1"/>
    </row>
    <row r="15" spans="2:14" ht="16" customHeight="1">
      <c r="B15" s="47"/>
      <c r="C15" s="1"/>
      <c r="D15" s="1"/>
      <c r="E15" s="50"/>
      <c r="F15" s="22" t="e">
        <f>F14/E14-1</f>
        <v>#REF!</v>
      </c>
      <c r="G15" s="22" t="e">
        <f>G14/F14-1</f>
        <v>#REF!</v>
      </c>
      <c r="H15" s="1"/>
      <c r="I15" s="52">
        <v>-0.1</v>
      </c>
      <c r="J15" s="52">
        <v>-0.1</v>
      </c>
      <c r="K15" s="52">
        <v>-0.1</v>
      </c>
      <c r="L15" s="52">
        <v>-0.1</v>
      </c>
      <c r="M15" s="52">
        <v>-0.1</v>
      </c>
      <c r="N15" s="1"/>
    </row>
    <row r="16" spans="2:14" ht="16" customHeight="1">
      <c r="B16" s="53" t="s">
        <v>59</v>
      </c>
      <c r="C16" s="53"/>
      <c r="D16" s="53"/>
      <c r="E16" s="54" t="e">
        <f>E8+E10+E12+E14</f>
        <v>#REF!</v>
      </c>
      <c r="F16" s="54" t="e">
        <f>F8+F10+F12+F14</f>
        <v>#REF!</v>
      </c>
      <c r="G16" s="54" t="e">
        <f>G8+G10+G12+G14</f>
        <v>#REF!</v>
      </c>
      <c r="H16" s="53"/>
      <c r="I16" s="54" t="e">
        <f>I8+I10+I12+I14</f>
        <v>#REF!</v>
      </c>
      <c r="J16" s="54" t="e">
        <f>J8+J10+J12+J14</f>
        <v>#REF!</v>
      </c>
      <c r="K16" s="54" t="e">
        <f>K8+K10+K12+K14</f>
        <v>#REF!</v>
      </c>
      <c r="L16" s="54" t="e">
        <f>L8+L10+L12+L14</f>
        <v>#REF!</v>
      </c>
      <c r="M16" s="54" t="e">
        <f>M8+M10+M12+M14</f>
        <v>#REF!</v>
      </c>
      <c r="N16" s="1"/>
    </row>
    <row r="17" spans="2:14" ht="16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 customHeight="1">
      <c r="B18" s="55" t="s">
        <v>63</v>
      </c>
      <c r="C18" s="56"/>
      <c r="D18" s="56"/>
      <c r="E18" s="56"/>
      <c r="F18" s="56"/>
      <c r="G18" s="56"/>
      <c r="H18" s="56"/>
      <c r="I18" s="57"/>
      <c r="J18" s="58"/>
      <c r="K18" s="58"/>
      <c r="L18" s="58"/>
      <c r="M18" s="59" t="e">
        <f>((M16/(1+E33)))/(E34-E33)</f>
        <v>#REF!</v>
      </c>
      <c r="N18" s="1"/>
    </row>
    <row r="19" spans="2:14" ht="16" customHeight="1">
      <c r="B19" s="60"/>
      <c r="C19" s="60"/>
      <c r="D19" s="60"/>
      <c r="E19" s="60"/>
      <c r="F19" s="60"/>
      <c r="G19" s="61"/>
      <c r="H19" s="60"/>
      <c r="I19" s="62"/>
      <c r="J19" s="1"/>
      <c r="K19" s="1"/>
      <c r="L19" s="1"/>
      <c r="M19" s="1"/>
      <c r="N19" s="1"/>
    </row>
    <row r="20" spans="2:14" ht="16" customHeight="1">
      <c r="B20" s="60" t="s">
        <v>64</v>
      </c>
      <c r="C20" s="60"/>
      <c r="D20" s="60"/>
      <c r="E20" s="60"/>
      <c r="F20" s="60"/>
      <c r="G20" s="60"/>
      <c r="H20" s="60"/>
      <c r="I20" s="63" t="e">
        <f>(I16)*(1+$E$35)</f>
        <v>#REF!</v>
      </c>
      <c r="J20" s="63" t="e">
        <f>(J16)*(1+$E$35)^2</f>
        <v>#REF!</v>
      </c>
      <c r="K20" s="63" t="e">
        <f>(K16)*(1+$E$35)^3</f>
        <v>#REF!</v>
      </c>
      <c r="L20" s="63" t="e">
        <f>(L16)*(1+$E$35)^4</f>
        <v>#REF!</v>
      </c>
      <c r="M20" s="63" t="e">
        <f>(M18+M16)*((1+E35)^5)</f>
        <v>#REF!</v>
      </c>
      <c r="N20" s="1"/>
    </row>
    <row r="21" spans="2:14" ht="15.75" customHeight="1">
      <c r="B21" s="60"/>
      <c r="C21" s="60"/>
      <c r="D21" s="60"/>
      <c r="E21" s="60"/>
      <c r="F21" s="60"/>
      <c r="G21" s="60"/>
      <c r="H21" s="60"/>
      <c r="I21" s="1"/>
      <c r="J21" s="1"/>
      <c r="K21" s="1"/>
      <c r="L21" s="1"/>
      <c r="M21" s="1"/>
      <c r="N21" s="1"/>
    </row>
    <row r="22" spans="2:14" ht="15.75" customHeight="1">
      <c r="B22" s="60" t="s">
        <v>65</v>
      </c>
      <c r="C22" s="60"/>
      <c r="D22" s="63" t="e">
        <f>SUM(I20:M20)</f>
        <v>#REF!</v>
      </c>
      <c r="E22" s="60"/>
      <c r="F22" s="60"/>
      <c r="G22" s="60"/>
      <c r="H22" s="60"/>
      <c r="I22" s="1"/>
      <c r="J22" s="1"/>
      <c r="K22" s="1"/>
      <c r="L22" s="1"/>
      <c r="M22" s="1"/>
      <c r="N22" s="1"/>
    </row>
    <row r="23" spans="2:14" ht="15.75" customHeight="1">
      <c r="B23" s="47" t="s">
        <v>66</v>
      </c>
      <c r="C23" s="1"/>
      <c r="D23" s="64" t="e">
        <f>+#REF!</f>
        <v>#REF!</v>
      </c>
      <c r="E23" s="1"/>
      <c r="F23" s="1"/>
      <c r="G23" s="1"/>
      <c r="H23" s="1"/>
      <c r="I23" s="47"/>
      <c r="J23" s="1"/>
      <c r="K23" s="1"/>
      <c r="L23" s="1"/>
      <c r="M23" s="1"/>
      <c r="N23" s="1"/>
    </row>
    <row r="24" spans="2:14" ht="15.75" customHeight="1">
      <c r="B24" s="47" t="s">
        <v>67</v>
      </c>
      <c r="C24" s="1"/>
      <c r="D24" s="64" t="e">
        <f>+#REF!+#REF!</f>
        <v>#REF!</v>
      </c>
      <c r="E24" s="1"/>
      <c r="F24" s="1"/>
      <c r="G24" s="1"/>
      <c r="H24" s="1"/>
      <c r="I24" s="47"/>
      <c r="J24" s="1"/>
      <c r="K24" s="1"/>
      <c r="L24" s="1"/>
      <c r="M24" s="1"/>
      <c r="N24" s="1"/>
    </row>
    <row r="25" spans="2:14" ht="15.75" customHeight="1">
      <c r="B25" s="65" t="s">
        <v>68</v>
      </c>
      <c r="C25" s="66"/>
      <c r="D25" s="67" t="e">
        <f>SUM(D22:D24)</f>
        <v>#REF!</v>
      </c>
      <c r="E25" s="1"/>
      <c r="F25" s="1"/>
      <c r="G25" s="1"/>
      <c r="H25" s="1"/>
      <c r="I25" s="47"/>
      <c r="J25" s="1"/>
      <c r="K25" s="1"/>
      <c r="L25" s="1"/>
      <c r="M25" s="1"/>
      <c r="N25" s="1"/>
    </row>
    <row r="26" spans="2:14" ht="15.75" customHeight="1">
      <c r="B26" s="68"/>
      <c r="C26" s="69"/>
      <c r="D26" s="64"/>
      <c r="E26" s="1"/>
      <c r="F26" s="1"/>
      <c r="G26" s="1"/>
      <c r="H26" s="1"/>
      <c r="I26" s="47"/>
      <c r="J26" s="1"/>
      <c r="K26" s="1"/>
      <c r="L26" s="1"/>
      <c r="M26" s="1"/>
      <c r="N26" s="1"/>
    </row>
    <row r="27" spans="2:14" ht="15.75" customHeight="1">
      <c r="B27" s="68" t="s">
        <v>69</v>
      </c>
      <c r="C27" s="69"/>
      <c r="D27" s="70">
        <v>136</v>
      </c>
      <c r="E27" s="1"/>
      <c r="F27" s="1"/>
      <c r="G27" s="1"/>
      <c r="H27" s="1"/>
      <c r="I27" s="47"/>
      <c r="J27" s="1"/>
      <c r="K27" s="1"/>
      <c r="L27" s="1"/>
      <c r="M27" s="1"/>
      <c r="N27" s="1"/>
    </row>
    <row r="28" spans="2:14" ht="15.75" customHeight="1">
      <c r="B28" s="68" t="s">
        <v>70</v>
      </c>
      <c r="C28" s="69"/>
      <c r="D28" s="71">
        <f>+Template!C10</f>
        <v>42</v>
      </c>
      <c r="E28" s="1"/>
      <c r="F28" s="1"/>
      <c r="G28" s="1"/>
      <c r="H28" s="1"/>
      <c r="I28" s="47"/>
      <c r="J28" s="1"/>
      <c r="K28" s="1"/>
      <c r="L28" s="1"/>
      <c r="M28" s="1"/>
      <c r="N28" s="1"/>
    </row>
    <row r="29" spans="2:14" ht="15.75" customHeight="1">
      <c r="B29" s="68"/>
      <c r="C29" s="69"/>
      <c r="D29" s="64"/>
      <c r="E29" s="1"/>
      <c r="F29" s="1"/>
      <c r="G29" s="1"/>
      <c r="H29" s="1"/>
      <c r="I29" s="47"/>
      <c r="J29" s="1"/>
      <c r="K29" s="1"/>
      <c r="L29" s="1"/>
      <c r="M29" s="1"/>
      <c r="N29" s="1"/>
    </row>
    <row r="30" spans="2:14" ht="15.75" customHeight="1">
      <c r="B30" s="72" t="s">
        <v>71</v>
      </c>
      <c r="C30" s="73"/>
      <c r="D30" s="74" t="e">
        <f>D25/D28</f>
        <v>#REF!</v>
      </c>
      <c r="E30" s="1"/>
      <c r="F30" s="1"/>
      <c r="G30" s="1"/>
      <c r="H30" s="1"/>
      <c r="I30" s="47"/>
      <c r="J30" s="1"/>
      <c r="K30" s="1"/>
      <c r="L30" s="1"/>
      <c r="M30" s="1"/>
      <c r="N30" s="1"/>
    </row>
    <row r="31" spans="2:14" ht="15.75" customHeight="1">
      <c r="B31" s="75" t="s">
        <v>72</v>
      </c>
      <c r="C31" s="76"/>
      <c r="D31" s="77" t="e">
        <f>D30/D27-1</f>
        <v>#REF!</v>
      </c>
      <c r="E31" s="1"/>
      <c r="F31" s="1"/>
      <c r="G31" s="1"/>
      <c r="H31" s="1"/>
      <c r="I31" s="47"/>
      <c r="J31" s="1"/>
      <c r="K31" s="1"/>
      <c r="L31" s="1"/>
      <c r="M31" s="1"/>
      <c r="N31" s="1"/>
    </row>
    <row r="32" spans="2:14" ht="15.75" customHeight="1"/>
    <row r="33" spans="2:9" ht="15.75" customHeight="1">
      <c r="B33" s="78" t="s">
        <v>73</v>
      </c>
      <c r="C33" s="79"/>
      <c r="D33" s="79"/>
      <c r="E33" s="80">
        <v>2.5000000000000001E-2</v>
      </c>
      <c r="F33" s="79"/>
      <c r="G33" s="79"/>
      <c r="H33" s="79"/>
      <c r="I33" s="79"/>
    </row>
    <row r="34" spans="2:9" ht="15.75" customHeight="1">
      <c r="B34" s="78" t="s">
        <v>74</v>
      </c>
      <c r="C34" s="79"/>
      <c r="D34" s="79"/>
      <c r="E34" s="80">
        <v>0.08</v>
      </c>
      <c r="F34" s="79"/>
      <c r="G34" s="79"/>
      <c r="H34" s="79"/>
      <c r="I34" s="79"/>
    </row>
    <row r="35" spans="2:9" ht="15.75" customHeight="1">
      <c r="B35" s="78" t="s">
        <v>75</v>
      </c>
      <c r="C35" s="79"/>
      <c r="D35" s="79"/>
      <c r="E35" s="81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Z1000"/>
  <sheetViews>
    <sheetView workbookViewId="0"/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0" width="14.5" style="84" customWidth="1"/>
    <col min="31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93925985516.73761</v>
      </c>
      <c r="D3" s="4">
        <f t="shared" si="1"/>
        <v>62373710427.109314</v>
      </c>
      <c r="E3" s="4">
        <f t="shared" si="1"/>
        <v>60133201472.674911</v>
      </c>
      <c r="F3" s="5">
        <f t="shared" si="1"/>
        <v>119832708361.95067</v>
      </c>
      <c r="G3" s="5">
        <f t="shared" si="1"/>
        <v>124655604612.80919</v>
      </c>
      <c r="H3" s="5">
        <f t="shared" si="1"/>
        <v>129500396251.19347</v>
      </c>
      <c r="I3" s="5">
        <f t="shared" si="1"/>
        <v>134380019288.72928</v>
      </c>
      <c r="J3" s="6">
        <f t="shared" si="1"/>
        <v>139306569902.39117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1.1180219426164979</v>
      </c>
      <c r="G4" s="9">
        <f>(1+$C7)^G1</f>
        <v>1.2499730641719677</v>
      </c>
      <c r="H4" s="9">
        <f>(1+$C7)^H1</f>
        <v>1.3974973134238398</v>
      </c>
      <c r="I4" s="9">
        <f>(1+$C7)^I1</f>
        <v>1.5624326611554582</v>
      </c>
      <c r="J4" s="10">
        <f>(1+$C7)^J1</f>
        <v>1.7468339990324897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2265027443658.4966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133975597391.82434</v>
      </c>
      <c r="G6" s="5">
        <f>(G3)*(1+$E$42)^G1</f>
        <v>155816148064.08237</v>
      </c>
      <c r="H6" s="5">
        <f>(H3)*(1+$E$42)^H1</f>
        <v>180976455848.36557</v>
      </c>
      <c r="I6" s="5">
        <f>(I3)*(1+$E$42)^I1</f>
        <v>209959731143.4111</v>
      </c>
      <c r="J6" s="11">
        <f>(J5+J3)*(1+E42)^J1</f>
        <v>4199972399918.4019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0.11802194261649797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4880700332366.085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15836198941.46133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140.41999999999999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308.19897820225947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1.1948367625855256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v>365817000000</v>
      </c>
      <c r="D19" s="4">
        <v>274515000000</v>
      </c>
      <c r="E19" s="4">
        <v>260174000000</v>
      </c>
      <c r="F19" s="5">
        <f>E19*1.02</f>
        <v>265377480000</v>
      </c>
      <c r="G19" s="5">
        <f>F19*1.02</f>
        <v>270685029600</v>
      </c>
      <c r="H19" s="5">
        <f>G19*1.02</f>
        <v>276098730192</v>
      </c>
      <c r="I19" s="5">
        <f>H19*1.02</f>
        <v>281620704795.84003</v>
      </c>
      <c r="J19" s="11">
        <f>I19*1.02</f>
        <v>287253118891.75684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-7.2302753038079967E-2</v>
      </c>
      <c r="D20" s="8">
        <f>D19/C19-1</f>
        <v>-0.24958380829759141</v>
      </c>
      <c r="E20" s="8">
        <f>E19/D19-1</f>
        <v>-5.2241225433947158E-2</v>
      </c>
      <c r="F20" s="36">
        <f>AVERAGE(C20:E20)</f>
        <v>-0.12470926225653951</v>
      </c>
      <c r="G20" s="36">
        <f>AVERAGE(C20:F20)</f>
        <v>-0.12470926225653951</v>
      </c>
      <c r="H20" s="36">
        <f>AVERAGE(C20:G20)</f>
        <v>-0.12470926225653951</v>
      </c>
      <c r="I20" s="36">
        <f>AVERAGE(C20:H20)</f>
        <v>-0.12470926225653951</v>
      </c>
      <c r="J20" s="37">
        <f>AVERAGE(C20:I20)</f>
        <v>-0.12470926225653953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v>94680000000</v>
      </c>
      <c r="D21" s="4">
        <v>57411000000</v>
      </c>
      <c r="E21" s="4">
        <v>55256000000</v>
      </c>
      <c r="F21" s="5">
        <f>F19*E22</f>
        <v>56361120000</v>
      </c>
      <c r="G21" s="5">
        <f>G19*F22</f>
        <v>61385499094.783516</v>
      </c>
      <c r="H21" s="5">
        <f>H19*G22</f>
        <v>59664511166.909172</v>
      </c>
      <c r="I21" s="5">
        <f>I19*H22</f>
        <v>61511382027.140045</v>
      </c>
      <c r="J21" s="11">
        <f>J19*I22</f>
        <v>63319783269.704063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0.25881793355694238</v>
      </c>
      <c r="D22" s="8">
        <f>D21/D19</f>
        <v>0.20913611278072236</v>
      </c>
      <c r="E22" s="8">
        <f>E21/E19</f>
        <v>0.21238094505984456</v>
      </c>
      <c r="F22" s="36">
        <f>AVERAGE(C22:E22)</f>
        <v>0.22677833046583643</v>
      </c>
      <c r="G22" s="36">
        <f>AVERAGE(D22:F22)</f>
        <v>0.2160984627688011</v>
      </c>
      <c r="H22" s="36">
        <f>AVERAGE(E22:G22)</f>
        <v>0.21841924609816069</v>
      </c>
      <c r="I22" s="36">
        <f>AVERAGE(F22:H22)</f>
        <v>0.22043201311093275</v>
      </c>
      <c r="J22" s="37">
        <f>AVERAGE(G22:I22)</f>
        <v>0.21831657399263152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-5636112000</v>
      </c>
      <c r="G23" s="5">
        <f>G31*G21</f>
        <v>-6138549909.4783516</v>
      </c>
      <c r="H23" s="5">
        <f>H31*H21</f>
        <v>-5966451116.690918</v>
      </c>
      <c r="I23" s="5">
        <f>I31*I21</f>
        <v>-6151138202.7140045</v>
      </c>
      <c r="J23" s="11">
        <f>J31*J21</f>
        <v>-6331978326.9704065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v>93726985516.73761</v>
      </c>
      <c r="D24" s="4">
        <v>58626710427.109306</v>
      </c>
      <c r="E24" s="4">
        <v>58081201472.674911</v>
      </c>
      <c r="F24" s="5">
        <f>E24*(1+E25)</f>
        <v>57540768361.950668</v>
      </c>
      <c r="G24" s="5">
        <f>F24*(1+F25)</f>
        <v>59266991412.809189</v>
      </c>
      <c r="H24" s="5">
        <f>G24*(1+G25)</f>
        <v>61045001155.193466</v>
      </c>
      <c r="I24" s="5">
        <f>H24*(1+H25)</f>
        <v>62876351189.849274</v>
      </c>
      <c r="J24" s="11">
        <f>I24*(1+I25)</f>
        <v>64762641725.544754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-0.37449486821871758</v>
      </c>
      <c r="E25" s="8">
        <f>E24/D24-1</f>
        <v>-9.3047853181635887E-3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v>11284000000</v>
      </c>
      <c r="D26" s="4">
        <v>11056000000</v>
      </c>
      <c r="E26" s="4">
        <v>12547000000</v>
      </c>
      <c r="F26" s="5">
        <f>E26*(1+F27)</f>
        <v>12923410000</v>
      </c>
      <c r="G26" s="5">
        <f>F26*(1+G27)</f>
        <v>13311112300</v>
      </c>
      <c r="H26" s="5">
        <f>G26*(1+H27)</f>
        <v>13710445669</v>
      </c>
      <c r="I26" s="5">
        <f>H26*(1+I27)</f>
        <v>14121759039.07</v>
      </c>
      <c r="J26" s="11">
        <f>I26*(1+J27)</f>
        <v>14545411810.2421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-2.0205600850762173E-2</v>
      </c>
      <c r="E27" s="8">
        <f>E26/D26-1</f>
        <v>0.1348589001447178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v>9355000000</v>
      </c>
      <c r="D28" s="4">
        <v>38321000000</v>
      </c>
      <c r="E28" s="4">
        <v>57101000000</v>
      </c>
      <c r="F28" s="5">
        <f>E28*(1+F29)</f>
        <v>58814030000</v>
      </c>
      <c r="G28" s="5">
        <f>F28*(1+G29)</f>
        <v>60578450900</v>
      </c>
      <c r="H28" s="5">
        <f>G28*(1+H29)</f>
        <v>62395804427</v>
      </c>
      <c r="I28" s="5">
        <f>H28*(1+I29)</f>
        <v>64267678559.810005</v>
      </c>
      <c r="J28" s="11">
        <f>I28*(1+J29)</f>
        <v>66195708916.604309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3.0963121325494392</v>
      </c>
      <c r="E29" s="8">
        <f>E28/D28-1</f>
        <v>0.49007071840505212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-11085000000</v>
      </c>
      <c r="D30" s="4">
        <v>-7309000000</v>
      </c>
      <c r="E30" s="4">
        <v>-10495000000</v>
      </c>
      <c r="F30" s="5">
        <f>E30*(1+F31)</f>
        <v>-9445500000</v>
      </c>
      <c r="G30" s="5">
        <f>F30*(1+G31)</f>
        <v>-8500950000</v>
      </c>
      <c r="H30" s="5">
        <f>G30*(1+H31)</f>
        <v>-7650855000</v>
      </c>
      <c r="I30" s="5">
        <f>H30*(1+I31)</f>
        <v>-6885769500</v>
      </c>
      <c r="J30" s="11">
        <f>I30*(1+J31)</f>
        <v>-6197192550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-0.34064050518718991</v>
      </c>
      <c r="E31" s="8">
        <f>E30/D30-1</f>
        <v>0.43590094404159263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93925985516.73761</v>
      </c>
      <c r="D32" s="98">
        <f>D24+D26+D30</f>
        <v>62373710427.109314</v>
      </c>
      <c r="E32" s="98">
        <f>E24+E26+E30</f>
        <v>60133201472.674911</v>
      </c>
      <c r="F32" s="99">
        <f>F24+F26+F28+F30</f>
        <v>119832708361.95067</v>
      </c>
      <c r="G32" s="99">
        <f>G24+G26+G28+G30</f>
        <v>124655604612.80919</v>
      </c>
      <c r="H32" s="99">
        <f>H24+H26+H28+H30</f>
        <v>129500396251.19347</v>
      </c>
      <c r="I32" s="99">
        <f>I24+I26+I28+I30</f>
        <v>134380019288.72928</v>
      </c>
      <c r="J32" s="39">
        <f>J24+J26+J28+J30</f>
        <v>139306569902.39117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2.0455298436978072E-2</v>
      </c>
      <c r="D35" s="8" t="s">
        <v>36</v>
      </c>
      <c r="E35" s="42">
        <f>E36/E37</f>
        <v>5.399468053780828E-2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2.4410963695874869E-2</v>
      </c>
      <c r="D36" s="8" t="s">
        <v>38</v>
      </c>
      <c r="E36" s="43">
        <v>120069000000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0.16204461684424409</v>
      </c>
      <c r="D37" s="8" t="s">
        <v>40</v>
      </c>
      <c r="E37" s="43">
        <v>2223719055360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0.12359070600000001</v>
      </c>
      <c r="D38" s="8" t="s">
        <v>42</v>
      </c>
      <c r="E38" s="42">
        <f>E39/E40</f>
        <v>0.94600531946219168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2103650055360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1.27241</v>
      </c>
      <c r="D40" s="8" t="s">
        <v>40</v>
      </c>
      <c r="E40" s="43">
        <f>E37</f>
        <v>2223719055360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0.11802194261649797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Z1000"/>
  <sheetViews>
    <sheetView workbookViewId="0"/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0" width="14.5" style="84" customWidth="1"/>
    <col min="31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54880482201.72966</v>
      </c>
      <c r="D3" s="4">
        <f t="shared" si="1"/>
        <v>45687418247.407913</v>
      </c>
      <c r="E3" s="4">
        <f t="shared" si="1"/>
        <v>38049799608.19915</v>
      </c>
      <c r="F3" s="5">
        <f t="shared" si="1"/>
        <v>142406411830.05783</v>
      </c>
      <c r="G3" s="5">
        <f t="shared" si="1"/>
        <v>148307829184.95956</v>
      </c>
      <c r="H3" s="5">
        <f t="shared" si="1"/>
        <v>154223366560.50836</v>
      </c>
      <c r="I3" s="5">
        <f t="shared" si="1"/>
        <v>160169739807.32361</v>
      </c>
      <c r="J3" s="6">
        <f t="shared" si="1"/>
        <v>166162537026.54333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1.0914143418025246</v>
      </c>
      <c r="G4" s="9">
        <f>(1+$C7)^G1</f>
        <v>1.1911852654922381</v>
      </c>
      <c r="H4" s="9">
        <f>(1+$C7)^H1</f>
        <v>1.3000766825020766</v>
      </c>
      <c r="I4" s="9">
        <f>(1+$C7)^I1</f>
        <v>1.4189223367258139</v>
      </c>
      <c r="J4" s="10">
        <f>(1+$C7)^J1</f>
        <v>1.5486321882065044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4989985510051.3838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155424400235.96182</v>
      </c>
      <c r="G6" s="5">
        <f>(G3)*(1+$E$42)^G1</f>
        <v>176662100882.26355</v>
      </c>
      <c r="H6" s="5">
        <f>(H3)*(1+$E$42)^H1</f>
        <v>200502202762.28741</v>
      </c>
      <c r="I6" s="5">
        <f>(I3)*(1+$E$42)^I1</f>
        <v>227268421480.17322</v>
      </c>
      <c r="J6" s="11">
        <f>(J5+J3)*(1+E42)^J1</f>
        <v>7984976832862.9844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9.1414341802524626E-2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8744833958223.6699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7454470235.9660492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239.17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1173.099319121555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3.9048765276646531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v>168088000000</v>
      </c>
      <c r="D19" s="4">
        <v>143015000000</v>
      </c>
      <c r="E19" s="4">
        <v>125843000000</v>
      </c>
      <c r="F19" s="5">
        <f>E19*1.02</f>
        <v>128359860000</v>
      </c>
      <c r="G19" s="5">
        <f>F19*1.02</f>
        <v>130927057200</v>
      </c>
      <c r="H19" s="5">
        <f>G19*1.02</f>
        <v>133545598344</v>
      </c>
      <c r="I19" s="5">
        <f>H19*1.02</f>
        <v>136216510310.88</v>
      </c>
      <c r="J19" s="11">
        <f>I19*1.02</f>
        <v>138940840517.0976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-0.15222676148686129</v>
      </c>
      <c r="D20" s="8">
        <f>D19/C19-1</f>
        <v>-0.14916591309314164</v>
      </c>
      <c r="E20" s="8">
        <f>E19/D19-1</f>
        <v>-0.1200713211900849</v>
      </c>
      <c r="F20" s="36">
        <f>AVERAGE(C20:E20)</f>
        <v>-0.14048799859002928</v>
      </c>
      <c r="G20" s="36">
        <f>AVERAGE(C20:F20)</f>
        <v>-0.14048799859002928</v>
      </c>
      <c r="H20" s="36">
        <f>AVERAGE(C20:G20)</f>
        <v>-0.14048799859002928</v>
      </c>
      <c r="I20" s="36">
        <f>AVERAGE(C20:H20)</f>
        <v>-0.14048799859002928</v>
      </c>
      <c r="J20" s="37">
        <f>AVERAGE(C20:I20)</f>
        <v>-0.14048799859002928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v>61271000000</v>
      </c>
      <c r="D21" s="4">
        <v>44281000000</v>
      </c>
      <c r="E21" s="4">
        <v>39240000000</v>
      </c>
      <c r="F21" s="5">
        <f>F19*E22</f>
        <v>40024800000</v>
      </c>
      <c r="G21" s="5">
        <f>G19*F22</f>
        <v>43029586086.272278</v>
      </c>
      <c r="H21" s="5">
        <f>H19*G22</f>
        <v>42293672507.709587</v>
      </c>
      <c r="I21" s="5">
        <f>I19*H22</f>
        <v>43460721760.140488</v>
      </c>
      <c r="J21" s="11">
        <f>J19*I22</f>
        <v>44665204687.935059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0.36451739564989766</v>
      </c>
      <c r="D22" s="8">
        <f>D21/D19</f>
        <v>0.30962486452470023</v>
      </c>
      <c r="E22" s="8">
        <f>E21/E19</f>
        <v>0.31181710544090652</v>
      </c>
      <c r="F22" s="36">
        <f>AVERAGE(C22:E22)</f>
        <v>0.32865312187183476</v>
      </c>
      <c r="G22" s="36">
        <f>AVERAGE(D22:F22)</f>
        <v>0.31669836394581385</v>
      </c>
      <c r="H22" s="36">
        <f>AVERAGE(E22:G22)</f>
        <v>0.31905619708618504</v>
      </c>
      <c r="I22" s="36">
        <f>AVERAGE(F22:H22)</f>
        <v>0.32146922763461122</v>
      </c>
      <c r="J22" s="37">
        <f>AVERAGE(G22:I22)</f>
        <v>0.31907459622220341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-4002480000</v>
      </c>
      <c r="G23" s="5">
        <f>G31*G21</f>
        <v>-4302958608.6272278</v>
      </c>
      <c r="H23" s="5">
        <f>H31*H21</f>
        <v>-4229367250.7709589</v>
      </c>
      <c r="I23" s="5">
        <f>I31*I21</f>
        <v>-4346072176.0140486</v>
      </c>
      <c r="J23" s="11">
        <f>J31*J21</f>
        <v>-4466520468.7935057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v>63816482201.72966</v>
      </c>
      <c r="D24" s="4">
        <v>48332418247.407913</v>
      </c>
      <c r="E24" s="4">
        <v>40292799608.19915</v>
      </c>
      <c r="F24" s="5">
        <f>E24*(1+E25)</f>
        <v>33590491830.057831</v>
      </c>
      <c r="G24" s="5">
        <f>F24*(1+F25)</f>
        <v>34598206584.959564</v>
      </c>
      <c r="H24" s="5">
        <f>G24*(1+G25)</f>
        <v>35636152782.508354</v>
      </c>
      <c r="I24" s="5">
        <f>H24*(1+H25)</f>
        <v>36705237365.983604</v>
      </c>
      <c r="J24" s="11">
        <f>I24*(1+I25)</f>
        <v>37806394486.963112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-0.24263424463566052</v>
      </c>
      <c r="E25" s="8">
        <f>E24/D24-1</f>
        <v>-0.16634008664857014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v>11686000000</v>
      </c>
      <c r="D26" s="4">
        <v>12796000000</v>
      </c>
      <c r="E26" s="4">
        <v>11682000000</v>
      </c>
      <c r="F26" s="5">
        <f>E26*(1+F27)</f>
        <v>12032460000</v>
      </c>
      <c r="G26" s="5">
        <f>F26*(1+G27)</f>
        <v>12393433800</v>
      </c>
      <c r="H26" s="5">
        <f>G26*(1+H27)</f>
        <v>12765236814</v>
      </c>
      <c r="I26" s="5">
        <f>H26*(1+I27)</f>
        <v>13148193918.42</v>
      </c>
      <c r="J26" s="11">
        <f>I26*(1+J27)</f>
        <v>13542639735.972601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9.4985452678418625E-2</v>
      </c>
      <c r="E27" s="8">
        <f>E26/D26-1</f>
        <v>-8.7058455767427323E-2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v>95749000000</v>
      </c>
      <c r="D28" s="4">
        <v>109605000000</v>
      </c>
      <c r="E28" s="4">
        <v>106132000000</v>
      </c>
      <c r="F28" s="5">
        <f>E28*(1+F29)</f>
        <v>109315960000</v>
      </c>
      <c r="G28" s="5">
        <f>F28*(1+G29)</f>
        <v>112595438800</v>
      </c>
      <c r="H28" s="5">
        <f>G28*(1+H29)</f>
        <v>115973301964</v>
      </c>
      <c r="I28" s="5">
        <f>H28*(1+I29)</f>
        <v>119452501022.92</v>
      </c>
      <c r="J28" s="11">
        <f>I28*(1+J29)</f>
        <v>123036076053.6076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0.14471169411690976</v>
      </c>
      <c r="E29" s="8">
        <f>E28/D28-1</f>
        <v>-3.1686510651886324E-2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-20622000000</v>
      </c>
      <c r="D30" s="4">
        <v>-15441000000</v>
      </c>
      <c r="E30" s="4">
        <v>-13925000000</v>
      </c>
      <c r="F30" s="5">
        <f>E30*(1+F31)</f>
        <v>-12532500000</v>
      </c>
      <c r="G30" s="5">
        <f>F30*(1+G31)</f>
        <v>-11279250000</v>
      </c>
      <c r="H30" s="5">
        <f>G30*(1+H31)</f>
        <v>-10151325000</v>
      </c>
      <c r="I30" s="5">
        <f>H30*(1+I31)</f>
        <v>-9136192500</v>
      </c>
      <c r="J30" s="11">
        <f>I30*(1+J31)</f>
        <v>-8222573250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-0.25123654349723601</v>
      </c>
      <c r="E31" s="8">
        <f>E30/D30-1</f>
        <v>-9.8180169678129703E-2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54880482201.72966</v>
      </c>
      <c r="D32" s="98">
        <f>D24+D26+D30</f>
        <v>45687418247.407913</v>
      </c>
      <c r="E32" s="98">
        <f>E24+E26+E30</f>
        <v>38049799608.19915</v>
      </c>
      <c r="F32" s="99">
        <f>F24+F26+F28+F30</f>
        <v>142406411830.05783</v>
      </c>
      <c r="G32" s="99">
        <f>G24+G26+G28+G30</f>
        <v>148307829184.95956</v>
      </c>
      <c r="H32" s="99">
        <f>H24+H26+H28+H30</f>
        <v>154223366560.50836</v>
      </c>
      <c r="I32" s="99">
        <f>I24+I26+I28+I30</f>
        <v>160169739807.32361</v>
      </c>
      <c r="J32" s="39">
        <f>J24+J26+J28+J30</f>
        <v>166162537026.54333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2.9255278302917614E-2</v>
      </c>
      <c r="D35" s="8" t="s">
        <v>36</v>
      </c>
      <c r="E35" s="42">
        <f>E36/E37</f>
        <v>3.4365636475853452E-2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3.3670638158968501E-2</v>
      </c>
      <c r="D36" s="8" t="s">
        <v>38</v>
      </c>
      <c r="E36" s="43">
        <v>61270000000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0.13113383343685789</v>
      </c>
      <c r="D37" s="8" t="s">
        <v>40</v>
      </c>
      <c r="E37" s="43">
        <v>1782885646336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9.3626499799999999E-2</v>
      </c>
      <c r="D38" s="8" t="s">
        <v>42</v>
      </c>
      <c r="E38" s="42">
        <f>E39/E40</f>
        <v>0.96563436352414656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1721615646336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0.92640299999999998</v>
      </c>
      <c r="D40" s="8" t="s">
        <v>40</v>
      </c>
      <c r="E40" s="43">
        <f>E37</f>
        <v>1782885646336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9.1414341802524626E-2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Z1000"/>
  <sheetViews>
    <sheetView workbookViewId="0"/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0" width="14.5" style="84" customWidth="1"/>
    <col min="31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7706888967.5237885</v>
      </c>
      <c r="D3" s="4">
        <f t="shared" si="1"/>
        <v>18535725092.396011</v>
      </c>
      <c r="E3" s="4">
        <f t="shared" si="1"/>
        <v>13007767397.971222</v>
      </c>
      <c r="F3" s="5">
        <f t="shared" si="1"/>
        <v>19672480544.792496</v>
      </c>
      <c r="G3" s="5">
        <f t="shared" si="1"/>
        <v>21833613961.136272</v>
      </c>
      <c r="H3" s="5">
        <f t="shared" si="1"/>
        <v>23902485479.97036</v>
      </c>
      <c r="I3" s="5">
        <f t="shared" si="1"/>
        <v>25892036834.369469</v>
      </c>
      <c r="J3" s="6">
        <f t="shared" si="1"/>
        <v>27814027050.400558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1.1024771100255668</v>
      </c>
      <c r="G4" s="9">
        <f>(1+$C7)^G1</f>
        <v>1.2154557781303257</v>
      </c>
      <c r="H4" s="9">
        <f>(1+$C7)^H1</f>
        <v>1.3400121736369981</v>
      </c>
      <c r="I4" s="9">
        <f>(1+$C7)^I1</f>
        <v>1.4773327485903955</v>
      </c>
      <c r="J4" s="10">
        <f>(1+$C7)^J1</f>
        <v>1.6287255392120665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617736191208.90674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21688459498.057018</v>
      </c>
      <c r="G6" s="5">
        <f>(G3)*(1+$E$42)^G1</f>
        <v>26537792246.530029</v>
      </c>
      <c r="H6" s="5">
        <f>(H3)*(1+$E$42)^H1</f>
        <v>32029621523.341869</v>
      </c>
      <c r="I6" s="5">
        <f>(I3)*(1+$E$42)^I1</f>
        <v>38251153943.12281</v>
      </c>
      <c r="J6" s="11">
        <f>(J5+J3)*(1+E42)^J1</f>
        <v>1051424127322.8574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0.1024771100255667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1169931154533.9092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10201700479.932581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94.93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114.6800140658159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0.20804818356489926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v>386064000000</v>
      </c>
      <c r="D19" s="4">
        <v>280522000000</v>
      </c>
      <c r="E19" s="4">
        <v>232887000000</v>
      </c>
      <c r="F19" s="5">
        <f>E19*1.02</f>
        <v>237544740000</v>
      </c>
      <c r="G19" s="5">
        <f>F19*1.02</f>
        <v>242295634800</v>
      </c>
      <c r="H19" s="5">
        <f>G19*1.02</f>
        <v>247141547496</v>
      </c>
      <c r="I19" s="5">
        <f>H19*1.02</f>
        <v>252084378445.92001</v>
      </c>
      <c r="J19" s="11">
        <f>I19*1.02</f>
        <v>257126066014.83841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-0.17827602794249739</v>
      </c>
      <c r="D20" s="8">
        <f>D19/C19-1</f>
        <v>-0.2733795432881595</v>
      </c>
      <c r="E20" s="8">
        <f>E19/D19-1</f>
        <v>-0.16980842857244705</v>
      </c>
      <c r="F20" s="36">
        <f>AVERAGE(C20:E20)</f>
        <v>-0.20715466660103465</v>
      </c>
      <c r="G20" s="36">
        <f>AVERAGE(C20:F20)</f>
        <v>-0.20715466660103465</v>
      </c>
      <c r="H20" s="36">
        <f>AVERAGE(C20:G20)</f>
        <v>-0.20715466660103465</v>
      </c>
      <c r="I20" s="36">
        <f>AVERAGE(C20:H20)</f>
        <v>-0.20715466660103465</v>
      </c>
      <c r="J20" s="37">
        <f>AVERAGE(C20:I20)</f>
        <v>-0.20715466660103465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v>21331000000</v>
      </c>
      <c r="D21" s="4">
        <v>11588000000</v>
      </c>
      <c r="E21" s="4">
        <v>10073000000</v>
      </c>
      <c r="F21" s="5">
        <f>F19*E22</f>
        <v>10274460000</v>
      </c>
      <c r="G21" s="5">
        <f>G19*F22</f>
        <v>11292102154.87595</v>
      </c>
      <c r="H21" s="5">
        <f>H19*G22</f>
        <v>10805529727.151062</v>
      </c>
      <c r="I21" s="5">
        <f>I19*H22</f>
        <v>11224427517.102341</v>
      </c>
      <c r="J21" s="11">
        <f>J19*I22</f>
        <v>11558086113.047983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5.5252496995316841E-2</v>
      </c>
      <c r="D22" s="8">
        <f>D21/D19</f>
        <v>4.1308703060722513E-2</v>
      </c>
      <c r="E22" s="8">
        <f>E21/E19</f>
        <v>4.3252736305590261E-2</v>
      </c>
      <c r="F22" s="36">
        <f>AVERAGE(C22:E22)</f>
        <v>4.6604645453876541E-2</v>
      </c>
      <c r="G22" s="36">
        <f>AVERAGE(D22:F22)</f>
        <v>4.372202827339644E-2</v>
      </c>
      <c r="H22" s="36">
        <f>AVERAGE(E22:G22)</f>
        <v>4.4526470010954416E-2</v>
      </c>
      <c r="I22" s="36">
        <f>AVERAGE(F22:H22)</f>
        <v>4.4951047912742466E-2</v>
      </c>
      <c r="J22" s="37">
        <f>AVERAGE(G22:I22)</f>
        <v>4.4399848732364439E-2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-1027446000</v>
      </c>
      <c r="G23" s="5">
        <f>G31*G21</f>
        <v>-1129210215.4875951</v>
      </c>
      <c r="H23" s="5">
        <f>H31*H21</f>
        <v>-1080552972.7151062</v>
      </c>
      <c r="I23" s="5">
        <f>I31*I21</f>
        <v>-1122442751.7102342</v>
      </c>
      <c r="J23" s="11">
        <f>J31*J21</f>
        <v>-1155808611.3047984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v>22595888967.523788</v>
      </c>
      <c r="D24" s="4">
        <v>13607725092.396009</v>
      </c>
      <c r="E24" s="4">
        <v>11093767397.97122</v>
      </c>
      <c r="F24" s="5">
        <f>E24*(1+E25)</f>
        <v>9044250544.7924976</v>
      </c>
      <c r="G24" s="5">
        <f>F24*(1+F25)</f>
        <v>9315578061.1362724</v>
      </c>
      <c r="H24" s="5">
        <f>G24*(1+G25)</f>
        <v>9595045402.9703617</v>
      </c>
      <c r="I24" s="5">
        <f>H24*(1+H25)</f>
        <v>9882896765.059473</v>
      </c>
      <c r="J24" s="11">
        <f>I24*(1+I25)</f>
        <v>10179383668.011257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-0.39777872373360146</v>
      </c>
      <c r="E25" s="8">
        <f>E24/D24-1</f>
        <v>-0.18474489140213357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v>25251000000</v>
      </c>
      <c r="D26" s="4">
        <v>21789000000</v>
      </c>
      <c r="E26" s="4">
        <v>15341000000</v>
      </c>
      <c r="F26" s="5">
        <f>E26*(1+F27)</f>
        <v>15801230000</v>
      </c>
      <c r="G26" s="5">
        <f>F26*(1+G27)</f>
        <v>16275266900</v>
      </c>
      <c r="H26" s="5">
        <f>G26*(1+H27)</f>
        <v>16763524907</v>
      </c>
      <c r="I26" s="5">
        <f>H26*(1+I27)</f>
        <v>17266430654.209999</v>
      </c>
      <c r="J26" s="11">
        <f>I26*(1+J27)</f>
        <v>17784423573.8363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-0.13710348105025538</v>
      </c>
      <c r="E27" s="8">
        <f>E26/D26-1</f>
        <v>-0.29592913855615222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v>6348000000</v>
      </c>
      <c r="D28" s="4">
        <v>8522000000</v>
      </c>
      <c r="E28" s="4">
        <v>6710000000</v>
      </c>
      <c r="F28" s="5">
        <f>E28*(1+F29)</f>
        <v>6911300000</v>
      </c>
      <c r="G28" s="5">
        <f>F28*(1+G29)</f>
        <v>7118639000</v>
      </c>
      <c r="H28" s="5">
        <f>G28*(1+H29)</f>
        <v>7332198170</v>
      </c>
      <c r="I28" s="5">
        <f>H28*(1+I29)</f>
        <v>7552164115.1000004</v>
      </c>
      <c r="J28" s="11">
        <f>I28*(1+J29)</f>
        <v>7778729038.5530005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0.34247006931316948</v>
      </c>
      <c r="E29" s="8">
        <f>E28/D28-1</f>
        <v>-0.2126261440976297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-40140000000</v>
      </c>
      <c r="D30" s="4">
        <v>-16861000000</v>
      </c>
      <c r="E30" s="4">
        <v>-13427000000</v>
      </c>
      <c r="F30" s="5">
        <f>E30*(1+F31)</f>
        <v>-12084300000</v>
      </c>
      <c r="G30" s="5">
        <f>F30*(1+G31)</f>
        <v>-10875870000</v>
      </c>
      <c r="H30" s="5">
        <f>G30*(1+H31)</f>
        <v>-9788283000</v>
      </c>
      <c r="I30" s="5">
        <f>H30*(1+I31)</f>
        <v>-8809454700</v>
      </c>
      <c r="J30" s="11">
        <f>I30*(1+J31)</f>
        <v>-7928509230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-0.57994519182859983</v>
      </c>
      <c r="E31" s="8">
        <f>E30/D30-1</f>
        <v>-0.20366526303303478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7706888967.5237885</v>
      </c>
      <c r="D32" s="98">
        <f>D24+D26+D30</f>
        <v>18535725092.396011</v>
      </c>
      <c r="E32" s="98">
        <f>E24+E26+E30</f>
        <v>13007767397.971222</v>
      </c>
      <c r="F32" s="99">
        <f>F24+F26+F28+F30</f>
        <v>19672480544.792496</v>
      </c>
      <c r="G32" s="99">
        <f>G24+G26+G28+G30</f>
        <v>21833613961.136272</v>
      </c>
      <c r="H32" s="99">
        <f>H24+H26+H28+H30</f>
        <v>23902485479.97036</v>
      </c>
      <c r="I32" s="99">
        <f>I24+I26+I28+I30</f>
        <v>25892036834.369469</v>
      </c>
      <c r="J32" s="39">
        <f>J24+J26+J28+J30</f>
        <v>27814027050.400558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1.359015337716789E-2</v>
      </c>
      <c r="D35" s="8" t="s">
        <v>36</v>
      </c>
      <c r="E35" s="42">
        <f>E36/E37</f>
        <v>0.12018721595806602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1.554190472099317E-2</v>
      </c>
      <c r="D36" s="8" t="s">
        <v>38</v>
      </c>
      <c r="E36" s="43">
        <v>116395000000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0.1255799323739876</v>
      </c>
      <c r="D37" s="8" t="s">
        <v>40</v>
      </c>
      <c r="E37" s="43">
        <v>968447426560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0.1146195522</v>
      </c>
      <c r="D38" s="8" t="s">
        <v>42</v>
      </c>
      <c r="E38" s="42">
        <f>E39/E40</f>
        <v>0.87981278404193397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852052426560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1.168817</v>
      </c>
      <c r="D40" s="8" t="s">
        <v>40</v>
      </c>
      <c r="E40" s="43">
        <f>E37</f>
        <v>968447426560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0.1024771100255667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Z1000"/>
  <sheetViews>
    <sheetView workbookViewId="0"/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0" width="14.5" style="84" customWidth="1"/>
    <col min="31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31820734289.241081</v>
      </c>
      <c r="D3" s="4">
        <f t="shared" si="1"/>
        <v>21521634084.246262</v>
      </c>
      <c r="E3" s="4">
        <f t="shared" si="1"/>
        <v>13247818403.244652</v>
      </c>
      <c r="F3" s="5">
        <f t="shared" si="1"/>
        <v>116649212585.53683</v>
      </c>
      <c r="G3" s="5">
        <f t="shared" si="1"/>
        <v>123089951963.10294</v>
      </c>
      <c r="H3" s="5">
        <f t="shared" si="1"/>
        <v>129429787221.99603</v>
      </c>
      <c r="I3" s="5">
        <f t="shared" si="1"/>
        <v>135695103868.65591</v>
      </c>
      <c r="J3" s="6">
        <f t="shared" si="1"/>
        <v>141910137711.71558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1.1037730316772196</v>
      </c>
      <c r="G4" s="9">
        <f>(1+$C7)^G1</f>
        <v>1.2183149054579205</v>
      </c>
      <c r="H4" s="9">
        <f>(1+$C7)^H1</f>
        <v>1.3447431367348341</v>
      </c>
      <c r="I4" s="9">
        <f>(1+$C7)^I1</f>
        <v>1.4842912088609419</v>
      </c>
      <c r="J4" s="10">
        <f>(1+$C7)^J1</f>
        <v>1.6383206074962871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3058446794238.1807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128754255018.29848</v>
      </c>
      <c r="G6" s="5">
        <f>(G3)*(1+$E$42)^G1</f>
        <v>149962323188.74774</v>
      </c>
      <c r="H6" s="5">
        <f>(H3)*(1+$E$42)^H1</f>
        <v>174049818055.8291</v>
      </c>
      <c r="I6" s="5">
        <f>(I3)*(1+$E$42)^I1</f>
        <v>201411049757.71835</v>
      </c>
      <c r="J6" s="11">
        <f>(J5+J3)*(1+E42)^J1</f>
        <v>5243210712957.1074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0.10377303167721967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5897388158977.7012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12846799458.26037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95.883700000000005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459.05504932481347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3.7876234367761517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v>182527000000</v>
      </c>
      <c r="D19" s="4">
        <v>161857000000</v>
      </c>
      <c r="E19" s="4">
        <v>136819000000</v>
      </c>
      <c r="F19" s="5">
        <f>E19*1.02</f>
        <v>139555380000</v>
      </c>
      <c r="G19" s="5">
        <f>F19*1.02</f>
        <v>142346487600</v>
      </c>
      <c r="H19" s="5">
        <f>G19*1.02</f>
        <v>145193417352</v>
      </c>
      <c r="I19" s="5">
        <f>H19*1.02</f>
        <v>148097285699.04001</v>
      </c>
      <c r="J19" s="11">
        <f>I19*1.02</f>
        <v>151059231413.02081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-0.29153421286538811</v>
      </c>
      <c r="D20" s="8">
        <f>D19/C19-1</f>
        <v>-0.11324352013674688</v>
      </c>
      <c r="E20" s="8">
        <f>E19/D19-1</f>
        <v>-0.15469210475913919</v>
      </c>
      <c r="F20" s="36">
        <f>AVERAGE(C20:E20)</f>
        <v>-0.1864899459204247</v>
      </c>
      <c r="G20" s="36">
        <f>AVERAGE(C20:F20)</f>
        <v>-0.1864899459204247</v>
      </c>
      <c r="H20" s="36">
        <f>AVERAGE(C20:G20)</f>
        <v>-0.1864899459204247</v>
      </c>
      <c r="I20" s="36">
        <f>AVERAGE(C20:H20)</f>
        <v>-0.1864899459204247</v>
      </c>
      <c r="J20" s="37">
        <f>AVERAGE(C20:I20)</f>
        <v>-0.18648994592042473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v>40269000000</v>
      </c>
      <c r="D21" s="4">
        <v>34343000000</v>
      </c>
      <c r="E21" s="4">
        <v>30736000000</v>
      </c>
      <c r="F21" s="5">
        <f>F19*E22</f>
        <v>31350720000</v>
      </c>
      <c r="G21" s="5">
        <f>G19*F22</f>
        <v>31195123607.735786</v>
      </c>
      <c r="H21" s="5">
        <f>H19*G22</f>
        <v>31747872497.016895</v>
      </c>
      <c r="I21" s="5">
        <f>I19*H22</f>
        <v>32702623806.06852</v>
      </c>
      <c r="J21" s="11">
        <f>J19*I22</f>
        <v>33163892520.534786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0.22061941520980458</v>
      </c>
      <c r="D22" s="8">
        <f>D21/D19</f>
        <v>0.21218112284300339</v>
      </c>
      <c r="E22" s="8">
        <f>E21/E19</f>
        <v>0.22464716157843576</v>
      </c>
      <c r="F22" s="36">
        <f>AVERAGE(C22:E22)</f>
        <v>0.21914923321041457</v>
      </c>
      <c r="G22" s="36">
        <f>AVERAGE(D22:F22)</f>
        <v>0.21865917254395126</v>
      </c>
      <c r="H22" s="36">
        <f>AVERAGE(E22:G22)</f>
        <v>0.22081852244426722</v>
      </c>
      <c r="I22" s="36">
        <f>AVERAGE(F22:H22)</f>
        <v>0.21954230939954436</v>
      </c>
      <c r="J22" s="37">
        <f>AVERAGE(G22:I22)</f>
        <v>0.21967333479592097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-3135072000</v>
      </c>
      <c r="G23" s="5">
        <f>G31*G21</f>
        <v>-3119512360.7735786</v>
      </c>
      <c r="H23" s="5">
        <f>H31*H21</f>
        <v>-3174787249.7016897</v>
      </c>
      <c r="I23" s="5">
        <f>I31*I21</f>
        <v>-3270262380.6068521</v>
      </c>
      <c r="J23" s="11">
        <f>J31*J21</f>
        <v>-3316389252.0534787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v>40404734289.241081</v>
      </c>
      <c r="D24" s="4">
        <v>33288634084.246262</v>
      </c>
      <c r="E24" s="4">
        <v>29351818403.244652</v>
      </c>
      <c r="F24" s="5">
        <f>E24*(1+E25)</f>
        <v>25880582585.536827</v>
      </c>
      <c r="G24" s="5">
        <f>F24*(1+F25)</f>
        <v>26657000063.102932</v>
      </c>
      <c r="H24" s="5">
        <f>G24*(1+G25)</f>
        <v>27456710064.996021</v>
      </c>
      <c r="I24" s="5">
        <f>H24*(1+H25)</f>
        <v>28280411366.945904</v>
      </c>
      <c r="J24" s="11">
        <f>I24*(1+I25)</f>
        <v>29128823707.954281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-0.17612045544102695</v>
      </c>
      <c r="E25" s="8">
        <f>E24/D24-1</f>
        <v>-0.11826305852737573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v>13697000000</v>
      </c>
      <c r="D26" s="4">
        <v>11781000000</v>
      </c>
      <c r="E26" s="4">
        <v>9035000000</v>
      </c>
      <c r="F26" s="5">
        <f>E26*(1+F27)</f>
        <v>9306050000</v>
      </c>
      <c r="G26" s="5">
        <f>F26*(1+G27)</f>
        <v>9585231500</v>
      </c>
      <c r="H26" s="5">
        <f>G26*(1+H27)</f>
        <v>9872788445</v>
      </c>
      <c r="I26" s="5">
        <f>H26*(1+I27)</f>
        <v>10168972098.35</v>
      </c>
      <c r="J26" s="11">
        <f>I26*(1+J27)</f>
        <v>10474041261.300501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-0.13988464627290642</v>
      </c>
      <c r="E27" s="8">
        <f>E26/D26-1</f>
        <v>-0.23308717426364489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v>117462000000</v>
      </c>
      <c r="D28" s="4">
        <v>107357000000</v>
      </c>
      <c r="E28" s="4">
        <v>101056000000</v>
      </c>
      <c r="F28" s="5">
        <f>E28*(1+F29)</f>
        <v>104087680000</v>
      </c>
      <c r="G28" s="5">
        <f>F28*(1+G29)</f>
        <v>107210310400</v>
      </c>
      <c r="H28" s="5">
        <f>G28*(1+H29)</f>
        <v>110426619712</v>
      </c>
      <c r="I28" s="5">
        <f>H28*(1+I29)</f>
        <v>113739418303.36</v>
      </c>
      <c r="J28" s="11">
        <f>I28*(1+J29)</f>
        <v>117151600852.4608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-8.6027821763634216E-2</v>
      </c>
      <c r="E29" s="8">
        <f>E28/D28-1</f>
        <v>-5.8692027534301472E-2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-22281000000</v>
      </c>
      <c r="D30" s="4">
        <v>-23548000000</v>
      </c>
      <c r="E30" s="4">
        <v>-25139000000</v>
      </c>
      <c r="F30" s="5">
        <f>E30*(1+F31)</f>
        <v>-22625100000</v>
      </c>
      <c r="G30" s="5">
        <f>F30*(1+G31)</f>
        <v>-20362590000</v>
      </c>
      <c r="H30" s="5">
        <f>G30*(1+H31)</f>
        <v>-18326331000</v>
      </c>
      <c r="I30" s="5">
        <f>H30*(1+I31)</f>
        <v>-16493697900</v>
      </c>
      <c r="J30" s="11">
        <f>I30*(1+J31)</f>
        <v>-14844328110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5.6864593151115361E-2</v>
      </c>
      <c r="E31" s="8">
        <f>E30/D30-1</f>
        <v>6.7564124341769949E-2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31820734289.241081</v>
      </c>
      <c r="D32" s="98">
        <f>D24+D26+D30</f>
        <v>21521634084.246262</v>
      </c>
      <c r="E32" s="98">
        <f>E24+E26+E30</f>
        <v>13247818403.244652</v>
      </c>
      <c r="F32" s="99">
        <f>F24+F26+F28+F30</f>
        <v>116649212585.53683</v>
      </c>
      <c r="G32" s="99">
        <f>G24+G26+G28+G30</f>
        <v>123089951963.10294</v>
      </c>
      <c r="H32" s="99">
        <f>H24+H26+H28+H30</f>
        <v>129429787221.99603</v>
      </c>
      <c r="I32" s="99">
        <f>I24+I26+I28+I30</f>
        <v>135695103868.65591</v>
      </c>
      <c r="J32" s="39">
        <f>J24+J26+J28+J30</f>
        <v>141910137711.71558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1.021095342431072E-2</v>
      </c>
      <c r="D35" s="8" t="s">
        <v>36</v>
      </c>
      <c r="E35" s="42">
        <f>E36/E37</f>
        <v>2.3051656737280879E-2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1.2185243880964961E-2</v>
      </c>
      <c r="D36" s="8" t="s">
        <v>38</v>
      </c>
      <c r="E36" s="43">
        <v>28395000000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0.16202305640663919</v>
      </c>
      <c r="D37" s="8" t="s">
        <v>40</v>
      </c>
      <c r="E37" s="43">
        <v>1231798665216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0.10598068260000001</v>
      </c>
      <c r="D38" s="8" t="s">
        <v>42</v>
      </c>
      <c r="E38" s="42">
        <f>E39/E40</f>
        <v>0.97694834326271918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1203403665216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1.069061</v>
      </c>
      <c r="D40" s="8" t="s">
        <v>40</v>
      </c>
      <c r="E40" s="43">
        <f>E37</f>
        <v>1231798665216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0.10377303167721967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Z1000"/>
  <sheetViews>
    <sheetView workbookViewId="0"/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0" width="14.5" style="84" customWidth="1"/>
    <col min="31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4475677094.8596716</v>
      </c>
      <c r="D3" s="4">
        <f t="shared" si="1"/>
        <v>2856545216.778996</v>
      </c>
      <c r="E3" s="4">
        <f t="shared" si="1"/>
        <v>3540825872.6486268</v>
      </c>
      <c r="F3" s="5">
        <f t="shared" si="1"/>
        <v>14309775281.420475</v>
      </c>
      <c r="G3" s="5">
        <f t="shared" si="1"/>
        <v>14809268539.863089</v>
      </c>
      <c r="H3" s="5">
        <f t="shared" si="1"/>
        <v>15316726596.058981</v>
      </c>
      <c r="I3" s="5">
        <f t="shared" si="1"/>
        <v>15833090393.94075</v>
      </c>
      <c r="J3" s="6">
        <f t="shared" si="1"/>
        <v>16359258905.758972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1.1589769681224436</v>
      </c>
      <c r="G4" s="9">
        <f>(1+$C7)^G1</f>
        <v>1.3432276126382916</v>
      </c>
      <c r="H4" s="9">
        <f>(1+$C7)^H1</f>
        <v>1.5567698659938753</v>
      </c>
      <c r="I4" s="9">
        <f>(1+$C7)^I1</f>
        <v>1.8042604193539644</v>
      </c>
      <c r="J4" s="10">
        <f>(1+$C7)^J1</f>
        <v>2.0910962705261862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155927822516.73132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16584699970.174189</v>
      </c>
      <c r="G6" s="5">
        <f>(G3)*(1+$E$42)^G1</f>
        <v>19892218425.719654</v>
      </c>
      <c r="H6" s="5">
        <f>(H3)*(1+$E$42)^H1</f>
        <v>23844618410.411568</v>
      </c>
      <c r="I6" s="5">
        <f>(I3)*(1+$E$42)^I1</f>
        <v>28567018313.840763</v>
      </c>
      <c r="J6" s="11">
        <f>(J5+J3)*(1+E42)^J1</f>
        <v>360268873422.41083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0.15897696812244347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449157428542.55701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2491999976.414619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188.59139999999999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180.23974028634831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-4.4284414420019604E-2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v>16675000000</v>
      </c>
      <c r="D19" s="4">
        <v>10918000000</v>
      </c>
      <c r="E19" s="4">
        <v>11716000000</v>
      </c>
      <c r="F19" s="5">
        <f>E19*1.02</f>
        <v>11950320000</v>
      </c>
      <c r="G19" s="5">
        <f>F19*1.02</f>
        <v>12189326400</v>
      </c>
      <c r="H19" s="5">
        <f>G19*1.02</f>
        <v>12433112928</v>
      </c>
      <c r="I19" s="5">
        <f>H19*1.02</f>
        <v>12681775186.559999</v>
      </c>
      <c r="J19" s="11">
        <f>I19*1.02</f>
        <v>12935410690.291199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-0.38043397488296049</v>
      </c>
      <c r="D20" s="8">
        <f>D19/C19-1</f>
        <v>-0.3452473763118441</v>
      </c>
      <c r="E20" s="8">
        <f>E19/D19-1</f>
        <v>7.3090309580509327E-2</v>
      </c>
      <c r="F20" s="36">
        <f>AVERAGE(C20:E20)</f>
        <v>-0.21753034720476508</v>
      </c>
      <c r="G20" s="36">
        <f>AVERAGE(C20:F20)</f>
        <v>-0.21753034720476508</v>
      </c>
      <c r="H20" s="36">
        <f>AVERAGE(C20:G20)</f>
        <v>-0.21753034720476508</v>
      </c>
      <c r="I20" s="36">
        <f>AVERAGE(C20:H20)</f>
        <v>-0.21753034720476508</v>
      </c>
      <c r="J20" s="37">
        <f>AVERAGE(C20:I20)</f>
        <v>-0.21753034720476511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v>4332000000</v>
      </c>
      <c r="D21" s="4">
        <v>2796000000</v>
      </c>
      <c r="E21" s="4">
        <v>4141000000</v>
      </c>
      <c r="F21" s="5">
        <f>F19*E22</f>
        <v>4223820000</v>
      </c>
      <c r="G21" s="5">
        <f>G19*F22</f>
        <v>3532179284.9028249</v>
      </c>
      <c r="H21" s="5">
        <f>H19*G22</f>
        <v>3727097256.6713204</v>
      </c>
      <c r="I21" s="5">
        <f>I19*H22</f>
        <v>3986290034.7925491</v>
      </c>
      <c r="J21" s="11">
        <f>J19*I22</f>
        <v>3897354911.9674654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0.25979010494752625</v>
      </c>
      <c r="D22" s="8">
        <f>D21/D19</f>
        <v>0.25609085913170909</v>
      </c>
      <c r="E22" s="8">
        <f>E21/E19</f>
        <v>0.35344827586206895</v>
      </c>
      <c r="F22" s="36">
        <f>AVERAGE(C22:E22)</f>
        <v>0.28977641331376808</v>
      </c>
      <c r="G22" s="36">
        <f>AVERAGE(D22:F22)</f>
        <v>0.29977184943584873</v>
      </c>
      <c r="H22" s="36">
        <f>AVERAGE(E22:G22)</f>
        <v>0.31433217953722864</v>
      </c>
      <c r="I22" s="36">
        <f>AVERAGE(F22:H22)</f>
        <v>0.3012934807622818</v>
      </c>
      <c r="J22" s="37">
        <f>AVERAGE(G22:I22)</f>
        <v>0.3051325032451197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-422382000</v>
      </c>
      <c r="G23" s="5">
        <f>G31*G21</f>
        <v>-353217928.49028254</v>
      </c>
      <c r="H23" s="5">
        <f>H31*H21</f>
        <v>-372709725.66713208</v>
      </c>
      <c r="I23" s="5">
        <f>I31*I21</f>
        <v>-398629003.47925496</v>
      </c>
      <c r="J23" s="11">
        <f>J31*J21</f>
        <v>-389735491.19674659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v>4505677094.8596716</v>
      </c>
      <c r="D24" s="4">
        <v>2964545216.778996</v>
      </c>
      <c r="E24" s="4">
        <v>3878825872.6486268</v>
      </c>
      <c r="F24" s="5">
        <f>E24*(1+E25)</f>
        <v>5075075281.4204741</v>
      </c>
      <c r="G24" s="5">
        <f>F24*(1+F25)</f>
        <v>5227327539.8630886</v>
      </c>
      <c r="H24" s="5">
        <f>G24*(1+G25)</f>
        <v>5384147366.0589809</v>
      </c>
      <c r="I24" s="5">
        <f>H24*(1+H25)</f>
        <v>5545671787.0407505</v>
      </c>
      <c r="J24" s="11">
        <f>I24*(1+I25)</f>
        <v>5712041940.6519728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-0.34204223818854773</v>
      </c>
      <c r="E25" s="8">
        <f>E24/D24-1</f>
        <v>0.30840502978160167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v>1098000000</v>
      </c>
      <c r="D26" s="4">
        <v>381000000</v>
      </c>
      <c r="E26" s="4">
        <v>262000000</v>
      </c>
      <c r="F26" s="5">
        <f>E26*(1+F27)</f>
        <v>269860000</v>
      </c>
      <c r="G26" s="5">
        <f>F26*(1+G27)</f>
        <v>277955800</v>
      </c>
      <c r="H26" s="5">
        <f>G26*(1+H27)</f>
        <v>286294474</v>
      </c>
      <c r="I26" s="5">
        <f>H26*(1+I27)</f>
        <v>294883308.22000003</v>
      </c>
      <c r="J26" s="11">
        <f>I26*(1+J27)</f>
        <v>303729807.46660006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-0.65300546448087426</v>
      </c>
      <c r="E27" s="8">
        <f>E26/D26-1</f>
        <v>-0.31233595800524938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v>12130000000</v>
      </c>
      <c r="D28" s="4">
        <v>11906000000</v>
      </c>
      <c r="E28" s="4">
        <v>9228000000</v>
      </c>
      <c r="F28" s="5">
        <f>E28*(1+F29)</f>
        <v>9504840000</v>
      </c>
      <c r="G28" s="5">
        <f>F28*(1+G29)</f>
        <v>9789985200</v>
      </c>
      <c r="H28" s="5">
        <f>G28*(1+H29)</f>
        <v>10083684756</v>
      </c>
      <c r="I28" s="5">
        <f>H28*(1+I29)</f>
        <v>10386195298.68</v>
      </c>
      <c r="J28" s="11">
        <f>I28*(1+J29)</f>
        <v>10697781157.6404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-1.8466611706512759E-2</v>
      </c>
      <c r="E29" s="8">
        <f>E28/D28-1</f>
        <v>-0.22492860742482779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-1128000000</v>
      </c>
      <c r="D30" s="4">
        <v>-489000000</v>
      </c>
      <c r="E30" s="4">
        <v>-600000000</v>
      </c>
      <c r="F30" s="5">
        <f>E30*(1+F31)</f>
        <v>-540000000</v>
      </c>
      <c r="G30" s="5">
        <f>F30*(1+G31)</f>
        <v>-486000000</v>
      </c>
      <c r="H30" s="5">
        <f>G30*(1+H31)</f>
        <v>-437400000</v>
      </c>
      <c r="I30" s="5">
        <f>H30*(1+I31)</f>
        <v>-393660000</v>
      </c>
      <c r="J30" s="11">
        <f>I30*(1+J31)</f>
        <v>-354294000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-0.5664893617021276</v>
      </c>
      <c r="E31" s="8">
        <f>E30/D30-1</f>
        <v>0.22699386503067487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4475677094.8596716</v>
      </c>
      <c r="D32" s="98">
        <f>D24+D26+D30</f>
        <v>2856545216.778996</v>
      </c>
      <c r="E32" s="98">
        <f>E24+E26+E30</f>
        <v>3540825872.6486268</v>
      </c>
      <c r="F32" s="99">
        <f>F24+F26+F28+F30</f>
        <v>14309775281.420475</v>
      </c>
      <c r="G32" s="99">
        <f>G24+G26+G28+G30</f>
        <v>14809268539.863089</v>
      </c>
      <c r="H32" s="99">
        <f>H24+H26+H28+H30</f>
        <v>15316726596.058981</v>
      </c>
      <c r="I32" s="99">
        <f>I24+I26+I28+I30</f>
        <v>15833090393.94075</v>
      </c>
      <c r="J32" s="39">
        <f>J24+J26+J28+J30</f>
        <v>16359258905.758972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1.9809457298876239E-2</v>
      </c>
      <c r="D35" s="8" t="s">
        <v>36</v>
      </c>
      <c r="E35" s="42">
        <f>E36/E37</f>
        <v>2.4867557205758072E-2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2.0193377256781039E-2</v>
      </c>
      <c r="D36" s="8" t="s">
        <v>38</v>
      </c>
      <c r="E36" s="43">
        <v>11687000000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1.901217181370083E-2</v>
      </c>
      <c r="D37" s="8" t="s">
        <v>40</v>
      </c>
      <c r="E37" s="43">
        <v>469969764352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0.16252597939999999</v>
      </c>
      <c r="D38" s="8" t="s">
        <v>42</v>
      </c>
      <c r="E38" s="42">
        <f>E39/E40</f>
        <v>0.97513244279424194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458282764352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1.7220089999999999</v>
      </c>
      <c r="D40" s="8" t="s">
        <v>40</v>
      </c>
      <c r="E40" s="43">
        <f>E37</f>
        <v>469969764352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0.15897696812244347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DCF (Timur)</vt:lpstr>
      <vt:lpstr>AAPL</vt:lpstr>
      <vt:lpstr>MSFT</vt:lpstr>
      <vt:lpstr>AMZN</vt:lpstr>
      <vt:lpstr>GOOG</vt:lpstr>
      <vt:lpstr>NVDA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2023-01-26T07:10:34Z</dcterms:modified>
</cp:coreProperties>
</file>