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F" sheetId="1" r:id="rId4"/>
    <sheet state="visible" name="Ratios " sheetId="2" r:id="rId5"/>
    <sheet state="hidden" name="DCF (Timur)" sheetId="3" r:id="rId6"/>
    <sheet state="visible" name="Income Statement " sheetId="4" r:id="rId7"/>
    <sheet state="visible" name="Balance Sheet" sheetId="5" r:id="rId8"/>
    <sheet state="visible" name="Statement of Cashflow" sheetId="6" r:id="rId9"/>
    <sheet state="visible" name="Supplemental Items (IS)" sheetId="7" r:id="rId10"/>
    <sheet state="visible" name="Supplemental Items (BS)" sheetId="8" r:id="rId11"/>
    <sheet state="visible" name="Supplemental Items (CF)" sheetId="9" r:id="rId12"/>
  </sheets>
  <definedNames/>
  <calcPr/>
  <extLst>
    <ext uri="GoogleSheetsCustomDataVersion1">
      <go:sheetsCustomData xmlns:go="http://customooxmlschemas.google.com/" r:id="rId13" roundtripDataSignature="AMtx7miwbtfCO3bwV9SFFDqT8aImbXFIrg=="/>
    </ext>
  </extLst>
</workbook>
</file>

<file path=xl/sharedStrings.xml><?xml version="1.0" encoding="utf-8"?>
<sst xmlns="http://schemas.openxmlformats.org/spreadsheetml/2006/main" count="439" uniqueCount="281">
  <si>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</si>
  <si>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</si>
  <si>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</si>
  <si>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</si>
  <si>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</si>
  <si>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</si>
  <si>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</si>
  <si>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</si>
  <si>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</si>
  <si>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</si>
  <si>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</si>
  <si>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</si>
  <si>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</si>
  <si>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</si>
  <si>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</si>
  <si>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</si>
  <si>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</si>
  <si>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</si>
  <si>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</si>
  <si>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</si>
  <si>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</si>
  <si>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</si>
  <si>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</si>
  <si>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</si>
  <si>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</si>
  <si>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</si>
  <si>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</si>
  <si>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</si>
  <si>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</si>
  <si>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</si>
  <si>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</si>
  <si>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</si>
  <si>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</si>
  <si>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</si>
  <si>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</si>
  <si>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</si>
  <si>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</si>
  <si>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Avergae Rate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</si>
  <si>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</si>
  <si>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</si>
  <si>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</si>
  <si>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</si>
  <si>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</si>
  <si>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</si>
  <si>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</si>
  <si>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</si>
  <si>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</si>
  <si>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</si>
  <si>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</si>
  <si>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</si>
  <si>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</si>
  <si>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</si>
  <si>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</si>
  <si>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</si>
  <si>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</si>
  <si>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</si>
  <si>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</si>
  <si>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</si>
  <si>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</si>
  <si>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</si>
  <si>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</si>
  <si>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</si>
  <si>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</si>
  <si>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</si>
  <si>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</si>
  <si>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</si>
  <si>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</si>
  <si>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</si>
  <si>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</si>
  <si>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</si>
  <si>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</si>
  <si>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</si>
  <si>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</si>
  <si>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</si>
  <si>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</si>
  <si>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</si>
  <si>
    <t>Income Statement</t>
  </si>
  <si>
    <t xml:space="preserve">For the Fiscal Period Ending
</t>
  </si>
  <si>
    <t>Apr. 30th - 2018</t>
  </si>
  <si>
    <t>Apr. 30th - 2019</t>
  </si>
  <si>
    <t>Apr. 30th - 2020</t>
  </si>
  <si>
    <t>Currency (Millions of US $ except per share data)</t>
  </si>
  <si>
    <t>USD</t>
  </si>
  <si>
    <t xml:space="preserve"> </t>
  </si>
  <si>
    <t>Revenue</t>
  </si>
  <si>
    <t>Other Revenue</t>
  </si>
  <si>
    <t>-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</si>
  <si>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</si>
  <si>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</si>
  <si>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</si>
  <si>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</si>
  <si>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</si>
  <si>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</si>
  <si>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</si>
  <si>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</si>
  <si>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</si>
  <si>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</si>
  <si>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</si>
  <si>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</si>
  <si>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Currency Exchange Gains (Loss)</t>
  </si>
  <si>
    <t>Other Non-Operating Inc. (Exp.)</t>
  </si>
  <si>
    <t xml:space="preserve">  EBT Excl. Unusual Items</t>
  </si>
  <si>
    <t>Impairment of Goodwill</t>
  </si>
  <si>
    <t>Gain (Loss) On Sale Of Invest.</t>
  </si>
  <si>
    <t>Other Unusual Items</t>
  </si>
  <si>
    <t xml:space="preserve">  EBT Incl. Unusual Items</t>
  </si>
  <si>
    <t>Income Tax Expense</t>
  </si>
  <si>
    <t>Tax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</si>
  <si>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</si>
  <si>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</si>
  <si>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</si>
  <si>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</si>
  <si>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</si>
  <si>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</si>
  <si>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</si>
  <si>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</si>
  <si>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</si>
  <si>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</si>
  <si>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</si>
  <si>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</si>
  <si>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</si>
  <si>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</si>
  <si>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</si>
  <si>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</si>
  <si>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</si>
  <si>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</si>
  <si>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</si>
  <si>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</si>
  <si>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Shares per Depository Receipt</t>
  </si>
  <si>
    <t>Balance Sheet</t>
  </si>
  <si>
    <t xml:space="preserve">Balance Sheet as of:
</t>
  </si>
  <si>
    <t>Sep. 28th - 2018</t>
  </si>
  <si>
    <t>Sep. 28th - 2019</t>
  </si>
  <si>
    <t>Sep. 28th - 2020</t>
  </si>
  <si>
    <t>Currency</t>
  </si>
  <si>
    <t>ASSETS</t>
  </si>
  <si>
    <t>Cash And Equivalents</t>
  </si>
  <si>
    <t>Short Term Investments</t>
  </si>
  <si>
    <t xml:space="preserve">  Total Cash &amp; ST Investments</t>
  </si>
  <si>
    <t>Accounts Receivable</t>
  </si>
  <si>
    <t>Other Receivables</t>
  </si>
  <si>
    <t xml:space="preserve">  Total Receivables</t>
  </si>
  <si>
    <t>Inventory</t>
  </si>
  <si>
    <t>Restricted Cash</t>
  </si>
  <si>
    <t>Other Current Assets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</si>
  <si>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</si>
  <si>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</si>
  <si>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</si>
  <si>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</si>
  <si>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Long-term Investments</t>
  </si>
  <si>
    <t>Goodwill</t>
  </si>
  <si>
    <t>Other Intangibles</t>
  </si>
  <si>
    <t>Other Long-Term Assets</t>
  </si>
  <si>
    <t>Total Assets</t>
  </si>
  <si>
    <t>LIABILITIES</t>
  </si>
  <si>
    <t>Accounts Payable</t>
  </si>
  <si>
    <t>Accrued Exp.</t>
  </si>
  <si>
    <t>Short-term Borrowings</t>
  </si>
  <si>
    <t>Curr. Port. of LT Debt</t>
  </si>
  <si>
    <t>Curr. Port. of Leases</t>
  </si>
  <si>
    <t>Unearned Revenue, Current</t>
  </si>
  <si>
    <t>Other Current Liabilities</t>
  </si>
  <si>
    <t xml:space="preserve">  Total Current Liabilities</t>
  </si>
  <si>
    <t>Long-Term Debt</t>
  </si>
  <si>
    <t>Long-Term Leases</t>
  </si>
  <si>
    <t>Unearned Revenue, Non-Current</t>
  </si>
  <si>
    <t>Def. Tax Liability, Non-Curr.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</si>
  <si>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</si>
  <si>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</si>
  <si>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</si>
  <si>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</si>
  <si>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</si>
  <si>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</si>
  <si>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</si>
  <si>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 xml:space="preserve">  Total Common Equity</t>
  </si>
  <si>
    <t>Total Equity</t>
  </si>
  <si>
    <t>Total Liabilities And Equity</t>
  </si>
  <si>
    <t>Balance</t>
  </si>
  <si>
    <t>Cash Flow</t>
  </si>
  <si>
    <t>Net Income</t>
  </si>
  <si>
    <t>Depreciation &amp; Amort., Total</t>
  </si>
  <si>
    <t>Stock-Based Compensation</t>
  </si>
  <si>
    <t>Other Operating Activities</t>
  </si>
  <si>
    <t>Change in Acc. Receivable</t>
  </si>
  <si>
    <t>Change In Inventories</t>
  </si>
  <si>
    <t>Change in Acc. Payable</t>
  </si>
  <si>
    <t>Change in Unearned Rev.</t>
  </si>
  <si>
    <t>Change in Other Net Operating Assets</t>
  </si>
  <si>
    <t xml:space="preserve">  Cash from Ops.</t>
  </si>
  <si>
    <t>Capital Expenditure</t>
  </si>
  <si>
    <t>Cash Acquisitions</t>
  </si>
  <si>
    <t>Divestitures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</si>
  <si>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</si>
  <si>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</si>
  <si>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</si>
  <si>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</si>
  <si>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</si>
  <si>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</si>
  <si>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</si>
  <si>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</si>
  <si>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</si>
  <si>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</si>
  <si>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</si>
  <si>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Repurchase of Common Stock</t>
  </si>
  <si>
    <t>Common Dividends Paid</t>
  </si>
  <si>
    <t>Total Dividends Paid</t>
  </si>
  <si>
    <t>Special Dividend Paid</t>
  </si>
  <si>
    <t>Other Financing Activities</t>
  </si>
  <si>
    <t xml:space="preserve">  Cash from Financing</t>
  </si>
  <si>
    <t xml:space="preserve">  Net Change in Cash</t>
  </si>
  <si>
    <t>Supplemental Items</t>
  </si>
  <si>
    <t>EBITDA</t>
  </si>
  <si>
    <t>EBITA</t>
  </si>
  <si>
    <t>EBIT</t>
  </si>
  <si>
    <t>EBITDAR</t>
  </si>
  <si>
    <t>As Reported Total Revenue*</t>
  </si>
  <si>
    <t>Effective Tax Rate %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</si>
  <si>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</si>
  <si>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</si>
  <si>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</si>
  <si>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</si>
  <si>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</si>
  <si>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</si>
  <si>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</si>
  <si>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Interest on Long Term Debt</t>
  </si>
  <si>
    <t>Filing Date</t>
  </si>
  <si>
    <t>Restatement Type</t>
  </si>
  <si>
    <t>NC</t>
  </si>
  <si>
    <t>O</t>
  </si>
  <si>
    <t>Calculation Type</t>
  </si>
  <si>
    <t>REP</t>
  </si>
  <si>
    <t>Supplemental Operating Expense Items</t>
  </si>
  <si>
    <t>R&amp;D Exp.</t>
  </si>
  <si>
    <t>Net Rental Exp.</t>
  </si>
  <si>
    <t>Imputed Oper. Lease Interest Exp.</t>
  </si>
  <si>
    <t>Imputed Oper. Lease Depreciation</t>
  </si>
  <si>
    <t>Stock-Based Comp., COGS</t>
  </si>
  <si>
    <t>Stock-Based Comp., R&amp;D Exp.</t>
  </si>
  <si>
    <t>Stock-Based Comp., SG&amp;A Exp.</t>
  </si>
  <si>
    <t>Stock-Based Comp., Unallocated</t>
  </si>
  <si>
    <t xml:space="preserve">  Stock-Based Comp., Total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</si>
  <si>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</si>
  <si>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</si>
  <si>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</si>
  <si>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</si>
  <si>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</si>
  <si>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</si>
  <si>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</si>
  <si>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Equivalent Oper. Leases</t>
  </si>
  <si>
    <t>Inventory Method</t>
  </si>
  <si>
    <t>FIFO</t>
  </si>
  <si>
    <t>Land</t>
  </si>
  <si>
    <t>Machinery</t>
  </si>
  <si>
    <t>Leasehold Improvements</t>
  </si>
  <si>
    <t>Full Time Employees</t>
  </si>
  <si>
    <t>Accum. Allowance for Doubtful Accts</t>
  </si>
  <si>
    <t>NA</t>
  </si>
  <si>
    <t>RC</t>
  </si>
  <si>
    <t>RUP</t>
  </si>
  <si>
    <t xml:space="preserve">		RetainedEarnings</t>
  </si>
  <si>
    <t xml:space="preserve">		GainsLossesNotAffectingRetainedEarnings</t>
  </si>
  <si>
    <t xml:space="preserve">			ForeignCurrencyTranslationAdjustments</t>
  </si>
  <si>
    <t xml:space="preserve">			OtherEquityAdjustments</t>
  </si>
  <si>
    <t xml:space="preserve">		OtherEquityInterest</t>
  </si>
  <si>
    <t>TotalCapitalization</t>
  </si>
  <si>
    <t>PreferredStockEquity</t>
  </si>
  <si>
    <t>CommonStockEquity</t>
  </si>
  <si>
    <t>NetTangibleAssets</t>
  </si>
  <si>
    <t>WorkingCapital</t>
  </si>
  <si>
    <t>InvestedCapital</t>
  </si>
  <si>
    <t>TangibleBookValue</t>
  </si>
  <si>
    <t>TotalDebt</t>
  </si>
  <si>
    <t>NetDebt</t>
  </si>
  <si>
    <t>ShareIssued</t>
  </si>
  <si>
    <t>OrdinarySharesNumber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</si>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</sst>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_(* #,##0.00_);_(* \(#,##0.00\);_(* &quot;-&quot;??_);_(@_)"/>
    <numFmt numFmtId="168" formatCode="_-[$$-409]* #,##0_ ;_-[$$-409]* \-#,##0\ ;_-[$$-409]* &quot;-&quot;??_ ;_-@_ "/>
    <numFmt numFmtId="169" formatCode="_-* #,##0.00\ _€_-;\-* #,##0.00\ _€_-;_-* &quot;-&quot;??\ _€_-;_-@"/>
    <numFmt numFmtId="170" formatCode="_-[$$-409]* #,##0.00_ ;_-[$$-409]* \-#,##0.00\ ;_-[$$-409]* &quot;-&quot;??_ ;_-@_ "/>
    <numFmt numFmtId="171" formatCode="0.0%"/>
    <numFmt numFmtId="172" formatCode="_-* #,##0.0\ _€_-;\-* #,##0.0\ _€_-;_-* &quot;-&quot;?\ _€_-;_-@"/>
    <numFmt numFmtId="173" formatCode="_(* #,##0.0_);_(* \(#,##0.0\)_)\ ;_(* 0_)"/>
    <numFmt numFmtId="174" formatCode="_(#,##0.0%_);_(\(#,##0.0%\)_);_(#,##0.0%_)"/>
    <numFmt numFmtId="175" formatCode="mmm\-dd\-yyyy"/>
    <numFmt numFmtId="176" formatCode="_(&quot;$&quot;#,##0.0#_);_(\(&quot;$&quot;#,##0.0#\)_);_(&quot;$&quot;&quot; - &quot;_)"/>
    <numFmt numFmtId="177" formatCode="_(* #,##0_);_(* \(#,##0\)_)\ ;_(* 0_)"/>
  </numFmts>
  <fonts count="16">
    <font>
      <sz val="11.0"/>
      <color theme="1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i/>
      <sz val="12.0"/>
      <color theme="1"/>
      <name val="Arial"/>
    </font>
    <font/>
    <font>
      <b/>
      <u/>
      <sz val="12.0"/>
      <color theme="1"/>
      <name val="Arial"/>
    </font>
    <font>
      <b/>
      <sz val="12.0"/>
      <color theme="1"/>
      <name val="Avenir"/>
    </font>
    <font>
      <sz val="12.0"/>
      <color theme="1"/>
      <name val="Avenir"/>
    </font>
    <font>
      <b/>
      <sz val="12.0"/>
      <color rgb="FFFFFFFF"/>
      <name val="Arial"/>
    </font>
    <font>
      <b/>
      <sz val="12.0"/>
      <color rgb="FF000000"/>
      <name val="Arial"/>
    </font>
    <font>
      <b/>
      <i/>
      <sz val="12.0"/>
      <color rgb="FF000000"/>
      <name val="Arial"/>
    </font>
    <font>
      <sz val="12.0"/>
      <color rgb="FF000000"/>
      <name val="Arial"/>
    </font>
    <font>
      <b/>
      <u/>
      <sz val="12.0"/>
      <color rgb="FF000000"/>
      <name val="Arial"/>
    </font>
    <font>
      <b/>
      <u/>
      <sz val="12.0"/>
      <color rgb="FF000000"/>
      <name val="Arial"/>
    </font>
    <font>
      <b/>
      <u/>
      <sz val="12.0"/>
      <color rgb="FF000000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3366"/>
        <bgColor rgb="FF003366"/>
      </patternFill>
    </fill>
  </fills>
  <borders count="30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theme="1"/>
      </top>
      <bottom style="double">
        <color theme="1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left"/>
    </xf>
    <xf borderId="2" fillId="2" fontId="2" numFmtId="9" xfId="0" applyBorder="1" applyFont="1" applyNumberFormat="1"/>
    <xf borderId="3" fillId="2" fontId="2" numFmtId="9" xfId="0" applyBorder="1" applyFont="1" applyNumberFormat="1"/>
    <xf borderId="4" fillId="3" fontId="1" numFmtId="0" xfId="0" applyAlignment="1" applyBorder="1" applyFill="1" applyFont="1">
      <alignment horizontal="left"/>
    </xf>
    <xf borderId="5" fillId="3" fontId="1" numFmtId="164" xfId="0" applyBorder="1" applyFont="1" applyNumberFormat="1"/>
    <xf borderId="5" fillId="4" fontId="1" numFmtId="164" xfId="0" applyBorder="1" applyFill="1" applyFont="1" applyNumberFormat="1"/>
    <xf borderId="6" fillId="4" fontId="1" numFmtId="164" xfId="0" applyBorder="1" applyFont="1" applyNumberFormat="1"/>
    <xf borderId="5" fillId="3" fontId="1" numFmtId="0" xfId="0" applyBorder="1" applyFont="1"/>
    <xf borderId="5" fillId="3" fontId="1" numFmtId="9" xfId="0" applyBorder="1" applyFont="1" applyNumberFormat="1"/>
    <xf borderId="5" fillId="4" fontId="1" numFmtId="2" xfId="0" applyBorder="1" applyFont="1" applyNumberFormat="1"/>
    <xf borderId="7" fillId="4" fontId="1" numFmtId="2" xfId="0" applyBorder="1" applyFont="1" applyNumberFormat="1"/>
    <xf borderId="8" fillId="3" fontId="1" numFmtId="0" xfId="0" applyAlignment="1" applyBorder="1" applyFont="1">
      <alignment horizontal="left"/>
    </xf>
    <xf borderId="2" fillId="3" fontId="1" numFmtId="0" xfId="0" applyBorder="1" applyFont="1"/>
    <xf borderId="2" fillId="3" fontId="1" numFmtId="9" xfId="0" applyBorder="1" applyFont="1" applyNumberFormat="1"/>
    <xf borderId="2" fillId="4" fontId="1" numFmtId="2" xfId="0" applyBorder="1" applyFont="1" applyNumberFormat="1"/>
    <xf borderId="3" fillId="4" fontId="1" numFmtId="164" xfId="0" applyBorder="1" applyFont="1" applyNumberFormat="1"/>
    <xf borderId="7" fillId="4" fontId="1" numFmtId="164" xfId="0" applyBorder="1" applyFont="1" applyNumberFormat="1"/>
    <xf borderId="5" fillId="3" fontId="1" numFmtId="10" xfId="0" applyBorder="1" applyFont="1" applyNumberFormat="1"/>
    <xf borderId="5" fillId="4" fontId="1" numFmtId="165" xfId="0" applyBorder="1" applyFont="1" applyNumberFormat="1"/>
    <xf borderId="7" fillId="4" fontId="1" numFmtId="165" xfId="0" applyBorder="1" applyFont="1" applyNumberFormat="1"/>
    <xf borderId="4" fillId="3" fontId="2" numFmtId="0" xfId="0" applyAlignment="1" applyBorder="1" applyFont="1">
      <alignment horizontal="left"/>
    </xf>
    <xf borderId="5" fillId="3" fontId="1" numFmtId="166" xfId="0" applyBorder="1" applyFont="1" applyNumberFormat="1"/>
    <xf borderId="5" fillId="3" fontId="1" numFmtId="167" xfId="0" applyBorder="1" applyFont="1" applyNumberFormat="1"/>
    <xf borderId="9" fillId="5" fontId="2" numFmtId="0" xfId="0" applyAlignment="1" applyBorder="1" applyFill="1" applyFont="1">
      <alignment horizontal="left"/>
    </xf>
    <xf borderId="10" fillId="5" fontId="1" numFmtId="166" xfId="0" applyBorder="1" applyFont="1" applyNumberFormat="1"/>
    <xf borderId="11" fillId="3" fontId="1" numFmtId="9" xfId="0" applyBorder="1" applyFont="1" applyNumberFormat="1"/>
    <xf borderId="11" fillId="4" fontId="1" numFmtId="165" xfId="0" applyBorder="1" applyFont="1" applyNumberFormat="1"/>
    <xf borderId="12" fillId="4" fontId="1" numFmtId="165" xfId="0" applyBorder="1" applyFont="1" applyNumberFormat="1"/>
    <xf borderId="13" fillId="5" fontId="2" numFmtId="0" xfId="0" applyAlignment="1" applyBorder="1" applyFont="1">
      <alignment horizontal="left"/>
    </xf>
    <xf borderId="14" fillId="5" fontId="1" numFmtId="9" xfId="0" applyBorder="1" applyFont="1" applyNumberFormat="1"/>
    <xf borderId="0" fillId="0" fontId="1" numFmtId="9" xfId="0" applyFont="1" applyNumberFormat="1"/>
    <xf borderId="0" fillId="0" fontId="1" numFmtId="165" xfId="0" applyFont="1" applyNumberFormat="1"/>
    <xf borderId="1" fillId="2" fontId="2" numFmtId="0" xfId="0" applyBorder="1" applyFont="1"/>
    <xf borderId="15" fillId="2" fontId="1" numFmtId="0" xfId="0" applyBorder="1" applyFont="1"/>
    <xf borderId="6" fillId="2" fontId="1" numFmtId="0" xfId="0" applyBorder="1" applyFont="1"/>
    <xf borderId="4" fillId="3" fontId="3" numFmtId="0" xfId="0" applyBorder="1" applyFont="1"/>
    <xf borderId="5" fillId="4" fontId="2" numFmtId="0" xfId="0" applyBorder="1" applyFont="1"/>
    <xf borderId="5" fillId="4" fontId="1" numFmtId="0" xfId="0" applyBorder="1" applyFont="1"/>
    <xf borderId="7" fillId="4" fontId="1" numFmtId="0" xfId="0" applyBorder="1" applyFont="1"/>
    <xf borderId="4" fillId="3" fontId="1" numFmtId="0" xfId="0" applyBorder="1" applyFont="1"/>
    <xf borderId="15" fillId="3" fontId="1" numFmtId="0" xfId="0" applyBorder="1" applyFont="1"/>
    <xf borderId="15" fillId="4" fontId="1" numFmtId="0" xfId="0" applyBorder="1" applyFont="1"/>
    <xf borderId="6" fillId="4" fontId="1" numFmtId="0" xfId="0" applyBorder="1" applyFont="1"/>
    <xf borderId="16" fillId="3" fontId="1" numFmtId="0" xfId="0" applyBorder="1" applyFont="1"/>
    <xf borderId="2" fillId="4" fontId="1" numFmtId="0" xfId="0" applyBorder="1" applyFont="1"/>
    <xf borderId="3" fillId="4" fontId="1" numFmtId="0" xfId="0" applyBorder="1" applyFont="1"/>
    <xf borderId="4" fillId="3" fontId="1" numFmtId="0" xfId="0" applyAlignment="1" applyBorder="1" applyFont="1">
      <alignment horizontal="right"/>
    </xf>
    <xf borderId="5" fillId="4" fontId="1" numFmtId="9" xfId="0" applyBorder="1" applyFont="1" applyNumberFormat="1"/>
    <xf borderId="7" fillId="4" fontId="1" numFmtId="9" xfId="0" applyBorder="1" applyFont="1" applyNumberFormat="1"/>
    <xf borderId="16" fillId="3" fontId="2" numFmtId="0" xfId="0" applyAlignment="1" applyBorder="1" applyFont="1">
      <alignment horizontal="left"/>
    </xf>
    <xf borderId="11" fillId="3" fontId="1" numFmtId="164" xfId="0" applyBorder="1" applyFont="1" applyNumberFormat="1"/>
    <xf borderId="11" fillId="4" fontId="1" numFmtId="164" xfId="0" applyBorder="1" applyFont="1" applyNumberFormat="1"/>
    <xf borderId="12" fillId="4" fontId="1" numFmtId="164" xfId="0" applyBorder="1" applyFont="1" applyNumberFormat="1"/>
    <xf borderId="0" fillId="0" fontId="1" numFmtId="0" xfId="0" applyAlignment="1" applyFont="1">
      <alignment horizontal="right"/>
    </xf>
    <xf borderId="15" fillId="2" fontId="1" numFmtId="9" xfId="0" applyBorder="1" applyFont="1" applyNumberFormat="1"/>
    <xf borderId="6" fillId="2" fontId="1" numFmtId="9" xfId="0" applyBorder="1" applyFont="1" applyNumberFormat="1"/>
    <xf borderId="7" fillId="3" fontId="1" numFmtId="10" xfId="0" applyBorder="1" applyFont="1" applyNumberFormat="1"/>
    <xf borderId="7" fillId="3" fontId="1" numFmtId="164" xfId="0" applyBorder="1" applyFont="1" applyNumberFormat="1"/>
    <xf borderId="7" fillId="3" fontId="1" numFmtId="9" xfId="0" applyBorder="1" applyFont="1" applyNumberFormat="1"/>
    <xf borderId="16" fillId="3" fontId="1" numFmtId="0" xfId="0" applyAlignment="1" applyBorder="1" applyFont="1">
      <alignment horizontal="left"/>
    </xf>
    <xf borderId="11" fillId="3" fontId="1" numFmtId="10" xfId="0" applyBorder="1" applyFont="1" applyNumberFormat="1"/>
    <xf borderId="12" fillId="3" fontId="1" numFmtId="10" xfId="0" applyBorder="1" applyFont="1" applyNumberFormat="1"/>
    <xf borderId="0" fillId="0" fontId="1" numFmtId="10" xfId="0" applyFont="1" applyNumberFormat="1"/>
    <xf borderId="0" fillId="0" fontId="1" numFmtId="0" xfId="0" applyAlignment="1" applyFont="1">
      <alignment vertical="center"/>
    </xf>
    <xf borderId="17" fillId="0" fontId="2" numFmtId="0" xfId="0" applyAlignment="1" applyBorder="1" applyFont="1">
      <alignment horizontal="center" vertical="center"/>
    </xf>
    <xf borderId="17" fillId="0" fontId="4" numFmtId="0" xfId="0" applyBorder="1" applyFont="1"/>
    <xf borderId="11" fillId="6" fontId="2" numFmtId="0" xfId="0" applyAlignment="1" applyBorder="1" applyFill="1" applyFont="1">
      <alignment horizontal="center" vertical="center"/>
    </xf>
    <xf borderId="0" fillId="0" fontId="5" numFmtId="0" xfId="0" applyAlignment="1" applyFont="1">
      <alignment vertical="center"/>
    </xf>
    <xf borderId="0" fillId="0" fontId="1" numFmtId="164" xfId="0" applyFont="1" applyNumberFormat="1"/>
    <xf borderId="0" fillId="0" fontId="1" numFmtId="164" xfId="0" applyAlignment="1" applyFont="1" applyNumberFormat="1">
      <alignment vertical="center"/>
    </xf>
    <xf borderId="0" fillId="0" fontId="1" numFmtId="9" xfId="0" applyAlignment="1" applyFont="1" applyNumberFormat="1">
      <alignment vertical="center"/>
    </xf>
    <xf borderId="18" fillId="0" fontId="2" numFmtId="0" xfId="0" applyAlignment="1" applyBorder="1" applyFont="1">
      <alignment vertical="center"/>
    </xf>
    <xf borderId="18" fillId="0" fontId="2" numFmtId="164" xfId="0" applyAlignment="1" applyBorder="1" applyFont="1" applyNumberFormat="1">
      <alignment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0" fillId="0" fontId="2" numFmtId="164" xfId="0" applyAlignment="1" applyBorder="1" applyFont="1" applyNumberFormat="1">
      <alignment vertical="center"/>
    </xf>
    <xf borderId="20" fillId="0" fontId="1" numFmtId="0" xfId="0" applyAlignment="1" applyBorder="1" applyFont="1">
      <alignment vertical="center"/>
    </xf>
    <xf borderId="21" fillId="0" fontId="2" numFmtId="168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169" xfId="0" applyAlignment="1" applyFont="1" applyNumberFormat="1">
      <alignment vertical="center"/>
    </xf>
    <xf borderId="0" fillId="0" fontId="2" numFmtId="164" xfId="0" applyAlignment="1" applyFont="1" applyNumberFormat="1">
      <alignment vertical="center"/>
    </xf>
    <xf borderId="0" fillId="0" fontId="2" numFmtId="168" xfId="0" applyAlignment="1" applyFont="1" applyNumberFormat="1">
      <alignment vertical="center"/>
    </xf>
    <xf borderId="0" fillId="0" fontId="1" numFmtId="168" xfId="0" applyAlignment="1" applyFont="1" applyNumberFormat="1">
      <alignment vertical="center"/>
    </xf>
    <xf borderId="22" fillId="0" fontId="2" numFmtId="0" xfId="0" applyAlignment="1" applyBorder="1" applyFont="1">
      <alignment horizontal="left" vertical="center"/>
    </xf>
    <xf borderId="22" fillId="0" fontId="2" numFmtId="0" xfId="0" applyAlignment="1" applyBorder="1" applyFont="1">
      <alignment horizontal="right" vertical="center"/>
    </xf>
    <xf borderId="22" fillId="0" fontId="2" numFmtId="168" xfId="0" applyAlignment="1" applyBorder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1" numFmtId="170" xfId="0" applyAlignment="1" applyFont="1" applyNumberFormat="1">
      <alignment vertical="center"/>
    </xf>
    <xf borderId="0" fillId="0" fontId="1" numFmtId="3" xfId="0" applyFont="1" applyNumberFormat="1"/>
    <xf borderId="23" fillId="0" fontId="2" numFmtId="0" xfId="0" applyAlignment="1" applyBorder="1" applyFont="1">
      <alignment horizontal="left" vertical="center"/>
    </xf>
    <xf borderId="24" fillId="0" fontId="2" numFmtId="0" xfId="0" applyAlignment="1" applyBorder="1" applyFont="1">
      <alignment horizontal="right" vertical="center"/>
    </xf>
    <xf borderId="25" fillId="0" fontId="2" numFmtId="170" xfId="0" applyAlignment="1" applyBorder="1" applyFont="1" applyNumberFormat="1">
      <alignment vertical="center"/>
    </xf>
    <xf borderId="26" fillId="0" fontId="2" numFmtId="0" xfId="0" applyAlignment="1" applyBorder="1" applyFont="1">
      <alignment horizontal="left" vertical="center"/>
    </xf>
    <xf borderId="27" fillId="0" fontId="2" numFmtId="0" xfId="0" applyAlignment="1" applyBorder="1" applyFont="1">
      <alignment horizontal="right" vertical="center"/>
    </xf>
    <xf borderId="28" fillId="0" fontId="2" numFmtId="10" xfId="0" applyAlignment="1" applyBorder="1" applyFont="1" applyNumberForma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5" fillId="7" fontId="6" numFmtId="10" xfId="0" applyAlignment="1" applyBorder="1" applyFill="1" applyFont="1" applyNumberFormat="1">
      <alignment vertical="center"/>
    </xf>
    <xf borderId="5" fillId="8" fontId="6" numFmtId="10" xfId="0" applyAlignment="1" applyBorder="1" applyFill="1" applyFont="1" applyNumberFormat="1">
      <alignment vertical="center"/>
    </xf>
    <xf borderId="5" fillId="9" fontId="8" numFmtId="0" xfId="0" applyBorder="1" applyFill="1" applyFont="1"/>
    <xf borderId="5" fillId="9" fontId="8" numFmtId="2" xfId="0" applyBorder="1" applyFont="1" applyNumberFormat="1"/>
    <xf borderId="5" fillId="4" fontId="9" numFmtId="0" xfId="0" applyAlignment="1" applyBorder="1" applyFont="1">
      <alignment shrinkToFit="0" wrapText="1"/>
    </xf>
    <xf borderId="5" fillId="4" fontId="9" numFmtId="2" xfId="0" applyAlignment="1" applyBorder="1" applyFont="1" applyNumberFormat="1">
      <alignment horizontal="right" shrinkToFit="0" wrapText="1"/>
    </xf>
    <xf borderId="5" fillId="4" fontId="10" numFmtId="0" xfId="0" applyAlignment="1" applyBorder="1" applyFont="1">
      <alignment shrinkToFit="0" wrapText="1"/>
    </xf>
    <xf borderId="5" fillId="4" fontId="10" numFmtId="2" xfId="0" applyAlignment="1" applyBorder="1" applyFont="1" applyNumberFormat="1">
      <alignment horizontal="right" shrinkToFit="0" wrapText="1"/>
    </xf>
    <xf borderId="0" fillId="0" fontId="9" numFmtId="0" xfId="0" applyAlignment="1" applyFont="1">
      <alignment horizontal="left" vertical="top"/>
    </xf>
    <xf borderId="0" fillId="0" fontId="11" numFmtId="2" xfId="0" applyAlignment="1" applyFont="1" applyNumberFormat="1">
      <alignment horizontal="left" vertical="top"/>
    </xf>
    <xf borderId="0" fillId="0" fontId="11" numFmtId="0" xfId="0" applyAlignment="1" applyFont="1">
      <alignment horizontal="left" vertical="top"/>
    </xf>
    <xf borderId="0" fillId="0" fontId="11" numFmtId="2" xfId="0" applyAlignment="1" applyFont="1" applyNumberFormat="1">
      <alignment horizontal="right" shrinkToFit="0" vertical="top" wrapText="1"/>
    </xf>
    <xf borderId="29" fillId="0" fontId="9" numFmtId="2" xfId="0" applyAlignment="1" applyBorder="1" applyFont="1" applyNumberFormat="1">
      <alignment horizontal="right" shrinkToFit="0" vertical="top" wrapText="1"/>
    </xf>
    <xf borderId="0" fillId="0" fontId="9" numFmtId="2" xfId="0" applyAlignment="1" applyFont="1" applyNumberFormat="1">
      <alignment horizontal="right" shrinkToFit="0" vertical="top" wrapText="1"/>
    </xf>
    <xf borderId="5" fillId="7" fontId="2" numFmtId="0" xfId="0" applyBorder="1" applyFont="1"/>
    <xf borderId="5" fillId="7" fontId="2" numFmtId="171" xfId="0" applyBorder="1" applyFont="1" applyNumberFormat="1"/>
    <xf borderId="29" fillId="0" fontId="12" numFmtId="2" xfId="0" applyAlignment="1" applyBorder="1" applyFont="1" applyNumberFormat="1">
      <alignment horizontal="right" shrinkToFit="0" vertical="top" wrapText="1"/>
    </xf>
    <xf borderId="0" fillId="0" fontId="1" numFmtId="2" xfId="0" applyFont="1" applyNumberFormat="1"/>
    <xf borderId="0" fillId="0" fontId="1" numFmtId="172" xfId="0" applyFont="1" applyNumberFormat="1"/>
    <xf borderId="0" fillId="0" fontId="13" numFmtId="2" xfId="0" applyAlignment="1" applyFont="1" applyNumberFormat="1">
      <alignment horizontal="right" shrinkToFit="0" vertical="top" wrapText="1"/>
    </xf>
    <xf borderId="5" fillId="7" fontId="2" numFmtId="2" xfId="0" applyBorder="1" applyFont="1" applyNumberFormat="1"/>
    <xf borderId="5" fillId="4" fontId="9" numFmtId="0" xfId="0" applyAlignment="1" applyBorder="1" applyFont="1">
      <alignment horizontal="right" shrinkToFit="0" wrapText="1"/>
    </xf>
    <xf borderId="5" fillId="4" fontId="10" numFmtId="0" xfId="0" applyAlignment="1" applyBorder="1" applyFont="1">
      <alignment horizontal="right" shrinkToFit="0" wrapText="1"/>
    </xf>
    <xf borderId="0" fillId="0" fontId="9" numFmtId="173" xfId="0" applyAlignment="1" applyFont="1" applyNumberFormat="1">
      <alignment horizontal="right" shrinkToFit="0" vertical="top" wrapText="1"/>
    </xf>
    <xf borderId="0" fillId="0" fontId="11" numFmtId="173" xfId="0" applyAlignment="1" applyFont="1" applyNumberFormat="1">
      <alignment horizontal="right" shrinkToFit="0" vertical="top" wrapText="1"/>
    </xf>
    <xf borderId="29" fillId="0" fontId="9" numFmtId="173" xfId="0" applyAlignment="1" applyBorder="1" applyFont="1" applyNumberFormat="1">
      <alignment horizontal="right" shrinkToFit="0" vertical="top" wrapText="1"/>
    </xf>
    <xf borderId="29" fillId="0" fontId="14" numFmtId="173" xfId="0" applyAlignment="1" applyBorder="1" applyFont="1" applyNumberFormat="1">
      <alignment horizontal="right" shrinkToFit="0" vertical="top" wrapText="1"/>
    </xf>
    <xf borderId="0" fillId="0" fontId="11" numFmtId="174" xfId="0" applyAlignment="1" applyFont="1" applyNumberFormat="1">
      <alignment horizontal="right" shrinkToFit="0" vertical="top" wrapText="1"/>
    </xf>
    <xf borderId="0" fillId="0" fontId="11" numFmtId="175" xfId="0" applyAlignment="1" applyFont="1" applyNumberFormat="1">
      <alignment horizontal="right" shrinkToFit="0" vertical="top" wrapText="1"/>
    </xf>
    <xf borderId="0" fillId="0" fontId="11" numFmtId="49" xfId="0" applyAlignment="1" applyFont="1" applyNumberFormat="1">
      <alignment horizontal="right" shrinkToFit="0" vertical="top" wrapText="1"/>
    </xf>
    <xf borderId="0" fillId="0" fontId="15" numFmtId="0" xfId="0" applyFont="1"/>
    <xf borderId="0" fillId="0" fontId="11" numFmtId="176" xfId="0" applyAlignment="1" applyFont="1" applyNumberFormat="1">
      <alignment horizontal="right" shrinkToFit="0" vertical="top" wrapText="1"/>
    </xf>
    <xf borderId="0" fillId="0" fontId="11" numFmtId="177" xfId="0" applyAlignment="1" applyFont="1" applyNumberForma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39.86"/>
    <col customWidth="1" min="3" max="3" width="15.86"/>
    <col customWidth="1" min="4" max="4" width="17.14"/>
    <col customWidth="1" min="5" max="5" width="26.14"/>
    <col customWidth="1" min="6" max="6" width="31.29"/>
    <col customWidth="1" min="7" max="7" width="15.43"/>
    <col customWidth="1" min="8" max="8" width="17.14"/>
    <col customWidth="1" min="9" max="9" width="15.43"/>
    <col customWidth="1" min="10" max="10" width="17.43"/>
    <col customWidth="1" min="11" max="26" width="8.86"/>
  </cols>
  <sheetData>
    <row r="1" ht="19.5" customHeight="1">
      <c r="A1" s="1"/>
      <c r="B1" s="2"/>
      <c r="C1" s="1"/>
      <c r="D1" s="1"/>
      <c r="E1" s="1"/>
      <c r="F1" s="1">
        <v>1.0</v>
      </c>
      <c r="G1" s="1">
        <v>2.0</v>
      </c>
      <c r="H1" s="1">
        <v>3.0</v>
      </c>
      <c r="I1" s="1">
        <v>4.0</v>
      </c>
      <c r="J1" s="1">
        <v>5.0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3" t="s">
        <v>0</v>
      </c>
      <c r="C2" s="4" t="str">
        <f t="shared" ref="C2:I2" si="1">C17</f>
        <v>2020 A</v>
      </c>
      <c r="D2" s="4" t="str">
        <f t="shared" si="1"/>
        <v>2021 A</v>
      </c>
      <c r="E2" s="4" t="str">
        <f t="shared" si="1"/>
        <v>2022 E</v>
      </c>
      <c r="F2" s="4" t="str">
        <f t="shared" si="1"/>
        <v>2023 P</v>
      </c>
      <c r="G2" s="4" t="str">
        <f t="shared" si="1"/>
        <v>2024 P</v>
      </c>
      <c r="H2" s="4" t="str">
        <f t="shared" si="1"/>
        <v>2025 P</v>
      </c>
      <c r="I2" s="4" t="str">
        <f t="shared" si="1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 t="s">
        <v>2</v>
      </c>
      <c r="C3" s="7">
        <f t="shared" ref="C3:J3" si="2">C32</f>
        <v>40.75505713</v>
      </c>
      <c r="D3" s="7">
        <f t="shared" si="2"/>
        <v>71.29030893</v>
      </c>
      <c r="E3" s="7">
        <f t="shared" si="2"/>
        <v>90.21561574</v>
      </c>
      <c r="F3" s="8">
        <f t="shared" si="2"/>
        <v>376.590456</v>
      </c>
      <c r="G3" s="8">
        <f t="shared" si="2"/>
        <v>387.8296697</v>
      </c>
      <c r="H3" s="8">
        <f t="shared" si="2"/>
        <v>399.4119098</v>
      </c>
      <c r="I3" s="8">
        <f t="shared" si="2"/>
        <v>411.3468821</v>
      </c>
      <c r="J3" s="9">
        <f t="shared" si="2"/>
        <v>423.6446421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6" t="s">
        <v>3</v>
      </c>
      <c r="C4" s="10"/>
      <c r="D4" s="11"/>
      <c r="E4" s="11"/>
      <c r="F4" s="12">
        <f t="shared" ref="F4:J4" si="3">(1+$C7)^F1</f>
        <v>1.174930027</v>
      </c>
      <c r="G4" s="12">
        <f t="shared" si="3"/>
        <v>1.380460567</v>
      </c>
      <c r="H4" s="12">
        <f t="shared" si="3"/>
        <v>1.621944571</v>
      </c>
      <c r="I4" s="12">
        <f t="shared" si="3"/>
        <v>1.905671378</v>
      </c>
      <c r="J4" s="13">
        <f t="shared" si="3"/>
        <v>2.239030522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3477.461624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6" t="s">
        <v>4</v>
      </c>
      <c r="C6" s="11"/>
      <c r="D6" s="11"/>
      <c r="E6" s="11"/>
      <c r="F6" s="8">
        <f t="shared" ref="F6:I6" si="4">(F3)*(1+$E$42)^F1</f>
        <v>442.4674345</v>
      </c>
      <c r="G6" s="8">
        <f t="shared" si="4"/>
        <v>535.3835658</v>
      </c>
      <c r="H6" s="8">
        <f t="shared" si="4"/>
        <v>647.8239786</v>
      </c>
      <c r="I6" s="8">
        <f t="shared" si="4"/>
        <v>783.8919795</v>
      </c>
      <c r="J6" s="19">
        <f>(J5+J3)*(1+E42)^J1</f>
        <v>8734.696001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6" t="s">
        <v>5</v>
      </c>
      <c r="C7" s="20">
        <f>E42</f>
        <v>0.1749300265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6" t="s">
        <v>6</v>
      </c>
      <c r="C8" s="20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23" t="s">
        <v>7</v>
      </c>
      <c r="C9" s="24">
        <f>SUM(F6:J6)</f>
        <v>11144.26296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6" t="s">
        <v>8</v>
      </c>
      <c r="C10" s="25">
        <v>42.0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6" t="s">
        <v>9</v>
      </c>
      <c r="C11" s="7">
        <v>67.7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26" t="s">
        <v>10</v>
      </c>
      <c r="C12" s="27">
        <f>C9/C10</f>
        <v>265.3395943</v>
      </c>
      <c r="D12" s="28"/>
      <c r="E12" s="28"/>
      <c r="F12" s="29"/>
      <c r="G12" s="29"/>
      <c r="H12" s="29"/>
      <c r="I12" s="29"/>
      <c r="J12" s="3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31" t="s">
        <v>11</v>
      </c>
      <c r="C13" s="32">
        <f>(C12-C11)/C11</f>
        <v>2.919344081</v>
      </c>
      <c r="D13" s="33"/>
      <c r="E13" s="33"/>
      <c r="F13" s="34"/>
      <c r="G13" s="34"/>
      <c r="H13" s="34"/>
      <c r="I13" s="34"/>
      <c r="J13" s="3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35" t="s">
        <v>12</v>
      </c>
      <c r="C15" s="36"/>
      <c r="D15" s="36"/>
      <c r="E15" s="36"/>
      <c r="F15" s="36"/>
      <c r="G15" s="36"/>
      <c r="H15" s="36"/>
      <c r="I15" s="36"/>
      <c r="J15" s="3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38" t="s">
        <v>13</v>
      </c>
      <c r="C16" s="10"/>
      <c r="D16" s="10"/>
      <c r="E16" s="10"/>
      <c r="F16" s="39"/>
      <c r="G16" s="40"/>
      <c r="H16" s="39" t="s">
        <v>14</v>
      </c>
      <c r="I16" s="40"/>
      <c r="J16" s="4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42"/>
      <c r="C17" s="43" t="s">
        <v>15</v>
      </c>
      <c r="D17" s="43" t="s">
        <v>16</v>
      </c>
      <c r="E17" s="43" t="s">
        <v>17</v>
      </c>
      <c r="F17" s="44" t="s">
        <v>18</v>
      </c>
      <c r="G17" s="44" t="s">
        <v>19</v>
      </c>
      <c r="H17" s="44" t="s">
        <v>20</v>
      </c>
      <c r="I17" s="44" t="s">
        <v>21</v>
      </c>
      <c r="J17" s="45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46" t="s">
        <v>23</v>
      </c>
      <c r="C18" s="15"/>
      <c r="D18" s="15"/>
      <c r="E18" s="15"/>
      <c r="F18" s="47">
        <v>1.0</v>
      </c>
      <c r="G18" s="47">
        <v>2.0</v>
      </c>
      <c r="H18" s="47">
        <v>3.0</v>
      </c>
      <c r="I18" s="47">
        <v>4.0</v>
      </c>
      <c r="J18" s="48">
        <v>5.0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42" t="s">
        <v>24</v>
      </c>
      <c r="C19" s="7">
        <f>'Income Statement '!B7</f>
        <v>100.16</v>
      </c>
      <c r="D19" s="7">
        <f>'Income Statement '!C7</f>
        <v>156.36</v>
      </c>
      <c r="E19" s="7">
        <f>'Income Statement '!D7</f>
        <v>206.11</v>
      </c>
      <c r="F19" s="8">
        <f t="shared" ref="F19:J19" si="5">E19*1.02</f>
        <v>210.2322</v>
      </c>
      <c r="G19" s="8">
        <f t="shared" si="5"/>
        <v>214.436844</v>
      </c>
      <c r="H19" s="8">
        <f t="shared" si="5"/>
        <v>218.7255809</v>
      </c>
      <c r="I19" s="8">
        <f t="shared" si="5"/>
        <v>223.1000925</v>
      </c>
      <c r="J19" s="19">
        <f t="shared" si="5"/>
        <v>227.5620943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49" t="s">
        <v>25</v>
      </c>
      <c r="C20" s="11">
        <v>0.077</v>
      </c>
      <c r="D20" s="11">
        <f t="shared" ref="D20:E20" si="6">D19/C19-1</f>
        <v>0.5611022364</v>
      </c>
      <c r="E20" s="11">
        <f t="shared" si="6"/>
        <v>0.3181760041</v>
      </c>
      <c r="F20" s="50">
        <f>AVERAGE(C20:E20)</f>
        <v>0.3187594135</v>
      </c>
      <c r="G20" s="50">
        <f>AVERAGE(C20:F20)</f>
        <v>0.3187594135</v>
      </c>
      <c r="H20" s="50">
        <f>AVERAGE(C20:G20)</f>
        <v>0.3187594135</v>
      </c>
      <c r="I20" s="50">
        <f>AVERAGE(C20:H20)</f>
        <v>0.3187594135</v>
      </c>
      <c r="J20" s="51">
        <f>AVERAGE(C20:I20)</f>
        <v>0.3187594135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42" t="s">
        <v>26</v>
      </c>
      <c r="C21" s="7">
        <f>'Income Statement '!B42</f>
        <v>22.4</v>
      </c>
      <c r="D21" s="7">
        <f>'Income Statement '!C42</f>
        <v>61.1</v>
      </c>
      <c r="E21" s="7">
        <f>'Income Statement '!D42</f>
        <v>75</v>
      </c>
      <c r="F21" s="8">
        <f t="shared" ref="F21:J21" si="7">F19*E22</f>
        <v>76.5</v>
      </c>
      <c r="G21" s="8">
        <f t="shared" si="7"/>
        <v>69.9271713</v>
      </c>
      <c r="H21" s="8">
        <f t="shared" si="7"/>
        <v>78.7955316</v>
      </c>
      <c r="I21" s="8">
        <f t="shared" si="7"/>
        <v>78.10202775</v>
      </c>
      <c r="J21" s="19">
        <f t="shared" si="7"/>
        <v>78.61673766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9" t="s">
        <v>27</v>
      </c>
      <c r="C22" s="11">
        <f t="shared" ref="C22:E22" si="8">C21/C19</f>
        <v>0.2236421725</v>
      </c>
      <c r="D22" s="11">
        <f t="shared" si="8"/>
        <v>0.3907649015</v>
      </c>
      <c r="E22" s="11">
        <f t="shared" si="8"/>
        <v>0.3638833633</v>
      </c>
      <c r="F22" s="50">
        <f t="shared" ref="F22:J22" si="9">AVERAGE(C22:E22)</f>
        <v>0.3260968124</v>
      </c>
      <c r="G22" s="50">
        <f t="shared" si="9"/>
        <v>0.3602483591</v>
      </c>
      <c r="H22" s="50">
        <f t="shared" si="9"/>
        <v>0.3500761782</v>
      </c>
      <c r="I22" s="50">
        <f t="shared" si="9"/>
        <v>0.3454737832</v>
      </c>
      <c r="J22" s="51">
        <f t="shared" si="9"/>
        <v>0.3519327735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42" t="s">
        <v>28</v>
      </c>
      <c r="C23" s="7"/>
      <c r="D23" s="7"/>
      <c r="E23" s="7"/>
      <c r="F23" s="8">
        <f t="shared" ref="F23:J23" si="10">F31*F21</f>
        <v>-7.65</v>
      </c>
      <c r="G23" s="8">
        <f t="shared" si="10"/>
        <v>-6.99271713</v>
      </c>
      <c r="H23" s="8">
        <f t="shared" si="10"/>
        <v>-7.87955316</v>
      </c>
      <c r="I23" s="8">
        <f t="shared" si="10"/>
        <v>-7.810202775</v>
      </c>
      <c r="J23" s="19">
        <f t="shared" si="10"/>
        <v>-7.861673766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49" t="s">
        <v>29</v>
      </c>
      <c r="C24" s="7">
        <f>'Income Statement '!B19*(1-'Income Statement '!$G$34)</f>
        <v>40.15505713</v>
      </c>
      <c r="D24" s="7">
        <f>'Income Statement '!C19*(1-'Income Statement '!$G$34)</f>
        <v>70.29030893</v>
      </c>
      <c r="E24" s="7">
        <f>'Income Statement '!D19*(1-'Income Statement '!$G$34)</f>
        <v>89.31561574</v>
      </c>
      <c r="F24" s="8">
        <f t="shared" ref="F24:J24" si="11">E24*(1+E25)</f>
        <v>113.490456</v>
      </c>
      <c r="G24" s="8">
        <f t="shared" si="11"/>
        <v>116.8951697</v>
      </c>
      <c r="H24" s="8">
        <f t="shared" si="11"/>
        <v>120.4020248</v>
      </c>
      <c r="I24" s="8">
        <f t="shared" si="11"/>
        <v>124.0140856</v>
      </c>
      <c r="J24" s="19">
        <f t="shared" si="11"/>
        <v>127.7345081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42"/>
      <c r="C25" s="7"/>
      <c r="D25" s="11">
        <f t="shared" ref="D25:E25" si="12">D24/C24-1</f>
        <v>0.7504721435</v>
      </c>
      <c r="E25" s="11">
        <f t="shared" si="12"/>
        <v>0.2706675657</v>
      </c>
      <c r="F25" s="50">
        <v>0.03</v>
      </c>
      <c r="G25" s="50">
        <f t="shared" ref="G25:J25" si="13">G24/F24-1</f>
        <v>0.03</v>
      </c>
      <c r="H25" s="50">
        <f t="shared" si="13"/>
        <v>0.03</v>
      </c>
      <c r="I25" s="50">
        <f t="shared" si="13"/>
        <v>0.03</v>
      </c>
      <c r="J25" s="51">
        <f t="shared" si="13"/>
        <v>0.03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49" t="s">
        <v>30</v>
      </c>
      <c r="C26" s="7">
        <f>+'Statement of Cashflow'!B6</f>
        <v>0.2</v>
      </c>
      <c r="D26" s="7">
        <f>+'Statement of Cashflow'!C6</f>
        <v>0.3</v>
      </c>
      <c r="E26" s="7">
        <f>+'Statement of Cashflow'!D6</f>
        <v>0.4</v>
      </c>
      <c r="F26" s="8">
        <f t="shared" ref="F26:J26" si="14">E26*(1+F27)</f>
        <v>0.412</v>
      </c>
      <c r="G26" s="8">
        <f t="shared" si="14"/>
        <v>0.42436</v>
      </c>
      <c r="H26" s="8">
        <f t="shared" si="14"/>
        <v>0.4370908</v>
      </c>
      <c r="I26" s="8">
        <f t="shared" si="14"/>
        <v>0.450203524</v>
      </c>
      <c r="J26" s="19">
        <f t="shared" si="14"/>
        <v>0.4637096297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42"/>
      <c r="C27" s="7"/>
      <c r="D27" s="11">
        <f t="shared" ref="D27:E27" si="15">D26/C26-1</f>
        <v>0.5</v>
      </c>
      <c r="E27" s="11">
        <f t="shared" si="15"/>
        <v>0.3333333333</v>
      </c>
      <c r="F27" s="50">
        <v>0.03</v>
      </c>
      <c r="G27" s="50">
        <v>0.03</v>
      </c>
      <c r="H27" s="50">
        <v>0.03</v>
      </c>
      <c r="I27" s="50">
        <v>0.03</v>
      </c>
      <c r="J27" s="51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49" t="s">
        <v>31</v>
      </c>
      <c r="C28" s="7">
        <f>'Balance Sheet'!B16-'Balance Sheet'!B36</f>
        <v>48.4</v>
      </c>
      <c r="D28" s="7">
        <f>'Balance Sheet'!C16-'Balance Sheet'!C36</f>
        <v>180.7</v>
      </c>
      <c r="E28" s="7">
        <f>'Balance Sheet'!D16-'Balance Sheet'!D36</f>
        <v>254.6</v>
      </c>
      <c r="F28" s="8">
        <f t="shared" ref="F28:J28" si="16">E28*(1+F29)</f>
        <v>262.238</v>
      </c>
      <c r="G28" s="8">
        <f t="shared" si="16"/>
        <v>270.10514</v>
      </c>
      <c r="H28" s="8">
        <f t="shared" si="16"/>
        <v>278.2082942</v>
      </c>
      <c r="I28" s="8">
        <f t="shared" si="16"/>
        <v>286.554543</v>
      </c>
      <c r="J28" s="19">
        <f t="shared" si="16"/>
        <v>295.1511793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49"/>
      <c r="C29" s="7"/>
      <c r="D29" s="11">
        <f t="shared" ref="D29:E29" si="17">D28/C28-1</f>
        <v>2.733471074</v>
      </c>
      <c r="E29" s="11">
        <f t="shared" si="17"/>
        <v>0.4089651356</v>
      </c>
      <c r="F29" s="50">
        <v>0.03</v>
      </c>
      <c r="G29" s="50">
        <v>0.03</v>
      </c>
      <c r="H29" s="50">
        <v>0.03</v>
      </c>
      <c r="I29" s="50">
        <v>0.03</v>
      </c>
      <c r="J29" s="51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49" t="s">
        <v>32</v>
      </c>
      <c r="C30" s="7">
        <f>'Statement of Cashflow'!B18</f>
        <v>0.4</v>
      </c>
      <c r="D30" s="7">
        <f>'Statement of Cashflow'!C18</f>
        <v>0.7</v>
      </c>
      <c r="E30" s="7">
        <f>'Statement of Cashflow'!D18</f>
        <v>0.5</v>
      </c>
      <c r="F30" s="8">
        <f t="shared" ref="F30:J30" si="18">E30*(1+F31)</f>
        <v>0.45</v>
      </c>
      <c r="G30" s="8">
        <f t="shared" si="18"/>
        <v>0.405</v>
      </c>
      <c r="H30" s="8">
        <f t="shared" si="18"/>
        <v>0.3645</v>
      </c>
      <c r="I30" s="8">
        <f t="shared" si="18"/>
        <v>0.32805</v>
      </c>
      <c r="J30" s="19">
        <f t="shared" si="18"/>
        <v>0.295245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49"/>
      <c r="C31" s="11"/>
      <c r="D31" s="11">
        <f t="shared" ref="D31:E31" si="19">D30/C30-1</f>
        <v>0.75</v>
      </c>
      <c r="E31" s="11">
        <f t="shared" si="19"/>
        <v>-0.2857142857</v>
      </c>
      <c r="F31" s="50">
        <v>-0.1</v>
      </c>
      <c r="G31" s="50">
        <v>-0.1</v>
      </c>
      <c r="H31" s="50">
        <v>-0.1</v>
      </c>
      <c r="I31" s="50">
        <v>-0.1</v>
      </c>
      <c r="J31" s="51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52" t="s">
        <v>33</v>
      </c>
      <c r="C32" s="53">
        <f t="shared" ref="C32:E32" si="20">C24+C26+C30</f>
        <v>40.75505713</v>
      </c>
      <c r="D32" s="53">
        <f t="shared" si="20"/>
        <v>71.29030893</v>
      </c>
      <c r="E32" s="53">
        <f t="shared" si="20"/>
        <v>90.21561574</v>
      </c>
      <c r="F32" s="54">
        <f t="shared" ref="F32:J32" si="21">F24+F26+F28+F30</f>
        <v>376.590456</v>
      </c>
      <c r="G32" s="54">
        <f t="shared" si="21"/>
        <v>387.8296697</v>
      </c>
      <c r="H32" s="54">
        <f t="shared" si="21"/>
        <v>399.4119098</v>
      </c>
      <c r="I32" s="54">
        <f t="shared" si="21"/>
        <v>411.3468821</v>
      </c>
      <c r="J32" s="55">
        <f t="shared" si="21"/>
        <v>423.6446421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56"/>
      <c r="C33" s="33"/>
      <c r="D33" s="33"/>
      <c r="E33" s="33"/>
      <c r="F33" s="33"/>
      <c r="G33" s="33"/>
      <c r="H33" s="33"/>
      <c r="I33" s="33"/>
      <c r="J33" s="3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3" t="s">
        <v>34</v>
      </c>
      <c r="C34" s="57"/>
      <c r="D34" s="57"/>
      <c r="E34" s="58"/>
      <c r="F34" s="34"/>
      <c r="G34" s="34"/>
      <c r="H34" s="34"/>
      <c r="I34" s="34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6" t="s">
        <v>35</v>
      </c>
      <c r="C35" s="20">
        <f>C36*(1-C37)</f>
        <v>0.03828544121</v>
      </c>
      <c r="D35" s="11" t="s">
        <v>36</v>
      </c>
      <c r="E35" s="59">
        <f>E36/E37</f>
        <v>0.0004796534117</v>
      </c>
      <c r="F35" s="34"/>
      <c r="G35" s="34"/>
      <c r="H35" s="34"/>
      <c r="I35" s="34"/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49" t="s">
        <v>37</v>
      </c>
      <c r="C36" s="20">
        <f>'Income Statement '!D21/('Balance Sheet'!D31+'Balance Sheet'!D38)*-1</f>
        <v>0.04038772213</v>
      </c>
      <c r="D36" s="11" t="s">
        <v>38</v>
      </c>
      <c r="E36" s="60">
        <v>1.24</v>
      </c>
      <c r="F36" s="34"/>
      <c r="G36" s="34"/>
      <c r="H36" s="34"/>
      <c r="I36" s="34"/>
      <c r="J36" s="3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49" t="s">
        <v>39</v>
      </c>
      <c r="C37" s="20">
        <f>'Income Statement '!G34</f>
        <v>0.05205247567</v>
      </c>
      <c r="D37" s="11" t="s">
        <v>40</v>
      </c>
      <c r="E37" s="60">
        <v>2585.2</v>
      </c>
      <c r="F37" s="34"/>
      <c r="G37" s="34"/>
      <c r="H37" s="34"/>
      <c r="I37" s="34"/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6" t="s">
        <v>41</v>
      </c>
      <c r="C38" s="20">
        <f>C39+C40*(C41-C39)</f>
        <v>0.1749956</v>
      </c>
      <c r="D38" s="11" t="s">
        <v>42</v>
      </c>
      <c r="E38" s="59">
        <f>E39/E40</f>
        <v>0.9995203466</v>
      </c>
      <c r="F38" s="34"/>
      <c r="G38" s="34"/>
      <c r="H38" s="34"/>
      <c r="I38" s="34"/>
      <c r="J38" s="3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49" t="s">
        <v>43</v>
      </c>
      <c r="C39" s="20">
        <v>0.0134</v>
      </c>
      <c r="D39" s="11" t="s">
        <v>44</v>
      </c>
      <c r="E39" s="60">
        <f>E37-E36</f>
        <v>2583.96</v>
      </c>
      <c r="F39" s="34"/>
      <c r="G39" s="34"/>
      <c r="H39" s="34"/>
      <c r="I39" s="34"/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49" t="s">
        <v>45</v>
      </c>
      <c r="C40" s="10">
        <v>1.866</v>
      </c>
      <c r="D40" s="11" t="s">
        <v>40</v>
      </c>
      <c r="E40" s="60">
        <f>E37</f>
        <v>2585.2</v>
      </c>
      <c r="F40" s="34"/>
      <c r="G40" s="34"/>
      <c r="H40" s="34"/>
      <c r="I40" s="34"/>
      <c r="J40" s="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49" t="s">
        <v>46</v>
      </c>
      <c r="C41" s="20">
        <v>0.1</v>
      </c>
      <c r="D41" s="11"/>
      <c r="E41" s="61"/>
      <c r="F41" s="34"/>
      <c r="G41" s="34"/>
      <c r="H41" s="34"/>
      <c r="I41" s="34"/>
      <c r="J41" s="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62" t="s">
        <v>47</v>
      </c>
      <c r="C42" s="63"/>
      <c r="D42" s="28"/>
      <c r="E42" s="64">
        <f>C35*E35+C38*E38</f>
        <v>0.1749300265</v>
      </c>
      <c r="F42" s="34"/>
      <c r="G42" s="34"/>
      <c r="H42" s="34"/>
      <c r="I42" s="34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56"/>
      <c r="C43" s="65"/>
      <c r="D43" s="33"/>
      <c r="E43" s="33"/>
      <c r="F43" s="34"/>
      <c r="G43" s="34"/>
      <c r="H43" s="34"/>
      <c r="I43" s="34"/>
      <c r="J43" s="3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73.71"/>
    <col customWidth="1" min="3" max="3" width="14.0"/>
    <col customWidth="1" min="4" max="4" width="18.71"/>
    <col customWidth="1" min="5" max="5" width="18.43"/>
    <col customWidth="1" min="6" max="7" width="15.43"/>
    <col customWidth="1" min="8" max="8" width="10.71"/>
    <col customWidth="1" min="9" max="9" width="16.14"/>
    <col customWidth="1" min="10" max="13" width="15.43"/>
    <col customWidth="1" min="14" max="26" width="10.71"/>
  </cols>
  <sheetData>
    <row r="2">
      <c r="B2" s="66"/>
      <c r="C2" s="66"/>
      <c r="D2" s="66"/>
      <c r="E2" s="67" t="s">
        <v>48</v>
      </c>
      <c r="F2" s="68"/>
      <c r="G2" s="68"/>
      <c r="H2" s="68"/>
      <c r="I2" s="68"/>
      <c r="J2" s="68"/>
      <c r="K2" s="68"/>
      <c r="L2" s="68"/>
      <c r="M2" s="68"/>
      <c r="N2" s="1"/>
    </row>
    <row r="3">
      <c r="B3" s="66"/>
      <c r="C3" s="66"/>
      <c r="D3" s="66"/>
      <c r="E3" s="67" t="s">
        <v>49</v>
      </c>
      <c r="F3" s="68"/>
      <c r="G3" s="68"/>
      <c r="H3" s="66"/>
      <c r="I3" s="67" t="s">
        <v>50</v>
      </c>
      <c r="J3" s="68"/>
      <c r="K3" s="68"/>
      <c r="L3" s="68"/>
      <c r="M3" s="68"/>
      <c r="N3" s="1"/>
    </row>
    <row r="4">
      <c r="B4" s="69"/>
      <c r="C4" s="69"/>
      <c r="D4" s="69"/>
      <c r="E4" s="69" t="s">
        <v>51</v>
      </c>
      <c r="F4" s="69" t="s">
        <v>52</v>
      </c>
      <c r="G4" s="69" t="s">
        <v>53</v>
      </c>
      <c r="H4" s="69"/>
      <c r="I4" s="69" t="s">
        <v>54</v>
      </c>
      <c r="J4" s="69" t="s">
        <v>55</v>
      </c>
      <c r="K4" s="69" t="s">
        <v>56</v>
      </c>
      <c r="L4" s="69" t="s">
        <v>57</v>
      </c>
      <c r="M4" s="69" t="s">
        <v>58</v>
      </c>
      <c r="N4" s="1"/>
    </row>
    <row r="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B6" s="70" t="s">
        <v>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B8" s="66" t="s">
        <v>29</v>
      </c>
      <c r="C8" s="1"/>
      <c r="D8" s="1"/>
      <c r="E8" s="71">
        <f>'Income Statement '!B19*(1-'Income Statement '!$G$34)</f>
        <v>40.15505713</v>
      </c>
      <c r="F8" s="71">
        <f>'Income Statement '!C19*(1-'Income Statement '!$G$34)</f>
        <v>70.29030893</v>
      </c>
      <c r="G8" s="71">
        <f>'Income Statement '!D19*(1-'Income Statement '!$G$34)</f>
        <v>89.31561574</v>
      </c>
      <c r="H8" s="71"/>
      <c r="I8" s="72">
        <f>G8*(1+I9)</f>
        <v>91.99508421</v>
      </c>
      <c r="J8" s="72">
        <f t="shared" ref="J8:M8" si="1">I8*(1+J9)</f>
        <v>94.75493674</v>
      </c>
      <c r="K8" s="72">
        <f t="shared" si="1"/>
        <v>97.59758484</v>
      </c>
      <c r="L8" s="72">
        <f t="shared" si="1"/>
        <v>100.5255124</v>
      </c>
      <c r="M8" s="72">
        <f t="shared" si="1"/>
        <v>103.5412778</v>
      </c>
      <c r="N8" s="1"/>
    </row>
    <row r="9">
      <c r="B9" s="66"/>
      <c r="C9" s="1"/>
      <c r="D9" s="1"/>
      <c r="E9" s="71"/>
      <c r="F9" s="33">
        <f t="shared" ref="F9:G9" si="2">F8/E8-1</f>
        <v>0.7504721435</v>
      </c>
      <c r="G9" s="33">
        <f t="shared" si="2"/>
        <v>0.2706675657</v>
      </c>
      <c r="H9" s="1"/>
      <c r="I9" s="73">
        <v>0.03</v>
      </c>
      <c r="J9" s="73">
        <v>0.03</v>
      </c>
      <c r="K9" s="73">
        <v>0.03</v>
      </c>
      <c r="L9" s="73">
        <v>0.03</v>
      </c>
      <c r="M9" s="73">
        <v>0.03</v>
      </c>
      <c r="N9" s="1"/>
    </row>
    <row r="10">
      <c r="B10" s="66" t="s">
        <v>60</v>
      </c>
      <c r="C10" s="1"/>
      <c r="D10" s="1"/>
      <c r="E10" s="71">
        <f>+'Statement of Cashflow'!B6</f>
        <v>0.2</v>
      </c>
      <c r="F10" s="71">
        <f>+'Statement of Cashflow'!C6</f>
        <v>0.3</v>
      </c>
      <c r="G10" s="71">
        <f>+'Statement of Cashflow'!D6</f>
        <v>0.4</v>
      </c>
      <c r="H10" s="71"/>
      <c r="I10" s="72">
        <f>G10*(1+I11)</f>
        <v>0.412</v>
      </c>
      <c r="J10" s="72">
        <f t="shared" ref="J10:M10" si="3">I10*(1+J11)</f>
        <v>0.42436</v>
      </c>
      <c r="K10" s="72">
        <f t="shared" si="3"/>
        <v>0.4370908</v>
      </c>
      <c r="L10" s="72">
        <f t="shared" si="3"/>
        <v>0.450203524</v>
      </c>
      <c r="M10" s="72">
        <f t="shared" si="3"/>
        <v>0.4637096297</v>
      </c>
      <c r="N10" s="1"/>
    </row>
    <row r="11">
      <c r="B11" s="66"/>
      <c r="C11" s="1"/>
      <c r="D11" s="1"/>
      <c r="E11" s="1"/>
      <c r="F11" s="33">
        <f t="shared" ref="F11:G11" si="4">F10/E10-1</f>
        <v>0.5</v>
      </c>
      <c r="G11" s="33">
        <f t="shared" si="4"/>
        <v>0.3333333333</v>
      </c>
      <c r="H11" s="1"/>
      <c r="I11" s="73">
        <v>0.03</v>
      </c>
      <c r="J11" s="73">
        <v>0.03</v>
      </c>
      <c r="K11" s="73">
        <v>0.03</v>
      </c>
      <c r="L11" s="73">
        <v>0.03</v>
      </c>
      <c r="M11" s="73">
        <v>0.03</v>
      </c>
      <c r="N11" s="1"/>
    </row>
    <row r="12">
      <c r="B12" s="66" t="s">
        <v>61</v>
      </c>
      <c r="C12" s="1"/>
      <c r="D12" s="1"/>
      <c r="E12" s="71">
        <f>'Balance Sheet'!B16-'Balance Sheet'!B36</f>
        <v>48.4</v>
      </c>
      <c r="F12" s="71">
        <f>'Balance Sheet'!C16-'Balance Sheet'!C36</f>
        <v>180.7</v>
      </c>
      <c r="G12" s="71">
        <f>'Balance Sheet'!D16-'Balance Sheet'!D36</f>
        <v>254.6</v>
      </c>
      <c r="H12" s="71"/>
      <c r="I12" s="72">
        <f>G12*(1+I13)</f>
        <v>262.238</v>
      </c>
      <c r="J12" s="72">
        <f t="shared" ref="J12:M12" si="5">I12*(1+J13)</f>
        <v>270.10514</v>
      </c>
      <c r="K12" s="72">
        <f t="shared" si="5"/>
        <v>278.2082942</v>
      </c>
      <c r="L12" s="72">
        <f t="shared" si="5"/>
        <v>286.554543</v>
      </c>
      <c r="M12" s="72">
        <f t="shared" si="5"/>
        <v>295.1511793</v>
      </c>
      <c r="N12" s="1"/>
    </row>
    <row r="13">
      <c r="B13" s="66"/>
      <c r="C13" s="1"/>
      <c r="D13" s="1"/>
      <c r="E13" s="1"/>
      <c r="F13" s="33">
        <f t="shared" ref="F13:G13" si="6">F12/E12-1</f>
        <v>2.733471074</v>
      </c>
      <c r="G13" s="33">
        <f t="shared" si="6"/>
        <v>0.4089651356</v>
      </c>
      <c r="H13" s="1"/>
      <c r="I13" s="73">
        <v>0.03</v>
      </c>
      <c r="J13" s="73">
        <v>0.03</v>
      </c>
      <c r="K13" s="73">
        <v>0.03</v>
      </c>
      <c r="L13" s="73">
        <v>0.03</v>
      </c>
      <c r="M13" s="73">
        <v>0.03</v>
      </c>
      <c r="N13" s="1"/>
    </row>
    <row r="14">
      <c r="B14" s="66" t="s">
        <v>62</v>
      </c>
      <c r="C14" s="1"/>
      <c r="D14" s="1"/>
      <c r="E14" s="71">
        <f>'Statement of Cashflow'!B18</f>
        <v>0.4</v>
      </c>
      <c r="F14" s="71">
        <f>'Statement of Cashflow'!C18</f>
        <v>0.7</v>
      </c>
      <c r="G14" s="71">
        <f>'Statement of Cashflow'!D18</f>
        <v>0.5</v>
      </c>
      <c r="H14" s="71"/>
      <c r="I14" s="72">
        <f>G14*(1+I15)</f>
        <v>0.45</v>
      </c>
      <c r="J14" s="72">
        <f t="shared" ref="J14:M14" si="7">I14*(1+J15)</f>
        <v>0.405</v>
      </c>
      <c r="K14" s="72">
        <f t="shared" si="7"/>
        <v>0.3645</v>
      </c>
      <c r="L14" s="72">
        <f t="shared" si="7"/>
        <v>0.32805</v>
      </c>
      <c r="M14" s="72">
        <f t="shared" si="7"/>
        <v>0.295245</v>
      </c>
      <c r="N14" s="1"/>
    </row>
    <row r="15">
      <c r="B15" s="66"/>
      <c r="C15" s="1"/>
      <c r="D15" s="1"/>
      <c r="E15" s="71"/>
      <c r="F15" s="33">
        <f t="shared" ref="F15:G15" si="8">F14/E14-1</f>
        <v>0.75</v>
      </c>
      <c r="G15" s="33">
        <f t="shared" si="8"/>
        <v>-0.2857142857</v>
      </c>
      <c r="H15" s="1"/>
      <c r="I15" s="73">
        <v>-0.1</v>
      </c>
      <c r="J15" s="73">
        <v>-0.1</v>
      </c>
      <c r="K15" s="73">
        <v>-0.1</v>
      </c>
      <c r="L15" s="73">
        <v>-0.1</v>
      </c>
      <c r="M15" s="73">
        <v>-0.1</v>
      </c>
      <c r="N15" s="1"/>
    </row>
    <row r="16">
      <c r="B16" s="74" t="s">
        <v>59</v>
      </c>
      <c r="C16" s="74"/>
      <c r="D16" s="74"/>
      <c r="E16" s="75">
        <f t="shared" ref="E16:G16" si="9">E8+E10+E12+E14</f>
        <v>89.15505713</v>
      </c>
      <c r="F16" s="75">
        <f t="shared" si="9"/>
        <v>251.9903089</v>
      </c>
      <c r="G16" s="75">
        <f t="shared" si="9"/>
        <v>344.8156157</v>
      </c>
      <c r="H16" s="74"/>
      <c r="I16" s="75">
        <f t="shared" ref="I16:M16" si="10">I8+I10+I12+I14</f>
        <v>355.0950842</v>
      </c>
      <c r="J16" s="75">
        <f t="shared" si="10"/>
        <v>365.6894367</v>
      </c>
      <c r="K16" s="75">
        <f t="shared" si="10"/>
        <v>376.6074698</v>
      </c>
      <c r="L16" s="75">
        <f t="shared" si="10"/>
        <v>387.8583089</v>
      </c>
      <c r="M16" s="75">
        <f t="shared" si="10"/>
        <v>399.4514117</v>
      </c>
      <c r="N16" s="1"/>
    </row>
    <row r="17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B18" s="76" t="s">
        <v>63</v>
      </c>
      <c r="C18" s="77"/>
      <c r="D18" s="77"/>
      <c r="E18" s="77"/>
      <c r="F18" s="77"/>
      <c r="G18" s="77"/>
      <c r="H18" s="77"/>
      <c r="I18" s="78"/>
      <c r="J18" s="79"/>
      <c r="K18" s="79"/>
      <c r="L18" s="79"/>
      <c r="M18" s="80">
        <f>((M16/(1+E33)))/(E34-E33)</f>
        <v>7085.612625</v>
      </c>
      <c r="N18" s="1"/>
    </row>
    <row r="19">
      <c r="B19" s="81"/>
      <c r="C19" s="81"/>
      <c r="D19" s="81"/>
      <c r="E19" s="81"/>
      <c r="F19" s="81"/>
      <c r="G19" s="82"/>
      <c r="H19" s="81"/>
      <c r="I19" s="83"/>
      <c r="J19" s="1"/>
      <c r="K19" s="1"/>
      <c r="L19" s="1"/>
      <c r="M19" s="1"/>
      <c r="N19" s="1"/>
    </row>
    <row r="20">
      <c r="B20" s="81" t="s">
        <v>64</v>
      </c>
      <c r="C20" s="81"/>
      <c r="D20" s="81"/>
      <c r="E20" s="81"/>
      <c r="F20" s="81"/>
      <c r="G20" s="81"/>
      <c r="H20" s="81"/>
      <c r="I20" s="84">
        <f>(I16)*(1+$E$35)</f>
        <v>397.7064943</v>
      </c>
      <c r="J20" s="84">
        <f>(J16)*(1+$E$35)^2</f>
        <v>458.7208294</v>
      </c>
      <c r="K20" s="84">
        <f>(K16)*(1+$E$35)^3</f>
        <v>529.1063794</v>
      </c>
      <c r="L20" s="84">
        <f>(L16)*(1+$E$35)^4</f>
        <v>610.3025581</v>
      </c>
      <c r="M20" s="84">
        <f>(M18+M16)*((1+E35)^5)</f>
        <v>13191.24035</v>
      </c>
      <c r="N20" s="1"/>
    </row>
    <row r="21" ht="15.75" customHeight="1">
      <c r="B21" s="81"/>
      <c r="C21" s="81"/>
      <c r="D21" s="81"/>
      <c r="E21" s="81"/>
      <c r="F21" s="81"/>
      <c r="G21" s="81"/>
      <c r="H21" s="81"/>
      <c r="I21" s="1"/>
      <c r="J21" s="1"/>
      <c r="K21" s="1"/>
      <c r="L21" s="1"/>
      <c r="M21" s="1"/>
      <c r="N21" s="1"/>
    </row>
    <row r="22" ht="15.75" customHeight="1">
      <c r="B22" s="81" t="s">
        <v>65</v>
      </c>
      <c r="C22" s="81"/>
      <c r="D22" s="84">
        <f>SUM(I20:M20)</f>
        <v>15187.07661</v>
      </c>
      <c r="E22" s="81"/>
      <c r="F22" s="81"/>
      <c r="G22" s="81"/>
      <c r="H22" s="81"/>
      <c r="I22" s="1"/>
      <c r="J22" s="1"/>
      <c r="K22" s="1"/>
      <c r="L22" s="1"/>
      <c r="M22" s="1"/>
      <c r="N22" s="1"/>
    </row>
    <row r="23" ht="15.75" customHeight="1">
      <c r="B23" s="66" t="s">
        <v>66</v>
      </c>
      <c r="C23" s="1"/>
      <c r="D23" s="85">
        <f>+'Balance Sheet'!D5</f>
        <v>38016</v>
      </c>
      <c r="E23" s="1"/>
      <c r="F23" s="1"/>
      <c r="G23" s="1"/>
      <c r="H23" s="1"/>
      <c r="I23" s="66"/>
      <c r="J23" s="1"/>
      <c r="K23" s="1"/>
      <c r="L23" s="1"/>
      <c r="M23" s="1"/>
      <c r="N23" s="1"/>
    </row>
    <row r="24" ht="15.75" customHeight="1">
      <c r="B24" s="66" t="s">
        <v>67</v>
      </c>
      <c r="C24" s="1"/>
      <c r="D24" s="85">
        <f>+'Statement of Cashflow'!D28+'Statement of Cashflow'!D31</f>
        <v>29683</v>
      </c>
      <c r="E24" s="1"/>
      <c r="F24" s="1"/>
      <c r="G24" s="1"/>
      <c r="H24" s="1"/>
      <c r="I24" s="66"/>
      <c r="J24" s="1"/>
      <c r="K24" s="1"/>
      <c r="L24" s="1"/>
      <c r="M24" s="1"/>
      <c r="N24" s="1"/>
    </row>
    <row r="25" ht="15.75" customHeight="1">
      <c r="B25" s="86" t="s">
        <v>68</v>
      </c>
      <c r="C25" s="87"/>
      <c r="D25" s="88">
        <f>SUM(D22:D24)</f>
        <v>82886.07661</v>
      </c>
      <c r="E25" s="1"/>
      <c r="F25" s="1"/>
      <c r="G25" s="1"/>
      <c r="H25" s="1"/>
      <c r="I25" s="66"/>
      <c r="J25" s="1"/>
      <c r="K25" s="1"/>
      <c r="L25" s="1"/>
      <c r="M25" s="1"/>
      <c r="N25" s="1"/>
    </row>
    <row r="26" ht="15.75" customHeight="1">
      <c r="B26" s="89"/>
      <c r="C26" s="90"/>
      <c r="D26" s="85"/>
      <c r="E26" s="1"/>
      <c r="F26" s="1"/>
      <c r="G26" s="1"/>
      <c r="H26" s="1"/>
      <c r="I26" s="66"/>
      <c r="J26" s="1"/>
      <c r="K26" s="1"/>
      <c r="L26" s="1"/>
      <c r="M26" s="1"/>
      <c r="N26" s="1"/>
    </row>
    <row r="27" ht="15.75" customHeight="1">
      <c r="B27" s="89" t="s">
        <v>69</v>
      </c>
      <c r="C27" s="90"/>
      <c r="D27" s="91">
        <v>136.0</v>
      </c>
      <c r="E27" s="1"/>
      <c r="F27" s="1"/>
      <c r="G27" s="1"/>
      <c r="H27" s="1"/>
      <c r="I27" s="66"/>
      <c r="J27" s="1"/>
      <c r="K27" s="1"/>
      <c r="L27" s="1"/>
      <c r="M27" s="1"/>
      <c r="N27" s="1"/>
    </row>
    <row r="28" ht="15.75" customHeight="1">
      <c r="B28" s="89" t="s">
        <v>70</v>
      </c>
      <c r="C28" s="90"/>
      <c r="D28" s="92">
        <f>+DCF!C10</f>
        <v>42</v>
      </c>
      <c r="E28" s="1"/>
      <c r="F28" s="1"/>
      <c r="G28" s="1"/>
      <c r="H28" s="1"/>
      <c r="I28" s="66"/>
      <c r="J28" s="1"/>
      <c r="K28" s="1"/>
      <c r="L28" s="1"/>
      <c r="M28" s="1"/>
      <c r="N28" s="1"/>
    </row>
    <row r="29" ht="15.75" customHeight="1">
      <c r="B29" s="89"/>
      <c r="C29" s="90"/>
      <c r="D29" s="85"/>
      <c r="E29" s="1"/>
      <c r="F29" s="1"/>
      <c r="G29" s="1"/>
      <c r="H29" s="1"/>
      <c r="I29" s="66"/>
      <c r="J29" s="1"/>
      <c r="K29" s="1"/>
      <c r="L29" s="1"/>
      <c r="M29" s="1"/>
      <c r="N29" s="1"/>
    </row>
    <row r="30" ht="15.75" customHeight="1">
      <c r="B30" s="93" t="s">
        <v>71</v>
      </c>
      <c r="C30" s="94"/>
      <c r="D30" s="95">
        <f>D25/D28</f>
        <v>1973.478015</v>
      </c>
      <c r="E30" s="1"/>
      <c r="F30" s="1"/>
      <c r="G30" s="1"/>
      <c r="H30" s="1"/>
      <c r="I30" s="66"/>
      <c r="J30" s="1"/>
      <c r="K30" s="1"/>
      <c r="L30" s="1"/>
      <c r="M30" s="1"/>
      <c r="N30" s="1"/>
    </row>
    <row r="31" ht="15.75" customHeight="1">
      <c r="B31" s="96" t="s">
        <v>72</v>
      </c>
      <c r="C31" s="97"/>
      <c r="D31" s="98">
        <f>D30/D27-1</f>
        <v>13.51086775</v>
      </c>
      <c r="E31" s="1"/>
      <c r="F31" s="1"/>
      <c r="G31" s="1"/>
      <c r="H31" s="1"/>
      <c r="I31" s="66"/>
      <c r="J31" s="1"/>
      <c r="K31" s="1"/>
      <c r="L31" s="1"/>
      <c r="M31" s="1"/>
      <c r="N31" s="1"/>
    </row>
    <row r="32" ht="15.75" customHeight="1"/>
    <row r="33" ht="15.75" customHeight="1">
      <c r="B33" s="99" t="s">
        <v>73</v>
      </c>
      <c r="C33" s="100"/>
      <c r="D33" s="100"/>
      <c r="E33" s="101">
        <v>0.025</v>
      </c>
      <c r="F33" s="100"/>
      <c r="G33" s="100"/>
      <c r="H33" s="100"/>
      <c r="I33" s="100"/>
    </row>
    <row r="34" ht="15.75" customHeight="1">
      <c r="B34" s="99" t="s">
        <v>74</v>
      </c>
      <c r="C34" s="100"/>
      <c r="D34" s="100"/>
      <c r="E34" s="101">
        <v>0.08</v>
      </c>
      <c r="F34" s="100"/>
      <c r="G34" s="100"/>
      <c r="H34" s="100"/>
      <c r="I34" s="100"/>
    </row>
    <row r="35" ht="15.75" customHeight="1">
      <c r="B35" s="99" t="s">
        <v>75</v>
      </c>
      <c r="C35" s="100"/>
      <c r="D35" s="100"/>
      <c r="E35" s="102">
        <v>0.12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rintOptions/>
  <pageMargins bottom="0.787401575" footer="0.0" header="0.0" left="0.7" right="0.7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46.0"/>
    <col customWidth="1" min="2" max="4" width="13.86"/>
    <col customWidth="1" min="5" max="26" width="10.86"/>
  </cols>
  <sheetData>
    <row r="1" ht="15.75" customHeight="1">
      <c r="A1" s="103" t="s">
        <v>76</v>
      </c>
      <c r="B1" s="104"/>
      <c r="C1" s="104"/>
      <c r="D1" s="10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05" t="s">
        <v>77</v>
      </c>
      <c r="B2" s="106" t="s">
        <v>78</v>
      </c>
      <c r="C2" s="106" t="s">
        <v>79</v>
      </c>
      <c r="D2" s="106" t="s">
        <v>80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07" t="s">
        <v>81</v>
      </c>
      <c r="B3" s="108" t="s">
        <v>82</v>
      </c>
      <c r="C3" s="108" t="s">
        <v>82</v>
      </c>
      <c r="D3" s="108" t="s">
        <v>82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9" t="s">
        <v>83</v>
      </c>
      <c r="B4" s="110"/>
      <c r="C4" s="110"/>
      <c r="D4" s="1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11" t="s">
        <v>84</v>
      </c>
      <c r="B5" s="112">
        <v>100.16</v>
      </c>
      <c r="C5" s="112">
        <v>156.36</v>
      </c>
      <c r="D5" s="112">
        <v>206.11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11" t="s">
        <v>85</v>
      </c>
      <c r="B6" s="112" t="s">
        <v>86</v>
      </c>
      <c r="C6" s="112" t="s">
        <v>86</v>
      </c>
      <c r="D6" s="112" t="s">
        <v>86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09" t="s">
        <v>87</v>
      </c>
      <c r="B7" s="113">
        <f t="shared" ref="B7:D7" si="1">B5</f>
        <v>100.16</v>
      </c>
      <c r="C7" s="113">
        <f t="shared" si="1"/>
        <v>156.36</v>
      </c>
      <c r="D7" s="113">
        <f t="shared" si="1"/>
        <v>206.11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11"/>
      <c r="B8" s="110"/>
      <c r="C8" s="110"/>
      <c r="D8" s="11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11" t="s">
        <v>88</v>
      </c>
      <c r="B9" s="112">
        <v>15.06</v>
      </c>
      <c r="C9" s="112">
        <v>20.24</v>
      </c>
      <c r="D9" s="112">
        <v>30.85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09" t="s">
        <v>89</v>
      </c>
      <c r="B10" s="113">
        <f t="shared" ref="B10:D10" si="2">B7-B9</f>
        <v>85.1</v>
      </c>
      <c r="C10" s="113">
        <f t="shared" si="2"/>
        <v>136.12</v>
      </c>
      <c r="D10" s="113">
        <f t="shared" si="2"/>
        <v>175.26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11"/>
      <c r="B11" s="110"/>
      <c r="C11" s="110"/>
      <c r="D11" s="1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11" t="s">
        <v>90</v>
      </c>
      <c r="B12" s="112">
        <v>53.62</v>
      </c>
      <c r="C12" s="112">
        <v>76.51</v>
      </c>
      <c r="D12" s="112">
        <v>102.42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11" t="s">
        <v>91</v>
      </c>
      <c r="B13" s="112">
        <v>4.18</v>
      </c>
      <c r="C13" s="112">
        <v>5.7</v>
      </c>
      <c r="D13" s="112">
        <v>9.47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11" t="s">
        <v>92</v>
      </c>
      <c r="B14" s="112" t="s">
        <v>86</v>
      </c>
      <c r="C14" s="112" t="s">
        <v>86</v>
      </c>
      <c r="D14" s="112" t="s">
        <v>86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11" t="s">
        <v>93</v>
      </c>
      <c r="B15" s="112" t="s">
        <v>86</v>
      </c>
      <c r="C15" s="112" t="s">
        <v>86</v>
      </c>
      <c r="D15" s="112" t="s">
        <v>86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11"/>
      <c r="B16" s="110"/>
      <c r="C16" s="110"/>
      <c r="D16" s="11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09" t="s">
        <v>94</v>
      </c>
      <c r="B17" s="113">
        <f t="shared" ref="B17:D17" si="3">B12+B13</f>
        <v>57.8</v>
      </c>
      <c r="C17" s="113">
        <f t="shared" si="3"/>
        <v>82.21</v>
      </c>
      <c r="D17" s="113">
        <f t="shared" si="3"/>
        <v>111.89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11"/>
      <c r="B18" s="110"/>
      <c r="C18" s="110"/>
      <c r="D18" s="1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09" t="s">
        <v>95</v>
      </c>
      <c r="B19" s="114">
        <f t="shared" ref="B19:D19" si="4">B7-B17</f>
        <v>42.36</v>
      </c>
      <c r="C19" s="114">
        <f t="shared" si="4"/>
        <v>74.15</v>
      </c>
      <c r="D19" s="114">
        <f t="shared" si="4"/>
        <v>94.22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11"/>
      <c r="B20" s="110"/>
      <c r="C20" s="110"/>
      <c r="D20" s="11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11" t="s">
        <v>96</v>
      </c>
      <c r="B21" s="112">
        <v>-6.0</v>
      </c>
      <c r="C21" s="112">
        <v>-1.0</v>
      </c>
      <c r="D21" s="112">
        <v>-0.05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11" t="s">
        <v>97</v>
      </c>
      <c r="B22" s="112" t="s">
        <v>86</v>
      </c>
      <c r="C22" s="112" t="s">
        <v>86</v>
      </c>
      <c r="D22" s="112" t="s">
        <v>86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9" t="s">
        <v>98</v>
      </c>
      <c r="B23" s="112">
        <v>6.0</v>
      </c>
      <c r="C23" s="112">
        <v>13.0</v>
      </c>
      <c r="D23" s="112">
        <v>5.0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11"/>
      <c r="B24" s="110"/>
      <c r="C24" s="110"/>
      <c r="D24" s="11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11" t="s">
        <v>99</v>
      </c>
      <c r="B25" s="112" t="s">
        <v>86</v>
      </c>
      <c r="C25" s="112" t="s">
        <v>86</v>
      </c>
      <c r="D25" s="112" t="s">
        <v>86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11" t="s">
        <v>100</v>
      </c>
      <c r="B26" s="112" t="s">
        <v>86</v>
      </c>
      <c r="C26" s="112" t="s">
        <v>86</v>
      </c>
      <c r="D26" s="112" t="s">
        <v>86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09" t="s">
        <v>101</v>
      </c>
      <c r="B27" s="112" t="s">
        <v>86</v>
      </c>
      <c r="C27" s="112" t="s">
        <v>86</v>
      </c>
      <c r="D27" s="112" t="s">
        <v>86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11"/>
      <c r="B28" s="110"/>
      <c r="C28" s="110"/>
      <c r="D28" s="11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11" t="s">
        <v>102</v>
      </c>
      <c r="B29" s="112" t="s">
        <v>86</v>
      </c>
      <c r="C29" s="112" t="s">
        <v>86</v>
      </c>
      <c r="D29" s="112" t="s">
        <v>86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11" t="s">
        <v>103</v>
      </c>
      <c r="B30" s="112" t="s">
        <v>86</v>
      </c>
      <c r="C30" s="112">
        <v>-31.0</v>
      </c>
      <c r="D30" s="112">
        <v>82.0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11" t="s">
        <v>104</v>
      </c>
      <c r="B31" s="112" t="s">
        <v>86</v>
      </c>
      <c r="C31" s="112" t="s">
        <v>86</v>
      </c>
      <c r="D31" s="112" t="s">
        <v>86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09" t="s">
        <v>105</v>
      </c>
      <c r="B32" s="113">
        <v>23.63</v>
      </c>
      <c r="C32" s="113">
        <v>62.04</v>
      </c>
      <c r="D32" s="113">
        <v>76.13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11"/>
      <c r="B33" s="110"/>
      <c r="C33" s="110"/>
      <c r="D33" s="11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11" t="s">
        <v>106</v>
      </c>
      <c r="B34" s="112">
        <v>13372.0</v>
      </c>
      <c r="C34" s="112">
        <v>10481.0</v>
      </c>
      <c r="D34" s="112">
        <v>9680.0</v>
      </c>
      <c r="E34" s="1"/>
      <c r="F34" s="115" t="s">
        <v>107</v>
      </c>
      <c r="G34" s="116">
        <f>+(B32-B35)/B32</f>
        <v>0.05205247567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09" t="s">
        <v>108</v>
      </c>
      <c r="B35" s="113">
        <v>22.4</v>
      </c>
      <c r="C35" s="113">
        <v>61.2</v>
      </c>
      <c r="D35" s="113">
        <v>75.0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11"/>
      <c r="B36" s="110"/>
      <c r="C36" s="110"/>
      <c r="D36" s="1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11" t="s">
        <v>109</v>
      </c>
      <c r="B37" s="112" t="s">
        <v>86</v>
      </c>
      <c r="C37" s="112" t="s">
        <v>86</v>
      </c>
      <c r="D37" s="112" t="s">
        <v>86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11" t="s">
        <v>110</v>
      </c>
      <c r="B38" s="112" t="s">
        <v>86</v>
      </c>
      <c r="C38" s="112" t="s">
        <v>86</v>
      </c>
      <c r="D38" s="112" t="s">
        <v>86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09" t="s">
        <v>111</v>
      </c>
      <c r="B39" s="113">
        <v>22.4</v>
      </c>
      <c r="C39" s="113">
        <v>61.2</v>
      </c>
      <c r="D39" s="113">
        <v>75.0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11"/>
      <c r="B40" s="110"/>
      <c r="C40" s="110"/>
      <c r="D40" s="1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11" t="s">
        <v>112</v>
      </c>
      <c r="B41" s="112" t="s">
        <v>86</v>
      </c>
      <c r="C41" s="112" t="s">
        <v>86</v>
      </c>
      <c r="D41" s="112" t="s">
        <v>86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09" t="s">
        <v>113</v>
      </c>
      <c r="B42" s="117">
        <v>22.4</v>
      </c>
      <c r="C42" s="117">
        <v>61.1</v>
      </c>
      <c r="D42" s="117">
        <v>75.0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11"/>
      <c r="B43" s="110"/>
      <c r="C43" s="110"/>
      <c r="D43" s="11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11" t="s">
        <v>114</v>
      </c>
      <c r="B44" s="112" t="s">
        <v>86</v>
      </c>
      <c r="C44" s="112" t="s">
        <v>86</v>
      </c>
      <c r="D44" s="112" t="s">
        <v>86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11"/>
      <c r="B45" s="110"/>
      <c r="C45" s="110"/>
      <c r="D45" s="11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09" t="s">
        <v>115</v>
      </c>
      <c r="B46" s="114">
        <v>21.8</v>
      </c>
      <c r="C46" s="114">
        <v>61.0</v>
      </c>
      <c r="D46" s="114">
        <v>75.0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09" t="s">
        <v>116</v>
      </c>
      <c r="B47" s="114">
        <v>21.8</v>
      </c>
      <c r="C47" s="114">
        <v>61.0</v>
      </c>
      <c r="D47" s="114">
        <v>75.0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11"/>
      <c r="B48" s="110"/>
      <c r="C48" s="110"/>
      <c r="D48" s="11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09" t="s">
        <v>117</v>
      </c>
      <c r="B49" s="110"/>
      <c r="C49" s="110"/>
      <c r="D49" s="11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11" t="s">
        <v>118</v>
      </c>
      <c r="B50" s="112">
        <v>0.82</v>
      </c>
      <c r="C50" s="112">
        <v>2.09</v>
      </c>
      <c r="D50" s="112">
        <v>2.08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11" t="s">
        <v>119</v>
      </c>
      <c r="B51" s="112">
        <v>0.82</v>
      </c>
      <c r="C51" s="112">
        <v>2.09</v>
      </c>
      <c r="D51" s="112">
        <v>2.08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11" t="s">
        <v>120</v>
      </c>
      <c r="B52" s="112">
        <v>26.6</v>
      </c>
      <c r="C52" s="112">
        <v>29.2</v>
      </c>
      <c r="D52" s="112">
        <v>36.1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11"/>
      <c r="B53" s="110"/>
      <c r="C53" s="110"/>
      <c r="D53" s="11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11" t="s">
        <v>121</v>
      </c>
      <c r="B54" s="112">
        <v>0.62</v>
      </c>
      <c r="C54" s="112">
        <v>1.6</v>
      </c>
      <c r="D54" s="112">
        <v>1.78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11" t="s">
        <v>122</v>
      </c>
      <c r="B55" s="112">
        <v>2.98</v>
      </c>
      <c r="C55" s="112">
        <v>2.97</v>
      </c>
      <c r="D55" s="112">
        <v>3.28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11" t="s">
        <v>123</v>
      </c>
      <c r="B56" s="112">
        <v>35.0</v>
      </c>
      <c r="C56" s="112">
        <v>38.1</v>
      </c>
      <c r="D56" s="112">
        <v>42.1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11"/>
      <c r="B57" s="110"/>
      <c r="C57" s="110"/>
      <c r="D57" s="11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11" t="s">
        <v>124</v>
      </c>
      <c r="B58" s="112">
        <v>0.75</v>
      </c>
      <c r="C58" s="112">
        <v>1.33</v>
      </c>
      <c r="D58" s="112">
        <v>1.32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11" t="s">
        <v>125</v>
      </c>
      <c r="B59" s="112">
        <v>0.57</v>
      </c>
      <c r="C59" s="112">
        <v>1.02</v>
      </c>
      <c r="D59" s="112">
        <v>1.13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11"/>
      <c r="B60" s="110"/>
      <c r="C60" s="110"/>
      <c r="D60" s="11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11" t="s">
        <v>126</v>
      </c>
      <c r="B61" s="112">
        <v>0.68</v>
      </c>
      <c r="C61" s="112">
        <v>0.75</v>
      </c>
      <c r="D61" s="112">
        <v>0.8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11" t="s">
        <v>127</v>
      </c>
      <c r="B62" s="112">
        <v>0.230333</v>
      </c>
      <c r="C62" s="112">
        <v>0.255519</v>
      </c>
      <c r="D62" s="112">
        <v>0.245266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11"/>
      <c r="B63" s="110"/>
      <c r="C63" s="110"/>
      <c r="D63" s="11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11" t="s">
        <v>128</v>
      </c>
      <c r="B64" s="112">
        <v>0.1</v>
      </c>
      <c r="C64" s="112">
        <v>0.1</v>
      </c>
      <c r="D64" s="112">
        <v>0.1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11"/>
      <c r="B65" s="110"/>
      <c r="C65" s="110"/>
      <c r="D65" s="11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18"/>
      <c r="C66" s="118"/>
      <c r="D66" s="1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18"/>
      <c r="C67" s="118"/>
      <c r="D67" s="1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18"/>
      <c r="C68" s="118"/>
      <c r="D68" s="1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18"/>
      <c r="C69" s="118"/>
      <c r="D69" s="1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18"/>
      <c r="C70" s="118"/>
      <c r="D70" s="1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18"/>
      <c r="C71" s="118"/>
      <c r="D71" s="1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18"/>
      <c r="C72" s="118"/>
      <c r="D72" s="1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18"/>
      <c r="C73" s="118"/>
      <c r="D73" s="1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18"/>
      <c r="C74" s="118"/>
      <c r="D74" s="1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18"/>
      <c r="C75" s="118"/>
      <c r="D75" s="1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18"/>
      <c r="C76" s="118"/>
      <c r="D76" s="1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18"/>
      <c r="C77" s="118"/>
      <c r="D77" s="1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18"/>
      <c r="C78" s="118"/>
      <c r="D78" s="1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18"/>
      <c r="C79" s="118"/>
      <c r="D79" s="1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18"/>
      <c r="C80" s="118"/>
      <c r="D80" s="1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18"/>
      <c r="C81" s="118"/>
      <c r="D81" s="1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18"/>
      <c r="C82" s="118"/>
      <c r="D82" s="1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18"/>
      <c r="C83" s="118"/>
      <c r="D83" s="1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18"/>
      <c r="C84" s="118"/>
      <c r="D84" s="1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18"/>
      <c r="C85" s="118"/>
      <c r="D85" s="1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18"/>
      <c r="C86" s="118"/>
      <c r="D86" s="1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18"/>
      <c r="C87" s="118"/>
      <c r="D87" s="1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18"/>
      <c r="C88" s="118"/>
      <c r="D88" s="1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18"/>
      <c r="C89" s="118"/>
      <c r="D89" s="1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18"/>
      <c r="C90" s="118"/>
      <c r="D90" s="1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18"/>
      <c r="C91" s="118"/>
      <c r="D91" s="1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18"/>
      <c r="C92" s="118"/>
      <c r="D92" s="1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18"/>
      <c r="C93" s="118"/>
      <c r="D93" s="1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18"/>
      <c r="C94" s="118"/>
      <c r="D94" s="1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18"/>
      <c r="C95" s="118"/>
      <c r="D95" s="1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18"/>
      <c r="C96" s="118"/>
      <c r="D96" s="1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18"/>
      <c r="C97" s="118"/>
      <c r="D97" s="1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18"/>
      <c r="C98" s="118"/>
      <c r="D98" s="1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18"/>
      <c r="C99" s="118"/>
      <c r="D99" s="1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18"/>
      <c r="C100" s="118"/>
      <c r="D100" s="1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18"/>
      <c r="C101" s="118"/>
      <c r="D101" s="11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18"/>
      <c r="C102" s="118"/>
      <c r="D102" s="11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18"/>
      <c r="C103" s="118"/>
      <c r="D103" s="11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18"/>
      <c r="C104" s="118"/>
      <c r="D104" s="11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18"/>
      <c r="C105" s="118"/>
      <c r="D105" s="11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18"/>
      <c r="C106" s="118"/>
      <c r="D106" s="11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18"/>
      <c r="C107" s="118"/>
      <c r="D107" s="11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18"/>
      <c r="C108" s="118"/>
      <c r="D108" s="11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18"/>
      <c r="C109" s="118"/>
      <c r="D109" s="11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18"/>
      <c r="C110" s="118"/>
      <c r="D110" s="11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18"/>
      <c r="C111" s="118"/>
      <c r="D111" s="11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18"/>
      <c r="C112" s="118"/>
      <c r="D112" s="11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18"/>
      <c r="C113" s="118"/>
      <c r="D113" s="11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18"/>
      <c r="C114" s="118"/>
      <c r="D114" s="11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18"/>
      <c r="C115" s="118"/>
      <c r="D115" s="11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18"/>
      <c r="C116" s="118"/>
      <c r="D116" s="11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18"/>
      <c r="C117" s="118"/>
      <c r="D117" s="11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18"/>
      <c r="C118" s="118"/>
      <c r="D118" s="11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18"/>
      <c r="C119" s="118"/>
      <c r="D119" s="11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18"/>
      <c r="C120" s="118"/>
      <c r="D120" s="11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18"/>
      <c r="C121" s="118"/>
      <c r="D121" s="11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18"/>
      <c r="C122" s="118"/>
      <c r="D122" s="11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18"/>
      <c r="C123" s="118"/>
      <c r="D123" s="11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18"/>
      <c r="C124" s="118"/>
      <c r="D124" s="11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18"/>
      <c r="C125" s="118"/>
      <c r="D125" s="11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18"/>
      <c r="C126" s="118"/>
      <c r="D126" s="11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18"/>
      <c r="C127" s="118"/>
      <c r="D127" s="11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18"/>
      <c r="C128" s="118"/>
      <c r="D128" s="11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18"/>
      <c r="C129" s="118"/>
      <c r="D129" s="11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18"/>
      <c r="C130" s="118"/>
      <c r="D130" s="11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18"/>
      <c r="C131" s="118"/>
      <c r="D131" s="11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18"/>
      <c r="C132" s="118"/>
      <c r="D132" s="11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18"/>
      <c r="C133" s="118"/>
      <c r="D133" s="11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18"/>
      <c r="C134" s="118"/>
      <c r="D134" s="11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18"/>
      <c r="C135" s="118"/>
      <c r="D135" s="11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18"/>
      <c r="C136" s="118"/>
      <c r="D136" s="11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18"/>
      <c r="C137" s="118"/>
      <c r="D137" s="11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18"/>
      <c r="C138" s="118"/>
      <c r="D138" s="11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18"/>
      <c r="C139" s="118"/>
      <c r="D139" s="11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18"/>
      <c r="C140" s="118"/>
      <c r="D140" s="11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18"/>
      <c r="C141" s="118"/>
      <c r="D141" s="11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18"/>
      <c r="C142" s="118"/>
      <c r="D142" s="11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18"/>
      <c r="C143" s="118"/>
      <c r="D143" s="11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18"/>
      <c r="C144" s="118"/>
      <c r="D144" s="11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18"/>
      <c r="C145" s="118"/>
      <c r="D145" s="11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18"/>
      <c r="C146" s="118"/>
      <c r="D146" s="11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18"/>
      <c r="C147" s="118"/>
      <c r="D147" s="11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18"/>
      <c r="C148" s="118"/>
      <c r="D148" s="11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18"/>
      <c r="C149" s="118"/>
      <c r="D149" s="11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18"/>
      <c r="C150" s="118"/>
      <c r="D150" s="11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18"/>
      <c r="C151" s="118"/>
      <c r="D151" s="11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18"/>
      <c r="C152" s="118"/>
      <c r="D152" s="11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18"/>
      <c r="C153" s="118"/>
      <c r="D153" s="11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18"/>
      <c r="C154" s="118"/>
      <c r="D154" s="11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18"/>
      <c r="C155" s="118"/>
      <c r="D155" s="11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18"/>
      <c r="C156" s="118"/>
      <c r="D156" s="11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18"/>
      <c r="C157" s="118"/>
      <c r="D157" s="11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18"/>
      <c r="C158" s="118"/>
      <c r="D158" s="11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18"/>
      <c r="C159" s="118"/>
      <c r="D159" s="11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18"/>
      <c r="C160" s="118"/>
      <c r="D160" s="11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18"/>
      <c r="C161" s="118"/>
      <c r="D161" s="11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18"/>
      <c r="C162" s="118"/>
      <c r="D162" s="11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18"/>
      <c r="C163" s="118"/>
      <c r="D163" s="11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18"/>
      <c r="C164" s="118"/>
      <c r="D164" s="11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18"/>
      <c r="C165" s="118"/>
      <c r="D165" s="11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18"/>
      <c r="C166" s="118"/>
      <c r="D166" s="11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18"/>
      <c r="C167" s="118"/>
      <c r="D167" s="11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18"/>
      <c r="C168" s="118"/>
      <c r="D168" s="11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18"/>
      <c r="C169" s="118"/>
      <c r="D169" s="11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18"/>
      <c r="C170" s="118"/>
      <c r="D170" s="11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18"/>
      <c r="C171" s="118"/>
      <c r="D171" s="11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18"/>
      <c r="C172" s="118"/>
      <c r="D172" s="11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18"/>
      <c r="C173" s="118"/>
      <c r="D173" s="11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18"/>
      <c r="C174" s="118"/>
      <c r="D174" s="11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18"/>
      <c r="C175" s="118"/>
      <c r="D175" s="11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18"/>
      <c r="C176" s="118"/>
      <c r="D176" s="11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18"/>
      <c r="C177" s="118"/>
      <c r="D177" s="11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18"/>
      <c r="C178" s="118"/>
      <c r="D178" s="11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18"/>
      <c r="C179" s="118"/>
      <c r="D179" s="11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18"/>
      <c r="C180" s="118"/>
      <c r="D180" s="11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18"/>
      <c r="C181" s="118"/>
      <c r="D181" s="11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18"/>
      <c r="C182" s="118"/>
      <c r="D182" s="11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18"/>
      <c r="C183" s="118"/>
      <c r="D183" s="11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18"/>
      <c r="C184" s="118"/>
      <c r="D184" s="11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18"/>
      <c r="C185" s="118"/>
      <c r="D185" s="11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18"/>
      <c r="C186" s="118"/>
      <c r="D186" s="11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18"/>
      <c r="C187" s="118"/>
      <c r="D187" s="11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18"/>
      <c r="C188" s="118"/>
      <c r="D188" s="11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18"/>
      <c r="C189" s="118"/>
      <c r="D189" s="11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18"/>
      <c r="C190" s="118"/>
      <c r="D190" s="11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18"/>
      <c r="C191" s="118"/>
      <c r="D191" s="11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18"/>
      <c r="C192" s="118"/>
      <c r="D192" s="11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18"/>
      <c r="C193" s="118"/>
      <c r="D193" s="11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18"/>
      <c r="C194" s="118"/>
      <c r="D194" s="11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18"/>
      <c r="C195" s="118"/>
      <c r="D195" s="11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18"/>
      <c r="C196" s="118"/>
      <c r="D196" s="11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18"/>
      <c r="C197" s="118"/>
      <c r="D197" s="11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18"/>
      <c r="C198" s="118"/>
      <c r="D198" s="11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18"/>
      <c r="C199" s="118"/>
      <c r="D199" s="11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18"/>
      <c r="C200" s="118"/>
      <c r="D200" s="11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18"/>
      <c r="C201" s="118"/>
      <c r="D201" s="11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18"/>
      <c r="C202" s="118"/>
      <c r="D202" s="11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18"/>
      <c r="C203" s="118"/>
      <c r="D203" s="11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18"/>
      <c r="C204" s="118"/>
      <c r="D204" s="11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18"/>
      <c r="C205" s="118"/>
      <c r="D205" s="11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18"/>
      <c r="C206" s="118"/>
      <c r="D206" s="11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18"/>
      <c r="C207" s="118"/>
      <c r="D207" s="11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18"/>
      <c r="C208" s="118"/>
      <c r="D208" s="11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18"/>
      <c r="C209" s="118"/>
      <c r="D209" s="11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18"/>
      <c r="C210" s="118"/>
      <c r="D210" s="11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18"/>
      <c r="C211" s="118"/>
      <c r="D211" s="11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18"/>
      <c r="C212" s="118"/>
      <c r="D212" s="11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18"/>
      <c r="C213" s="118"/>
      <c r="D213" s="11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18"/>
      <c r="C214" s="118"/>
      <c r="D214" s="11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18"/>
      <c r="C215" s="118"/>
      <c r="D215" s="118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18"/>
      <c r="C216" s="118"/>
      <c r="D216" s="118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18"/>
      <c r="C217" s="118"/>
      <c r="D217" s="118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18"/>
      <c r="C218" s="118"/>
      <c r="D218" s="11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18"/>
      <c r="C219" s="118"/>
      <c r="D219" s="118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18"/>
      <c r="C220" s="118"/>
      <c r="D220" s="118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18"/>
      <c r="C221" s="118"/>
      <c r="D221" s="118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18"/>
      <c r="C222" s="118"/>
      <c r="D222" s="11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18"/>
      <c r="C223" s="118"/>
      <c r="D223" s="11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18"/>
      <c r="C224" s="118"/>
      <c r="D224" s="11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18"/>
      <c r="C225" s="118"/>
      <c r="D225" s="11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18"/>
      <c r="C226" s="118"/>
      <c r="D226" s="11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18"/>
      <c r="C227" s="118"/>
      <c r="D227" s="11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18"/>
      <c r="C228" s="118"/>
      <c r="D228" s="11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18"/>
      <c r="C229" s="118"/>
      <c r="D229" s="11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18"/>
      <c r="C230" s="118"/>
      <c r="D230" s="11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18"/>
      <c r="C231" s="118"/>
      <c r="D231" s="11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18"/>
      <c r="C232" s="118"/>
      <c r="D232" s="11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18"/>
      <c r="C233" s="118"/>
      <c r="D233" s="11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18"/>
      <c r="C234" s="118"/>
      <c r="D234" s="11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18"/>
      <c r="C235" s="118"/>
      <c r="D235" s="11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18"/>
      <c r="C236" s="118"/>
      <c r="D236" s="11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18"/>
      <c r="C237" s="118"/>
      <c r="D237" s="11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18"/>
      <c r="C238" s="118"/>
      <c r="D238" s="11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18"/>
      <c r="C239" s="118"/>
      <c r="D239" s="11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18"/>
      <c r="C240" s="118"/>
      <c r="D240" s="11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18"/>
      <c r="C241" s="118"/>
      <c r="D241" s="11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18"/>
      <c r="C242" s="118"/>
      <c r="D242" s="11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18"/>
      <c r="C243" s="118"/>
      <c r="D243" s="11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18"/>
      <c r="C244" s="118"/>
      <c r="D244" s="11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18"/>
      <c r="C245" s="118"/>
      <c r="D245" s="11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18"/>
      <c r="C246" s="118"/>
      <c r="D246" s="11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18"/>
      <c r="C247" s="118"/>
      <c r="D247" s="11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18"/>
      <c r="C248" s="118"/>
      <c r="D248" s="11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18"/>
      <c r="C249" s="118"/>
      <c r="D249" s="11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18"/>
      <c r="C250" s="118"/>
      <c r="D250" s="11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18"/>
      <c r="C251" s="118"/>
      <c r="D251" s="11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18"/>
      <c r="C252" s="118"/>
      <c r="D252" s="11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18"/>
      <c r="C253" s="118"/>
      <c r="D253" s="11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18"/>
      <c r="C254" s="118"/>
      <c r="D254" s="11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18"/>
      <c r="C255" s="118"/>
      <c r="D255" s="11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18"/>
      <c r="C256" s="118"/>
      <c r="D256" s="11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18"/>
      <c r="C257" s="118"/>
      <c r="D257" s="11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18"/>
      <c r="C258" s="118"/>
      <c r="D258" s="11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18"/>
      <c r="C259" s="118"/>
      <c r="D259" s="11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18"/>
      <c r="C260" s="118"/>
      <c r="D260" s="11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18"/>
      <c r="C261" s="118"/>
      <c r="D261" s="11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18"/>
      <c r="C262" s="118"/>
      <c r="D262" s="11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18"/>
      <c r="C263" s="118"/>
      <c r="D263" s="11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18"/>
      <c r="C264" s="118"/>
      <c r="D264" s="11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18"/>
      <c r="C265" s="118"/>
      <c r="D265" s="11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18"/>
      <c r="C266" s="118"/>
      <c r="D266" s="11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18"/>
      <c r="C267" s="118"/>
      <c r="D267" s="11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18"/>
      <c r="C268" s="118"/>
      <c r="D268" s="11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18"/>
      <c r="C269" s="118"/>
      <c r="D269" s="11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18"/>
      <c r="C270" s="118"/>
      <c r="D270" s="11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18"/>
      <c r="C271" s="118"/>
      <c r="D271" s="11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18"/>
      <c r="C272" s="118"/>
      <c r="D272" s="11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18"/>
      <c r="C273" s="118"/>
      <c r="D273" s="11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18"/>
      <c r="C274" s="118"/>
      <c r="D274" s="11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18"/>
      <c r="C275" s="118"/>
      <c r="D275" s="11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18"/>
      <c r="C276" s="118"/>
      <c r="D276" s="11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18"/>
      <c r="C277" s="118"/>
      <c r="D277" s="11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18"/>
      <c r="C278" s="118"/>
      <c r="D278" s="11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18"/>
      <c r="C279" s="118"/>
      <c r="D279" s="11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18"/>
      <c r="C280" s="118"/>
      <c r="D280" s="11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18"/>
      <c r="C281" s="118"/>
      <c r="D281" s="11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18"/>
      <c r="C282" s="118"/>
      <c r="D282" s="11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18"/>
      <c r="C283" s="118"/>
      <c r="D283" s="11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18"/>
      <c r="C284" s="118"/>
      <c r="D284" s="11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18"/>
      <c r="C285" s="118"/>
      <c r="D285" s="11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18"/>
      <c r="C286" s="118"/>
      <c r="D286" s="11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18"/>
      <c r="C287" s="118"/>
      <c r="D287" s="11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18"/>
      <c r="C288" s="118"/>
      <c r="D288" s="11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18"/>
      <c r="C289" s="118"/>
      <c r="D289" s="11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18"/>
      <c r="C290" s="118"/>
      <c r="D290" s="11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18"/>
      <c r="C291" s="118"/>
      <c r="D291" s="11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18"/>
      <c r="C292" s="118"/>
      <c r="D292" s="11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18"/>
      <c r="C293" s="118"/>
      <c r="D293" s="11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18"/>
      <c r="C294" s="118"/>
      <c r="D294" s="11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18"/>
      <c r="C295" s="118"/>
      <c r="D295" s="11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18"/>
      <c r="C296" s="118"/>
      <c r="D296" s="11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18"/>
      <c r="C297" s="118"/>
      <c r="D297" s="11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18"/>
      <c r="C298" s="118"/>
      <c r="D298" s="11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18"/>
      <c r="C299" s="118"/>
      <c r="D299" s="11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18"/>
      <c r="C300" s="118"/>
      <c r="D300" s="11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18"/>
      <c r="C301" s="118"/>
      <c r="D301" s="11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18"/>
      <c r="C302" s="118"/>
      <c r="D302" s="11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18"/>
      <c r="C303" s="118"/>
      <c r="D303" s="11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18"/>
      <c r="C304" s="118"/>
      <c r="D304" s="11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18"/>
      <c r="C305" s="118"/>
      <c r="D305" s="11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18"/>
      <c r="C306" s="118"/>
      <c r="D306" s="11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18"/>
      <c r="C307" s="118"/>
      <c r="D307" s="11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18"/>
      <c r="C308" s="118"/>
      <c r="D308" s="11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18"/>
      <c r="C309" s="118"/>
      <c r="D309" s="11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18"/>
      <c r="C310" s="118"/>
      <c r="D310" s="11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18"/>
      <c r="C311" s="118"/>
      <c r="D311" s="11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18"/>
      <c r="C312" s="118"/>
      <c r="D312" s="11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18"/>
      <c r="C313" s="118"/>
      <c r="D313" s="11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18"/>
      <c r="C314" s="118"/>
      <c r="D314" s="11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18"/>
      <c r="C315" s="118"/>
      <c r="D315" s="11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18"/>
      <c r="C316" s="118"/>
      <c r="D316" s="11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18"/>
      <c r="C317" s="118"/>
      <c r="D317" s="11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18"/>
      <c r="C318" s="118"/>
      <c r="D318" s="11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18"/>
      <c r="C319" s="118"/>
      <c r="D319" s="11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18"/>
      <c r="C320" s="118"/>
      <c r="D320" s="11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18"/>
      <c r="C321" s="118"/>
      <c r="D321" s="11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18"/>
      <c r="C322" s="118"/>
      <c r="D322" s="11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18"/>
      <c r="C323" s="118"/>
      <c r="D323" s="11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18"/>
      <c r="C324" s="118"/>
      <c r="D324" s="11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18"/>
      <c r="C325" s="118"/>
      <c r="D325" s="11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18"/>
      <c r="C326" s="118"/>
      <c r="D326" s="11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18"/>
      <c r="C327" s="118"/>
      <c r="D327" s="11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18"/>
      <c r="C328" s="118"/>
      <c r="D328" s="11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18"/>
      <c r="C329" s="118"/>
      <c r="D329" s="11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18"/>
      <c r="C330" s="118"/>
      <c r="D330" s="11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18"/>
      <c r="C331" s="118"/>
      <c r="D331" s="11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18"/>
      <c r="C332" s="118"/>
      <c r="D332" s="11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18"/>
      <c r="C333" s="118"/>
      <c r="D333" s="11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18"/>
      <c r="C334" s="118"/>
      <c r="D334" s="11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18"/>
      <c r="C335" s="118"/>
      <c r="D335" s="11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18"/>
      <c r="C336" s="118"/>
      <c r="D336" s="11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18"/>
      <c r="C337" s="118"/>
      <c r="D337" s="11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18"/>
      <c r="C338" s="118"/>
      <c r="D338" s="11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18"/>
      <c r="C339" s="118"/>
      <c r="D339" s="11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18"/>
      <c r="C340" s="118"/>
      <c r="D340" s="11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18"/>
      <c r="C341" s="118"/>
      <c r="D341" s="11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18"/>
      <c r="C342" s="118"/>
      <c r="D342" s="11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18"/>
      <c r="C343" s="118"/>
      <c r="D343" s="11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18"/>
      <c r="C344" s="118"/>
      <c r="D344" s="11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18"/>
      <c r="C345" s="118"/>
      <c r="D345" s="11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18"/>
      <c r="C346" s="118"/>
      <c r="D346" s="11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18"/>
      <c r="C347" s="118"/>
      <c r="D347" s="11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18"/>
      <c r="C348" s="118"/>
      <c r="D348" s="11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18"/>
      <c r="C349" s="118"/>
      <c r="D349" s="11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18"/>
      <c r="C350" s="118"/>
      <c r="D350" s="11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18"/>
      <c r="C351" s="118"/>
      <c r="D351" s="11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18"/>
      <c r="C352" s="118"/>
      <c r="D352" s="11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18"/>
      <c r="C353" s="118"/>
      <c r="D353" s="11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18"/>
      <c r="C354" s="118"/>
      <c r="D354" s="11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18"/>
      <c r="C355" s="118"/>
      <c r="D355" s="11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18"/>
      <c r="C356" s="118"/>
      <c r="D356" s="11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18"/>
      <c r="C357" s="118"/>
      <c r="D357" s="11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18"/>
      <c r="C358" s="118"/>
      <c r="D358" s="11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18"/>
      <c r="C359" s="118"/>
      <c r="D359" s="11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18"/>
      <c r="C360" s="118"/>
      <c r="D360" s="11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18"/>
      <c r="C361" s="118"/>
      <c r="D361" s="11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18"/>
      <c r="C362" s="118"/>
      <c r="D362" s="11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18"/>
      <c r="C363" s="118"/>
      <c r="D363" s="11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18"/>
      <c r="C364" s="118"/>
      <c r="D364" s="11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18"/>
      <c r="C365" s="118"/>
      <c r="D365" s="11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18"/>
      <c r="C366" s="118"/>
      <c r="D366" s="11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18"/>
      <c r="C367" s="118"/>
      <c r="D367" s="11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18"/>
      <c r="C368" s="118"/>
      <c r="D368" s="11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18"/>
      <c r="C369" s="118"/>
      <c r="D369" s="11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18"/>
      <c r="C370" s="118"/>
      <c r="D370" s="11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18"/>
      <c r="C371" s="118"/>
      <c r="D371" s="11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18"/>
      <c r="C372" s="118"/>
      <c r="D372" s="11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18"/>
      <c r="C373" s="118"/>
      <c r="D373" s="11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18"/>
      <c r="C374" s="118"/>
      <c r="D374" s="11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18"/>
      <c r="C375" s="118"/>
      <c r="D375" s="11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18"/>
      <c r="C376" s="118"/>
      <c r="D376" s="11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18"/>
      <c r="C377" s="118"/>
      <c r="D377" s="11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18"/>
      <c r="C378" s="118"/>
      <c r="D378" s="11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18"/>
      <c r="C379" s="118"/>
      <c r="D379" s="11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18"/>
      <c r="C380" s="118"/>
      <c r="D380" s="11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18"/>
      <c r="C381" s="118"/>
      <c r="D381" s="11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18"/>
      <c r="C382" s="118"/>
      <c r="D382" s="11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18"/>
      <c r="C383" s="118"/>
      <c r="D383" s="11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18"/>
      <c r="C384" s="118"/>
      <c r="D384" s="11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18"/>
      <c r="C385" s="118"/>
      <c r="D385" s="11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18"/>
      <c r="C386" s="118"/>
      <c r="D386" s="11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18"/>
      <c r="C387" s="118"/>
      <c r="D387" s="11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18"/>
      <c r="C388" s="118"/>
      <c r="D388" s="11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18"/>
      <c r="C389" s="118"/>
      <c r="D389" s="11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18"/>
      <c r="C390" s="118"/>
      <c r="D390" s="11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18"/>
      <c r="C391" s="118"/>
      <c r="D391" s="11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18"/>
      <c r="C392" s="118"/>
      <c r="D392" s="11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18"/>
      <c r="C393" s="118"/>
      <c r="D393" s="11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18"/>
      <c r="C394" s="118"/>
      <c r="D394" s="11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18"/>
      <c r="C395" s="118"/>
      <c r="D395" s="11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18"/>
      <c r="C396" s="118"/>
      <c r="D396" s="11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18"/>
      <c r="C397" s="118"/>
      <c r="D397" s="11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18"/>
      <c r="C398" s="118"/>
      <c r="D398" s="11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18"/>
      <c r="C399" s="118"/>
      <c r="D399" s="11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18"/>
      <c r="C400" s="118"/>
      <c r="D400" s="11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18"/>
      <c r="C401" s="118"/>
      <c r="D401" s="11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18"/>
      <c r="C402" s="118"/>
      <c r="D402" s="11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18"/>
      <c r="C403" s="118"/>
      <c r="D403" s="11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18"/>
      <c r="C404" s="118"/>
      <c r="D404" s="11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18"/>
      <c r="C405" s="118"/>
      <c r="D405" s="11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18"/>
      <c r="C406" s="118"/>
      <c r="D406" s="11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18"/>
      <c r="C407" s="118"/>
      <c r="D407" s="11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18"/>
      <c r="C408" s="118"/>
      <c r="D408" s="11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18"/>
      <c r="C409" s="118"/>
      <c r="D409" s="11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18"/>
      <c r="C410" s="118"/>
      <c r="D410" s="11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18"/>
      <c r="C411" s="118"/>
      <c r="D411" s="11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18"/>
      <c r="C412" s="118"/>
      <c r="D412" s="11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18"/>
      <c r="C413" s="118"/>
      <c r="D413" s="11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18"/>
      <c r="C414" s="118"/>
      <c r="D414" s="11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18"/>
      <c r="C415" s="118"/>
      <c r="D415" s="11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18"/>
      <c r="C416" s="118"/>
      <c r="D416" s="11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18"/>
      <c r="C417" s="118"/>
      <c r="D417" s="11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18"/>
      <c r="C418" s="118"/>
      <c r="D418" s="11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18"/>
      <c r="C419" s="118"/>
      <c r="D419" s="11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18"/>
      <c r="C420" s="118"/>
      <c r="D420" s="11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18"/>
      <c r="C421" s="118"/>
      <c r="D421" s="11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18"/>
      <c r="C422" s="118"/>
      <c r="D422" s="11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18"/>
      <c r="C423" s="118"/>
      <c r="D423" s="11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18"/>
      <c r="C424" s="118"/>
      <c r="D424" s="11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18"/>
      <c r="C425" s="118"/>
      <c r="D425" s="11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18"/>
      <c r="C426" s="118"/>
      <c r="D426" s="11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18"/>
      <c r="C427" s="118"/>
      <c r="D427" s="11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18"/>
      <c r="C428" s="118"/>
      <c r="D428" s="11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18"/>
      <c r="C429" s="118"/>
      <c r="D429" s="11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18"/>
      <c r="C430" s="118"/>
      <c r="D430" s="11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18"/>
      <c r="C431" s="118"/>
      <c r="D431" s="11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18"/>
      <c r="C432" s="118"/>
      <c r="D432" s="11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18"/>
      <c r="C433" s="118"/>
      <c r="D433" s="11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18"/>
      <c r="C434" s="118"/>
      <c r="D434" s="11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18"/>
      <c r="C435" s="118"/>
      <c r="D435" s="11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18"/>
      <c r="C436" s="118"/>
      <c r="D436" s="11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18"/>
      <c r="C437" s="118"/>
      <c r="D437" s="11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18"/>
      <c r="C438" s="118"/>
      <c r="D438" s="11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18"/>
      <c r="C439" s="118"/>
      <c r="D439" s="11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18"/>
      <c r="C440" s="118"/>
      <c r="D440" s="11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18"/>
      <c r="C441" s="118"/>
      <c r="D441" s="11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18"/>
      <c r="C442" s="118"/>
      <c r="D442" s="11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18"/>
      <c r="C443" s="118"/>
      <c r="D443" s="11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18"/>
      <c r="C444" s="118"/>
      <c r="D444" s="11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18"/>
      <c r="C445" s="118"/>
      <c r="D445" s="11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18"/>
      <c r="C446" s="118"/>
      <c r="D446" s="11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18"/>
      <c r="C447" s="118"/>
      <c r="D447" s="11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18"/>
      <c r="C448" s="118"/>
      <c r="D448" s="11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18"/>
      <c r="C449" s="118"/>
      <c r="D449" s="11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18"/>
      <c r="C450" s="118"/>
      <c r="D450" s="11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18"/>
      <c r="C451" s="118"/>
      <c r="D451" s="11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18"/>
      <c r="C452" s="118"/>
      <c r="D452" s="11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18"/>
      <c r="C453" s="118"/>
      <c r="D453" s="11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18"/>
      <c r="C454" s="118"/>
      <c r="D454" s="11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18"/>
      <c r="C455" s="118"/>
      <c r="D455" s="11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18"/>
      <c r="C456" s="118"/>
      <c r="D456" s="11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18"/>
      <c r="C457" s="118"/>
      <c r="D457" s="11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18"/>
      <c r="C458" s="118"/>
      <c r="D458" s="11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18"/>
      <c r="C459" s="118"/>
      <c r="D459" s="11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18"/>
      <c r="C460" s="118"/>
      <c r="D460" s="11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18"/>
      <c r="C461" s="118"/>
      <c r="D461" s="11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18"/>
      <c r="C462" s="118"/>
      <c r="D462" s="11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18"/>
      <c r="C463" s="118"/>
      <c r="D463" s="11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18"/>
      <c r="C464" s="118"/>
      <c r="D464" s="11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18"/>
      <c r="C465" s="118"/>
      <c r="D465" s="11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18"/>
      <c r="C466" s="118"/>
      <c r="D466" s="11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18"/>
      <c r="C467" s="118"/>
      <c r="D467" s="11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18"/>
      <c r="C468" s="118"/>
      <c r="D468" s="11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18"/>
      <c r="C469" s="118"/>
      <c r="D469" s="11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18"/>
      <c r="C470" s="118"/>
      <c r="D470" s="11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18"/>
      <c r="C471" s="118"/>
      <c r="D471" s="11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18"/>
      <c r="C472" s="118"/>
      <c r="D472" s="11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18"/>
      <c r="C473" s="118"/>
      <c r="D473" s="11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18"/>
      <c r="C474" s="118"/>
      <c r="D474" s="11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18"/>
      <c r="C475" s="118"/>
      <c r="D475" s="11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18"/>
      <c r="C476" s="118"/>
      <c r="D476" s="11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18"/>
      <c r="C477" s="118"/>
      <c r="D477" s="11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18"/>
      <c r="C478" s="118"/>
      <c r="D478" s="11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18"/>
      <c r="C479" s="118"/>
      <c r="D479" s="11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18"/>
      <c r="C480" s="118"/>
      <c r="D480" s="11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18"/>
      <c r="C481" s="118"/>
      <c r="D481" s="11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18"/>
      <c r="C482" s="118"/>
      <c r="D482" s="11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18"/>
      <c r="C483" s="118"/>
      <c r="D483" s="11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18"/>
      <c r="C484" s="118"/>
      <c r="D484" s="11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18"/>
      <c r="C485" s="118"/>
      <c r="D485" s="11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18"/>
      <c r="C486" s="118"/>
      <c r="D486" s="11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18"/>
      <c r="C487" s="118"/>
      <c r="D487" s="11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18"/>
      <c r="C488" s="118"/>
      <c r="D488" s="11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18"/>
      <c r="C489" s="118"/>
      <c r="D489" s="11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18"/>
      <c r="C490" s="118"/>
      <c r="D490" s="11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18"/>
      <c r="C491" s="118"/>
      <c r="D491" s="11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18"/>
      <c r="C492" s="118"/>
      <c r="D492" s="11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18"/>
      <c r="C493" s="118"/>
      <c r="D493" s="11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18"/>
      <c r="C494" s="118"/>
      <c r="D494" s="11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18"/>
      <c r="C495" s="118"/>
      <c r="D495" s="11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18"/>
      <c r="C496" s="118"/>
      <c r="D496" s="11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18"/>
      <c r="C497" s="118"/>
      <c r="D497" s="11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18"/>
      <c r="C498" s="118"/>
      <c r="D498" s="11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18"/>
      <c r="C499" s="118"/>
      <c r="D499" s="11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18"/>
      <c r="C500" s="118"/>
      <c r="D500" s="11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18"/>
      <c r="C501" s="118"/>
      <c r="D501" s="11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18"/>
      <c r="C502" s="118"/>
      <c r="D502" s="11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18"/>
      <c r="C503" s="118"/>
      <c r="D503" s="11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18"/>
      <c r="C504" s="118"/>
      <c r="D504" s="11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18"/>
      <c r="C505" s="118"/>
      <c r="D505" s="11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18"/>
      <c r="C506" s="118"/>
      <c r="D506" s="11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18"/>
      <c r="C507" s="118"/>
      <c r="D507" s="11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18"/>
      <c r="C508" s="118"/>
      <c r="D508" s="11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18"/>
      <c r="C509" s="118"/>
      <c r="D509" s="11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18"/>
      <c r="C510" s="118"/>
      <c r="D510" s="11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18"/>
      <c r="C511" s="118"/>
      <c r="D511" s="11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18"/>
      <c r="C512" s="118"/>
      <c r="D512" s="11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18"/>
      <c r="C513" s="118"/>
      <c r="D513" s="11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18"/>
      <c r="C514" s="118"/>
      <c r="D514" s="11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18"/>
      <c r="C515" s="118"/>
      <c r="D515" s="11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18"/>
      <c r="C516" s="118"/>
      <c r="D516" s="11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18"/>
      <c r="C517" s="118"/>
      <c r="D517" s="11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18"/>
      <c r="C518" s="118"/>
      <c r="D518" s="11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18"/>
      <c r="C519" s="118"/>
      <c r="D519" s="11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18"/>
      <c r="C520" s="118"/>
      <c r="D520" s="11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18"/>
      <c r="C521" s="118"/>
      <c r="D521" s="11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18"/>
      <c r="C522" s="118"/>
      <c r="D522" s="11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18"/>
      <c r="C523" s="118"/>
      <c r="D523" s="11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18"/>
      <c r="C524" s="118"/>
      <c r="D524" s="11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18"/>
      <c r="C525" s="118"/>
      <c r="D525" s="11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18"/>
      <c r="C526" s="118"/>
      <c r="D526" s="11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18"/>
      <c r="C527" s="118"/>
      <c r="D527" s="11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18"/>
      <c r="C528" s="118"/>
      <c r="D528" s="11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18"/>
      <c r="C529" s="118"/>
      <c r="D529" s="11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18"/>
      <c r="C530" s="118"/>
      <c r="D530" s="11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18"/>
      <c r="C531" s="118"/>
      <c r="D531" s="11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18"/>
      <c r="C532" s="118"/>
      <c r="D532" s="11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18"/>
      <c r="C533" s="118"/>
      <c r="D533" s="11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18"/>
      <c r="C534" s="118"/>
      <c r="D534" s="11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18"/>
      <c r="C535" s="118"/>
      <c r="D535" s="11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18"/>
      <c r="C536" s="118"/>
      <c r="D536" s="11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18"/>
      <c r="C537" s="118"/>
      <c r="D537" s="11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18"/>
      <c r="C538" s="118"/>
      <c r="D538" s="11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18"/>
      <c r="C539" s="118"/>
      <c r="D539" s="11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18"/>
      <c r="C540" s="118"/>
      <c r="D540" s="11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18"/>
      <c r="C541" s="118"/>
      <c r="D541" s="11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18"/>
      <c r="C542" s="118"/>
      <c r="D542" s="11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18"/>
      <c r="C543" s="118"/>
      <c r="D543" s="11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18"/>
      <c r="C544" s="118"/>
      <c r="D544" s="11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18"/>
      <c r="C545" s="118"/>
      <c r="D545" s="11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18"/>
      <c r="C546" s="118"/>
      <c r="D546" s="11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18"/>
      <c r="C547" s="118"/>
      <c r="D547" s="11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18"/>
      <c r="C548" s="118"/>
      <c r="D548" s="11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18"/>
      <c r="C549" s="118"/>
      <c r="D549" s="11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18"/>
      <c r="C550" s="118"/>
      <c r="D550" s="11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18"/>
      <c r="C551" s="118"/>
      <c r="D551" s="11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18"/>
      <c r="C552" s="118"/>
      <c r="D552" s="11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18"/>
      <c r="C553" s="118"/>
      <c r="D553" s="11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18"/>
      <c r="C554" s="118"/>
      <c r="D554" s="11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18"/>
      <c r="C555" s="118"/>
      <c r="D555" s="11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18"/>
      <c r="C556" s="118"/>
      <c r="D556" s="11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18"/>
      <c r="C557" s="118"/>
      <c r="D557" s="11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18"/>
      <c r="C558" s="118"/>
      <c r="D558" s="11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18"/>
      <c r="C559" s="118"/>
      <c r="D559" s="11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18"/>
      <c r="C560" s="118"/>
      <c r="D560" s="11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18"/>
      <c r="C561" s="118"/>
      <c r="D561" s="11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18"/>
      <c r="C562" s="118"/>
      <c r="D562" s="11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18"/>
      <c r="C563" s="118"/>
      <c r="D563" s="11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18"/>
      <c r="C564" s="118"/>
      <c r="D564" s="11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18"/>
      <c r="C565" s="118"/>
      <c r="D565" s="11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18"/>
      <c r="C566" s="118"/>
      <c r="D566" s="11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18"/>
      <c r="C567" s="118"/>
      <c r="D567" s="11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18"/>
      <c r="C568" s="118"/>
      <c r="D568" s="11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18"/>
      <c r="C569" s="118"/>
      <c r="D569" s="11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18"/>
      <c r="C570" s="118"/>
      <c r="D570" s="11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18"/>
      <c r="C571" s="118"/>
      <c r="D571" s="11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18"/>
      <c r="C572" s="118"/>
      <c r="D572" s="11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18"/>
      <c r="C573" s="118"/>
      <c r="D573" s="11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18"/>
      <c r="C574" s="118"/>
      <c r="D574" s="11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18"/>
      <c r="C575" s="118"/>
      <c r="D575" s="11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18"/>
      <c r="C576" s="118"/>
      <c r="D576" s="11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18"/>
      <c r="C577" s="118"/>
      <c r="D577" s="11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18"/>
      <c r="C578" s="118"/>
      <c r="D578" s="11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18"/>
      <c r="C579" s="118"/>
      <c r="D579" s="11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18"/>
      <c r="C580" s="118"/>
      <c r="D580" s="11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18"/>
      <c r="C581" s="118"/>
      <c r="D581" s="11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18"/>
      <c r="C582" s="118"/>
      <c r="D582" s="11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18"/>
      <c r="C583" s="118"/>
      <c r="D583" s="11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18"/>
      <c r="C584" s="118"/>
      <c r="D584" s="11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18"/>
      <c r="C585" s="118"/>
      <c r="D585" s="11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18"/>
      <c r="C586" s="118"/>
      <c r="D586" s="11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18"/>
      <c r="C587" s="118"/>
      <c r="D587" s="11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18"/>
      <c r="C588" s="118"/>
      <c r="D588" s="11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18"/>
      <c r="C589" s="118"/>
      <c r="D589" s="11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18"/>
      <c r="C590" s="118"/>
      <c r="D590" s="11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18"/>
      <c r="C591" s="118"/>
      <c r="D591" s="11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18"/>
      <c r="C592" s="118"/>
      <c r="D592" s="11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18"/>
      <c r="C593" s="118"/>
      <c r="D593" s="11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18"/>
      <c r="C594" s="118"/>
      <c r="D594" s="11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18"/>
      <c r="C595" s="118"/>
      <c r="D595" s="11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18"/>
      <c r="C596" s="118"/>
      <c r="D596" s="11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18"/>
      <c r="C597" s="118"/>
      <c r="D597" s="11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18"/>
      <c r="C598" s="118"/>
      <c r="D598" s="11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18"/>
      <c r="C599" s="118"/>
      <c r="D599" s="11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18"/>
      <c r="C600" s="118"/>
      <c r="D600" s="11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18"/>
      <c r="C601" s="118"/>
      <c r="D601" s="11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18"/>
      <c r="C602" s="118"/>
      <c r="D602" s="11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18"/>
      <c r="C603" s="118"/>
      <c r="D603" s="11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18"/>
      <c r="C604" s="118"/>
      <c r="D604" s="11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18"/>
      <c r="C605" s="118"/>
      <c r="D605" s="11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18"/>
      <c r="C606" s="118"/>
      <c r="D606" s="11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18"/>
      <c r="C607" s="118"/>
      <c r="D607" s="11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18"/>
      <c r="C608" s="118"/>
      <c r="D608" s="11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18"/>
      <c r="C609" s="118"/>
      <c r="D609" s="11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18"/>
      <c r="C610" s="118"/>
      <c r="D610" s="11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18"/>
      <c r="C611" s="118"/>
      <c r="D611" s="11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18"/>
      <c r="C612" s="118"/>
      <c r="D612" s="11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18"/>
      <c r="C613" s="118"/>
      <c r="D613" s="11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18"/>
      <c r="C614" s="118"/>
      <c r="D614" s="11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18"/>
      <c r="C615" s="118"/>
      <c r="D615" s="11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18"/>
      <c r="C616" s="118"/>
      <c r="D616" s="11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18"/>
      <c r="C617" s="118"/>
      <c r="D617" s="11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18"/>
      <c r="C618" s="118"/>
      <c r="D618" s="11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18"/>
      <c r="C619" s="118"/>
      <c r="D619" s="11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18"/>
      <c r="C620" s="118"/>
      <c r="D620" s="11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18"/>
      <c r="C621" s="118"/>
      <c r="D621" s="11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18"/>
      <c r="C622" s="118"/>
      <c r="D622" s="11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18"/>
      <c r="C623" s="118"/>
      <c r="D623" s="11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18"/>
      <c r="C624" s="118"/>
      <c r="D624" s="11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18"/>
      <c r="C625" s="118"/>
      <c r="D625" s="11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18"/>
      <c r="C626" s="118"/>
      <c r="D626" s="11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18"/>
      <c r="C627" s="118"/>
      <c r="D627" s="11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18"/>
      <c r="C628" s="118"/>
      <c r="D628" s="11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18"/>
      <c r="C629" s="118"/>
      <c r="D629" s="11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18"/>
      <c r="C630" s="118"/>
      <c r="D630" s="11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18"/>
      <c r="C631" s="118"/>
      <c r="D631" s="11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18"/>
      <c r="C632" s="118"/>
      <c r="D632" s="11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18"/>
      <c r="C633" s="118"/>
      <c r="D633" s="11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18"/>
      <c r="C634" s="118"/>
      <c r="D634" s="11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18"/>
      <c r="C635" s="118"/>
      <c r="D635" s="11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18"/>
      <c r="C636" s="118"/>
      <c r="D636" s="11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18"/>
      <c r="C637" s="118"/>
      <c r="D637" s="11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18"/>
      <c r="C638" s="118"/>
      <c r="D638" s="11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18"/>
      <c r="C639" s="118"/>
      <c r="D639" s="11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18"/>
      <c r="C640" s="118"/>
      <c r="D640" s="11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18"/>
      <c r="C641" s="118"/>
      <c r="D641" s="11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18"/>
      <c r="C642" s="118"/>
      <c r="D642" s="11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18"/>
      <c r="C643" s="118"/>
      <c r="D643" s="11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18"/>
      <c r="C644" s="118"/>
      <c r="D644" s="11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18"/>
      <c r="C645" s="118"/>
      <c r="D645" s="11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18"/>
      <c r="C646" s="118"/>
      <c r="D646" s="11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18"/>
      <c r="C647" s="118"/>
      <c r="D647" s="11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18"/>
      <c r="C648" s="118"/>
      <c r="D648" s="11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18"/>
      <c r="C649" s="118"/>
      <c r="D649" s="11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18"/>
      <c r="C650" s="118"/>
      <c r="D650" s="11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18"/>
      <c r="C651" s="118"/>
      <c r="D651" s="11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18"/>
      <c r="C652" s="118"/>
      <c r="D652" s="11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18"/>
      <c r="C653" s="118"/>
      <c r="D653" s="11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18"/>
      <c r="C654" s="118"/>
      <c r="D654" s="11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18"/>
      <c r="C655" s="118"/>
      <c r="D655" s="11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18"/>
      <c r="C656" s="118"/>
      <c r="D656" s="11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18"/>
      <c r="C657" s="118"/>
      <c r="D657" s="11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18"/>
      <c r="C658" s="118"/>
      <c r="D658" s="11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18"/>
      <c r="C659" s="118"/>
      <c r="D659" s="11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18"/>
      <c r="C660" s="118"/>
      <c r="D660" s="11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18"/>
      <c r="C661" s="118"/>
      <c r="D661" s="11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18"/>
      <c r="C662" s="118"/>
      <c r="D662" s="11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18"/>
      <c r="C663" s="118"/>
      <c r="D663" s="11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18"/>
      <c r="C664" s="118"/>
      <c r="D664" s="11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18"/>
      <c r="C665" s="118"/>
      <c r="D665" s="11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18"/>
      <c r="C666" s="118"/>
      <c r="D666" s="11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18"/>
      <c r="C667" s="118"/>
      <c r="D667" s="11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18"/>
      <c r="C668" s="118"/>
      <c r="D668" s="11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18"/>
      <c r="C669" s="118"/>
      <c r="D669" s="11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18"/>
      <c r="C670" s="118"/>
      <c r="D670" s="11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18"/>
      <c r="C671" s="118"/>
      <c r="D671" s="11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18"/>
      <c r="C672" s="118"/>
      <c r="D672" s="11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18"/>
      <c r="C673" s="118"/>
      <c r="D673" s="11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18"/>
      <c r="C674" s="118"/>
      <c r="D674" s="11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18"/>
      <c r="C675" s="118"/>
      <c r="D675" s="11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18"/>
      <c r="C676" s="118"/>
      <c r="D676" s="11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18"/>
      <c r="C677" s="118"/>
      <c r="D677" s="11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18"/>
      <c r="C678" s="118"/>
      <c r="D678" s="11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18"/>
      <c r="C679" s="118"/>
      <c r="D679" s="11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18"/>
      <c r="C680" s="118"/>
      <c r="D680" s="11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18"/>
      <c r="C681" s="118"/>
      <c r="D681" s="11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18"/>
      <c r="C682" s="118"/>
      <c r="D682" s="11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18"/>
      <c r="C683" s="118"/>
      <c r="D683" s="11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18"/>
      <c r="C684" s="118"/>
      <c r="D684" s="11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18"/>
      <c r="C685" s="118"/>
      <c r="D685" s="11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18"/>
      <c r="C686" s="118"/>
      <c r="D686" s="11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18"/>
      <c r="C687" s="118"/>
      <c r="D687" s="11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18"/>
      <c r="C688" s="118"/>
      <c r="D688" s="11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18"/>
      <c r="C689" s="118"/>
      <c r="D689" s="11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18"/>
      <c r="C690" s="118"/>
      <c r="D690" s="11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18"/>
      <c r="C691" s="118"/>
      <c r="D691" s="11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18"/>
      <c r="C692" s="118"/>
      <c r="D692" s="11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18"/>
      <c r="C693" s="118"/>
      <c r="D693" s="11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18"/>
      <c r="C694" s="118"/>
      <c r="D694" s="11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18"/>
      <c r="C695" s="118"/>
      <c r="D695" s="11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18"/>
      <c r="C696" s="118"/>
      <c r="D696" s="11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18"/>
      <c r="C697" s="118"/>
      <c r="D697" s="11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18"/>
      <c r="C698" s="118"/>
      <c r="D698" s="11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18"/>
      <c r="C699" s="118"/>
      <c r="D699" s="11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18"/>
      <c r="C700" s="118"/>
      <c r="D700" s="11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18"/>
      <c r="C701" s="118"/>
      <c r="D701" s="11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18"/>
      <c r="C702" s="118"/>
      <c r="D702" s="11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18"/>
      <c r="C703" s="118"/>
      <c r="D703" s="11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18"/>
      <c r="C704" s="118"/>
      <c r="D704" s="11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18"/>
      <c r="C705" s="118"/>
      <c r="D705" s="11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18"/>
      <c r="C706" s="118"/>
      <c r="D706" s="11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18"/>
      <c r="C707" s="118"/>
      <c r="D707" s="11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18"/>
      <c r="C708" s="118"/>
      <c r="D708" s="11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18"/>
      <c r="C709" s="118"/>
      <c r="D709" s="11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18"/>
      <c r="C710" s="118"/>
      <c r="D710" s="11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18"/>
      <c r="C711" s="118"/>
      <c r="D711" s="11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18"/>
      <c r="C712" s="118"/>
      <c r="D712" s="11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18"/>
      <c r="C713" s="118"/>
      <c r="D713" s="11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18"/>
      <c r="C714" s="118"/>
      <c r="D714" s="11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18"/>
      <c r="C715" s="118"/>
      <c r="D715" s="11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18"/>
      <c r="C716" s="118"/>
      <c r="D716" s="11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18"/>
      <c r="C717" s="118"/>
      <c r="D717" s="11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18"/>
      <c r="C718" s="118"/>
      <c r="D718" s="11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18"/>
      <c r="C719" s="118"/>
      <c r="D719" s="11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18"/>
      <c r="C720" s="118"/>
      <c r="D720" s="11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18"/>
      <c r="C721" s="118"/>
      <c r="D721" s="11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18"/>
      <c r="C722" s="118"/>
      <c r="D722" s="11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18"/>
      <c r="C723" s="118"/>
      <c r="D723" s="11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18"/>
      <c r="C724" s="118"/>
      <c r="D724" s="11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18"/>
      <c r="C725" s="118"/>
      <c r="D725" s="11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18"/>
      <c r="C726" s="118"/>
      <c r="D726" s="11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18"/>
      <c r="C727" s="118"/>
      <c r="D727" s="11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18"/>
      <c r="C728" s="118"/>
      <c r="D728" s="11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18"/>
      <c r="C729" s="118"/>
      <c r="D729" s="11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18"/>
      <c r="C730" s="118"/>
      <c r="D730" s="11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18"/>
      <c r="C731" s="118"/>
      <c r="D731" s="11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18"/>
      <c r="C732" s="118"/>
      <c r="D732" s="11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18"/>
      <c r="C733" s="118"/>
      <c r="D733" s="11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18"/>
      <c r="C734" s="118"/>
      <c r="D734" s="11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18"/>
      <c r="C735" s="118"/>
      <c r="D735" s="11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18"/>
      <c r="C736" s="118"/>
      <c r="D736" s="11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18"/>
      <c r="C737" s="118"/>
      <c r="D737" s="11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18"/>
      <c r="C738" s="118"/>
      <c r="D738" s="11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18"/>
      <c r="C739" s="118"/>
      <c r="D739" s="11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18"/>
      <c r="C740" s="118"/>
      <c r="D740" s="11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18"/>
      <c r="C741" s="118"/>
      <c r="D741" s="11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18"/>
      <c r="C742" s="118"/>
      <c r="D742" s="11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18"/>
      <c r="C743" s="118"/>
      <c r="D743" s="11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18"/>
      <c r="C744" s="118"/>
      <c r="D744" s="11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18"/>
      <c r="C745" s="118"/>
      <c r="D745" s="11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18"/>
      <c r="C746" s="118"/>
      <c r="D746" s="11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18"/>
      <c r="C747" s="118"/>
      <c r="D747" s="11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18"/>
      <c r="C748" s="118"/>
      <c r="D748" s="11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18"/>
      <c r="C749" s="118"/>
      <c r="D749" s="11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18"/>
      <c r="C750" s="118"/>
      <c r="D750" s="11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18"/>
      <c r="C751" s="118"/>
      <c r="D751" s="11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18"/>
      <c r="C752" s="118"/>
      <c r="D752" s="11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18"/>
      <c r="C753" s="118"/>
      <c r="D753" s="11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18"/>
      <c r="C754" s="118"/>
      <c r="D754" s="11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18"/>
      <c r="C755" s="118"/>
      <c r="D755" s="11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18"/>
      <c r="C756" s="118"/>
      <c r="D756" s="11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18"/>
      <c r="C757" s="118"/>
      <c r="D757" s="11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18"/>
      <c r="C758" s="118"/>
      <c r="D758" s="11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18"/>
      <c r="C759" s="118"/>
      <c r="D759" s="11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18"/>
      <c r="C760" s="118"/>
      <c r="D760" s="11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18"/>
      <c r="C761" s="118"/>
      <c r="D761" s="11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18"/>
      <c r="C762" s="118"/>
      <c r="D762" s="11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18"/>
      <c r="C763" s="118"/>
      <c r="D763" s="11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18"/>
      <c r="C764" s="118"/>
      <c r="D764" s="11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18"/>
      <c r="C765" s="118"/>
      <c r="D765" s="11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18"/>
      <c r="C766" s="118"/>
      <c r="D766" s="11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18"/>
      <c r="C767" s="118"/>
      <c r="D767" s="11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18"/>
      <c r="C768" s="118"/>
      <c r="D768" s="11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18"/>
      <c r="C769" s="118"/>
      <c r="D769" s="11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18"/>
      <c r="C770" s="118"/>
      <c r="D770" s="11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18"/>
      <c r="C771" s="118"/>
      <c r="D771" s="11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18"/>
      <c r="C772" s="118"/>
      <c r="D772" s="11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18"/>
      <c r="C773" s="118"/>
      <c r="D773" s="11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18"/>
      <c r="C774" s="118"/>
      <c r="D774" s="11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18"/>
      <c r="C775" s="118"/>
      <c r="D775" s="11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18"/>
      <c r="C776" s="118"/>
      <c r="D776" s="11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18"/>
      <c r="C777" s="118"/>
      <c r="D777" s="11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18"/>
      <c r="C778" s="118"/>
      <c r="D778" s="11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18"/>
      <c r="C779" s="118"/>
      <c r="D779" s="11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18"/>
      <c r="C780" s="118"/>
      <c r="D780" s="11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18"/>
      <c r="C781" s="118"/>
      <c r="D781" s="11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18"/>
      <c r="C782" s="118"/>
      <c r="D782" s="11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18"/>
      <c r="C783" s="118"/>
      <c r="D783" s="11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18"/>
      <c r="C784" s="118"/>
      <c r="D784" s="11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18"/>
      <c r="C785" s="118"/>
      <c r="D785" s="11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18"/>
      <c r="C786" s="118"/>
      <c r="D786" s="11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18"/>
      <c r="C787" s="118"/>
      <c r="D787" s="11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18"/>
      <c r="C788" s="118"/>
      <c r="D788" s="11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18"/>
      <c r="C789" s="118"/>
      <c r="D789" s="11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18"/>
      <c r="C790" s="118"/>
      <c r="D790" s="11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18"/>
      <c r="C791" s="118"/>
      <c r="D791" s="11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18"/>
      <c r="C792" s="118"/>
      <c r="D792" s="11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18"/>
      <c r="C793" s="118"/>
      <c r="D793" s="11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18"/>
      <c r="C794" s="118"/>
      <c r="D794" s="11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18"/>
      <c r="C795" s="118"/>
      <c r="D795" s="11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18"/>
      <c r="C796" s="118"/>
      <c r="D796" s="11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18"/>
      <c r="C797" s="118"/>
      <c r="D797" s="11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18"/>
      <c r="C798" s="118"/>
      <c r="D798" s="11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18"/>
      <c r="C799" s="118"/>
      <c r="D799" s="11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18"/>
      <c r="C800" s="118"/>
      <c r="D800" s="11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18"/>
      <c r="C801" s="118"/>
      <c r="D801" s="11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18"/>
      <c r="C802" s="118"/>
      <c r="D802" s="11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18"/>
      <c r="C803" s="118"/>
      <c r="D803" s="11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18"/>
      <c r="C804" s="118"/>
      <c r="D804" s="11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18"/>
      <c r="C805" s="118"/>
      <c r="D805" s="11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18"/>
      <c r="C806" s="118"/>
      <c r="D806" s="11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18"/>
      <c r="C807" s="118"/>
      <c r="D807" s="11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18"/>
      <c r="C808" s="118"/>
      <c r="D808" s="11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18"/>
      <c r="C809" s="118"/>
      <c r="D809" s="11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18"/>
      <c r="C810" s="118"/>
      <c r="D810" s="11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18"/>
      <c r="C811" s="118"/>
      <c r="D811" s="11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18"/>
      <c r="C812" s="118"/>
      <c r="D812" s="11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18"/>
      <c r="C813" s="118"/>
      <c r="D813" s="11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18"/>
      <c r="C814" s="118"/>
      <c r="D814" s="11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18"/>
      <c r="C815" s="118"/>
      <c r="D815" s="11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18"/>
      <c r="C816" s="118"/>
      <c r="D816" s="11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18"/>
      <c r="C817" s="118"/>
      <c r="D817" s="11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18"/>
      <c r="C818" s="118"/>
      <c r="D818" s="11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18"/>
      <c r="C819" s="118"/>
      <c r="D819" s="11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18"/>
      <c r="C820" s="118"/>
      <c r="D820" s="11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18"/>
      <c r="C821" s="118"/>
      <c r="D821" s="11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18"/>
      <c r="C822" s="118"/>
      <c r="D822" s="11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18"/>
      <c r="C823" s="118"/>
      <c r="D823" s="11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18"/>
      <c r="C824" s="118"/>
      <c r="D824" s="11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18"/>
      <c r="C825" s="118"/>
      <c r="D825" s="11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18"/>
      <c r="C826" s="118"/>
      <c r="D826" s="11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18"/>
      <c r="C827" s="118"/>
      <c r="D827" s="11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18"/>
      <c r="C828" s="118"/>
      <c r="D828" s="11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18"/>
      <c r="C829" s="118"/>
      <c r="D829" s="11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18"/>
      <c r="C830" s="118"/>
      <c r="D830" s="11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18"/>
      <c r="C831" s="118"/>
      <c r="D831" s="11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18"/>
      <c r="C832" s="118"/>
      <c r="D832" s="11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18"/>
      <c r="C833" s="118"/>
      <c r="D833" s="11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18"/>
      <c r="C834" s="118"/>
      <c r="D834" s="11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18"/>
      <c r="C835" s="118"/>
      <c r="D835" s="11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18"/>
      <c r="C836" s="118"/>
      <c r="D836" s="11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18"/>
      <c r="C837" s="118"/>
      <c r="D837" s="11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18"/>
      <c r="C838" s="118"/>
      <c r="D838" s="11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18"/>
      <c r="C839" s="118"/>
      <c r="D839" s="11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18"/>
      <c r="C840" s="118"/>
      <c r="D840" s="11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18"/>
      <c r="C841" s="118"/>
      <c r="D841" s="11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18"/>
      <c r="C842" s="118"/>
      <c r="D842" s="11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18"/>
      <c r="C843" s="118"/>
      <c r="D843" s="11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18"/>
      <c r="C844" s="118"/>
      <c r="D844" s="11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18"/>
      <c r="C845" s="118"/>
      <c r="D845" s="11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18"/>
      <c r="C846" s="118"/>
      <c r="D846" s="11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18"/>
      <c r="C847" s="118"/>
      <c r="D847" s="11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18"/>
      <c r="C848" s="118"/>
      <c r="D848" s="11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18"/>
      <c r="C849" s="118"/>
      <c r="D849" s="11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18"/>
      <c r="C850" s="118"/>
      <c r="D850" s="11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18"/>
      <c r="C851" s="118"/>
      <c r="D851" s="11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18"/>
      <c r="C852" s="118"/>
      <c r="D852" s="11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18"/>
      <c r="C853" s="118"/>
      <c r="D853" s="11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18"/>
      <c r="C854" s="118"/>
      <c r="D854" s="11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18"/>
      <c r="C855" s="118"/>
      <c r="D855" s="11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18"/>
      <c r="C856" s="118"/>
      <c r="D856" s="11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18"/>
      <c r="C857" s="118"/>
      <c r="D857" s="11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18"/>
      <c r="C858" s="118"/>
      <c r="D858" s="11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18"/>
      <c r="C859" s="118"/>
      <c r="D859" s="11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18"/>
      <c r="C860" s="118"/>
      <c r="D860" s="11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18"/>
      <c r="C861" s="118"/>
      <c r="D861" s="11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18"/>
      <c r="C862" s="118"/>
      <c r="D862" s="11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18"/>
      <c r="C863" s="118"/>
      <c r="D863" s="11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18"/>
      <c r="C864" s="118"/>
      <c r="D864" s="11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18"/>
      <c r="C865" s="118"/>
      <c r="D865" s="11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18"/>
      <c r="C866" s="118"/>
      <c r="D866" s="11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18"/>
      <c r="C867" s="118"/>
      <c r="D867" s="11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18"/>
      <c r="C868" s="118"/>
      <c r="D868" s="11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18"/>
      <c r="C869" s="118"/>
      <c r="D869" s="11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18"/>
      <c r="C870" s="118"/>
      <c r="D870" s="11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18"/>
      <c r="C871" s="118"/>
      <c r="D871" s="11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18"/>
      <c r="C872" s="118"/>
      <c r="D872" s="11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18"/>
      <c r="C873" s="118"/>
      <c r="D873" s="11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18"/>
      <c r="C874" s="118"/>
      <c r="D874" s="11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18"/>
      <c r="C875" s="118"/>
      <c r="D875" s="11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18"/>
      <c r="C876" s="118"/>
      <c r="D876" s="11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18"/>
      <c r="C877" s="118"/>
      <c r="D877" s="11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18"/>
      <c r="C878" s="118"/>
      <c r="D878" s="11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18"/>
      <c r="C879" s="118"/>
      <c r="D879" s="11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18"/>
      <c r="C880" s="118"/>
      <c r="D880" s="11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18"/>
      <c r="C881" s="118"/>
      <c r="D881" s="11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18"/>
      <c r="C882" s="118"/>
      <c r="D882" s="11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18"/>
      <c r="C883" s="118"/>
      <c r="D883" s="11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18"/>
      <c r="C884" s="118"/>
      <c r="D884" s="11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18"/>
      <c r="C885" s="118"/>
      <c r="D885" s="11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18"/>
      <c r="C886" s="118"/>
      <c r="D886" s="11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18"/>
      <c r="C887" s="118"/>
      <c r="D887" s="11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18"/>
      <c r="C888" s="118"/>
      <c r="D888" s="11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18"/>
      <c r="C889" s="118"/>
      <c r="D889" s="11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18"/>
      <c r="C890" s="118"/>
      <c r="D890" s="11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18"/>
      <c r="C891" s="118"/>
      <c r="D891" s="11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18"/>
      <c r="C892" s="118"/>
      <c r="D892" s="11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18"/>
      <c r="C893" s="118"/>
      <c r="D893" s="11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18"/>
      <c r="C894" s="118"/>
      <c r="D894" s="11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18"/>
      <c r="C895" s="118"/>
      <c r="D895" s="11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18"/>
      <c r="C896" s="118"/>
      <c r="D896" s="11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18"/>
      <c r="C897" s="118"/>
      <c r="D897" s="11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18"/>
      <c r="C898" s="118"/>
      <c r="D898" s="11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18"/>
      <c r="C899" s="118"/>
      <c r="D899" s="11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18"/>
      <c r="C900" s="118"/>
      <c r="D900" s="11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18"/>
      <c r="C901" s="118"/>
      <c r="D901" s="11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18"/>
      <c r="C902" s="118"/>
      <c r="D902" s="11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18"/>
      <c r="C903" s="118"/>
      <c r="D903" s="11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18"/>
      <c r="C904" s="118"/>
      <c r="D904" s="11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18"/>
      <c r="C905" s="118"/>
      <c r="D905" s="11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18"/>
      <c r="C906" s="118"/>
      <c r="D906" s="11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18"/>
      <c r="C907" s="118"/>
      <c r="D907" s="11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18"/>
      <c r="C908" s="118"/>
      <c r="D908" s="11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18"/>
      <c r="C909" s="118"/>
      <c r="D909" s="11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18"/>
      <c r="C910" s="118"/>
      <c r="D910" s="11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18"/>
      <c r="C911" s="118"/>
      <c r="D911" s="11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18"/>
      <c r="C912" s="118"/>
      <c r="D912" s="11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18"/>
      <c r="C913" s="118"/>
      <c r="D913" s="11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18"/>
      <c r="C914" s="118"/>
      <c r="D914" s="11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18"/>
      <c r="C915" s="118"/>
      <c r="D915" s="11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18"/>
      <c r="C916" s="118"/>
      <c r="D916" s="11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18"/>
      <c r="C917" s="118"/>
      <c r="D917" s="11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18"/>
      <c r="C918" s="118"/>
      <c r="D918" s="11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18"/>
      <c r="C919" s="118"/>
      <c r="D919" s="11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18"/>
      <c r="C920" s="118"/>
      <c r="D920" s="11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18"/>
      <c r="C921" s="118"/>
      <c r="D921" s="11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18"/>
      <c r="C922" s="118"/>
      <c r="D922" s="11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18"/>
      <c r="C923" s="118"/>
      <c r="D923" s="11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18"/>
      <c r="C924" s="118"/>
      <c r="D924" s="11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18"/>
      <c r="C925" s="118"/>
      <c r="D925" s="11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18"/>
      <c r="C926" s="118"/>
      <c r="D926" s="11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18"/>
      <c r="C927" s="118"/>
      <c r="D927" s="11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18"/>
      <c r="C928" s="118"/>
      <c r="D928" s="11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18"/>
      <c r="C929" s="118"/>
      <c r="D929" s="11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18"/>
      <c r="C930" s="118"/>
      <c r="D930" s="11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18"/>
      <c r="C931" s="118"/>
      <c r="D931" s="11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18"/>
      <c r="C932" s="118"/>
      <c r="D932" s="11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18"/>
      <c r="C933" s="118"/>
      <c r="D933" s="11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18"/>
      <c r="C934" s="118"/>
      <c r="D934" s="11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18"/>
      <c r="C935" s="118"/>
      <c r="D935" s="11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18"/>
      <c r="C936" s="118"/>
      <c r="D936" s="11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18"/>
      <c r="C937" s="118"/>
      <c r="D937" s="11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18"/>
      <c r="C938" s="118"/>
      <c r="D938" s="11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18"/>
      <c r="C939" s="118"/>
      <c r="D939" s="11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18"/>
      <c r="C940" s="118"/>
      <c r="D940" s="11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18"/>
      <c r="C941" s="118"/>
      <c r="D941" s="11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18"/>
      <c r="C942" s="118"/>
      <c r="D942" s="11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18"/>
      <c r="C943" s="118"/>
      <c r="D943" s="11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18"/>
      <c r="C944" s="118"/>
      <c r="D944" s="11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18"/>
      <c r="C945" s="118"/>
      <c r="D945" s="11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18"/>
      <c r="C946" s="118"/>
      <c r="D946" s="11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18"/>
      <c r="C947" s="118"/>
      <c r="D947" s="11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18"/>
      <c r="C948" s="118"/>
      <c r="D948" s="11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18"/>
      <c r="C949" s="118"/>
      <c r="D949" s="11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18"/>
      <c r="C950" s="118"/>
      <c r="D950" s="11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18"/>
      <c r="C951" s="118"/>
      <c r="D951" s="11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18"/>
      <c r="C952" s="118"/>
      <c r="D952" s="11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18"/>
      <c r="C953" s="118"/>
      <c r="D953" s="11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18"/>
      <c r="C954" s="118"/>
      <c r="D954" s="11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18"/>
      <c r="C955" s="118"/>
      <c r="D955" s="11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18"/>
      <c r="C956" s="118"/>
      <c r="D956" s="11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18"/>
      <c r="C957" s="118"/>
      <c r="D957" s="11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18"/>
      <c r="C958" s="118"/>
      <c r="D958" s="11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18"/>
      <c r="C959" s="118"/>
      <c r="D959" s="11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18"/>
      <c r="C960" s="118"/>
      <c r="D960" s="11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18"/>
      <c r="C961" s="118"/>
      <c r="D961" s="11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18"/>
      <c r="C962" s="118"/>
      <c r="D962" s="11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18"/>
      <c r="C963" s="118"/>
      <c r="D963" s="11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18"/>
      <c r="C964" s="118"/>
      <c r="D964" s="11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18"/>
      <c r="C965" s="118"/>
      <c r="D965" s="11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18"/>
      <c r="C966" s="118"/>
      <c r="D966" s="11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18"/>
      <c r="C967" s="118"/>
      <c r="D967" s="11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18"/>
      <c r="C968" s="118"/>
      <c r="D968" s="11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18"/>
      <c r="C969" s="118"/>
      <c r="D969" s="11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18"/>
      <c r="C970" s="118"/>
      <c r="D970" s="11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18"/>
      <c r="C971" s="118"/>
      <c r="D971" s="118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18"/>
      <c r="C972" s="118"/>
      <c r="D972" s="118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18"/>
      <c r="C973" s="118"/>
      <c r="D973" s="118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18"/>
      <c r="C974" s="118"/>
      <c r="D974" s="118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18"/>
      <c r="C975" s="118"/>
      <c r="D975" s="118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18"/>
      <c r="C976" s="118"/>
      <c r="D976" s="118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18"/>
      <c r="C977" s="118"/>
      <c r="D977" s="118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18"/>
      <c r="C978" s="118"/>
      <c r="D978" s="11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18"/>
      <c r="C979" s="118"/>
      <c r="D979" s="118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18"/>
      <c r="C980" s="118"/>
      <c r="D980" s="118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18"/>
      <c r="C981" s="118"/>
      <c r="D981" s="118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18"/>
      <c r="C982" s="118"/>
      <c r="D982" s="118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18"/>
      <c r="C983" s="118"/>
      <c r="D983" s="118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18"/>
      <c r="C984" s="118"/>
      <c r="D984" s="118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18"/>
      <c r="C985" s="118"/>
      <c r="D985" s="118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18"/>
      <c r="C986" s="118"/>
      <c r="D986" s="118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18"/>
      <c r="C987" s="118"/>
      <c r="D987" s="118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18"/>
      <c r="C988" s="118"/>
      <c r="D988" s="11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18"/>
      <c r="C989" s="118"/>
      <c r="D989" s="118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18"/>
      <c r="C990" s="118"/>
      <c r="D990" s="11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18"/>
      <c r="C991" s="118"/>
      <c r="D991" s="118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18"/>
      <c r="C992" s="118"/>
      <c r="D992" s="118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18"/>
      <c r="C993" s="118"/>
      <c r="D993" s="118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18"/>
      <c r="C994" s="118"/>
      <c r="D994" s="118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18"/>
      <c r="C995" s="118"/>
      <c r="D995" s="118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18"/>
      <c r="C996" s="118"/>
      <c r="D996" s="118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18"/>
      <c r="C997" s="118"/>
      <c r="D997" s="118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18"/>
      <c r="C998" s="118"/>
      <c r="D998" s="11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18"/>
      <c r="C999" s="118"/>
      <c r="D999" s="11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18"/>
      <c r="C1000" s="118"/>
      <c r="D1000" s="118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44.43"/>
    <col customWidth="1" min="2" max="2" width="16.71"/>
    <col customWidth="1" min="3" max="4" width="14.86"/>
    <col customWidth="1" min="5" max="5" width="10.86"/>
    <col customWidth="1" min="6" max="8" width="13.71"/>
    <col customWidth="1" min="9" max="26" width="10.86"/>
  </cols>
  <sheetData>
    <row r="1" ht="15.75" customHeight="1">
      <c r="A1" s="103" t="s">
        <v>129</v>
      </c>
      <c r="B1" s="104"/>
      <c r="C1" s="104"/>
      <c r="D1" s="10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05" t="s">
        <v>130</v>
      </c>
      <c r="B2" s="106" t="s">
        <v>131</v>
      </c>
      <c r="C2" s="106" t="s">
        <v>132</v>
      </c>
      <c r="D2" s="106" t="s">
        <v>133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07" t="s">
        <v>134</v>
      </c>
      <c r="B3" s="108" t="s">
        <v>82</v>
      </c>
      <c r="C3" s="108" t="s">
        <v>82</v>
      </c>
      <c r="D3" s="108" t="s">
        <v>82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9" t="s">
        <v>135</v>
      </c>
      <c r="B4" s="110"/>
      <c r="C4" s="110"/>
      <c r="D4" s="1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11" t="s">
        <v>136</v>
      </c>
      <c r="B5" s="112">
        <v>25913.0</v>
      </c>
      <c r="C5" s="112">
        <v>48844.0</v>
      </c>
      <c r="D5" s="112">
        <v>38016.0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11" t="s">
        <v>137</v>
      </c>
      <c r="B6" s="112">
        <v>40388.0</v>
      </c>
      <c r="C6" s="112">
        <v>51713.0</v>
      </c>
      <c r="D6" s="112">
        <v>52927.0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09" t="s">
        <v>138</v>
      </c>
      <c r="B7" s="113">
        <v>61.3</v>
      </c>
      <c r="C7" s="113">
        <v>193.4</v>
      </c>
      <c r="D7" s="113">
        <v>260.5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11"/>
      <c r="B8" s="110"/>
      <c r="C8" s="110"/>
      <c r="D8" s="11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11" t="s">
        <v>139</v>
      </c>
      <c r="B9" s="112">
        <v>23186.0</v>
      </c>
      <c r="C9" s="112">
        <v>22926.0</v>
      </c>
      <c r="D9" s="112">
        <v>16120.0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11" t="s">
        <v>140</v>
      </c>
      <c r="B10" s="112">
        <v>25809.0</v>
      </c>
      <c r="C10" s="112">
        <v>22878.0</v>
      </c>
      <c r="D10" s="112">
        <v>21325.0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09" t="s">
        <v>141</v>
      </c>
      <c r="B11" s="113">
        <v>9.5</v>
      </c>
      <c r="C11" s="113">
        <v>10.4</v>
      </c>
      <c r="D11" s="113">
        <v>14.1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11"/>
      <c r="B12" s="110"/>
      <c r="C12" s="110"/>
      <c r="D12" s="11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11" t="s">
        <v>142</v>
      </c>
      <c r="B13" s="112">
        <v>3956.0</v>
      </c>
      <c r="C13" s="112">
        <v>4106.0</v>
      </c>
      <c r="D13" s="112">
        <v>4061.0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11" t="s">
        <v>143</v>
      </c>
      <c r="B14" s="112" t="s">
        <v>86</v>
      </c>
      <c r="C14" s="112">
        <v>23.0</v>
      </c>
      <c r="D14" s="112">
        <v>36.0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11" t="s">
        <v>144</v>
      </c>
      <c r="B15" s="112">
        <v>12087.0</v>
      </c>
      <c r="C15" s="112">
        <v>12329.0</v>
      </c>
      <c r="D15" s="112">
        <v>11228.0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09" t="s">
        <v>145</v>
      </c>
      <c r="B16" s="113">
        <v>77.8</v>
      </c>
      <c r="C16" s="113">
        <v>213.2</v>
      </c>
      <c r="D16" s="113">
        <v>289.6</v>
      </c>
      <c r="E16" s="1"/>
      <c r="F16" s="119"/>
      <c r="G16" s="119"/>
      <c r="H16" s="11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11"/>
      <c r="B17" s="110"/>
      <c r="C17" s="110"/>
      <c r="D17" s="11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11" t="s">
        <v>146</v>
      </c>
      <c r="B18" s="112">
        <v>90403.0</v>
      </c>
      <c r="C18" s="112">
        <v>95957.0</v>
      </c>
      <c r="D18" s="112">
        <v>112096.0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11" t="s">
        <v>147</v>
      </c>
      <c r="B19" s="112">
        <v>-49099.0</v>
      </c>
      <c r="C19" s="112">
        <v>-58579.0</v>
      </c>
      <c r="D19" s="112">
        <v>-66760.0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09" t="s">
        <v>148</v>
      </c>
      <c r="B20" s="113">
        <v>0.5</v>
      </c>
      <c r="C20" s="113">
        <v>2.3</v>
      </c>
      <c r="D20" s="113">
        <v>2.1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11"/>
      <c r="B21" s="110"/>
      <c r="C21" s="110"/>
      <c r="D21" s="1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11" t="s">
        <v>149</v>
      </c>
      <c r="B22" s="112">
        <v>170799.0</v>
      </c>
      <c r="C22" s="112">
        <v>105341.0</v>
      </c>
      <c r="D22" s="112">
        <v>100887.0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11" t="s">
        <v>150</v>
      </c>
      <c r="B23" s="112" t="s">
        <v>86</v>
      </c>
      <c r="C23" s="112" t="s">
        <v>86</v>
      </c>
      <c r="D23" s="112" t="s">
        <v>86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11" t="s">
        <v>151</v>
      </c>
      <c r="B24" s="112" t="s">
        <v>86</v>
      </c>
      <c r="C24" s="112" t="s">
        <v>86</v>
      </c>
      <c r="D24" s="112" t="s">
        <v>86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11" t="s">
        <v>152</v>
      </c>
      <c r="B25" s="112">
        <v>22283.0</v>
      </c>
      <c r="C25" s="112">
        <v>32978.0</v>
      </c>
      <c r="D25" s="112">
        <v>33952.0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09" t="s">
        <v>153</v>
      </c>
      <c r="B26" s="117">
        <v>77.76</v>
      </c>
      <c r="C26" s="117">
        <v>213.21</v>
      </c>
      <c r="D26" s="117">
        <v>289.59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11"/>
      <c r="B27" s="110"/>
      <c r="C27" s="110"/>
      <c r="D27" s="1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09" t="s">
        <v>154</v>
      </c>
      <c r="B28" s="110"/>
      <c r="C28" s="110"/>
      <c r="D28" s="11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11" t="s">
        <v>155</v>
      </c>
      <c r="B29" s="112">
        <v>55888.0</v>
      </c>
      <c r="C29" s="112">
        <v>46236.0</v>
      </c>
      <c r="D29" s="112">
        <v>42296.0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11" t="s">
        <v>156</v>
      </c>
      <c r="B30" s="112" t="s">
        <v>86</v>
      </c>
      <c r="C30" s="112" t="s">
        <v>86</v>
      </c>
      <c r="D30" s="112" t="s">
        <v>86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11" t="s">
        <v>157</v>
      </c>
      <c r="B31" s="112">
        <v>0.5</v>
      </c>
      <c r="C31" s="112">
        <v>0.672</v>
      </c>
      <c r="D31" s="112">
        <v>0.88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11" t="s">
        <v>158</v>
      </c>
      <c r="B32" s="112">
        <v>8784.0</v>
      </c>
      <c r="C32" s="112">
        <v>10260.0</v>
      </c>
      <c r="D32" s="112">
        <v>8773.0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11" t="s">
        <v>159</v>
      </c>
      <c r="B33" s="112" t="s">
        <v>86</v>
      </c>
      <c r="C33" s="112" t="s">
        <v>86</v>
      </c>
      <c r="D33" s="112">
        <v>1460.0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11" t="s">
        <v>160</v>
      </c>
      <c r="B34" s="112">
        <v>5966.0</v>
      </c>
      <c r="C34" s="112">
        <v>5522.0</v>
      </c>
      <c r="D34" s="112">
        <v>6643.0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11" t="s">
        <v>161</v>
      </c>
      <c r="B35" s="112">
        <v>33327.0</v>
      </c>
      <c r="C35" s="112">
        <v>37720.0</v>
      </c>
      <c r="D35" s="112">
        <v>41224.0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09" t="s">
        <v>162</v>
      </c>
      <c r="B36" s="113">
        <v>29.4</v>
      </c>
      <c r="C36" s="113">
        <v>32.5</v>
      </c>
      <c r="D36" s="113">
        <v>35.0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11"/>
      <c r="B37" s="110"/>
      <c r="C37" s="110"/>
      <c r="D37" s="1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11" t="s">
        <v>163</v>
      </c>
      <c r="B38" s="112">
        <v>0.5</v>
      </c>
      <c r="C38" s="112">
        <v>0.744</v>
      </c>
      <c r="D38" s="112">
        <v>0.358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11" t="s">
        <v>164</v>
      </c>
      <c r="B39" s="112" t="s">
        <v>86</v>
      </c>
      <c r="C39" s="112" t="s">
        <v>86</v>
      </c>
      <c r="D39" s="112">
        <v>8382.0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11" t="s">
        <v>165</v>
      </c>
      <c r="B40" s="112" t="s">
        <v>86</v>
      </c>
      <c r="C40" s="112" t="s">
        <v>86</v>
      </c>
      <c r="D40" s="112" t="s">
        <v>86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11" t="s">
        <v>166</v>
      </c>
      <c r="B41" s="112" t="s">
        <v>86</v>
      </c>
      <c r="C41" s="112" t="s">
        <v>86</v>
      </c>
      <c r="D41" s="112" t="s">
        <v>86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11" t="s">
        <v>167</v>
      </c>
      <c r="B42" s="112">
        <v>48914.0</v>
      </c>
      <c r="C42" s="112">
        <v>50503.0</v>
      </c>
      <c r="D42" s="112">
        <v>46108.0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09" t="s">
        <v>168</v>
      </c>
      <c r="B43" s="113">
        <v>34.2</v>
      </c>
      <c r="C43" s="113">
        <v>38.6</v>
      </c>
      <c r="D43" s="113">
        <v>40.3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11"/>
      <c r="B44" s="110"/>
      <c r="C44" s="110"/>
      <c r="D44" s="11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11" t="s">
        <v>169</v>
      </c>
      <c r="B45" s="112">
        <v>40201.0</v>
      </c>
      <c r="C45" s="112">
        <v>45174.0</v>
      </c>
      <c r="D45" s="112">
        <v>50779.0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11" t="s">
        <v>170</v>
      </c>
      <c r="B46" s="112" t="s">
        <v>86</v>
      </c>
      <c r="C46" s="112" t="s">
        <v>86</v>
      </c>
      <c r="D46" s="112" t="s">
        <v>86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11" t="s">
        <v>171</v>
      </c>
      <c r="B47" s="112">
        <v>70400.0</v>
      </c>
      <c r="C47" s="112">
        <v>45898.0</v>
      </c>
      <c r="D47" s="112">
        <v>14966.0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11" t="s">
        <v>172</v>
      </c>
      <c r="B48" s="112" t="s">
        <v>86</v>
      </c>
      <c r="C48" s="112" t="s">
        <v>86</v>
      </c>
      <c r="D48" s="112" t="s">
        <v>86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11" t="s">
        <v>173</v>
      </c>
      <c r="B49" s="112">
        <v>-3454.0</v>
      </c>
      <c r="C49" s="112">
        <v>-584.0</v>
      </c>
      <c r="D49" s="112">
        <v>-406.0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09" t="s">
        <v>174</v>
      </c>
      <c r="B50" s="113">
        <v>43.3</v>
      </c>
      <c r="C50" s="113">
        <v>176.1</v>
      </c>
      <c r="D50" s="113">
        <v>254.0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11"/>
      <c r="B51" s="110"/>
      <c r="C51" s="110"/>
      <c r="D51" s="11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09" t="s">
        <v>175</v>
      </c>
      <c r="B52" s="120">
        <v>46.9</v>
      </c>
      <c r="C52" s="120">
        <v>179.8</v>
      </c>
      <c r="D52" s="120">
        <v>255.5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11"/>
      <c r="B53" s="110"/>
      <c r="C53" s="110"/>
      <c r="D53" s="11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09" t="s">
        <v>176</v>
      </c>
      <c r="B54" s="120">
        <v>81.1</v>
      </c>
      <c r="C54" s="120">
        <v>218.4</v>
      </c>
      <c r="D54" s="120">
        <v>295.8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11"/>
      <c r="B55" s="110"/>
      <c r="C55" s="110"/>
      <c r="D55" s="11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15" t="s">
        <v>177</v>
      </c>
      <c r="B56" s="121">
        <f t="shared" ref="B56:D56" si="1">+B54-B26</f>
        <v>3.34</v>
      </c>
      <c r="C56" s="121">
        <f t="shared" si="1"/>
        <v>5.19</v>
      </c>
      <c r="D56" s="121">
        <f t="shared" si="1"/>
        <v>6.21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18"/>
      <c r="C57" s="118"/>
      <c r="D57" s="1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18"/>
      <c r="C58" s="118"/>
      <c r="D58" s="1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18"/>
      <c r="C59" s="118"/>
      <c r="D59" s="1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18"/>
      <c r="C60" s="118"/>
      <c r="D60" s="1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18"/>
      <c r="C61" s="118"/>
      <c r="D61" s="1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18"/>
      <c r="C62" s="118"/>
      <c r="D62" s="1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18"/>
      <c r="C63" s="118"/>
      <c r="D63" s="1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18"/>
      <c r="C64" s="118"/>
      <c r="D64" s="1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18"/>
      <c r="C65" s="118"/>
      <c r="D65" s="1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18"/>
      <c r="C66" s="118"/>
      <c r="D66" s="1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18"/>
      <c r="C67" s="118"/>
      <c r="D67" s="1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18"/>
      <c r="C68" s="118"/>
      <c r="D68" s="1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18"/>
      <c r="C69" s="118"/>
      <c r="D69" s="1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18"/>
      <c r="C70" s="118"/>
      <c r="D70" s="1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18"/>
      <c r="C71" s="118"/>
      <c r="D71" s="1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18"/>
      <c r="C72" s="118"/>
      <c r="D72" s="1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18"/>
      <c r="C73" s="118"/>
      <c r="D73" s="1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18"/>
      <c r="C74" s="118"/>
      <c r="D74" s="1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18"/>
      <c r="C75" s="118"/>
      <c r="D75" s="1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18"/>
      <c r="C76" s="118"/>
      <c r="D76" s="1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18"/>
      <c r="C77" s="118"/>
      <c r="D77" s="1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18"/>
      <c r="C78" s="118"/>
      <c r="D78" s="1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18"/>
      <c r="C79" s="118"/>
      <c r="D79" s="1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18"/>
      <c r="C80" s="118"/>
      <c r="D80" s="1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18"/>
      <c r="C81" s="118"/>
      <c r="D81" s="1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18"/>
      <c r="C82" s="118"/>
      <c r="D82" s="1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18"/>
      <c r="C83" s="118"/>
      <c r="D83" s="1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18"/>
      <c r="C84" s="118"/>
      <c r="D84" s="1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18"/>
      <c r="C85" s="118"/>
      <c r="D85" s="1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18"/>
      <c r="C86" s="118"/>
      <c r="D86" s="1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18"/>
      <c r="C87" s="118"/>
      <c r="D87" s="1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18"/>
      <c r="C88" s="118"/>
      <c r="D88" s="1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18"/>
      <c r="C89" s="118"/>
      <c r="D89" s="1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18"/>
      <c r="C90" s="118"/>
      <c r="D90" s="1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18"/>
      <c r="C91" s="118"/>
      <c r="D91" s="1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18"/>
      <c r="C92" s="118"/>
      <c r="D92" s="1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18"/>
      <c r="C93" s="118"/>
      <c r="D93" s="1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18"/>
      <c r="C94" s="118"/>
      <c r="D94" s="1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18"/>
      <c r="C95" s="118"/>
      <c r="D95" s="1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18"/>
      <c r="C96" s="118"/>
      <c r="D96" s="1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18"/>
      <c r="C97" s="118"/>
      <c r="D97" s="1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18"/>
      <c r="C98" s="118"/>
      <c r="D98" s="1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18"/>
      <c r="C99" s="118"/>
      <c r="D99" s="1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18"/>
      <c r="C100" s="118"/>
      <c r="D100" s="1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18"/>
      <c r="C101" s="118"/>
      <c r="D101" s="11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18"/>
      <c r="C102" s="118"/>
      <c r="D102" s="11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18"/>
      <c r="C103" s="118"/>
      <c r="D103" s="11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18"/>
      <c r="C104" s="118"/>
      <c r="D104" s="11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18"/>
      <c r="C105" s="118"/>
      <c r="D105" s="11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18"/>
      <c r="C106" s="118"/>
      <c r="D106" s="11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18"/>
      <c r="C107" s="118"/>
      <c r="D107" s="11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18"/>
      <c r="C108" s="118"/>
      <c r="D108" s="11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18"/>
      <c r="C109" s="118"/>
      <c r="D109" s="11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18"/>
      <c r="C110" s="118"/>
      <c r="D110" s="11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18"/>
      <c r="C111" s="118"/>
      <c r="D111" s="11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18"/>
      <c r="C112" s="118"/>
      <c r="D112" s="11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18"/>
      <c r="C113" s="118"/>
      <c r="D113" s="11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18"/>
      <c r="C114" s="118"/>
      <c r="D114" s="11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18"/>
      <c r="C115" s="118"/>
      <c r="D115" s="11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18"/>
      <c r="C116" s="118"/>
      <c r="D116" s="11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18"/>
      <c r="C117" s="118"/>
      <c r="D117" s="11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18"/>
      <c r="C118" s="118"/>
      <c r="D118" s="11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18"/>
      <c r="C119" s="118"/>
      <c r="D119" s="11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18"/>
      <c r="C120" s="118"/>
      <c r="D120" s="11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18"/>
      <c r="C121" s="118"/>
      <c r="D121" s="11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18"/>
      <c r="C122" s="118"/>
      <c r="D122" s="11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18"/>
      <c r="C123" s="118"/>
      <c r="D123" s="11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18"/>
      <c r="C124" s="118"/>
      <c r="D124" s="11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18"/>
      <c r="C125" s="118"/>
      <c r="D125" s="11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18"/>
      <c r="C126" s="118"/>
      <c r="D126" s="11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18"/>
      <c r="C127" s="118"/>
      <c r="D127" s="11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18"/>
      <c r="C128" s="118"/>
      <c r="D128" s="11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18"/>
      <c r="C129" s="118"/>
      <c r="D129" s="11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18"/>
      <c r="C130" s="118"/>
      <c r="D130" s="11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18"/>
      <c r="C131" s="118"/>
      <c r="D131" s="11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18"/>
      <c r="C132" s="118"/>
      <c r="D132" s="11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18"/>
      <c r="C133" s="118"/>
      <c r="D133" s="11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18"/>
      <c r="C134" s="118"/>
      <c r="D134" s="11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18"/>
      <c r="C135" s="118"/>
      <c r="D135" s="11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18"/>
      <c r="C136" s="118"/>
      <c r="D136" s="11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18"/>
      <c r="C137" s="118"/>
      <c r="D137" s="11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18"/>
      <c r="C138" s="118"/>
      <c r="D138" s="11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18"/>
      <c r="C139" s="118"/>
      <c r="D139" s="11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18"/>
      <c r="C140" s="118"/>
      <c r="D140" s="11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18"/>
      <c r="C141" s="118"/>
      <c r="D141" s="11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18"/>
      <c r="C142" s="118"/>
      <c r="D142" s="11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18"/>
      <c r="C143" s="118"/>
      <c r="D143" s="11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18"/>
      <c r="C144" s="118"/>
      <c r="D144" s="11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18"/>
      <c r="C145" s="118"/>
      <c r="D145" s="11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18"/>
      <c r="C146" s="118"/>
      <c r="D146" s="11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18"/>
      <c r="C147" s="118"/>
      <c r="D147" s="11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18"/>
      <c r="C148" s="118"/>
      <c r="D148" s="11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18"/>
      <c r="C149" s="118"/>
      <c r="D149" s="11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18"/>
      <c r="C150" s="118"/>
      <c r="D150" s="11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18"/>
      <c r="C151" s="118"/>
      <c r="D151" s="11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18"/>
      <c r="C152" s="118"/>
      <c r="D152" s="11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18"/>
      <c r="C153" s="118"/>
      <c r="D153" s="11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18"/>
      <c r="C154" s="118"/>
      <c r="D154" s="11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18"/>
      <c r="C155" s="118"/>
      <c r="D155" s="11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18"/>
      <c r="C156" s="118"/>
      <c r="D156" s="11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18"/>
      <c r="C157" s="118"/>
      <c r="D157" s="11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18"/>
      <c r="C158" s="118"/>
      <c r="D158" s="11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18"/>
      <c r="C159" s="118"/>
      <c r="D159" s="11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18"/>
      <c r="C160" s="118"/>
      <c r="D160" s="11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18"/>
      <c r="C161" s="118"/>
      <c r="D161" s="11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18"/>
      <c r="C162" s="118"/>
      <c r="D162" s="11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18"/>
      <c r="C163" s="118"/>
      <c r="D163" s="11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18"/>
      <c r="C164" s="118"/>
      <c r="D164" s="11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18"/>
      <c r="C165" s="118"/>
      <c r="D165" s="11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18"/>
      <c r="C166" s="118"/>
      <c r="D166" s="11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18"/>
      <c r="C167" s="118"/>
      <c r="D167" s="11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18"/>
      <c r="C168" s="118"/>
      <c r="D168" s="11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18"/>
      <c r="C169" s="118"/>
      <c r="D169" s="11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18"/>
      <c r="C170" s="118"/>
      <c r="D170" s="11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18"/>
      <c r="C171" s="118"/>
      <c r="D171" s="11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18"/>
      <c r="C172" s="118"/>
      <c r="D172" s="11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18"/>
      <c r="C173" s="118"/>
      <c r="D173" s="11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18"/>
      <c r="C174" s="118"/>
      <c r="D174" s="11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18"/>
      <c r="C175" s="118"/>
      <c r="D175" s="11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18"/>
      <c r="C176" s="118"/>
      <c r="D176" s="11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18"/>
      <c r="C177" s="118"/>
      <c r="D177" s="11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18"/>
      <c r="C178" s="118"/>
      <c r="D178" s="11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18"/>
      <c r="C179" s="118"/>
      <c r="D179" s="11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18"/>
      <c r="C180" s="118"/>
      <c r="D180" s="11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18"/>
      <c r="C181" s="118"/>
      <c r="D181" s="11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18"/>
      <c r="C182" s="118"/>
      <c r="D182" s="11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18"/>
      <c r="C183" s="118"/>
      <c r="D183" s="11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18"/>
      <c r="C184" s="118"/>
      <c r="D184" s="11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18"/>
      <c r="C185" s="118"/>
      <c r="D185" s="11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18"/>
      <c r="C186" s="118"/>
      <c r="D186" s="11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18"/>
      <c r="C187" s="118"/>
      <c r="D187" s="11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18"/>
      <c r="C188" s="118"/>
      <c r="D188" s="11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18"/>
      <c r="C189" s="118"/>
      <c r="D189" s="11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18"/>
      <c r="C190" s="118"/>
      <c r="D190" s="11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18"/>
      <c r="C191" s="118"/>
      <c r="D191" s="11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18"/>
      <c r="C192" s="118"/>
      <c r="D192" s="11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18"/>
      <c r="C193" s="118"/>
      <c r="D193" s="11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18"/>
      <c r="C194" s="118"/>
      <c r="D194" s="11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18"/>
      <c r="C195" s="118"/>
      <c r="D195" s="11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18"/>
      <c r="C196" s="118"/>
      <c r="D196" s="11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18"/>
      <c r="C197" s="118"/>
      <c r="D197" s="11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18"/>
      <c r="C198" s="118"/>
      <c r="D198" s="11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18"/>
      <c r="C199" s="118"/>
      <c r="D199" s="11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18"/>
      <c r="C200" s="118"/>
      <c r="D200" s="11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18"/>
      <c r="C201" s="118"/>
      <c r="D201" s="11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18"/>
      <c r="C202" s="118"/>
      <c r="D202" s="11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18"/>
      <c r="C203" s="118"/>
      <c r="D203" s="11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18"/>
      <c r="C204" s="118"/>
      <c r="D204" s="11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18"/>
      <c r="C205" s="118"/>
      <c r="D205" s="11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18"/>
      <c r="C206" s="118"/>
      <c r="D206" s="11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18"/>
      <c r="C207" s="118"/>
      <c r="D207" s="11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18"/>
      <c r="C208" s="118"/>
      <c r="D208" s="11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18"/>
      <c r="C209" s="118"/>
      <c r="D209" s="11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18"/>
      <c r="C210" s="118"/>
      <c r="D210" s="11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18"/>
      <c r="C211" s="118"/>
      <c r="D211" s="11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18"/>
      <c r="C212" s="118"/>
      <c r="D212" s="11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18"/>
      <c r="C213" s="118"/>
      <c r="D213" s="11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18"/>
      <c r="C214" s="118"/>
      <c r="D214" s="11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18"/>
      <c r="C215" s="118"/>
      <c r="D215" s="118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18"/>
      <c r="C216" s="118"/>
      <c r="D216" s="118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18"/>
      <c r="C217" s="118"/>
      <c r="D217" s="118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18"/>
      <c r="C218" s="118"/>
      <c r="D218" s="11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18"/>
      <c r="C219" s="118"/>
      <c r="D219" s="118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18"/>
      <c r="C220" s="118"/>
      <c r="D220" s="118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18"/>
      <c r="C221" s="118"/>
      <c r="D221" s="118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18"/>
      <c r="C222" s="118"/>
      <c r="D222" s="11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18"/>
      <c r="C223" s="118"/>
      <c r="D223" s="11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18"/>
      <c r="C224" s="118"/>
      <c r="D224" s="11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18"/>
      <c r="C225" s="118"/>
      <c r="D225" s="11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18"/>
      <c r="C226" s="118"/>
      <c r="D226" s="11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18"/>
      <c r="C227" s="118"/>
      <c r="D227" s="11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18"/>
      <c r="C228" s="118"/>
      <c r="D228" s="11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18"/>
      <c r="C229" s="118"/>
      <c r="D229" s="11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18"/>
      <c r="C230" s="118"/>
      <c r="D230" s="11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18"/>
      <c r="C231" s="118"/>
      <c r="D231" s="11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18"/>
      <c r="C232" s="118"/>
      <c r="D232" s="11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18"/>
      <c r="C233" s="118"/>
      <c r="D233" s="11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18"/>
      <c r="C234" s="118"/>
      <c r="D234" s="11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18"/>
      <c r="C235" s="118"/>
      <c r="D235" s="11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18"/>
      <c r="C236" s="118"/>
      <c r="D236" s="11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18"/>
      <c r="C237" s="118"/>
      <c r="D237" s="11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18"/>
      <c r="C238" s="118"/>
      <c r="D238" s="11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18"/>
      <c r="C239" s="118"/>
      <c r="D239" s="11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18"/>
      <c r="C240" s="118"/>
      <c r="D240" s="11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18"/>
      <c r="C241" s="118"/>
      <c r="D241" s="11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18"/>
      <c r="C242" s="118"/>
      <c r="D242" s="11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18"/>
      <c r="C243" s="118"/>
      <c r="D243" s="11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18"/>
      <c r="C244" s="118"/>
      <c r="D244" s="11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18"/>
      <c r="C245" s="118"/>
      <c r="D245" s="11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18"/>
      <c r="C246" s="118"/>
      <c r="D246" s="11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18"/>
      <c r="C247" s="118"/>
      <c r="D247" s="11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18"/>
      <c r="C248" s="118"/>
      <c r="D248" s="11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18"/>
      <c r="C249" s="118"/>
      <c r="D249" s="11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18"/>
      <c r="C250" s="118"/>
      <c r="D250" s="11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18"/>
      <c r="C251" s="118"/>
      <c r="D251" s="11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18"/>
      <c r="C252" s="118"/>
      <c r="D252" s="11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18"/>
      <c r="C253" s="118"/>
      <c r="D253" s="11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18"/>
      <c r="C254" s="118"/>
      <c r="D254" s="11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18"/>
      <c r="C255" s="118"/>
      <c r="D255" s="11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18"/>
      <c r="C256" s="118"/>
      <c r="D256" s="11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18"/>
      <c r="C257" s="118"/>
      <c r="D257" s="11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18"/>
      <c r="C258" s="118"/>
      <c r="D258" s="11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18"/>
      <c r="C259" s="118"/>
      <c r="D259" s="11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18"/>
      <c r="C260" s="118"/>
      <c r="D260" s="11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18"/>
      <c r="C261" s="118"/>
      <c r="D261" s="11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18"/>
      <c r="C262" s="118"/>
      <c r="D262" s="11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18"/>
      <c r="C263" s="118"/>
      <c r="D263" s="11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18"/>
      <c r="C264" s="118"/>
      <c r="D264" s="11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18"/>
      <c r="C265" s="118"/>
      <c r="D265" s="11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18"/>
      <c r="C266" s="118"/>
      <c r="D266" s="11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18"/>
      <c r="C267" s="118"/>
      <c r="D267" s="11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18"/>
      <c r="C268" s="118"/>
      <c r="D268" s="11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18"/>
      <c r="C269" s="118"/>
      <c r="D269" s="11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18"/>
      <c r="C270" s="118"/>
      <c r="D270" s="11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18"/>
      <c r="C271" s="118"/>
      <c r="D271" s="11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18"/>
      <c r="C272" s="118"/>
      <c r="D272" s="11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18"/>
      <c r="C273" s="118"/>
      <c r="D273" s="11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18"/>
      <c r="C274" s="118"/>
      <c r="D274" s="11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18"/>
      <c r="C275" s="118"/>
      <c r="D275" s="11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18"/>
      <c r="C276" s="118"/>
      <c r="D276" s="11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18"/>
      <c r="C277" s="118"/>
      <c r="D277" s="11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18"/>
      <c r="C278" s="118"/>
      <c r="D278" s="11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18"/>
      <c r="C279" s="118"/>
      <c r="D279" s="11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18"/>
      <c r="C280" s="118"/>
      <c r="D280" s="11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18"/>
      <c r="C281" s="118"/>
      <c r="D281" s="11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18"/>
      <c r="C282" s="118"/>
      <c r="D282" s="11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18"/>
      <c r="C283" s="118"/>
      <c r="D283" s="11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18"/>
      <c r="C284" s="118"/>
      <c r="D284" s="11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18"/>
      <c r="C285" s="118"/>
      <c r="D285" s="11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18"/>
      <c r="C286" s="118"/>
      <c r="D286" s="11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18"/>
      <c r="C287" s="118"/>
      <c r="D287" s="11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18"/>
      <c r="C288" s="118"/>
      <c r="D288" s="11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18"/>
      <c r="C289" s="118"/>
      <c r="D289" s="11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18"/>
      <c r="C290" s="118"/>
      <c r="D290" s="11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18"/>
      <c r="C291" s="118"/>
      <c r="D291" s="11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18"/>
      <c r="C292" s="118"/>
      <c r="D292" s="11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18"/>
      <c r="C293" s="118"/>
      <c r="D293" s="11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18"/>
      <c r="C294" s="118"/>
      <c r="D294" s="11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18"/>
      <c r="C295" s="118"/>
      <c r="D295" s="11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18"/>
      <c r="C296" s="118"/>
      <c r="D296" s="11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18"/>
      <c r="C297" s="118"/>
      <c r="D297" s="11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18"/>
      <c r="C298" s="118"/>
      <c r="D298" s="11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18"/>
      <c r="C299" s="118"/>
      <c r="D299" s="11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18"/>
      <c r="C300" s="118"/>
      <c r="D300" s="11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18"/>
      <c r="C301" s="118"/>
      <c r="D301" s="11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18"/>
      <c r="C302" s="118"/>
      <c r="D302" s="11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18"/>
      <c r="C303" s="118"/>
      <c r="D303" s="11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18"/>
      <c r="C304" s="118"/>
      <c r="D304" s="11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18"/>
      <c r="C305" s="118"/>
      <c r="D305" s="11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18"/>
      <c r="C306" s="118"/>
      <c r="D306" s="11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18"/>
      <c r="C307" s="118"/>
      <c r="D307" s="11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18"/>
      <c r="C308" s="118"/>
      <c r="D308" s="11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18"/>
      <c r="C309" s="118"/>
      <c r="D309" s="11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18"/>
      <c r="C310" s="118"/>
      <c r="D310" s="11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18"/>
      <c r="C311" s="118"/>
      <c r="D311" s="11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18"/>
      <c r="C312" s="118"/>
      <c r="D312" s="11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18"/>
      <c r="C313" s="118"/>
      <c r="D313" s="11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18"/>
      <c r="C314" s="118"/>
      <c r="D314" s="11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18"/>
      <c r="C315" s="118"/>
      <c r="D315" s="11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18"/>
      <c r="C316" s="118"/>
      <c r="D316" s="11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18"/>
      <c r="C317" s="118"/>
      <c r="D317" s="11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18"/>
      <c r="C318" s="118"/>
      <c r="D318" s="11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18"/>
      <c r="C319" s="118"/>
      <c r="D319" s="11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18"/>
      <c r="C320" s="118"/>
      <c r="D320" s="11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18"/>
      <c r="C321" s="118"/>
      <c r="D321" s="11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18"/>
      <c r="C322" s="118"/>
      <c r="D322" s="11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18"/>
      <c r="C323" s="118"/>
      <c r="D323" s="11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18"/>
      <c r="C324" s="118"/>
      <c r="D324" s="11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18"/>
      <c r="C325" s="118"/>
      <c r="D325" s="11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18"/>
      <c r="C326" s="118"/>
      <c r="D326" s="11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18"/>
      <c r="C327" s="118"/>
      <c r="D327" s="11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18"/>
      <c r="C328" s="118"/>
      <c r="D328" s="11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18"/>
      <c r="C329" s="118"/>
      <c r="D329" s="11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18"/>
      <c r="C330" s="118"/>
      <c r="D330" s="11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18"/>
      <c r="C331" s="118"/>
      <c r="D331" s="11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18"/>
      <c r="C332" s="118"/>
      <c r="D332" s="11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18"/>
      <c r="C333" s="118"/>
      <c r="D333" s="11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18"/>
      <c r="C334" s="118"/>
      <c r="D334" s="11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18"/>
      <c r="C335" s="118"/>
      <c r="D335" s="11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18"/>
      <c r="C336" s="118"/>
      <c r="D336" s="11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18"/>
      <c r="C337" s="118"/>
      <c r="D337" s="11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18"/>
      <c r="C338" s="118"/>
      <c r="D338" s="11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18"/>
      <c r="C339" s="118"/>
      <c r="D339" s="11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18"/>
      <c r="C340" s="118"/>
      <c r="D340" s="11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18"/>
      <c r="C341" s="118"/>
      <c r="D341" s="11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18"/>
      <c r="C342" s="118"/>
      <c r="D342" s="11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18"/>
      <c r="C343" s="118"/>
      <c r="D343" s="11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18"/>
      <c r="C344" s="118"/>
      <c r="D344" s="11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18"/>
      <c r="C345" s="118"/>
      <c r="D345" s="11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18"/>
      <c r="C346" s="118"/>
      <c r="D346" s="11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18"/>
      <c r="C347" s="118"/>
      <c r="D347" s="11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18"/>
      <c r="C348" s="118"/>
      <c r="D348" s="11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18"/>
      <c r="C349" s="118"/>
      <c r="D349" s="11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18"/>
      <c r="C350" s="118"/>
      <c r="D350" s="11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18"/>
      <c r="C351" s="118"/>
      <c r="D351" s="11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18"/>
      <c r="C352" s="118"/>
      <c r="D352" s="11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18"/>
      <c r="C353" s="118"/>
      <c r="D353" s="11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18"/>
      <c r="C354" s="118"/>
      <c r="D354" s="11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18"/>
      <c r="C355" s="118"/>
      <c r="D355" s="11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18"/>
      <c r="C356" s="118"/>
      <c r="D356" s="11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18"/>
      <c r="C357" s="118"/>
      <c r="D357" s="11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18"/>
      <c r="C358" s="118"/>
      <c r="D358" s="11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18"/>
      <c r="C359" s="118"/>
      <c r="D359" s="11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18"/>
      <c r="C360" s="118"/>
      <c r="D360" s="11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18"/>
      <c r="C361" s="118"/>
      <c r="D361" s="11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18"/>
      <c r="C362" s="118"/>
      <c r="D362" s="11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18"/>
      <c r="C363" s="118"/>
      <c r="D363" s="11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18"/>
      <c r="C364" s="118"/>
      <c r="D364" s="11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18"/>
      <c r="C365" s="118"/>
      <c r="D365" s="11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18"/>
      <c r="C366" s="118"/>
      <c r="D366" s="11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18"/>
      <c r="C367" s="118"/>
      <c r="D367" s="11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18"/>
      <c r="C368" s="118"/>
      <c r="D368" s="11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18"/>
      <c r="C369" s="118"/>
      <c r="D369" s="11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18"/>
      <c r="C370" s="118"/>
      <c r="D370" s="11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18"/>
      <c r="C371" s="118"/>
      <c r="D371" s="11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18"/>
      <c r="C372" s="118"/>
      <c r="D372" s="11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18"/>
      <c r="C373" s="118"/>
      <c r="D373" s="11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18"/>
      <c r="C374" s="118"/>
      <c r="D374" s="11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18"/>
      <c r="C375" s="118"/>
      <c r="D375" s="11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18"/>
      <c r="C376" s="118"/>
      <c r="D376" s="11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18"/>
      <c r="C377" s="118"/>
      <c r="D377" s="11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18"/>
      <c r="C378" s="118"/>
      <c r="D378" s="11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18"/>
      <c r="C379" s="118"/>
      <c r="D379" s="11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18"/>
      <c r="C380" s="118"/>
      <c r="D380" s="11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18"/>
      <c r="C381" s="118"/>
      <c r="D381" s="11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18"/>
      <c r="C382" s="118"/>
      <c r="D382" s="11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18"/>
      <c r="C383" s="118"/>
      <c r="D383" s="11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18"/>
      <c r="C384" s="118"/>
      <c r="D384" s="11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18"/>
      <c r="C385" s="118"/>
      <c r="D385" s="11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18"/>
      <c r="C386" s="118"/>
      <c r="D386" s="11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18"/>
      <c r="C387" s="118"/>
      <c r="D387" s="11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18"/>
      <c r="C388" s="118"/>
      <c r="D388" s="11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18"/>
      <c r="C389" s="118"/>
      <c r="D389" s="11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18"/>
      <c r="C390" s="118"/>
      <c r="D390" s="11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18"/>
      <c r="C391" s="118"/>
      <c r="D391" s="11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18"/>
      <c r="C392" s="118"/>
      <c r="D392" s="11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18"/>
      <c r="C393" s="118"/>
      <c r="D393" s="11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18"/>
      <c r="C394" s="118"/>
      <c r="D394" s="11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18"/>
      <c r="C395" s="118"/>
      <c r="D395" s="11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18"/>
      <c r="C396" s="118"/>
      <c r="D396" s="11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18"/>
      <c r="C397" s="118"/>
      <c r="D397" s="11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18"/>
      <c r="C398" s="118"/>
      <c r="D398" s="11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18"/>
      <c r="C399" s="118"/>
      <c r="D399" s="11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18"/>
      <c r="C400" s="118"/>
      <c r="D400" s="11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18"/>
      <c r="C401" s="118"/>
      <c r="D401" s="11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18"/>
      <c r="C402" s="118"/>
      <c r="D402" s="11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18"/>
      <c r="C403" s="118"/>
      <c r="D403" s="11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18"/>
      <c r="C404" s="118"/>
      <c r="D404" s="11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18"/>
      <c r="C405" s="118"/>
      <c r="D405" s="11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18"/>
      <c r="C406" s="118"/>
      <c r="D406" s="11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18"/>
      <c r="C407" s="118"/>
      <c r="D407" s="11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18"/>
      <c r="C408" s="118"/>
      <c r="D408" s="11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18"/>
      <c r="C409" s="118"/>
      <c r="D409" s="11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18"/>
      <c r="C410" s="118"/>
      <c r="D410" s="11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18"/>
      <c r="C411" s="118"/>
      <c r="D411" s="11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18"/>
      <c r="C412" s="118"/>
      <c r="D412" s="11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18"/>
      <c r="C413" s="118"/>
      <c r="D413" s="11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18"/>
      <c r="C414" s="118"/>
      <c r="D414" s="11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18"/>
      <c r="C415" s="118"/>
      <c r="D415" s="11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18"/>
      <c r="C416" s="118"/>
      <c r="D416" s="11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18"/>
      <c r="C417" s="118"/>
      <c r="D417" s="11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18"/>
      <c r="C418" s="118"/>
      <c r="D418" s="11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18"/>
      <c r="C419" s="118"/>
      <c r="D419" s="11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18"/>
      <c r="C420" s="118"/>
      <c r="D420" s="11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18"/>
      <c r="C421" s="118"/>
      <c r="D421" s="11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18"/>
      <c r="C422" s="118"/>
      <c r="D422" s="11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18"/>
      <c r="C423" s="118"/>
      <c r="D423" s="11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18"/>
      <c r="C424" s="118"/>
      <c r="D424" s="11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18"/>
      <c r="C425" s="118"/>
      <c r="D425" s="11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18"/>
      <c r="C426" s="118"/>
      <c r="D426" s="11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18"/>
      <c r="C427" s="118"/>
      <c r="D427" s="11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18"/>
      <c r="C428" s="118"/>
      <c r="D428" s="11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18"/>
      <c r="C429" s="118"/>
      <c r="D429" s="11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18"/>
      <c r="C430" s="118"/>
      <c r="D430" s="11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18"/>
      <c r="C431" s="118"/>
      <c r="D431" s="11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18"/>
      <c r="C432" s="118"/>
      <c r="D432" s="11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18"/>
      <c r="C433" s="118"/>
      <c r="D433" s="11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18"/>
      <c r="C434" s="118"/>
      <c r="D434" s="11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18"/>
      <c r="C435" s="118"/>
      <c r="D435" s="11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18"/>
      <c r="C436" s="118"/>
      <c r="D436" s="11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18"/>
      <c r="C437" s="118"/>
      <c r="D437" s="11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18"/>
      <c r="C438" s="118"/>
      <c r="D438" s="11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18"/>
      <c r="C439" s="118"/>
      <c r="D439" s="11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18"/>
      <c r="C440" s="118"/>
      <c r="D440" s="11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18"/>
      <c r="C441" s="118"/>
      <c r="D441" s="11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18"/>
      <c r="C442" s="118"/>
      <c r="D442" s="11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18"/>
      <c r="C443" s="118"/>
      <c r="D443" s="11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18"/>
      <c r="C444" s="118"/>
      <c r="D444" s="11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18"/>
      <c r="C445" s="118"/>
      <c r="D445" s="11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18"/>
      <c r="C446" s="118"/>
      <c r="D446" s="11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18"/>
      <c r="C447" s="118"/>
      <c r="D447" s="11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18"/>
      <c r="C448" s="118"/>
      <c r="D448" s="11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18"/>
      <c r="C449" s="118"/>
      <c r="D449" s="11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18"/>
      <c r="C450" s="118"/>
      <c r="D450" s="11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18"/>
      <c r="C451" s="118"/>
      <c r="D451" s="11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18"/>
      <c r="C452" s="118"/>
      <c r="D452" s="11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18"/>
      <c r="C453" s="118"/>
      <c r="D453" s="11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18"/>
      <c r="C454" s="118"/>
      <c r="D454" s="11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18"/>
      <c r="C455" s="118"/>
      <c r="D455" s="11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18"/>
      <c r="C456" s="118"/>
      <c r="D456" s="11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18"/>
      <c r="C457" s="118"/>
      <c r="D457" s="11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18"/>
      <c r="C458" s="118"/>
      <c r="D458" s="11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18"/>
      <c r="C459" s="118"/>
      <c r="D459" s="11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18"/>
      <c r="C460" s="118"/>
      <c r="D460" s="11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18"/>
      <c r="C461" s="118"/>
      <c r="D461" s="11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18"/>
      <c r="C462" s="118"/>
      <c r="D462" s="11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18"/>
      <c r="C463" s="118"/>
      <c r="D463" s="11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18"/>
      <c r="C464" s="118"/>
      <c r="D464" s="11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18"/>
      <c r="C465" s="118"/>
      <c r="D465" s="11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18"/>
      <c r="C466" s="118"/>
      <c r="D466" s="11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18"/>
      <c r="C467" s="118"/>
      <c r="D467" s="11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18"/>
      <c r="C468" s="118"/>
      <c r="D468" s="11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18"/>
      <c r="C469" s="118"/>
      <c r="D469" s="11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18"/>
      <c r="C470" s="118"/>
      <c r="D470" s="11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18"/>
      <c r="C471" s="118"/>
      <c r="D471" s="11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18"/>
      <c r="C472" s="118"/>
      <c r="D472" s="11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18"/>
      <c r="C473" s="118"/>
      <c r="D473" s="11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18"/>
      <c r="C474" s="118"/>
      <c r="D474" s="11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18"/>
      <c r="C475" s="118"/>
      <c r="D475" s="11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18"/>
      <c r="C476" s="118"/>
      <c r="D476" s="11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18"/>
      <c r="C477" s="118"/>
      <c r="D477" s="11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18"/>
      <c r="C478" s="118"/>
      <c r="D478" s="11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18"/>
      <c r="C479" s="118"/>
      <c r="D479" s="11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18"/>
      <c r="C480" s="118"/>
      <c r="D480" s="11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18"/>
      <c r="C481" s="118"/>
      <c r="D481" s="11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18"/>
      <c r="C482" s="118"/>
      <c r="D482" s="11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18"/>
      <c r="C483" s="118"/>
      <c r="D483" s="11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18"/>
      <c r="C484" s="118"/>
      <c r="D484" s="11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18"/>
      <c r="C485" s="118"/>
      <c r="D485" s="11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18"/>
      <c r="C486" s="118"/>
      <c r="D486" s="11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18"/>
      <c r="C487" s="118"/>
      <c r="D487" s="11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18"/>
      <c r="C488" s="118"/>
      <c r="D488" s="11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18"/>
      <c r="C489" s="118"/>
      <c r="D489" s="11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18"/>
      <c r="C490" s="118"/>
      <c r="D490" s="11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18"/>
      <c r="C491" s="118"/>
      <c r="D491" s="11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18"/>
      <c r="C492" s="118"/>
      <c r="D492" s="11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18"/>
      <c r="C493" s="118"/>
      <c r="D493" s="11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18"/>
      <c r="C494" s="118"/>
      <c r="D494" s="11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18"/>
      <c r="C495" s="118"/>
      <c r="D495" s="11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18"/>
      <c r="C496" s="118"/>
      <c r="D496" s="11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18"/>
      <c r="C497" s="118"/>
      <c r="D497" s="11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18"/>
      <c r="C498" s="118"/>
      <c r="D498" s="11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18"/>
      <c r="C499" s="118"/>
      <c r="D499" s="11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18"/>
      <c r="C500" s="118"/>
      <c r="D500" s="11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18"/>
      <c r="C501" s="118"/>
      <c r="D501" s="11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18"/>
      <c r="C502" s="118"/>
      <c r="D502" s="11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18"/>
      <c r="C503" s="118"/>
      <c r="D503" s="11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18"/>
      <c r="C504" s="118"/>
      <c r="D504" s="11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18"/>
      <c r="C505" s="118"/>
      <c r="D505" s="11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18"/>
      <c r="C506" s="118"/>
      <c r="D506" s="11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18"/>
      <c r="C507" s="118"/>
      <c r="D507" s="11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18"/>
      <c r="C508" s="118"/>
      <c r="D508" s="11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18"/>
      <c r="C509" s="118"/>
      <c r="D509" s="11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18"/>
      <c r="C510" s="118"/>
      <c r="D510" s="11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18"/>
      <c r="C511" s="118"/>
      <c r="D511" s="11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18"/>
      <c r="C512" s="118"/>
      <c r="D512" s="11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18"/>
      <c r="C513" s="118"/>
      <c r="D513" s="11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18"/>
      <c r="C514" s="118"/>
      <c r="D514" s="11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18"/>
      <c r="C515" s="118"/>
      <c r="D515" s="11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18"/>
      <c r="C516" s="118"/>
      <c r="D516" s="11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18"/>
      <c r="C517" s="118"/>
      <c r="D517" s="11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18"/>
      <c r="C518" s="118"/>
      <c r="D518" s="11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18"/>
      <c r="C519" s="118"/>
      <c r="D519" s="11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18"/>
      <c r="C520" s="118"/>
      <c r="D520" s="11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18"/>
      <c r="C521" s="118"/>
      <c r="D521" s="11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18"/>
      <c r="C522" s="118"/>
      <c r="D522" s="11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18"/>
      <c r="C523" s="118"/>
      <c r="D523" s="11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18"/>
      <c r="C524" s="118"/>
      <c r="D524" s="11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18"/>
      <c r="C525" s="118"/>
      <c r="D525" s="11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18"/>
      <c r="C526" s="118"/>
      <c r="D526" s="11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18"/>
      <c r="C527" s="118"/>
      <c r="D527" s="11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18"/>
      <c r="C528" s="118"/>
      <c r="D528" s="11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18"/>
      <c r="C529" s="118"/>
      <c r="D529" s="11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18"/>
      <c r="C530" s="118"/>
      <c r="D530" s="11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18"/>
      <c r="C531" s="118"/>
      <c r="D531" s="11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18"/>
      <c r="C532" s="118"/>
      <c r="D532" s="11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18"/>
      <c r="C533" s="118"/>
      <c r="D533" s="11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18"/>
      <c r="C534" s="118"/>
      <c r="D534" s="11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18"/>
      <c r="C535" s="118"/>
      <c r="D535" s="11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18"/>
      <c r="C536" s="118"/>
      <c r="D536" s="11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18"/>
      <c r="C537" s="118"/>
      <c r="D537" s="11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18"/>
      <c r="C538" s="118"/>
      <c r="D538" s="11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18"/>
      <c r="C539" s="118"/>
      <c r="D539" s="11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18"/>
      <c r="C540" s="118"/>
      <c r="D540" s="11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18"/>
      <c r="C541" s="118"/>
      <c r="D541" s="11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18"/>
      <c r="C542" s="118"/>
      <c r="D542" s="11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18"/>
      <c r="C543" s="118"/>
      <c r="D543" s="11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18"/>
      <c r="C544" s="118"/>
      <c r="D544" s="11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18"/>
      <c r="C545" s="118"/>
      <c r="D545" s="11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18"/>
      <c r="C546" s="118"/>
      <c r="D546" s="11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18"/>
      <c r="C547" s="118"/>
      <c r="D547" s="11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18"/>
      <c r="C548" s="118"/>
      <c r="D548" s="11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18"/>
      <c r="C549" s="118"/>
      <c r="D549" s="11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18"/>
      <c r="C550" s="118"/>
      <c r="D550" s="11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18"/>
      <c r="C551" s="118"/>
      <c r="D551" s="11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18"/>
      <c r="C552" s="118"/>
      <c r="D552" s="11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18"/>
      <c r="C553" s="118"/>
      <c r="D553" s="11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18"/>
      <c r="C554" s="118"/>
      <c r="D554" s="11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18"/>
      <c r="C555" s="118"/>
      <c r="D555" s="11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18"/>
      <c r="C556" s="118"/>
      <c r="D556" s="11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18"/>
      <c r="C557" s="118"/>
      <c r="D557" s="11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18"/>
      <c r="C558" s="118"/>
      <c r="D558" s="11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18"/>
      <c r="C559" s="118"/>
      <c r="D559" s="11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18"/>
      <c r="C560" s="118"/>
      <c r="D560" s="11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18"/>
      <c r="C561" s="118"/>
      <c r="D561" s="11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18"/>
      <c r="C562" s="118"/>
      <c r="D562" s="11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18"/>
      <c r="C563" s="118"/>
      <c r="D563" s="11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18"/>
      <c r="C564" s="118"/>
      <c r="D564" s="11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18"/>
      <c r="C565" s="118"/>
      <c r="D565" s="11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18"/>
      <c r="C566" s="118"/>
      <c r="D566" s="11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18"/>
      <c r="C567" s="118"/>
      <c r="D567" s="11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18"/>
      <c r="C568" s="118"/>
      <c r="D568" s="11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18"/>
      <c r="C569" s="118"/>
      <c r="D569" s="11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18"/>
      <c r="C570" s="118"/>
      <c r="D570" s="11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18"/>
      <c r="C571" s="118"/>
      <c r="D571" s="11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18"/>
      <c r="C572" s="118"/>
      <c r="D572" s="11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18"/>
      <c r="C573" s="118"/>
      <c r="D573" s="11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18"/>
      <c r="C574" s="118"/>
      <c r="D574" s="11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18"/>
      <c r="C575" s="118"/>
      <c r="D575" s="11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18"/>
      <c r="C576" s="118"/>
      <c r="D576" s="11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18"/>
      <c r="C577" s="118"/>
      <c r="D577" s="11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18"/>
      <c r="C578" s="118"/>
      <c r="D578" s="11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18"/>
      <c r="C579" s="118"/>
      <c r="D579" s="11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18"/>
      <c r="C580" s="118"/>
      <c r="D580" s="11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18"/>
      <c r="C581" s="118"/>
      <c r="D581" s="11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18"/>
      <c r="C582" s="118"/>
      <c r="D582" s="11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18"/>
      <c r="C583" s="118"/>
      <c r="D583" s="11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18"/>
      <c r="C584" s="118"/>
      <c r="D584" s="11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18"/>
      <c r="C585" s="118"/>
      <c r="D585" s="11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18"/>
      <c r="C586" s="118"/>
      <c r="D586" s="11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18"/>
      <c r="C587" s="118"/>
      <c r="D587" s="11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18"/>
      <c r="C588" s="118"/>
      <c r="D588" s="11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18"/>
      <c r="C589" s="118"/>
      <c r="D589" s="11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18"/>
      <c r="C590" s="118"/>
      <c r="D590" s="11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18"/>
      <c r="C591" s="118"/>
      <c r="D591" s="11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18"/>
      <c r="C592" s="118"/>
      <c r="D592" s="11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18"/>
      <c r="C593" s="118"/>
      <c r="D593" s="11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18"/>
      <c r="C594" s="118"/>
      <c r="D594" s="11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18"/>
      <c r="C595" s="118"/>
      <c r="D595" s="11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18"/>
      <c r="C596" s="118"/>
      <c r="D596" s="11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18"/>
      <c r="C597" s="118"/>
      <c r="D597" s="11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18"/>
      <c r="C598" s="118"/>
      <c r="D598" s="11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18"/>
      <c r="C599" s="118"/>
      <c r="D599" s="11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18"/>
      <c r="C600" s="118"/>
      <c r="D600" s="11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18"/>
      <c r="C601" s="118"/>
      <c r="D601" s="11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18"/>
      <c r="C602" s="118"/>
      <c r="D602" s="11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18"/>
      <c r="C603" s="118"/>
      <c r="D603" s="11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18"/>
      <c r="C604" s="118"/>
      <c r="D604" s="11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18"/>
      <c r="C605" s="118"/>
      <c r="D605" s="11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18"/>
      <c r="C606" s="118"/>
      <c r="D606" s="11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18"/>
      <c r="C607" s="118"/>
      <c r="D607" s="11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18"/>
      <c r="C608" s="118"/>
      <c r="D608" s="11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18"/>
      <c r="C609" s="118"/>
      <c r="D609" s="11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18"/>
      <c r="C610" s="118"/>
      <c r="D610" s="11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18"/>
      <c r="C611" s="118"/>
      <c r="D611" s="11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18"/>
      <c r="C612" s="118"/>
      <c r="D612" s="11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18"/>
      <c r="C613" s="118"/>
      <c r="D613" s="11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18"/>
      <c r="C614" s="118"/>
      <c r="D614" s="11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18"/>
      <c r="C615" s="118"/>
      <c r="D615" s="11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18"/>
      <c r="C616" s="118"/>
      <c r="D616" s="11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18"/>
      <c r="C617" s="118"/>
      <c r="D617" s="11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18"/>
      <c r="C618" s="118"/>
      <c r="D618" s="11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18"/>
      <c r="C619" s="118"/>
      <c r="D619" s="11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18"/>
      <c r="C620" s="118"/>
      <c r="D620" s="11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18"/>
      <c r="C621" s="118"/>
      <c r="D621" s="11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18"/>
      <c r="C622" s="118"/>
      <c r="D622" s="11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18"/>
      <c r="C623" s="118"/>
      <c r="D623" s="11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18"/>
      <c r="C624" s="118"/>
      <c r="D624" s="11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18"/>
      <c r="C625" s="118"/>
      <c r="D625" s="11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18"/>
      <c r="C626" s="118"/>
      <c r="D626" s="11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18"/>
      <c r="C627" s="118"/>
      <c r="D627" s="11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18"/>
      <c r="C628" s="118"/>
      <c r="D628" s="11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18"/>
      <c r="C629" s="118"/>
      <c r="D629" s="11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18"/>
      <c r="C630" s="118"/>
      <c r="D630" s="11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18"/>
      <c r="C631" s="118"/>
      <c r="D631" s="11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18"/>
      <c r="C632" s="118"/>
      <c r="D632" s="11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18"/>
      <c r="C633" s="118"/>
      <c r="D633" s="11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18"/>
      <c r="C634" s="118"/>
      <c r="D634" s="11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18"/>
      <c r="C635" s="118"/>
      <c r="D635" s="11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18"/>
      <c r="C636" s="118"/>
      <c r="D636" s="11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18"/>
      <c r="C637" s="118"/>
      <c r="D637" s="11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18"/>
      <c r="C638" s="118"/>
      <c r="D638" s="11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18"/>
      <c r="C639" s="118"/>
      <c r="D639" s="11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18"/>
      <c r="C640" s="118"/>
      <c r="D640" s="11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18"/>
      <c r="C641" s="118"/>
      <c r="D641" s="11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18"/>
      <c r="C642" s="118"/>
      <c r="D642" s="11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18"/>
      <c r="C643" s="118"/>
      <c r="D643" s="11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18"/>
      <c r="C644" s="118"/>
      <c r="D644" s="11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18"/>
      <c r="C645" s="118"/>
      <c r="D645" s="11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18"/>
      <c r="C646" s="118"/>
      <c r="D646" s="11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18"/>
      <c r="C647" s="118"/>
      <c r="D647" s="11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18"/>
      <c r="C648" s="118"/>
      <c r="D648" s="11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18"/>
      <c r="C649" s="118"/>
      <c r="D649" s="11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18"/>
      <c r="C650" s="118"/>
      <c r="D650" s="11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18"/>
      <c r="C651" s="118"/>
      <c r="D651" s="11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18"/>
      <c r="C652" s="118"/>
      <c r="D652" s="11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18"/>
      <c r="C653" s="118"/>
      <c r="D653" s="11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18"/>
      <c r="C654" s="118"/>
      <c r="D654" s="11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18"/>
      <c r="C655" s="118"/>
      <c r="D655" s="11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18"/>
      <c r="C656" s="118"/>
      <c r="D656" s="11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18"/>
      <c r="C657" s="118"/>
      <c r="D657" s="11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18"/>
      <c r="C658" s="118"/>
      <c r="D658" s="11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18"/>
      <c r="C659" s="118"/>
      <c r="D659" s="11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18"/>
      <c r="C660" s="118"/>
      <c r="D660" s="11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18"/>
      <c r="C661" s="118"/>
      <c r="D661" s="11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18"/>
      <c r="C662" s="118"/>
      <c r="D662" s="11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18"/>
      <c r="C663" s="118"/>
      <c r="D663" s="11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18"/>
      <c r="C664" s="118"/>
      <c r="D664" s="11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18"/>
      <c r="C665" s="118"/>
      <c r="D665" s="11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18"/>
      <c r="C666" s="118"/>
      <c r="D666" s="11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18"/>
      <c r="C667" s="118"/>
      <c r="D667" s="11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18"/>
      <c r="C668" s="118"/>
      <c r="D668" s="11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18"/>
      <c r="C669" s="118"/>
      <c r="D669" s="11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18"/>
      <c r="C670" s="118"/>
      <c r="D670" s="11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18"/>
      <c r="C671" s="118"/>
      <c r="D671" s="11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18"/>
      <c r="C672" s="118"/>
      <c r="D672" s="11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18"/>
      <c r="C673" s="118"/>
      <c r="D673" s="11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18"/>
      <c r="C674" s="118"/>
      <c r="D674" s="11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18"/>
      <c r="C675" s="118"/>
      <c r="D675" s="11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18"/>
      <c r="C676" s="118"/>
      <c r="D676" s="11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18"/>
      <c r="C677" s="118"/>
      <c r="D677" s="11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18"/>
      <c r="C678" s="118"/>
      <c r="D678" s="11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18"/>
      <c r="C679" s="118"/>
      <c r="D679" s="11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18"/>
      <c r="C680" s="118"/>
      <c r="D680" s="11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18"/>
      <c r="C681" s="118"/>
      <c r="D681" s="11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18"/>
      <c r="C682" s="118"/>
      <c r="D682" s="11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18"/>
      <c r="C683" s="118"/>
      <c r="D683" s="11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18"/>
      <c r="C684" s="118"/>
      <c r="D684" s="11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18"/>
      <c r="C685" s="118"/>
      <c r="D685" s="11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18"/>
      <c r="C686" s="118"/>
      <c r="D686" s="11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18"/>
      <c r="C687" s="118"/>
      <c r="D687" s="11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18"/>
      <c r="C688" s="118"/>
      <c r="D688" s="11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18"/>
      <c r="C689" s="118"/>
      <c r="D689" s="11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18"/>
      <c r="C690" s="118"/>
      <c r="D690" s="11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18"/>
      <c r="C691" s="118"/>
      <c r="D691" s="11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18"/>
      <c r="C692" s="118"/>
      <c r="D692" s="11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18"/>
      <c r="C693" s="118"/>
      <c r="D693" s="11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18"/>
      <c r="C694" s="118"/>
      <c r="D694" s="11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18"/>
      <c r="C695" s="118"/>
      <c r="D695" s="11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18"/>
      <c r="C696" s="118"/>
      <c r="D696" s="11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18"/>
      <c r="C697" s="118"/>
      <c r="D697" s="11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18"/>
      <c r="C698" s="118"/>
      <c r="D698" s="11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18"/>
      <c r="C699" s="118"/>
      <c r="D699" s="11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18"/>
      <c r="C700" s="118"/>
      <c r="D700" s="11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18"/>
      <c r="C701" s="118"/>
      <c r="D701" s="11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18"/>
      <c r="C702" s="118"/>
      <c r="D702" s="11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18"/>
      <c r="C703" s="118"/>
      <c r="D703" s="11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18"/>
      <c r="C704" s="118"/>
      <c r="D704" s="11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18"/>
      <c r="C705" s="118"/>
      <c r="D705" s="11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18"/>
      <c r="C706" s="118"/>
      <c r="D706" s="11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18"/>
      <c r="C707" s="118"/>
      <c r="D707" s="11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18"/>
      <c r="C708" s="118"/>
      <c r="D708" s="11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18"/>
      <c r="C709" s="118"/>
      <c r="D709" s="11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18"/>
      <c r="C710" s="118"/>
      <c r="D710" s="11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18"/>
      <c r="C711" s="118"/>
      <c r="D711" s="11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18"/>
      <c r="C712" s="118"/>
      <c r="D712" s="11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18"/>
      <c r="C713" s="118"/>
      <c r="D713" s="11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18"/>
      <c r="C714" s="118"/>
      <c r="D714" s="11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18"/>
      <c r="C715" s="118"/>
      <c r="D715" s="11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18"/>
      <c r="C716" s="118"/>
      <c r="D716" s="11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18"/>
      <c r="C717" s="118"/>
      <c r="D717" s="11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18"/>
      <c r="C718" s="118"/>
      <c r="D718" s="11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18"/>
      <c r="C719" s="118"/>
      <c r="D719" s="11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18"/>
      <c r="C720" s="118"/>
      <c r="D720" s="11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18"/>
      <c r="C721" s="118"/>
      <c r="D721" s="11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18"/>
      <c r="C722" s="118"/>
      <c r="D722" s="11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18"/>
      <c r="C723" s="118"/>
      <c r="D723" s="11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18"/>
      <c r="C724" s="118"/>
      <c r="D724" s="11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18"/>
      <c r="C725" s="118"/>
      <c r="D725" s="11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18"/>
      <c r="C726" s="118"/>
      <c r="D726" s="11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18"/>
      <c r="C727" s="118"/>
      <c r="D727" s="11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18"/>
      <c r="C728" s="118"/>
      <c r="D728" s="11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18"/>
      <c r="C729" s="118"/>
      <c r="D729" s="11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18"/>
      <c r="C730" s="118"/>
      <c r="D730" s="11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18"/>
      <c r="C731" s="118"/>
      <c r="D731" s="11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18"/>
      <c r="C732" s="118"/>
      <c r="D732" s="11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18"/>
      <c r="C733" s="118"/>
      <c r="D733" s="11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18"/>
      <c r="C734" s="118"/>
      <c r="D734" s="11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18"/>
      <c r="C735" s="118"/>
      <c r="D735" s="11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18"/>
      <c r="C736" s="118"/>
      <c r="D736" s="11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18"/>
      <c r="C737" s="118"/>
      <c r="D737" s="11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18"/>
      <c r="C738" s="118"/>
      <c r="D738" s="11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18"/>
      <c r="C739" s="118"/>
      <c r="D739" s="11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18"/>
      <c r="C740" s="118"/>
      <c r="D740" s="11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18"/>
      <c r="C741" s="118"/>
      <c r="D741" s="11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18"/>
      <c r="C742" s="118"/>
      <c r="D742" s="11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18"/>
      <c r="C743" s="118"/>
      <c r="D743" s="11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18"/>
      <c r="C744" s="118"/>
      <c r="D744" s="11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18"/>
      <c r="C745" s="118"/>
      <c r="D745" s="11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18"/>
      <c r="C746" s="118"/>
      <c r="D746" s="11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18"/>
      <c r="C747" s="118"/>
      <c r="D747" s="11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18"/>
      <c r="C748" s="118"/>
      <c r="D748" s="11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18"/>
      <c r="C749" s="118"/>
      <c r="D749" s="11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18"/>
      <c r="C750" s="118"/>
      <c r="D750" s="11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18"/>
      <c r="C751" s="118"/>
      <c r="D751" s="11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18"/>
      <c r="C752" s="118"/>
      <c r="D752" s="11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18"/>
      <c r="C753" s="118"/>
      <c r="D753" s="11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18"/>
      <c r="C754" s="118"/>
      <c r="D754" s="11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18"/>
      <c r="C755" s="118"/>
      <c r="D755" s="11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18"/>
      <c r="C756" s="118"/>
      <c r="D756" s="11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18"/>
      <c r="C757" s="118"/>
      <c r="D757" s="11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18"/>
      <c r="C758" s="118"/>
      <c r="D758" s="11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18"/>
      <c r="C759" s="118"/>
      <c r="D759" s="11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18"/>
      <c r="C760" s="118"/>
      <c r="D760" s="11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18"/>
      <c r="C761" s="118"/>
      <c r="D761" s="11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18"/>
      <c r="C762" s="118"/>
      <c r="D762" s="11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18"/>
      <c r="C763" s="118"/>
      <c r="D763" s="11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18"/>
      <c r="C764" s="118"/>
      <c r="D764" s="11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18"/>
      <c r="C765" s="118"/>
      <c r="D765" s="11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18"/>
      <c r="C766" s="118"/>
      <c r="D766" s="11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18"/>
      <c r="C767" s="118"/>
      <c r="D767" s="11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18"/>
      <c r="C768" s="118"/>
      <c r="D768" s="11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18"/>
      <c r="C769" s="118"/>
      <c r="D769" s="11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18"/>
      <c r="C770" s="118"/>
      <c r="D770" s="11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18"/>
      <c r="C771" s="118"/>
      <c r="D771" s="11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18"/>
      <c r="C772" s="118"/>
      <c r="D772" s="11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18"/>
      <c r="C773" s="118"/>
      <c r="D773" s="11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18"/>
      <c r="C774" s="118"/>
      <c r="D774" s="11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18"/>
      <c r="C775" s="118"/>
      <c r="D775" s="11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18"/>
      <c r="C776" s="118"/>
      <c r="D776" s="11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18"/>
      <c r="C777" s="118"/>
      <c r="D777" s="11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18"/>
      <c r="C778" s="118"/>
      <c r="D778" s="11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18"/>
      <c r="C779" s="118"/>
      <c r="D779" s="11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18"/>
      <c r="C780" s="118"/>
      <c r="D780" s="11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18"/>
      <c r="C781" s="118"/>
      <c r="D781" s="11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18"/>
      <c r="C782" s="118"/>
      <c r="D782" s="11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18"/>
      <c r="C783" s="118"/>
      <c r="D783" s="11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18"/>
      <c r="C784" s="118"/>
      <c r="D784" s="11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18"/>
      <c r="C785" s="118"/>
      <c r="D785" s="11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18"/>
      <c r="C786" s="118"/>
      <c r="D786" s="11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18"/>
      <c r="C787" s="118"/>
      <c r="D787" s="11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18"/>
      <c r="C788" s="118"/>
      <c r="D788" s="11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18"/>
      <c r="C789" s="118"/>
      <c r="D789" s="11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18"/>
      <c r="C790" s="118"/>
      <c r="D790" s="11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18"/>
      <c r="C791" s="118"/>
      <c r="D791" s="11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18"/>
      <c r="C792" s="118"/>
      <c r="D792" s="11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18"/>
      <c r="C793" s="118"/>
      <c r="D793" s="11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18"/>
      <c r="C794" s="118"/>
      <c r="D794" s="11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18"/>
      <c r="C795" s="118"/>
      <c r="D795" s="11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18"/>
      <c r="C796" s="118"/>
      <c r="D796" s="11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18"/>
      <c r="C797" s="118"/>
      <c r="D797" s="11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18"/>
      <c r="C798" s="118"/>
      <c r="D798" s="11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18"/>
      <c r="C799" s="118"/>
      <c r="D799" s="11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18"/>
      <c r="C800" s="118"/>
      <c r="D800" s="11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18"/>
      <c r="C801" s="118"/>
      <c r="D801" s="11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18"/>
      <c r="C802" s="118"/>
      <c r="D802" s="11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18"/>
      <c r="C803" s="118"/>
      <c r="D803" s="11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18"/>
      <c r="C804" s="118"/>
      <c r="D804" s="11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18"/>
      <c r="C805" s="118"/>
      <c r="D805" s="11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18"/>
      <c r="C806" s="118"/>
      <c r="D806" s="11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18"/>
      <c r="C807" s="118"/>
      <c r="D807" s="11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18"/>
      <c r="C808" s="118"/>
      <c r="D808" s="11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18"/>
      <c r="C809" s="118"/>
      <c r="D809" s="11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18"/>
      <c r="C810" s="118"/>
      <c r="D810" s="11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18"/>
      <c r="C811" s="118"/>
      <c r="D811" s="11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18"/>
      <c r="C812" s="118"/>
      <c r="D812" s="11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18"/>
      <c r="C813" s="118"/>
      <c r="D813" s="11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18"/>
      <c r="C814" s="118"/>
      <c r="D814" s="11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18"/>
      <c r="C815" s="118"/>
      <c r="D815" s="11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18"/>
      <c r="C816" s="118"/>
      <c r="D816" s="11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18"/>
      <c r="C817" s="118"/>
      <c r="D817" s="11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18"/>
      <c r="C818" s="118"/>
      <c r="D818" s="11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18"/>
      <c r="C819" s="118"/>
      <c r="D819" s="11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18"/>
      <c r="C820" s="118"/>
      <c r="D820" s="11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18"/>
      <c r="C821" s="118"/>
      <c r="D821" s="11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18"/>
      <c r="C822" s="118"/>
      <c r="D822" s="11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18"/>
      <c r="C823" s="118"/>
      <c r="D823" s="11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18"/>
      <c r="C824" s="118"/>
      <c r="D824" s="11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18"/>
      <c r="C825" s="118"/>
      <c r="D825" s="11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18"/>
      <c r="C826" s="118"/>
      <c r="D826" s="11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18"/>
      <c r="C827" s="118"/>
      <c r="D827" s="11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18"/>
      <c r="C828" s="118"/>
      <c r="D828" s="11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18"/>
      <c r="C829" s="118"/>
      <c r="D829" s="11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18"/>
      <c r="C830" s="118"/>
      <c r="D830" s="11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18"/>
      <c r="C831" s="118"/>
      <c r="D831" s="11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18"/>
      <c r="C832" s="118"/>
      <c r="D832" s="11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18"/>
      <c r="C833" s="118"/>
      <c r="D833" s="11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18"/>
      <c r="C834" s="118"/>
      <c r="D834" s="11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18"/>
      <c r="C835" s="118"/>
      <c r="D835" s="11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18"/>
      <c r="C836" s="118"/>
      <c r="D836" s="11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18"/>
      <c r="C837" s="118"/>
      <c r="D837" s="11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18"/>
      <c r="C838" s="118"/>
      <c r="D838" s="11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18"/>
      <c r="C839" s="118"/>
      <c r="D839" s="11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18"/>
      <c r="C840" s="118"/>
      <c r="D840" s="11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18"/>
      <c r="C841" s="118"/>
      <c r="D841" s="11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18"/>
      <c r="C842" s="118"/>
      <c r="D842" s="11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18"/>
      <c r="C843" s="118"/>
      <c r="D843" s="11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18"/>
      <c r="C844" s="118"/>
      <c r="D844" s="11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18"/>
      <c r="C845" s="118"/>
      <c r="D845" s="11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18"/>
      <c r="C846" s="118"/>
      <c r="D846" s="11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18"/>
      <c r="C847" s="118"/>
      <c r="D847" s="11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18"/>
      <c r="C848" s="118"/>
      <c r="D848" s="11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18"/>
      <c r="C849" s="118"/>
      <c r="D849" s="11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18"/>
      <c r="C850" s="118"/>
      <c r="D850" s="11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18"/>
      <c r="C851" s="118"/>
      <c r="D851" s="11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18"/>
      <c r="C852" s="118"/>
      <c r="D852" s="11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18"/>
      <c r="C853" s="118"/>
      <c r="D853" s="11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18"/>
      <c r="C854" s="118"/>
      <c r="D854" s="11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18"/>
      <c r="C855" s="118"/>
      <c r="D855" s="11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18"/>
      <c r="C856" s="118"/>
      <c r="D856" s="11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18"/>
      <c r="C857" s="118"/>
      <c r="D857" s="11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18"/>
      <c r="C858" s="118"/>
      <c r="D858" s="11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18"/>
      <c r="C859" s="118"/>
      <c r="D859" s="11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18"/>
      <c r="C860" s="118"/>
      <c r="D860" s="11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18"/>
      <c r="C861" s="118"/>
      <c r="D861" s="11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18"/>
      <c r="C862" s="118"/>
      <c r="D862" s="11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18"/>
      <c r="C863" s="118"/>
      <c r="D863" s="11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18"/>
      <c r="C864" s="118"/>
      <c r="D864" s="11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18"/>
      <c r="C865" s="118"/>
      <c r="D865" s="11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18"/>
      <c r="C866" s="118"/>
      <c r="D866" s="11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18"/>
      <c r="C867" s="118"/>
      <c r="D867" s="11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18"/>
      <c r="C868" s="118"/>
      <c r="D868" s="11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18"/>
      <c r="C869" s="118"/>
      <c r="D869" s="11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18"/>
      <c r="C870" s="118"/>
      <c r="D870" s="11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18"/>
      <c r="C871" s="118"/>
      <c r="D871" s="11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18"/>
      <c r="C872" s="118"/>
      <c r="D872" s="11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18"/>
      <c r="C873" s="118"/>
      <c r="D873" s="11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18"/>
      <c r="C874" s="118"/>
      <c r="D874" s="11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18"/>
      <c r="C875" s="118"/>
      <c r="D875" s="11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18"/>
      <c r="C876" s="118"/>
      <c r="D876" s="11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18"/>
      <c r="C877" s="118"/>
      <c r="D877" s="11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18"/>
      <c r="C878" s="118"/>
      <c r="D878" s="11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18"/>
      <c r="C879" s="118"/>
      <c r="D879" s="11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18"/>
      <c r="C880" s="118"/>
      <c r="D880" s="11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18"/>
      <c r="C881" s="118"/>
      <c r="D881" s="11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18"/>
      <c r="C882" s="118"/>
      <c r="D882" s="11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18"/>
      <c r="C883" s="118"/>
      <c r="D883" s="11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18"/>
      <c r="C884" s="118"/>
      <c r="D884" s="11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18"/>
      <c r="C885" s="118"/>
      <c r="D885" s="11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18"/>
      <c r="C886" s="118"/>
      <c r="D886" s="11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18"/>
      <c r="C887" s="118"/>
      <c r="D887" s="11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18"/>
      <c r="C888" s="118"/>
      <c r="D888" s="11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18"/>
      <c r="C889" s="118"/>
      <c r="D889" s="11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18"/>
      <c r="C890" s="118"/>
      <c r="D890" s="11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18"/>
      <c r="C891" s="118"/>
      <c r="D891" s="11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18"/>
      <c r="C892" s="118"/>
      <c r="D892" s="11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18"/>
      <c r="C893" s="118"/>
      <c r="D893" s="11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18"/>
      <c r="C894" s="118"/>
      <c r="D894" s="11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18"/>
      <c r="C895" s="118"/>
      <c r="D895" s="11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18"/>
      <c r="C896" s="118"/>
      <c r="D896" s="11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18"/>
      <c r="C897" s="118"/>
      <c r="D897" s="11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18"/>
      <c r="C898" s="118"/>
      <c r="D898" s="11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18"/>
      <c r="C899" s="118"/>
      <c r="D899" s="11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18"/>
      <c r="C900" s="118"/>
      <c r="D900" s="11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18"/>
      <c r="C901" s="118"/>
      <c r="D901" s="11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18"/>
      <c r="C902" s="118"/>
      <c r="D902" s="11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18"/>
      <c r="C903" s="118"/>
      <c r="D903" s="11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18"/>
      <c r="C904" s="118"/>
      <c r="D904" s="11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18"/>
      <c r="C905" s="118"/>
      <c r="D905" s="11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18"/>
      <c r="C906" s="118"/>
      <c r="D906" s="11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18"/>
      <c r="C907" s="118"/>
      <c r="D907" s="11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18"/>
      <c r="C908" s="118"/>
      <c r="D908" s="11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18"/>
      <c r="C909" s="118"/>
      <c r="D909" s="11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18"/>
      <c r="C910" s="118"/>
      <c r="D910" s="11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18"/>
      <c r="C911" s="118"/>
      <c r="D911" s="11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18"/>
      <c r="C912" s="118"/>
      <c r="D912" s="11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18"/>
      <c r="C913" s="118"/>
      <c r="D913" s="11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18"/>
      <c r="C914" s="118"/>
      <c r="D914" s="11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18"/>
      <c r="C915" s="118"/>
      <c r="D915" s="11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18"/>
      <c r="C916" s="118"/>
      <c r="D916" s="11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18"/>
      <c r="C917" s="118"/>
      <c r="D917" s="11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18"/>
      <c r="C918" s="118"/>
      <c r="D918" s="11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18"/>
      <c r="C919" s="118"/>
      <c r="D919" s="11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18"/>
      <c r="C920" s="118"/>
      <c r="D920" s="11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18"/>
      <c r="C921" s="118"/>
      <c r="D921" s="11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18"/>
      <c r="C922" s="118"/>
      <c r="D922" s="11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18"/>
      <c r="C923" s="118"/>
      <c r="D923" s="11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18"/>
      <c r="C924" s="118"/>
      <c r="D924" s="11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18"/>
      <c r="C925" s="118"/>
      <c r="D925" s="11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18"/>
      <c r="C926" s="118"/>
      <c r="D926" s="11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18"/>
      <c r="C927" s="118"/>
      <c r="D927" s="11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18"/>
      <c r="C928" s="118"/>
      <c r="D928" s="11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18"/>
      <c r="C929" s="118"/>
      <c r="D929" s="11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18"/>
      <c r="C930" s="118"/>
      <c r="D930" s="11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18"/>
      <c r="C931" s="118"/>
      <c r="D931" s="11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18"/>
      <c r="C932" s="118"/>
      <c r="D932" s="11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18"/>
      <c r="C933" s="118"/>
      <c r="D933" s="11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18"/>
      <c r="C934" s="118"/>
      <c r="D934" s="11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18"/>
      <c r="C935" s="118"/>
      <c r="D935" s="11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18"/>
      <c r="C936" s="118"/>
      <c r="D936" s="11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18"/>
      <c r="C937" s="118"/>
      <c r="D937" s="11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18"/>
      <c r="C938" s="118"/>
      <c r="D938" s="11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18"/>
      <c r="C939" s="118"/>
      <c r="D939" s="11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18"/>
      <c r="C940" s="118"/>
      <c r="D940" s="11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18"/>
      <c r="C941" s="118"/>
      <c r="D941" s="11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18"/>
      <c r="C942" s="118"/>
      <c r="D942" s="11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18"/>
      <c r="C943" s="118"/>
      <c r="D943" s="11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18"/>
      <c r="C944" s="118"/>
      <c r="D944" s="11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18"/>
      <c r="C945" s="118"/>
      <c r="D945" s="11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18"/>
      <c r="C946" s="118"/>
      <c r="D946" s="11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18"/>
      <c r="C947" s="118"/>
      <c r="D947" s="11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18"/>
      <c r="C948" s="118"/>
      <c r="D948" s="11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18"/>
      <c r="C949" s="118"/>
      <c r="D949" s="11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18"/>
      <c r="C950" s="118"/>
      <c r="D950" s="11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18"/>
      <c r="C951" s="118"/>
      <c r="D951" s="11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18"/>
      <c r="C952" s="118"/>
      <c r="D952" s="11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18"/>
      <c r="C953" s="118"/>
      <c r="D953" s="11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18"/>
      <c r="C954" s="118"/>
      <c r="D954" s="11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18"/>
      <c r="C955" s="118"/>
      <c r="D955" s="11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18"/>
      <c r="C956" s="118"/>
      <c r="D956" s="11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18"/>
      <c r="C957" s="118"/>
      <c r="D957" s="11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18"/>
      <c r="C958" s="118"/>
      <c r="D958" s="11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18"/>
      <c r="C959" s="118"/>
      <c r="D959" s="11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18"/>
      <c r="C960" s="118"/>
      <c r="D960" s="11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18"/>
      <c r="C961" s="118"/>
      <c r="D961" s="11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18"/>
      <c r="C962" s="118"/>
      <c r="D962" s="11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18"/>
      <c r="C963" s="118"/>
      <c r="D963" s="11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18"/>
      <c r="C964" s="118"/>
      <c r="D964" s="11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18"/>
      <c r="C965" s="118"/>
      <c r="D965" s="11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18"/>
      <c r="C966" s="118"/>
      <c r="D966" s="11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18"/>
      <c r="C967" s="118"/>
      <c r="D967" s="11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18"/>
      <c r="C968" s="118"/>
      <c r="D968" s="11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18"/>
      <c r="C969" s="118"/>
      <c r="D969" s="11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18"/>
      <c r="C970" s="118"/>
      <c r="D970" s="11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18"/>
      <c r="C971" s="118"/>
      <c r="D971" s="118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18"/>
      <c r="C972" s="118"/>
      <c r="D972" s="118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18"/>
      <c r="C973" s="118"/>
      <c r="D973" s="118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18"/>
      <c r="C974" s="118"/>
      <c r="D974" s="118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18"/>
      <c r="C975" s="118"/>
      <c r="D975" s="118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18"/>
      <c r="C976" s="118"/>
      <c r="D976" s="118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18"/>
      <c r="C977" s="118"/>
      <c r="D977" s="118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18"/>
      <c r="C978" s="118"/>
      <c r="D978" s="11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18"/>
      <c r="C979" s="118"/>
      <c r="D979" s="118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18"/>
      <c r="C980" s="118"/>
      <c r="D980" s="118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18"/>
      <c r="C981" s="118"/>
      <c r="D981" s="118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18"/>
      <c r="C982" s="118"/>
      <c r="D982" s="118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18"/>
      <c r="C983" s="118"/>
      <c r="D983" s="118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18"/>
      <c r="C984" s="118"/>
      <c r="D984" s="118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18"/>
      <c r="C985" s="118"/>
      <c r="D985" s="118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18"/>
      <c r="C986" s="118"/>
      <c r="D986" s="118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18"/>
      <c r="C987" s="118"/>
      <c r="D987" s="118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18"/>
      <c r="C988" s="118"/>
      <c r="D988" s="11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18"/>
      <c r="C989" s="118"/>
      <c r="D989" s="118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18"/>
      <c r="C990" s="118"/>
      <c r="D990" s="11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18"/>
      <c r="C991" s="118"/>
      <c r="D991" s="118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18"/>
      <c r="C992" s="118"/>
      <c r="D992" s="118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18"/>
      <c r="C993" s="118"/>
      <c r="D993" s="118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18"/>
      <c r="C994" s="118"/>
      <c r="D994" s="118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18"/>
      <c r="C995" s="118"/>
      <c r="D995" s="118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18"/>
      <c r="C996" s="118"/>
      <c r="D996" s="118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18"/>
      <c r="C997" s="118"/>
      <c r="D997" s="118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18"/>
      <c r="C998" s="118"/>
      <c r="D998" s="11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18"/>
      <c r="C999" s="118"/>
      <c r="D999" s="11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18"/>
      <c r="C1000" s="118"/>
      <c r="D1000" s="118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41.14"/>
    <col customWidth="1" min="2" max="4" width="13.86"/>
    <col customWidth="1" min="5" max="26" width="10.86"/>
  </cols>
  <sheetData>
    <row r="1" ht="15.75" customHeight="1">
      <c r="A1" s="103" t="s">
        <v>178</v>
      </c>
      <c r="B1" s="103"/>
      <c r="C1" s="103"/>
      <c r="D1" s="10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05" t="s">
        <v>77</v>
      </c>
      <c r="B2" s="122" t="s">
        <v>131</v>
      </c>
      <c r="C2" s="122" t="s">
        <v>132</v>
      </c>
      <c r="D2" s="122" t="s">
        <v>133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07" t="s">
        <v>81</v>
      </c>
      <c r="B3" s="123" t="s">
        <v>82</v>
      </c>
      <c r="C3" s="123" t="s">
        <v>82</v>
      </c>
      <c r="D3" s="123" t="s">
        <v>82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9" t="s">
        <v>83</v>
      </c>
      <c r="B4" s="111"/>
      <c r="C4" s="111"/>
      <c r="D4" s="1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09" t="s">
        <v>179</v>
      </c>
      <c r="B5" s="124">
        <v>22.4</v>
      </c>
      <c r="C5" s="124">
        <v>61.1</v>
      </c>
      <c r="D5" s="124">
        <v>75.0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11" t="s">
        <v>92</v>
      </c>
      <c r="B6" s="125">
        <v>0.2</v>
      </c>
      <c r="C6" s="125">
        <v>0.3</v>
      </c>
      <c r="D6" s="125">
        <v>0.4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09" t="s">
        <v>180</v>
      </c>
      <c r="B7" s="126">
        <f t="shared" ref="B7:D7" si="1">B6</f>
        <v>0.2</v>
      </c>
      <c r="C7" s="126">
        <f t="shared" si="1"/>
        <v>0.3</v>
      </c>
      <c r="D7" s="126">
        <f t="shared" si="1"/>
        <v>0.4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11"/>
      <c r="B8" s="111"/>
      <c r="C8" s="111"/>
      <c r="D8" s="1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11" t="s">
        <v>181</v>
      </c>
      <c r="B9" s="125">
        <v>1.9</v>
      </c>
      <c r="C9" s="125">
        <v>1.6</v>
      </c>
      <c r="D9" s="125">
        <v>12.8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11" t="s">
        <v>182</v>
      </c>
      <c r="B10" s="125">
        <v>-0.6</v>
      </c>
      <c r="C10" s="125">
        <v>-1.4</v>
      </c>
      <c r="D10" s="125">
        <v>1.1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11" t="s">
        <v>183</v>
      </c>
      <c r="B11" s="125">
        <v>-0.6</v>
      </c>
      <c r="C11" s="125">
        <v>0.4</v>
      </c>
      <c r="D11" s="125">
        <v>-4.4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11" t="s">
        <v>184</v>
      </c>
      <c r="B12" s="125">
        <v>-1.9</v>
      </c>
      <c r="C12" s="125">
        <v>-2.4</v>
      </c>
      <c r="D12" s="125">
        <v>-5.6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11" t="s">
        <v>185</v>
      </c>
      <c r="B13" s="125">
        <v>0.5</v>
      </c>
      <c r="C13" s="125">
        <v>0.1</v>
      </c>
      <c r="D13" s="125">
        <v>2.7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11" t="s">
        <v>186</v>
      </c>
      <c r="B14" s="125">
        <v>-3.0</v>
      </c>
      <c r="C14" s="125">
        <v>-625.0</v>
      </c>
      <c r="D14" s="125">
        <v>2081.0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11" t="s">
        <v>187</v>
      </c>
      <c r="B15" s="125">
        <v>9.5</v>
      </c>
      <c r="C15" s="125">
        <v>-7.2</v>
      </c>
      <c r="D15" s="125">
        <v>2.2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09" t="s">
        <v>188</v>
      </c>
      <c r="B16" s="126">
        <v>36.9</v>
      </c>
      <c r="C16" s="126">
        <v>62.2</v>
      </c>
      <c r="D16" s="126">
        <v>79.2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11"/>
      <c r="B17" s="111"/>
      <c r="C17" s="111"/>
      <c r="D17" s="1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11" t="s">
        <v>189</v>
      </c>
      <c r="B18" s="125">
        <v>0.4</v>
      </c>
      <c r="C18" s="125">
        <v>0.7</v>
      </c>
      <c r="D18" s="125">
        <v>0.5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11" t="s">
        <v>190</v>
      </c>
      <c r="B19" s="125">
        <v>-7.0</v>
      </c>
      <c r="C19" s="125">
        <v>-6.0</v>
      </c>
      <c r="D19" s="125">
        <v>-15.0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11" t="s">
        <v>191</v>
      </c>
      <c r="B20" s="125" t="s">
        <v>86</v>
      </c>
      <c r="C20" s="125" t="s">
        <v>86</v>
      </c>
      <c r="D20" s="125" t="s">
        <v>86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11" t="s">
        <v>192</v>
      </c>
      <c r="B21" s="125">
        <v>-29.4</v>
      </c>
      <c r="C21" s="125">
        <v>-111.8</v>
      </c>
      <c r="D21" s="125">
        <v>-42.8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11" t="s">
        <v>193</v>
      </c>
      <c r="B22" s="125" t="s">
        <v>86</v>
      </c>
      <c r="C22" s="125" t="s">
        <v>86</v>
      </c>
      <c r="D22" s="125" t="s">
        <v>86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11" t="s">
        <v>194</v>
      </c>
      <c r="B23" s="125">
        <v>-745.0</v>
      </c>
      <c r="C23" s="125">
        <v>-1078.0</v>
      </c>
      <c r="D23" s="125">
        <v>-791.0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09" t="s">
        <v>195</v>
      </c>
      <c r="B24" s="126">
        <v>29.7</v>
      </c>
      <c r="C24" s="126">
        <v>112.5</v>
      </c>
      <c r="D24" s="126">
        <v>43.3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11"/>
      <c r="B25" s="111"/>
      <c r="C25" s="111"/>
      <c r="D25" s="1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11" t="s">
        <v>196</v>
      </c>
      <c r="B26" s="125" t="s">
        <v>86</v>
      </c>
      <c r="C26" s="125" t="s">
        <v>86</v>
      </c>
      <c r="D26" s="125" t="s">
        <v>86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11" t="s">
        <v>197</v>
      </c>
      <c r="B27" s="125">
        <v>6969.0</v>
      </c>
      <c r="C27" s="125">
        <v>6963.0</v>
      </c>
      <c r="D27" s="125">
        <v>16091.0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09" t="s">
        <v>198</v>
      </c>
      <c r="B28" s="126">
        <v>6969.0</v>
      </c>
      <c r="C28" s="126">
        <v>6963.0</v>
      </c>
      <c r="D28" s="126">
        <v>16091.0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11" t="s">
        <v>199</v>
      </c>
      <c r="B29" s="125">
        <v>-37.0</v>
      </c>
      <c r="C29" s="125">
        <v>-5977.0</v>
      </c>
      <c r="D29" s="125">
        <v>-963.0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11" t="s">
        <v>200</v>
      </c>
      <c r="B30" s="125">
        <v>-6500.0</v>
      </c>
      <c r="C30" s="125">
        <v>-8805.0</v>
      </c>
      <c r="D30" s="125">
        <v>-12629.0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09" t="s">
        <v>201</v>
      </c>
      <c r="B31" s="126">
        <v>6537.0</v>
      </c>
      <c r="C31" s="126">
        <v>14782.0</v>
      </c>
      <c r="D31" s="126">
        <v>13592.0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11"/>
      <c r="B32" s="111"/>
      <c r="C32" s="111"/>
      <c r="D32" s="11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11" t="s">
        <v>202</v>
      </c>
      <c r="B33" s="125">
        <v>669.0</v>
      </c>
      <c r="C33" s="125">
        <v>781.0</v>
      </c>
      <c r="D33" s="125">
        <v>880.0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11" t="s">
        <v>203</v>
      </c>
      <c r="B34" s="125">
        <v>-75265.0</v>
      </c>
      <c r="C34" s="125">
        <v>-69714.0</v>
      </c>
      <c r="D34" s="125">
        <v>-75992.0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11"/>
      <c r="B35" s="111"/>
      <c r="C35" s="111"/>
      <c r="D35" s="1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11" t="s">
        <v>204</v>
      </c>
      <c r="B36" s="125">
        <v>-13712.0</v>
      </c>
      <c r="C36" s="125">
        <v>-14119.0</v>
      </c>
      <c r="D36" s="125">
        <v>-14081.0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09" t="s">
        <v>205</v>
      </c>
      <c r="B37" s="126">
        <v>-13712.0</v>
      </c>
      <c r="C37" s="126">
        <v>-14119.0</v>
      </c>
      <c r="D37" s="126">
        <v>-14081.0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11"/>
      <c r="B38" s="111"/>
      <c r="C38" s="111"/>
      <c r="D38" s="1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11" t="s">
        <v>206</v>
      </c>
      <c r="B39" s="125" t="s">
        <v>86</v>
      </c>
      <c r="C39" s="125" t="s">
        <v>86</v>
      </c>
      <c r="D39" s="125" t="s">
        <v>86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11" t="s">
        <v>207</v>
      </c>
      <c r="B40" s="125" t="s">
        <v>86</v>
      </c>
      <c r="C40" s="125">
        <v>-105.0</v>
      </c>
      <c r="D40" s="125">
        <v>-126.0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09" t="s">
        <v>208</v>
      </c>
      <c r="B41" s="126">
        <v>0.2</v>
      </c>
      <c r="C41" s="126">
        <v>70.2</v>
      </c>
      <c r="D41" s="126">
        <v>-12.4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11"/>
      <c r="B42" s="111"/>
      <c r="C42" s="111"/>
      <c r="D42" s="1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09" t="s">
        <v>209</v>
      </c>
      <c r="B43" s="127">
        <v>7.1</v>
      </c>
      <c r="C43" s="127">
        <v>20.0</v>
      </c>
      <c r="D43" s="127">
        <v>24.2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11"/>
      <c r="B44" s="111"/>
      <c r="C44" s="111"/>
      <c r="D44" s="11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45.0"/>
    <col customWidth="1" min="2" max="4" width="13.86"/>
    <col customWidth="1" min="5" max="26" width="11.43"/>
  </cols>
  <sheetData>
    <row r="1" ht="15.75" customHeight="1">
      <c r="A1" s="103" t="s">
        <v>76</v>
      </c>
      <c r="B1" s="103"/>
      <c r="C1" s="103"/>
      <c r="D1" s="10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05" t="s">
        <v>77</v>
      </c>
      <c r="B2" s="122" t="s">
        <v>131</v>
      </c>
      <c r="C2" s="122" t="s">
        <v>132</v>
      </c>
      <c r="D2" s="122" t="s">
        <v>133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07" t="s">
        <v>134</v>
      </c>
      <c r="B3" s="123" t="s">
        <v>82</v>
      </c>
      <c r="C3" s="123" t="s">
        <v>82</v>
      </c>
      <c r="D3" s="123" t="s">
        <v>82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9" t="s">
        <v>210</v>
      </c>
      <c r="B4" s="111"/>
      <c r="C4" s="111"/>
      <c r="D4" s="1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11" t="s">
        <v>211</v>
      </c>
      <c r="B5" s="125">
        <v>81801.0</v>
      </c>
      <c r="C5" s="125">
        <v>76477.0</v>
      </c>
      <c r="D5" s="125">
        <v>77344.0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11" t="s">
        <v>212</v>
      </c>
      <c r="B6" s="125">
        <v>70898.0</v>
      </c>
      <c r="C6" s="125">
        <v>63930.0</v>
      </c>
      <c r="D6" s="125">
        <v>66288.0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11" t="s">
        <v>213</v>
      </c>
      <c r="B7" s="125">
        <v>70898.0</v>
      </c>
      <c r="C7" s="125">
        <v>63930.0</v>
      </c>
      <c r="D7" s="125">
        <v>66288.0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11" t="s">
        <v>214</v>
      </c>
      <c r="B8" s="125">
        <v>83001.0</v>
      </c>
      <c r="C8" s="125">
        <v>77777.0</v>
      </c>
      <c r="D8" s="125">
        <v>88144.0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11" t="s">
        <v>215</v>
      </c>
      <c r="B9" s="125">
        <v>265595.0</v>
      </c>
      <c r="C9" s="125">
        <v>260174.0</v>
      </c>
      <c r="D9" s="125">
        <v>274515.0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11" t="s">
        <v>216</v>
      </c>
      <c r="B10" s="128">
        <v>0.183421</v>
      </c>
      <c r="C10" s="128">
        <v>0.159438</v>
      </c>
      <c r="D10" s="128">
        <v>0.144281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11" t="s">
        <v>217</v>
      </c>
      <c r="B11" s="125">
        <v>41976.0</v>
      </c>
      <c r="C11" s="125">
        <v>6859.0</v>
      </c>
      <c r="D11" s="125">
        <v>6761.0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11" t="s">
        <v>218</v>
      </c>
      <c r="B12" s="125">
        <v>3986.0</v>
      </c>
      <c r="C12" s="125">
        <v>3962.0</v>
      </c>
      <c r="D12" s="125">
        <v>3134.0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11" t="s">
        <v>219</v>
      </c>
      <c r="B13" s="125">
        <v>45962.0</v>
      </c>
      <c r="C13" s="125">
        <v>10821.0</v>
      </c>
      <c r="D13" s="125">
        <v>9895.0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11" t="s">
        <v>220</v>
      </c>
      <c r="B14" s="125">
        <v>-33771.0</v>
      </c>
      <c r="C14" s="125">
        <v>-3006.0</v>
      </c>
      <c r="D14" s="125">
        <v>-3598.0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11" t="s">
        <v>221</v>
      </c>
      <c r="B15" s="125">
        <v>1181.0</v>
      </c>
      <c r="C15" s="125">
        <v>2666.0</v>
      </c>
      <c r="D15" s="125">
        <v>3383.0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11" t="s">
        <v>222</v>
      </c>
      <c r="B16" s="125">
        <v>-32590.0</v>
      </c>
      <c r="C16" s="125">
        <v>-340.0</v>
      </c>
      <c r="D16" s="125">
        <v>-215.0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11"/>
      <c r="B17" s="111"/>
      <c r="C17" s="111"/>
      <c r="D17" s="1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11" t="s">
        <v>223</v>
      </c>
      <c r="B18" s="125">
        <v>45564.375</v>
      </c>
      <c r="C18" s="125">
        <v>41105.0</v>
      </c>
      <c r="D18" s="125">
        <v>41880.625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11" t="s">
        <v>224</v>
      </c>
      <c r="B19" s="125">
        <v>3000.0</v>
      </c>
      <c r="C19" s="125">
        <v>3200.0</v>
      </c>
      <c r="D19" s="125">
        <v>2800.0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11" t="s">
        <v>225</v>
      </c>
      <c r="B20" s="129">
        <v>44134.0</v>
      </c>
      <c r="C20" s="129">
        <v>44134.0</v>
      </c>
      <c r="D20" s="129">
        <v>44134.0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11" t="s">
        <v>226</v>
      </c>
      <c r="B21" s="130" t="s">
        <v>227</v>
      </c>
      <c r="C21" s="130" t="s">
        <v>227</v>
      </c>
      <c r="D21" s="130" t="s">
        <v>228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11" t="s">
        <v>229</v>
      </c>
      <c r="B22" s="130" t="s">
        <v>230</v>
      </c>
      <c r="C22" s="130" t="s">
        <v>230</v>
      </c>
      <c r="D22" s="130" t="s">
        <v>230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11"/>
      <c r="B23" s="111"/>
      <c r="C23" s="111"/>
      <c r="D23" s="11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09" t="s">
        <v>231</v>
      </c>
      <c r="B24" s="111"/>
      <c r="C24" s="111"/>
      <c r="D24" s="1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11" t="s">
        <v>232</v>
      </c>
      <c r="B25" s="125">
        <v>14236.0</v>
      </c>
      <c r="C25" s="125">
        <v>16217.0</v>
      </c>
      <c r="D25" s="125">
        <v>18752.0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11" t="s">
        <v>233</v>
      </c>
      <c r="B26" s="125">
        <v>1200.0</v>
      </c>
      <c r="C26" s="125">
        <v>1300.0</v>
      </c>
      <c r="D26" s="125">
        <v>10800.0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11" t="s">
        <v>234</v>
      </c>
      <c r="B27" s="125">
        <v>270.2688</v>
      </c>
      <c r="C27" s="125">
        <v>334.2456</v>
      </c>
      <c r="D27" s="125">
        <v>2155.4208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11" t="s">
        <v>235</v>
      </c>
      <c r="B28" s="125">
        <v>929.7312</v>
      </c>
      <c r="C28" s="125">
        <v>965.7544</v>
      </c>
      <c r="D28" s="125">
        <v>8644.5792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11"/>
      <c r="B29" s="111"/>
      <c r="C29" s="111"/>
      <c r="D29" s="11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11" t="s">
        <v>236</v>
      </c>
      <c r="B30" s="125" t="s">
        <v>86</v>
      </c>
      <c r="C30" s="125" t="s">
        <v>86</v>
      </c>
      <c r="D30" s="125" t="s">
        <v>86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11" t="s">
        <v>237</v>
      </c>
      <c r="B31" s="125" t="s">
        <v>86</v>
      </c>
      <c r="C31" s="125" t="s">
        <v>86</v>
      </c>
      <c r="D31" s="125" t="s">
        <v>86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11" t="s">
        <v>238</v>
      </c>
      <c r="B32" s="125" t="s">
        <v>86</v>
      </c>
      <c r="C32" s="125" t="s">
        <v>86</v>
      </c>
      <c r="D32" s="125" t="s">
        <v>86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11" t="s">
        <v>239</v>
      </c>
      <c r="B33" s="125">
        <v>5340.0</v>
      </c>
      <c r="C33" s="125">
        <v>6068.0</v>
      </c>
      <c r="D33" s="125">
        <v>6829.0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09" t="s">
        <v>240</v>
      </c>
      <c r="B34" s="124">
        <v>5340.0</v>
      </c>
      <c r="C34" s="124">
        <v>6068.0</v>
      </c>
      <c r="D34" s="124">
        <v>6829.0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7" right="0.7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43.71"/>
    <col customWidth="1" min="2" max="4" width="18.43"/>
    <col customWidth="1" min="5" max="26" width="11.43"/>
  </cols>
  <sheetData>
    <row r="1" ht="13.5" customHeight="1">
      <c r="A1" s="103" t="s">
        <v>129</v>
      </c>
      <c r="B1" s="103"/>
      <c r="C1" s="103"/>
      <c r="D1" s="103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ht="13.5" customHeight="1">
      <c r="A2" s="105" t="s">
        <v>130</v>
      </c>
      <c r="B2" s="122" t="s">
        <v>131</v>
      </c>
      <c r="C2" s="122" t="s">
        <v>132</v>
      </c>
      <c r="D2" s="122" t="s">
        <v>133</v>
      </c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ht="13.5" customHeight="1">
      <c r="A3" s="107" t="s">
        <v>134</v>
      </c>
      <c r="B3" s="123" t="s">
        <v>82</v>
      </c>
      <c r="C3" s="123" t="s">
        <v>82</v>
      </c>
      <c r="D3" s="123" t="s">
        <v>82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ht="13.5" customHeight="1">
      <c r="A4" s="109" t="s">
        <v>210</v>
      </c>
      <c r="B4" s="111"/>
      <c r="C4" s="111"/>
      <c r="D4" s="11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ht="13.5" customHeight="1">
      <c r="A5" s="111" t="s">
        <v>241</v>
      </c>
      <c r="B5" s="125">
        <v>18981.592</v>
      </c>
      <c r="C5" s="125">
        <v>17773.06</v>
      </c>
      <c r="D5" s="125">
        <v>17001.802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 ht="13.5" customHeight="1">
      <c r="A6" s="111" t="s">
        <v>242</v>
      </c>
      <c r="B6" s="125">
        <v>19019.944</v>
      </c>
      <c r="C6" s="125">
        <v>17772.944</v>
      </c>
      <c r="D6" s="125">
        <v>16976.763</v>
      </c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 ht="13.5" customHeight="1">
      <c r="A7" s="111" t="s">
        <v>243</v>
      </c>
      <c r="B7" s="132">
        <v>5.63</v>
      </c>
      <c r="C7" s="132">
        <v>5.09</v>
      </c>
      <c r="D7" s="132">
        <v>3.85</v>
      </c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ht="13.5" customHeight="1">
      <c r="A8" s="111" t="s">
        <v>244</v>
      </c>
      <c r="B8" s="125">
        <v>107147.0</v>
      </c>
      <c r="C8" s="125">
        <v>90488.0</v>
      </c>
      <c r="D8" s="125">
        <v>65339.0</v>
      </c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ht="13.5" customHeight="1">
      <c r="A9" s="111" t="s">
        <v>245</v>
      </c>
      <c r="B9" s="132">
        <v>5.63</v>
      </c>
      <c r="C9" s="132">
        <v>5.09</v>
      </c>
      <c r="D9" s="132">
        <v>3.85</v>
      </c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ht="13.5" customHeight="1">
      <c r="A10" s="111" t="s">
        <v>246</v>
      </c>
      <c r="B10" s="125">
        <v>114483.0</v>
      </c>
      <c r="C10" s="125">
        <v>108047.0</v>
      </c>
      <c r="D10" s="125">
        <v>122278.0</v>
      </c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ht="13.5" customHeight="1">
      <c r="A11" s="111" t="s">
        <v>247</v>
      </c>
      <c r="B11" s="125">
        <v>-122617.0</v>
      </c>
      <c r="C11" s="125">
        <v>-97851.0</v>
      </c>
      <c r="D11" s="125">
        <v>-69552.0</v>
      </c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ht="13.5" customHeight="1">
      <c r="A12" s="111" t="s">
        <v>248</v>
      </c>
      <c r="B12" s="125">
        <v>9600.0</v>
      </c>
      <c r="C12" s="125">
        <v>10400.0</v>
      </c>
      <c r="D12" s="125">
        <v>86400.0</v>
      </c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ht="13.5" customHeight="1">
      <c r="A13" s="111" t="s">
        <v>249</v>
      </c>
      <c r="B13" s="130" t="s">
        <v>250</v>
      </c>
      <c r="C13" s="130" t="s">
        <v>250</v>
      </c>
      <c r="D13" s="130" t="s">
        <v>250</v>
      </c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ht="13.5" customHeight="1">
      <c r="A14" s="111" t="s">
        <v>251</v>
      </c>
      <c r="B14" s="125">
        <v>16216.0</v>
      </c>
      <c r="C14" s="125">
        <v>17085.0</v>
      </c>
      <c r="D14" s="125">
        <v>17952.0</v>
      </c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ht="13.5" customHeight="1">
      <c r="A15" s="111" t="s">
        <v>252</v>
      </c>
      <c r="B15" s="125">
        <v>65982.0</v>
      </c>
      <c r="C15" s="125">
        <v>69797.0</v>
      </c>
      <c r="D15" s="125">
        <v>75291.0</v>
      </c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ht="13.5" customHeight="1">
      <c r="A16" s="111" t="s">
        <v>253</v>
      </c>
      <c r="B16" s="125">
        <v>8205.0</v>
      </c>
      <c r="C16" s="125">
        <v>9075.0</v>
      </c>
      <c r="D16" s="125">
        <v>10283.0</v>
      </c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ht="13.5" customHeight="1">
      <c r="A17" s="111" t="s">
        <v>254</v>
      </c>
      <c r="B17" s="133">
        <v>132000.0</v>
      </c>
      <c r="C17" s="133">
        <v>137000.0</v>
      </c>
      <c r="D17" s="133">
        <v>147000.0</v>
      </c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ht="13.5" customHeight="1">
      <c r="A18" s="111" t="s">
        <v>255</v>
      </c>
      <c r="B18" s="125" t="s">
        <v>256</v>
      </c>
      <c r="C18" s="125" t="s">
        <v>256</v>
      </c>
      <c r="D18" s="125" t="s">
        <v>256</v>
      </c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ht="13.5" customHeight="1">
      <c r="A19" s="111" t="s">
        <v>225</v>
      </c>
      <c r="B19" s="129">
        <v>44134.0</v>
      </c>
      <c r="C19" s="129">
        <v>44134.0</v>
      </c>
      <c r="D19" s="129">
        <v>44134.0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ht="13.5" customHeight="1">
      <c r="A20" s="111" t="s">
        <v>226</v>
      </c>
      <c r="B20" s="130" t="s">
        <v>257</v>
      </c>
      <c r="C20" s="130" t="s">
        <v>227</v>
      </c>
      <c r="D20" s="130" t="s">
        <v>228</v>
      </c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ht="13.5" customHeight="1">
      <c r="A21" s="111" t="s">
        <v>229</v>
      </c>
      <c r="B21" s="130" t="s">
        <v>258</v>
      </c>
      <c r="C21" s="130" t="s">
        <v>230</v>
      </c>
      <c r="D21" s="130" t="s">
        <v>230</v>
      </c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ht="13.5" customHeight="1">
      <c r="A22" s="1" t="s">
        <v>259</v>
      </c>
      <c r="B22" s="92">
        <v>1.4966E10</v>
      </c>
      <c r="C22" s="92"/>
      <c r="D22" s="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ht="13.5" customHeight="1">
      <c r="A23" s="1" t="s">
        <v>260</v>
      </c>
      <c r="B23" s="92">
        <v>-4.06E8</v>
      </c>
      <c r="C23" s="92"/>
      <c r="D23" s="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ht="13.5" customHeight="1">
      <c r="A24" s="1" t="s">
        <v>261</v>
      </c>
      <c r="B24" s="1"/>
      <c r="C24" s="1"/>
      <c r="D24" s="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ht="13.5" customHeight="1">
      <c r="A25" s="1" t="s">
        <v>262</v>
      </c>
      <c r="B25" s="1"/>
      <c r="C25" s="1"/>
      <c r="D25" s="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ht="13.5" customHeight="1">
      <c r="A26" s="1" t="s">
        <v>263</v>
      </c>
      <c r="B26" s="1"/>
      <c r="C26" s="1"/>
      <c r="D26" s="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ht="13.5" customHeight="1">
      <c r="A27" s="1" t="s">
        <v>264</v>
      </c>
      <c r="B27" s="92">
        <v>1.64006E11</v>
      </c>
      <c r="C27" s="92"/>
      <c r="D27" s="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ht="13.5" customHeight="1">
      <c r="A28" s="1" t="s">
        <v>265</v>
      </c>
      <c r="B28" s="1"/>
      <c r="C28" s="1"/>
      <c r="D28" s="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ht="13.5" customHeight="1">
      <c r="A29" s="1" t="s">
        <v>266</v>
      </c>
      <c r="B29" s="92">
        <v>6.5339E10</v>
      </c>
      <c r="C29" s="92"/>
      <c r="D29" s="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ht="13.5" customHeight="1">
      <c r="A30" s="1" t="s">
        <v>267</v>
      </c>
      <c r="B30" s="92">
        <v>6.5339E10</v>
      </c>
      <c r="C30" s="92"/>
      <c r="D30" s="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ht="13.5" customHeight="1">
      <c r="A31" s="1" t="s">
        <v>268</v>
      </c>
      <c r="B31" s="92">
        <v>3.8321E10</v>
      </c>
      <c r="C31" s="92"/>
      <c r="D31" s="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ht="13.5" customHeight="1">
      <c r="A32" s="1" t="s">
        <v>269</v>
      </c>
      <c r="B32" s="92">
        <v>1.77775E11</v>
      </c>
      <c r="C32" s="92"/>
      <c r="D32" s="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ht="13.5" customHeight="1">
      <c r="A33" s="1" t="s">
        <v>270</v>
      </c>
      <c r="B33" s="92">
        <v>6.5339E10</v>
      </c>
      <c r="C33" s="92"/>
      <c r="D33" s="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ht="13.5" customHeight="1">
      <c r="A34" s="1" t="s">
        <v>271</v>
      </c>
      <c r="B34" s="92">
        <v>1.12436E11</v>
      </c>
      <c r="C34" s="92"/>
      <c r="D34" s="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ht="13.5" customHeight="1">
      <c r="A35" s="1" t="s">
        <v>272</v>
      </c>
      <c r="B35" s="92">
        <v>7.442E10</v>
      </c>
      <c r="C35" s="92"/>
      <c r="D35" s="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ht="13.5" customHeight="1">
      <c r="A36" s="1" t="s">
        <v>273</v>
      </c>
      <c r="B36" s="92">
        <v>1.6976763E10</v>
      </c>
      <c r="C36" s="92"/>
      <c r="D36" s="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ht="13.5" customHeight="1">
      <c r="A37" s="1" t="s">
        <v>274</v>
      </c>
      <c r="B37" s="92">
        <v>1.6976763E10</v>
      </c>
      <c r="C37" s="92"/>
      <c r="D37" s="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ht="13.5" customHeight="1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ht="13.5" customHeigh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</row>
    <row r="40" ht="13.5" customHeigh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</row>
    <row r="41" ht="13.5" customHeigh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</row>
    <row r="42" ht="13.5" customHeigh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</row>
    <row r="43" ht="13.5" customHeight="1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</row>
    <row r="44" ht="13.5" customHeight="1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</row>
    <row r="45" ht="13.5" customHeight="1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</row>
    <row r="46" ht="13.5" customHeight="1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</row>
    <row r="47" ht="13.5" customHeight="1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</row>
    <row r="48" ht="13.5" customHeight="1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</row>
    <row r="49" ht="13.5" customHeight="1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</row>
    <row r="50" ht="13.5" customHeight="1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</row>
    <row r="51" ht="13.5" customHeight="1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</row>
    <row r="52" ht="13.5" customHeight="1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 ht="13.5" customHeight="1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 ht="13.5" customHeight="1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</row>
    <row r="55" ht="13.5" customHeight="1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 ht="13.5" customHeight="1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</row>
    <row r="57" ht="13.5" customHeight="1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</row>
    <row r="58" ht="13.5" customHeight="1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</row>
    <row r="59" ht="13.5" customHeight="1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</row>
    <row r="60" ht="13.5" customHeight="1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</row>
    <row r="61" ht="13.5" customHeight="1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 ht="13.5" customHeight="1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 ht="13.5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</row>
    <row r="64" ht="13.5" customHeight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</row>
    <row r="65" ht="13.5" customHeight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</row>
    <row r="66" ht="13.5" customHeight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 ht="13.5" customHeight="1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</row>
    <row r="68" ht="13.5" customHeight="1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 ht="13.5" customHeight="1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</row>
    <row r="70" ht="13.5" customHeight="1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</row>
    <row r="71" ht="13.5" customHeight="1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 ht="13.5" customHeight="1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 ht="13.5" customHeight="1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 ht="13.5" customHeight="1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 ht="13.5" customHeight="1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</row>
    <row r="76" ht="13.5" customHeight="1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</row>
    <row r="77" ht="13.5" customHeight="1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 ht="13.5" customHeight="1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 ht="13.5" customHeight="1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 ht="13.5" customHeight="1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</row>
    <row r="81" ht="13.5" customHeight="1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 ht="13.5" customHeight="1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</row>
    <row r="83" ht="13.5" customHeight="1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</row>
    <row r="84" ht="13.5" customHeight="1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</row>
    <row r="85" ht="13.5" customHeight="1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</row>
    <row r="86" ht="13.5" customHeight="1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</row>
    <row r="87" ht="13.5" customHeight="1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</row>
    <row r="88" ht="13.5" customHeight="1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</row>
    <row r="89" ht="13.5" customHeight="1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</row>
    <row r="90" ht="13.5" customHeight="1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 ht="13.5" customHeight="1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 ht="13.5" customHeight="1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 ht="13.5" customHeight="1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 ht="13.5" customHeight="1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 ht="13.5" customHeight="1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 ht="13.5" customHeight="1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 ht="13.5" customHeight="1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</row>
    <row r="98" ht="13.5" customHeight="1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</row>
    <row r="99" ht="13.5" customHeight="1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</row>
    <row r="100" ht="13.5" customHeight="1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</row>
    <row r="101" ht="13.5" customHeight="1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</row>
    <row r="102" ht="13.5" customHeight="1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</row>
    <row r="103" ht="13.5" customHeight="1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</row>
    <row r="104" ht="13.5" customHeight="1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</row>
    <row r="105" ht="13.5" customHeight="1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</row>
    <row r="106" ht="13.5" customHeight="1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</row>
    <row r="107" ht="13.5" customHeight="1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 ht="13.5" customHeight="1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</row>
    <row r="109" ht="13.5" customHeight="1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</row>
    <row r="110" ht="13.5" customHeight="1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</row>
    <row r="111" ht="13.5" customHeight="1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</row>
    <row r="112" ht="13.5" customHeight="1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 ht="13.5" customHeight="1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 ht="13.5" customHeight="1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 ht="13.5" customHeight="1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</row>
    <row r="116" ht="13.5" customHeight="1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</row>
    <row r="117" ht="13.5" customHeight="1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</row>
    <row r="118" ht="13.5" customHeight="1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 ht="13.5" customHeight="1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 ht="13.5" customHeight="1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 ht="13.5" customHeight="1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</row>
    <row r="122" ht="13.5" customHeight="1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</row>
    <row r="123" ht="13.5" customHeight="1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</row>
    <row r="124" ht="13.5" customHeight="1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</row>
    <row r="125" ht="13.5" customHeight="1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</row>
    <row r="126" ht="13.5" customHeight="1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</row>
    <row r="127" ht="13.5" customHeight="1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</row>
    <row r="128" ht="13.5" customHeight="1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</row>
    <row r="129" ht="13.5" customHeight="1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</row>
    <row r="130" ht="13.5" customHeight="1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</row>
    <row r="131" ht="13.5" customHeight="1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</row>
    <row r="132" ht="13.5" customHeight="1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</row>
    <row r="133" ht="13.5" customHeight="1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 ht="13.5" customHeight="1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</row>
    <row r="135" ht="13.5" customHeight="1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</row>
    <row r="136" ht="13.5" customHeight="1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</row>
    <row r="137" ht="13.5" customHeight="1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</row>
    <row r="138" ht="13.5" customHeight="1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</row>
    <row r="139" ht="13.5" customHeight="1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</row>
    <row r="140" ht="13.5" customHeight="1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</row>
    <row r="141" ht="13.5" customHeight="1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</row>
    <row r="142" ht="13.5" customHeight="1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</row>
    <row r="143" ht="13.5" customHeight="1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 ht="13.5" customHeight="1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</row>
    <row r="145" ht="13.5" customHeight="1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</row>
    <row r="146" ht="13.5" customHeight="1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</row>
    <row r="147" ht="13.5" customHeight="1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</row>
    <row r="148" ht="13.5" customHeight="1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</row>
    <row r="149" ht="13.5" customHeight="1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</row>
    <row r="150" ht="13.5" customHeight="1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</row>
    <row r="151" ht="13.5" customHeight="1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</row>
    <row r="152" ht="13.5" customHeight="1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</row>
    <row r="153" ht="13.5" customHeight="1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</row>
    <row r="154" ht="13.5" customHeight="1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 ht="13.5" customHeight="1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</row>
    <row r="156" ht="13.5" customHeight="1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</row>
    <row r="157" ht="13.5" customHeight="1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</row>
    <row r="158" ht="13.5" customHeight="1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</row>
    <row r="159" ht="13.5" customHeight="1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</row>
    <row r="160" ht="13.5" customHeight="1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</row>
    <row r="161" ht="13.5" customHeight="1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</row>
    <row r="162" ht="13.5" customHeight="1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</row>
    <row r="163" ht="13.5" customHeight="1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</row>
    <row r="164" ht="13.5" customHeight="1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</row>
    <row r="165" ht="13.5" customHeight="1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 ht="13.5" customHeight="1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</row>
    <row r="167" ht="13.5" customHeight="1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</row>
    <row r="168" ht="13.5" customHeight="1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</row>
    <row r="169" ht="13.5" customHeight="1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</row>
    <row r="170" ht="13.5" customHeight="1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</row>
    <row r="171" ht="13.5" customHeight="1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</row>
    <row r="172" ht="13.5" customHeight="1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</row>
    <row r="173" ht="13.5" customHeight="1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</row>
    <row r="174" ht="13.5" customHeight="1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</row>
    <row r="175" ht="13.5" customHeight="1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</row>
    <row r="176" ht="13.5" customHeight="1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</row>
    <row r="177" ht="13.5" customHeight="1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</row>
    <row r="178" ht="13.5" customHeight="1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</row>
    <row r="179" ht="13.5" customHeight="1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</row>
    <row r="180" ht="13.5" customHeight="1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</row>
    <row r="181" ht="13.5" customHeight="1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</row>
    <row r="182" ht="13.5" customHeight="1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</row>
    <row r="183" ht="13.5" customHeight="1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</row>
    <row r="184" ht="13.5" customHeight="1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</row>
    <row r="185" ht="13.5" customHeight="1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</row>
    <row r="186" ht="13.5" customHeight="1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</row>
    <row r="187" ht="13.5" customHeight="1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</row>
    <row r="188" ht="13.5" customHeight="1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</row>
    <row r="189" ht="13.5" customHeight="1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</row>
    <row r="190" ht="13.5" customHeight="1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</row>
    <row r="191" ht="13.5" customHeight="1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</row>
    <row r="192" ht="13.5" customHeight="1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</row>
    <row r="193" ht="13.5" customHeight="1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</row>
    <row r="194" ht="13.5" customHeight="1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</row>
    <row r="195" ht="13.5" customHeight="1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</row>
    <row r="196" ht="13.5" customHeight="1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</row>
    <row r="197" ht="13.5" customHeight="1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</row>
    <row r="198" ht="13.5" customHeight="1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</row>
    <row r="199" ht="13.5" customHeight="1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</row>
    <row r="200" ht="13.5" customHeight="1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</row>
    <row r="201" ht="13.5" customHeight="1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</row>
    <row r="202" ht="13.5" customHeight="1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</row>
    <row r="203" ht="13.5" customHeight="1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</row>
    <row r="204" ht="13.5" customHeight="1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</row>
    <row r="205" ht="13.5" customHeight="1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</row>
    <row r="206" ht="13.5" customHeight="1">
      <c r="A206" s="131"/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</row>
    <row r="207" ht="13.5" customHeight="1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</row>
    <row r="208" ht="13.5" customHeight="1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</row>
    <row r="209" ht="13.5" customHeight="1">
      <c r="A209" s="131"/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</row>
    <row r="210" ht="13.5" customHeight="1">
      <c r="A210" s="131"/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</row>
    <row r="211" ht="13.5" customHeight="1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</row>
    <row r="212" ht="13.5" customHeight="1">
      <c r="A212" s="131"/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</row>
    <row r="213" ht="13.5" customHeight="1">
      <c r="A213" s="131"/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</row>
    <row r="214" ht="13.5" customHeight="1">
      <c r="A214" s="131"/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</row>
    <row r="215" ht="13.5" customHeight="1">
      <c r="A215" s="131"/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</row>
    <row r="216" ht="13.5" customHeight="1">
      <c r="A216" s="131"/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</row>
    <row r="217" ht="13.5" customHeight="1">
      <c r="A217" s="131"/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</row>
    <row r="218" ht="13.5" customHeight="1">
      <c r="A218" s="131"/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</row>
    <row r="219" ht="13.5" customHeight="1">
      <c r="A219" s="131"/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</row>
    <row r="220" ht="13.5" customHeight="1">
      <c r="A220" s="131"/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</row>
    <row r="221" ht="13.5" customHeight="1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</row>
    <row r="222" ht="13.5" customHeight="1">
      <c r="A222" s="131"/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</row>
    <row r="223" ht="13.5" customHeight="1">
      <c r="A223" s="131"/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</row>
    <row r="224" ht="13.5" customHeight="1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</row>
    <row r="225" ht="13.5" customHeight="1">
      <c r="A225" s="131"/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</row>
    <row r="226" ht="13.5" customHeight="1">
      <c r="A226" s="131"/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</row>
    <row r="227" ht="13.5" customHeight="1">
      <c r="A227" s="131"/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</row>
    <row r="228" ht="13.5" customHeight="1">
      <c r="A228" s="131"/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</row>
    <row r="229" ht="13.5" customHeight="1">
      <c r="A229" s="131"/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</row>
    <row r="230" ht="13.5" customHeight="1">
      <c r="A230" s="131"/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</row>
    <row r="231" ht="13.5" customHeight="1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</row>
    <row r="232" ht="13.5" customHeight="1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</row>
    <row r="233" ht="13.5" customHeight="1">
      <c r="A233" s="131"/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</row>
    <row r="234" ht="13.5" customHeight="1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</row>
    <row r="235" ht="13.5" customHeight="1">
      <c r="A235" s="131"/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</row>
    <row r="236" ht="13.5" customHeight="1">
      <c r="A236" s="131"/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</row>
    <row r="237" ht="13.5" customHeight="1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</row>
    <row r="238" ht="13.5" customHeight="1">
      <c r="A238" s="131"/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</row>
    <row r="239" ht="13.5" customHeight="1">
      <c r="A239" s="131"/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</row>
    <row r="240" ht="13.5" customHeight="1">
      <c r="A240" s="131"/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</row>
    <row r="241" ht="13.5" customHeight="1">
      <c r="A241" s="131"/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</row>
    <row r="242" ht="13.5" customHeight="1">
      <c r="A242" s="131"/>
      <c r="B242" s="131"/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</row>
    <row r="243" ht="13.5" customHeight="1">
      <c r="A243" s="131"/>
      <c r="B243" s="131"/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</row>
    <row r="244" ht="13.5" customHeight="1">
      <c r="A244" s="131"/>
      <c r="B244" s="131"/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</row>
    <row r="245" ht="13.5" customHeight="1">
      <c r="A245" s="131"/>
      <c r="B245" s="131"/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</row>
    <row r="246" ht="13.5" customHeight="1">
      <c r="A246" s="131"/>
      <c r="B246" s="131"/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</row>
    <row r="247" ht="13.5" customHeight="1">
      <c r="A247" s="131"/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</row>
    <row r="248" ht="13.5" customHeight="1">
      <c r="A248" s="131"/>
      <c r="B248" s="131"/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</row>
    <row r="249" ht="13.5" customHeight="1">
      <c r="A249" s="131"/>
      <c r="B249" s="131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</row>
    <row r="250" ht="13.5" customHeight="1">
      <c r="A250" s="131"/>
      <c r="B250" s="131"/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</row>
    <row r="251" ht="13.5" customHeight="1">
      <c r="A251" s="131"/>
      <c r="B251" s="131"/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</row>
    <row r="252" ht="13.5" customHeight="1">
      <c r="A252" s="131"/>
      <c r="B252" s="131"/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</row>
    <row r="253" ht="13.5" customHeight="1">
      <c r="A253" s="131"/>
      <c r="B253" s="131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</row>
    <row r="254" ht="13.5" customHeight="1">
      <c r="A254" s="131"/>
      <c r="B254" s="131"/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</row>
    <row r="255" ht="13.5" customHeight="1">
      <c r="A255" s="131"/>
      <c r="B255" s="131"/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</row>
    <row r="256" ht="13.5" customHeight="1">
      <c r="A256" s="131"/>
      <c r="B256" s="131"/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</row>
    <row r="257" ht="13.5" customHeight="1">
      <c r="A257" s="131"/>
      <c r="B257" s="131"/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</row>
    <row r="258" ht="13.5" customHeight="1">
      <c r="A258" s="131"/>
      <c r="B258" s="131"/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</row>
    <row r="259" ht="13.5" customHeight="1">
      <c r="A259" s="131"/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</row>
    <row r="260" ht="13.5" customHeight="1">
      <c r="A260" s="131"/>
      <c r="B260" s="131"/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</row>
    <row r="261" ht="13.5" customHeight="1">
      <c r="A261" s="131"/>
      <c r="B261" s="131"/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</row>
    <row r="262" ht="13.5" customHeight="1">
      <c r="A262" s="131"/>
      <c r="B262" s="131"/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</row>
    <row r="263" ht="13.5" customHeight="1">
      <c r="A263" s="131"/>
      <c r="B263" s="131"/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</row>
    <row r="264" ht="13.5" customHeight="1">
      <c r="A264" s="131"/>
      <c r="B264" s="131"/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</row>
    <row r="265" ht="13.5" customHeight="1">
      <c r="A265" s="131"/>
      <c r="B265" s="131"/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</row>
    <row r="266" ht="13.5" customHeight="1">
      <c r="A266" s="131"/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</row>
    <row r="267" ht="13.5" customHeight="1">
      <c r="A267" s="131"/>
      <c r="B267" s="131"/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</row>
    <row r="268" ht="13.5" customHeight="1">
      <c r="A268" s="131"/>
      <c r="B268" s="131"/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</row>
    <row r="269" ht="13.5" customHeight="1">
      <c r="A269" s="131"/>
      <c r="B269" s="131"/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</row>
    <row r="270" ht="13.5" customHeight="1">
      <c r="A270" s="131"/>
      <c r="B270" s="131"/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</row>
    <row r="271" ht="13.5" customHeight="1">
      <c r="A271" s="131"/>
      <c r="B271" s="131"/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</row>
    <row r="272" ht="13.5" customHeight="1">
      <c r="A272" s="131"/>
      <c r="B272" s="131"/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</row>
    <row r="273" ht="13.5" customHeight="1">
      <c r="A273" s="131"/>
      <c r="B273" s="131"/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</row>
    <row r="274" ht="13.5" customHeight="1">
      <c r="A274" s="131"/>
      <c r="B274" s="131"/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</row>
    <row r="275" ht="13.5" customHeight="1">
      <c r="A275" s="131"/>
      <c r="B275" s="131"/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</row>
    <row r="276" ht="13.5" customHeight="1">
      <c r="A276" s="131"/>
      <c r="B276" s="131"/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</row>
    <row r="277" ht="13.5" customHeight="1">
      <c r="A277" s="131"/>
      <c r="B277" s="131"/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</row>
    <row r="278" ht="13.5" customHeight="1">
      <c r="A278" s="131"/>
      <c r="B278" s="131"/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</row>
    <row r="279" ht="13.5" customHeight="1">
      <c r="A279" s="131"/>
      <c r="B279" s="131"/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</row>
    <row r="280" ht="13.5" customHeight="1">
      <c r="A280" s="131"/>
      <c r="B280" s="131"/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</row>
    <row r="281" ht="13.5" customHeight="1">
      <c r="A281" s="131"/>
      <c r="B281" s="131"/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</row>
    <row r="282" ht="13.5" customHeight="1">
      <c r="A282" s="131"/>
      <c r="B282" s="131"/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</row>
    <row r="283" ht="13.5" customHeight="1">
      <c r="A283" s="131"/>
      <c r="B283" s="131"/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</row>
    <row r="284" ht="13.5" customHeight="1">
      <c r="A284" s="131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</row>
    <row r="285" ht="13.5" customHeight="1">
      <c r="A285" s="131"/>
      <c r="B285" s="131"/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</row>
    <row r="286" ht="13.5" customHeight="1">
      <c r="A286" s="131"/>
      <c r="B286" s="131"/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</row>
    <row r="287" ht="13.5" customHeight="1">
      <c r="A287" s="131"/>
      <c r="B287" s="131"/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</row>
    <row r="288" ht="13.5" customHeight="1">
      <c r="A288" s="131"/>
      <c r="B288" s="131"/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</row>
    <row r="289" ht="13.5" customHeight="1">
      <c r="A289" s="131"/>
      <c r="B289" s="131"/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</row>
    <row r="290" ht="13.5" customHeight="1">
      <c r="A290" s="131"/>
      <c r="B290" s="131"/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</row>
    <row r="291" ht="13.5" customHeight="1">
      <c r="A291" s="131"/>
      <c r="B291" s="131"/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</row>
    <row r="292" ht="13.5" customHeight="1">
      <c r="A292" s="131"/>
      <c r="B292" s="131"/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</row>
    <row r="293" ht="13.5" customHeight="1">
      <c r="A293" s="131"/>
      <c r="B293" s="131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</row>
    <row r="294" ht="13.5" customHeight="1">
      <c r="A294" s="131"/>
      <c r="B294" s="131"/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</row>
    <row r="295" ht="13.5" customHeight="1">
      <c r="A295" s="131"/>
      <c r="B295" s="131"/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</row>
    <row r="296" ht="13.5" customHeight="1">
      <c r="A296" s="131"/>
      <c r="B296" s="131"/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</row>
    <row r="297" ht="13.5" customHeight="1">
      <c r="A297" s="131"/>
      <c r="B297" s="131"/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</row>
    <row r="298" ht="13.5" customHeight="1">
      <c r="A298" s="131"/>
      <c r="B298" s="131"/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</row>
    <row r="299" ht="13.5" customHeight="1">
      <c r="A299" s="131"/>
      <c r="B299" s="131"/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</row>
    <row r="300" ht="13.5" customHeight="1">
      <c r="A300" s="131"/>
      <c r="B300" s="131"/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</row>
    <row r="301" ht="13.5" customHeight="1">
      <c r="A301" s="131"/>
      <c r="B301" s="131"/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</row>
    <row r="302" ht="13.5" customHeight="1">
      <c r="A302" s="131"/>
      <c r="B302" s="131"/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</row>
    <row r="303" ht="13.5" customHeight="1">
      <c r="A303" s="131"/>
      <c r="B303" s="131"/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</row>
    <row r="304" ht="13.5" customHeight="1">
      <c r="A304" s="131"/>
      <c r="B304" s="131"/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</row>
    <row r="305" ht="13.5" customHeight="1">
      <c r="A305" s="131"/>
      <c r="B305" s="131"/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</row>
    <row r="306" ht="13.5" customHeight="1">
      <c r="A306" s="131"/>
      <c r="B306" s="131"/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</row>
    <row r="307" ht="13.5" customHeight="1">
      <c r="A307" s="131"/>
      <c r="B307" s="131"/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</row>
    <row r="308" ht="13.5" customHeight="1">
      <c r="A308" s="131"/>
      <c r="B308" s="131"/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</row>
    <row r="309" ht="13.5" customHeight="1">
      <c r="A309" s="131"/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</row>
    <row r="310" ht="13.5" customHeight="1">
      <c r="A310" s="131"/>
      <c r="B310" s="131"/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</row>
    <row r="311" ht="13.5" customHeight="1">
      <c r="A311" s="131"/>
      <c r="B311" s="131"/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</row>
    <row r="312" ht="13.5" customHeight="1">
      <c r="A312" s="131"/>
      <c r="B312" s="131"/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</row>
    <row r="313" ht="13.5" customHeight="1">
      <c r="A313" s="131"/>
      <c r="B313" s="131"/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</row>
    <row r="314" ht="13.5" customHeight="1">
      <c r="A314" s="131"/>
      <c r="B314" s="131"/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</row>
    <row r="315" ht="13.5" customHeight="1">
      <c r="A315" s="131"/>
      <c r="B315" s="131"/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</row>
    <row r="316" ht="13.5" customHeight="1">
      <c r="A316" s="131"/>
      <c r="B316" s="131"/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</row>
    <row r="317" ht="13.5" customHeight="1">
      <c r="A317" s="131"/>
      <c r="B317" s="131"/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</row>
    <row r="318" ht="13.5" customHeight="1">
      <c r="A318" s="131"/>
      <c r="B318" s="131"/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</row>
    <row r="319" ht="13.5" customHeight="1">
      <c r="A319" s="131"/>
      <c r="B319" s="131"/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</row>
    <row r="320" ht="13.5" customHeight="1">
      <c r="A320" s="131"/>
      <c r="B320" s="131"/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</row>
    <row r="321" ht="13.5" customHeight="1">
      <c r="A321" s="131"/>
      <c r="B321" s="131"/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</row>
    <row r="322" ht="13.5" customHeight="1">
      <c r="A322" s="131"/>
      <c r="B322" s="131"/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</row>
    <row r="323" ht="13.5" customHeight="1">
      <c r="A323" s="131"/>
      <c r="B323" s="131"/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</row>
    <row r="324" ht="13.5" customHeight="1">
      <c r="A324" s="131"/>
      <c r="B324" s="131"/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</row>
    <row r="325" ht="13.5" customHeight="1">
      <c r="A325" s="131"/>
      <c r="B325" s="131"/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</row>
    <row r="326" ht="13.5" customHeight="1">
      <c r="A326" s="131"/>
      <c r="B326" s="131"/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</row>
    <row r="327" ht="13.5" customHeight="1">
      <c r="A327" s="131"/>
      <c r="B327" s="131"/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</row>
    <row r="328" ht="13.5" customHeight="1">
      <c r="A328" s="131"/>
      <c r="B328" s="131"/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</row>
    <row r="329" ht="13.5" customHeight="1">
      <c r="A329" s="131"/>
      <c r="B329" s="131"/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</row>
    <row r="330" ht="13.5" customHeight="1">
      <c r="A330" s="131"/>
      <c r="B330" s="131"/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</row>
    <row r="331" ht="13.5" customHeight="1">
      <c r="A331" s="131"/>
      <c r="B331" s="131"/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</row>
    <row r="332" ht="13.5" customHeight="1">
      <c r="A332" s="131"/>
      <c r="B332" s="131"/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</row>
    <row r="333" ht="13.5" customHeight="1">
      <c r="A333" s="131"/>
      <c r="B333" s="131"/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</row>
    <row r="334" ht="13.5" customHeight="1">
      <c r="A334" s="131"/>
      <c r="B334" s="131"/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</row>
    <row r="335" ht="13.5" customHeight="1">
      <c r="A335" s="131"/>
      <c r="B335" s="131"/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</row>
    <row r="336" ht="13.5" customHeight="1">
      <c r="A336" s="131"/>
      <c r="B336" s="131"/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</row>
    <row r="337" ht="13.5" customHeight="1">
      <c r="A337" s="131"/>
      <c r="B337" s="131"/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</row>
    <row r="338" ht="13.5" customHeight="1">
      <c r="A338" s="131"/>
      <c r="B338" s="131"/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</row>
    <row r="339" ht="13.5" customHeight="1">
      <c r="A339" s="131"/>
      <c r="B339" s="131"/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</row>
    <row r="340" ht="13.5" customHeight="1">
      <c r="A340" s="131"/>
      <c r="B340" s="131"/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</row>
    <row r="341" ht="13.5" customHeight="1">
      <c r="A341" s="131"/>
      <c r="B341" s="131"/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</row>
    <row r="342" ht="13.5" customHeight="1">
      <c r="A342" s="131"/>
      <c r="B342" s="131"/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</row>
    <row r="343" ht="13.5" customHeight="1">
      <c r="A343" s="131"/>
      <c r="B343" s="131"/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</row>
    <row r="344" ht="13.5" customHeight="1">
      <c r="A344" s="131"/>
      <c r="B344" s="131"/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</row>
    <row r="345" ht="13.5" customHeight="1">
      <c r="A345" s="131"/>
      <c r="B345" s="131"/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</row>
    <row r="346" ht="13.5" customHeight="1">
      <c r="A346" s="131"/>
      <c r="B346" s="131"/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</row>
    <row r="347" ht="13.5" customHeight="1">
      <c r="A347" s="131"/>
      <c r="B347" s="131"/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</row>
    <row r="348" ht="13.5" customHeight="1">
      <c r="A348" s="131"/>
      <c r="B348" s="131"/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</row>
    <row r="349" ht="13.5" customHeight="1">
      <c r="A349" s="131"/>
      <c r="B349" s="131"/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</row>
    <row r="350" ht="13.5" customHeight="1">
      <c r="A350" s="131"/>
      <c r="B350" s="131"/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</row>
    <row r="351" ht="13.5" customHeight="1">
      <c r="A351" s="131"/>
      <c r="B351" s="131"/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</row>
    <row r="352" ht="13.5" customHeight="1">
      <c r="A352" s="131"/>
      <c r="B352" s="131"/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</row>
    <row r="353" ht="13.5" customHeight="1">
      <c r="A353" s="131"/>
      <c r="B353" s="131"/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</row>
    <row r="354" ht="13.5" customHeight="1">
      <c r="A354" s="131"/>
      <c r="B354" s="131"/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</row>
    <row r="355" ht="13.5" customHeight="1">
      <c r="A355" s="131"/>
      <c r="B355" s="131"/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</row>
    <row r="356" ht="13.5" customHeight="1">
      <c r="A356" s="131"/>
      <c r="B356" s="131"/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</row>
    <row r="357" ht="13.5" customHeight="1">
      <c r="A357" s="131"/>
      <c r="B357" s="131"/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1"/>
      <c r="Z357" s="131"/>
    </row>
    <row r="358" ht="13.5" customHeight="1">
      <c r="A358" s="131"/>
      <c r="B358" s="131"/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V358" s="131"/>
      <c r="W358" s="131"/>
      <c r="X358" s="131"/>
      <c r="Y358" s="131"/>
      <c r="Z358" s="131"/>
    </row>
    <row r="359" ht="13.5" customHeight="1">
      <c r="A359" s="131"/>
      <c r="B359" s="131"/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V359" s="131"/>
      <c r="W359" s="131"/>
      <c r="X359" s="131"/>
      <c r="Y359" s="131"/>
      <c r="Z359" s="131"/>
    </row>
    <row r="360" ht="13.5" customHeight="1">
      <c r="A360" s="131"/>
      <c r="B360" s="131"/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</row>
    <row r="361" ht="13.5" customHeight="1">
      <c r="A361" s="131"/>
      <c r="B361" s="131"/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1"/>
      <c r="Z361" s="131"/>
    </row>
    <row r="362" ht="13.5" customHeight="1">
      <c r="A362" s="131"/>
      <c r="B362" s="131"/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V362" s="131"/>
      <c r="W362" s="131"/>
      <c r="X362" s="131"/>
      <c r="Y362" s="131"/>
      <c r="Z362" s="131"/>
    </row>
    <row r="363" ht="13.5" customHeight="1">
      <c r="A363" s="131"/>
      <c r="B363" s="131"/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1"/>
      <c r="Z363" s="131"/>
    </row>
    <row r="364" ht="13.5" customHeight="1">
      <c r="A364" s="131"/>
      <c r="B364" s="131"/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</row>
    <row r="365" ht="13.5" customHeight="1">
      <c r="A365" s="131"/>
      <c r="B365" s="131"/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</row>
    <row r="366" ht="13.5" customHeight="1">
      <c r="A366" s="131"/>
      <c r="B366" s="131"/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</row>
    <row r="367" ht="13.5" customHeight="1">
      <c r="A367" s="131"/>
      <c r="B367" s="131"/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</row>
    <row r="368" ht="13.5" customHeight="1">
      <c r="A368" s="131"/>
      <c r="B368" s="131"/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</row>
    <row r="369" ht="13.5" customHeight="1">
      <c r="A369" s="131"/>
      <c r="B369" s="131"/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</row>
    <row r="370" ht="13.5" customHeight="1">
      <c r="A370" s="131"/>
      <c r="B370" s="131"/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</row>
    <row r="371" ht="13.5" customHeight="1">
      <c r="A371" s="131"/>
      <c r="B371" s="131"/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</row>
    <row r="372" ht="13.5" customHeight="1">
      <c r="A372" s="131"/>
      <c r="B372" s="131"/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</row>
    <row r="373" ht="13.5" customHeight="1">
      <c r="A373" s="131"/>
      <c r="B373" s="131"/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</row>
    <row r="374" ht="13.5" customHeight="1">
      <c r="A374" s="131"/>
      <c r="B374" s="131"/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</row>
    <row r="375" ht="13.5" customHeight="1">
      <c r="A375" s="131"/>
      <c r="B375" s="131"/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</row>
    <row r="376" ht="13.5" customHeight="1">
      <c r="A376" s="131"/>
      <c r="B376" s="131"/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</row>
    <row r="377" ht="13.5" customHeight="1">
      <c r="A377" s="131"/>
      <c r="B377" s="131"/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</row>
    <row r="378" ht="13.5" customHeight="1">
      <c r="A378" s="131"/>
      <c r="B378" s="131"/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</row>
    <row r="379" ht="13.5" customHeight="1">
      <c r="A379" s="131"/>
      <c r="B379" s="131"/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</row>
    <row r="380" ht="13.5" customHeight="1">
      <c r="A380" s="131"/>
      <c r="B380" s="131"/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</row>
    <row r="381" ht="13.5" customHeight="1">
      <c r="A381" s="131"/>
      <c r="B381" s="131"/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</row>
    <row r="382" ht="13.5" customHeight="1">
      <c r="A382" s="131"/>
      <c r="B382" s="131"/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</row>
    <row r="383" ht="13.5" customHeight="1">
      <c r="A383" s="131"/>
      <c r="B383" s="131"/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</row>
    <row r="384" ht="13.5" customHeight="1">
      <c r="A384" s="131"/>
      <c r="B384" s="131"/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</row>
    <row r="385" ht="13.5" customHeight="1">
      <c r="A385" s="131"/>
      <c r="B385" s="131"/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</row>
    <row r="386" ht="13.5" customHeight="1">
      <c r="A386" s="131"/>
      <c r="B386" s="131"/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</row>
    <row r="387" ht="13.5" customHeight="1">
      <c r="A387" s="131"/>
      <c r="B387" s="131"/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</row>
    <row r="388" ht="13.5" customHeight="1">
      <c r="A388" s="131"/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</row>
    <row r="389" ht="13.5" customHeight="1">
      <c r="A389" s="131"/>
      <c r="B389" s="131"/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</row>
    <row r="390" ht="13.5" customHeight="1">
      <c r="A390" s="131"/>
      <c r="B390" s="131"/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</row>
    <row r="391" ht="13.5" customHeight="1">
      <c r="A391" s="131"/>
      <c r="B391" s="131"/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</row>
    <row r="392" ht="13.5" customHeight="1">
      <c r="A392" s="131"/>
      <c r="B392" s="131"/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</row>
    <row r="393" ht="13.5" customHeight="1">
      <c r="A393" s="131"/>
      <c r="B393" s="131"/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</row>
    <row r="394" ht="13.5" customHeight="1">
      <c r="A394" s="131"/>
      <c r="B394" s="131"/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  <c r="W394" s="131"/>
      <c r="X394" s="131"/>
      <c r="Y394" s="131"/>
      <c r="Z394" s="131"/>
    </row>
    <row r="395" ht="13.5" customHeight="1">
      <c r="A395" s="131"/>
      <c r="B395" s="131"/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1"/>
      <c r="Z395" s="131"/>
    </row>
    <row r="396" ht="13.5" customHeight="1">
      <c r="A396" s="131"/>
      <c r="B396" s="131"/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</row>
    <row r="397" ht="13.5" customHeight="1">
      <c r="A397" s="131"/>
      <c r="B397" s="131"/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V397" s="131"/>
      <c r="W397" s="131"/>
      <c r="X397" s="131"/>
      <c r="Y397" s="131"/>
      <c r="Z397" s="131"/>
    </row>
    <row r="398" ht="13.5" customHeight="1">
      <c r="A398" s="131"/>
      <c r="B398" s="131"/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V398" s="131"/>
      <c r="W398" s="131"/>
      <c r="X398" s="131"/>
      <c r="Y398" s="131"/>
      <c r="Z398" s="131"/>
    </row>
    <row r="399" ht="13.5" customHeight="1">
      <c r="A399" s="131"/>
      <c r="B399" s="131"/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V399" s="131"/>
      <c r="W399" s="131"/>
      <c r="X399" s="131"/>
      <c r="Y399" s="131"/>
      <c r="Z399" s="131"/>
    </row>
    <row r="400" ht="13.5" customHeight="1">
      <c r="A400" s="131"/>
      <c r="B400" s="131"/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V400" s="131"/>
      <c r="W400" s="131"/>
      <c r="X400" s="131"/>
      <c r="Y400" s="131"/>
      <c r="Z400" s="131"/>
    </row>
    <row r="401" ht="13.5" customHeight="1">
      <c r="A401" s="131"/>
      <c r="B401" s="131"/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</row>
    <row r="402" ht="13.5" customHeight="1">
      <c r="A402" s="131"/>
      <c r="B402" s="131"/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</row>
    <row r="403" ht="13.5" customHeight="1">
      <c r="A403" s="131"/>
      <c r="B403" s="131"/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</row>
    <row r="404" ht="13.5" customHeight="1">
      <c r="A404" s="131"/>
      <c r="B404" s="131"/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</row>
    <row r="405" ht="13.5" customHeight="1">
      <c r="A405" s="131"/>
      <c r="B405" s="131"/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1"/>
      <c r="Z405" s="131"/>
    </row>
    <row r="406" ht="13.5" customHeight="1">
      <c r="A406" s="131"/>
      <c r="B406" s="131"/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V406" s="131"/>
      <c r="W406" s="131"/>
      <c r="X406" s="131"/>
      <c r="Y406" s="131"/>
      <c r="Z406" s="131"/>
    </row>
    <row r="407" ht="13.5" customHeight="1">
      <c r="A407" s="131"/>
      <c r="B407" s="131"/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1"/>
      <c r="Z407" s="131"/>
    </row>
    <row r="408" ht="13.5" customHeight="1">
      <c r="A408" s="131"/>
      <c r="B408" s="131"/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V408" s="131"/>
      <c r="W408" s="131"/>
      <c r="X408" s="131"/>
      <c r="Y408" s="131"/>
      <c r="Z408" s="131"/>
    </row>
    <row r="409" ht="13.5" customHeight="1">
      <c r="A409" s="131"/>
      <c r="B409" s="131"/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V409" s="131"/>
      <c r="W409" s="131"/>
      <c r="X409" s="131"/>
      <c r="Y409" s="131"/>
      <c r="Z409" s="131"/>
    </row>
    <row r="410" ht="13.5" customHeight="1">
      <c r="A410" s="131"/>
      <c r="B410" s="131"/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V410" s="131"/>
      <c r="W410" s="131"/>
      <c r="X410" s="131"/>
      <c r="Y410" s="131"/>
      <c r="Z410" s="131"/>
    </row>
    <row r="411" ht="13.5" customHeight="1">
      <c r="A411" s="131"/>
      <c r="B411" s="131"/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1"/>
      <c r="Z411" s="131"/>
    </row>
    <row r="412" ht="13.5" customHeight="1">
      <c r="A412" s="131"/>
      <c r="B412" s="131"/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V412" s="131"/>
      <c r="W412" s="131"/>
      <c r="X412" s="131"/>
      <c r="Y412" s="131"/>
      <c r="Z412" s="131"/>
    </row>
    <row r="413" ht="13.5" customHeight="1">
      <c r="A413" s="131"/>
      <c r="B413" s="131"/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1"/>
      <c r="Z413" s="131"/>
    </row>
    <row r="414" ht="13.5" customHeight="1">
      <c r="A414" s="131"/>
      <c r="B414" s="131"/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1"/>
      <c r="W414" s="131"/>
      <c r="X414" s="131"/>
      <c r="Y414" s="131"/>
      <c r="Z414" s="131"/>
    </row>
    <row r="415" ht="13.5" customHeight="1">
      <c r="A415" s="131"/>
      <c r="B415" s="131"/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1"/>
      <c r="Z415" s="131"/>
    </row>
    <row r="416" ht="13.5" customHeight="1">
      <c r="A416" s="131"/>
      <c r="B416" s="131"/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V416" s="131"/>
      <c r="W416" s="131"/>
      <c r="X416" s="131"/>
      <c r="Y416" s="131"/>
      <c r="Z416" s="131"/>
    </row>
    <row r="417" ht="13.5" customHeight="1">
      <c r="A417" s="131"/>
      <c r="B417" s="131"/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1"/>
      <c r="Z417" s="131"/>
    </row>
    <row r="418" ht="13.5" customHeight="1">
      <c r="A418" s="131"/>
      <c r="B418" s="131"/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V418" s="131"/>
      <c r="W418" s="131"/>
      <c r="X418" s="131"/>
      <c r="Y418" s="131"/>
      <c r="Z418" s="131"/>
    </row>
    <row r="419" ht="13.5" customHeight="1">
      <c r="A419" s="131"/>
      <c r="B419" s="131"/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V419" s="131"/>
      <c r="W419" s="131"/>
      <c r="X419" s="131"/>
      <c r="Y419" s="131"/>
      <c r="Z419" s="131"/>
    </row>
    <row r="420" ht="13.5" customHeight="1">
      <c r="A420" s="131"/>
      <c r="B420" s="131"/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V420" s="131"/>
      <c r="W420" s="131"/>
      <c r="X420" s="131"/>
      <c r="Y420" s="131"/>
      <c r="Z420" s="131"/>
    </row>
    <row r="421" ht="13.5" customHeight="1">
      <c r="A421" s="131"/>
      <c r="B421" s="131"/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1"/>
      <c r="Z421" s="131"/>
    </row>
    <row r="422" ht="13.5" customHeight="1">
      <c r="A422" s="131"/>
      <c r="B422" s="131"/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V422" s="131"/>
      <c r="W422" s="131"/>
      <c r="X422" s="131"/>
      <c r="Y422" s="131"/>
      <c r="Z422" s="131"/>
    </row>
    <row r="423" ht="13.5" customHeight="1">
      <c r="A423" s="131"/>
      <c r="B423" s="131"/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1"/>
      <c r="Z423" s="131"/>
    </row>
    <row r="424" ht="13.5" customHeight="1">
      <c r="A424" s="131"/>
      <c r="B424" s="131"/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</row>
    <row r="425" ht="13.5" customHeight="1">
      <c r="A425" s="131"/>
      <c r="B425" s="131"/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</row>
    <row r="426" ht="13.5" customHeight="1">
      <c r="A426" s="131"/>
      <c r="B426" s="131"/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</row>
    <row r="427" ht="13.5" customHeight="1">
      <c r="A427" s="131"/>
      <c r="B427" s="131"/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</row>
    <row r="428" ht="13.5" customHeight="1">
      <c r="A428" s="131"/>
      <c r="B428" s="131"/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</row>
    <row r="429" ht="13.5" customHeight="1">
      <c r="A429" s="131"/>
      <c r="B429" s="131"/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</row>
    <row r="430" ht="13.5" customHeight="1">
      <c r="A430" s="131"/>
      <c r="B430" s="131"/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</row>
    <row r="431" ht="13.5" customHeight="1">
      <c r="A431" s="131"/>
      <c r="B431" s="131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</row>
    <row r="432" ht="13.5" customHeight="1">
      <c r="A432" s="131"/>
      <c r="B432" s="131"/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</row>
    <row r="433" ht="13.5" customHeight="1">
      <c r="A433" s="131"/>
      <c r="B433" s="131"/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</row>
    <row r="434" ht="13.5" customHeight="1">
      <c r="A434" s="131"/>
      <c r="B434" s="131"/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</row>
    <row r="435" ht="13.5" customHeight="1">
      <c r="A435" s="131"/>
      <c r="B435" s="131"/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</row>
    <row r="436" ht="13.5" customHeight="1">
      <c r="A436" s="131"/>
      <c r="B436" s="131"/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</row>
    <row r="437" ht="13.5" customHeight="1">
      <c r="A437" s="131"/>
      <c r="B437" s="131"/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</row>
    <row r="438" ht="13.5" customHeight="1">
      <c r="A438" s="131"/>
      <c r="B438" s="131"/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</row>
    <row r="439" ht="13.5" customHeight="1">
      <c r="A439" s="131"/>
      <c r="B439" s="131"/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</row>
    <row r="440" ht="13.5" customHeight="1">
      <c r="A440" s="131"/>
      <c r="B440" s="131"/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</row>
    <row r="441" ht="13.5" customHeight="1">
      <c r="A441" s="131"/>
      <c r="B441" s="131"/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</row>
    <row r="442" ht="13.5" customHeight="1">
      <c r="A442" s="131"/>
      <c r="B442" s="131"/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</row>
    <row r="443" ht="13.5" customHeight="1">
      <c r="A443" s="131"/>
      <c r="B443" s="131"/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</row>
    <row r="444" ht="13.5" customHeight="1">
      <c r="A444" s="131"/>
      <c r="B444" s="131"/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</row>
    <row r="445" ht="13.5" customHeight="1">
      <c r="A445" s="131"/>
      <c r="B445" s="131"/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</row>
    <row r="446" ht="13.5" customHeight="1">
      <c r="A446" s="131"/>
      <c r="B446" s="131"/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</row>
    <row r="447" ht="13.5" customHeight="1">
      <c r="A447" s="131"/>
      <c r="B447" s="131"/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</row>
    <row r="448" ht="13.5" customHeight="1">
      <c r="A448" s="131"/>
      <c r="B448" s="131"/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</row>
    <row r="449" ht="13.5" customHeight="1">
      <c r="A449" s="131"/>
      <c r="B449" s="131"/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</row>
    <row r="450" ht="13.5" customHeight="1">
      <c r="A450" s="131"/>
      <c r="B450" s="131"/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</row>
    <row r="451" ht="13.5" customHeight="1">
      <c r="A451" s="131"/>
      <c r="B451" s="131"/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</row>
    <row r="452" ht="13.5" customHeight="1">
      <c r="A452" s="131"/>
      <c r="B452" s="131"/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</row>
    <row r="453" ht="13.5" customHeight="1">
      <c r="A453" s="131"/>
      <c r="B453" s="131"/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</row>
    <row r="454" ht="13.5" customHeight="1">
      <c r="A454" s="131"/>
      <c r="B454" s="131"/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V454" s="131"/>
      <c r="W454" s="131"/>
      <c r="X454" s="131"/>
      <c r="Y454" s="131"/>
      <c r="Z454" s="131"/>
    </row>
    <row r="455" ht="13.5" customHeight="1">
      <c r="A455" s="131"/>
      <c r="B455" s="131"/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1"/>
      <c r="Z455" s="131"/>
    </row>
    <row r="456" ht="13.5" customHeight="1">
      <c r="A456" s="131"/>
      <c r="B456" s="131"/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  <c r="W456" s="131"/>
      <c r="X456" s="131"/>
      <c r="Y456" s="131"/>
      <c r="Z456" s="131"/>
    </row>
    <row r="457" ht="13.5" customHeight="1">
      <c r="A457" s="131"/>
      <c r="B457" s="131"/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1"/>
      <c r="Z457" s="131"/>
    </row>
    <row r="458" ht="13.5" customHeight="1">
      <c r="A458" s="131"/>
      <c r="B458" s="131"/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  <c r="W458" s="131"/>
      <c r="X458" s="131"/>
      <c r="Y458" s="131"/>
      <c r="Z458" s="131"/>
    </row>
    <row r="459" ht="13.5" customHeight="1">
      <c r="A459" s="131"/>
      <c r="B459" s="131"/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1"/>
      <c r="Z459" s="131"/>
    </row>
    <row r="460" ht="13.5" customHeight="1">
      <c r="A460" s="131"/>
      <c r="B460" s="131"/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  <c r="W460" s="131"/>
      <c r="X460" s="131"/>
      <c r="Y460" s="131"/>
      <c r="Z460" s="131"/>
    </row>
    <row r="461" ht="13.5" customHeight="1">
      <c r="A461" s="131"/>
      <c r="B461" s="131"/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1"/>
      <c r="Z461" s="131"/>
    </row>
    <row r="462" ht="13.5" customHeight="1">
      <c r="A462" s="131"/>
      <c r="B462" s="131"/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  <c r="W462" s="131"/>
      <c r="X462" s="131"/>
      <c r="Y462" s="131"/>
      <c r="Z462" s="131"/>
    </row>
    <row r="463" ht="13.5" customHeight="1">
      <c r="A463" s="131"/>
      <c r="B463" s="131"/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V463" s="131"/>
      <c r="W463" s="131"/>
      <c r="X463" s="131"/>
      <c r="Y463" s="131"/>
      <c r="Z463" s="131"/>
    </row>
    <row r="464" ht="13.5" customHeight="1">
      <c r="A464" s="131"/>
      <c r="B464" s="131"/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  <c r="W464" s="131"/>
      <c r="X464" s="131"/>
      <c r="Y464" s="131"/>
      <c r="Z464" s="131"/>
    </row>
    <row r="465" ht="13.5" customHeight="1">
      <c r="A465" s="131"/>
      <c r="B465" s="131"/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1"/>
      <c r="Z465" s="131"/>
    </row>
    <row r="466" ht="13.5" customHeight="1">
      <c r="A466" s="131"/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  <c r="W466" s="131"/>
      <c r="X466" s="131"/>
      <c r="Y466" s="131"/>
      <c r="Z466" s="131"/>
    </row>
    <row r="467" ht="13.5" customHeight="1">
      <c r="A467" s="131"/>
      <c r="B467" s="131"/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1"/>
      <c r="Z467" s="131"/>
    </row>
    <row r="468" ht="13.5" customHeight="1">
      <c r="A468" s="131"/>
      <c r="B468" s="131"/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  <c r="W468" s="131"/>
      <c r="X468" s="131"/>
      <c r="Y468" s="131"/>
      <c r="Z468" s="131"/>
    </row>
    <row r="469" ht="13.5" customHeight="1">
      <c r="A469" s="131"/>
      <c r="B469" s="131"/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V469" s="131"/>
      <c r="W469" s="131"/>
      <c r="X469" s="131"/>
      <c r="Y469" s="131"/>
      <c r="Z469" s="131"/>
    </row>
    <row r="470" ht="13.5" customHeight="1">
      <c r="A470" s="131"/>
      <c r="B470" s="131"/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  <c r="W470" s="131"/>
      <c r="X470" s="131"/>
      <c r="Y470" s="131"/>
      <c r="Z470" s="131"/>
    </row>
    <row r="471" ht="13.5" customHeight="1">
      <c r="A471" s="131"/>
      <c r="B471" s="131"/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1"/>
      <c r="Z471" s="131"/>
    </row>
    <row r="472" ht="13.5" customHeight="1">
      <c r="A472" s="131"/>
      <c r="B472" s="131"/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  <c r="W472" s="131"/>
      <c r="X472" s="131"/>
      <c r="Y472" s="131"/>
      <c r="Z472" s="131"/>
    </row>
    <row r="473" ht="13.5" customHeight="1">
      <c r="A473" s="131"/>
      <c r="B473" s="131"/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1"/>
      <c r="Z473" s="131"/>
    </row>
    <row r="474" ht="13.5" customHeight="1">
      <c r="A474" s="131"/>
      <c r="B474" s="131"/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  <c r="W474" s="131"/>
      <c r="X474" s="131"/>
      <c r="Y474" s="131"/>
      <c r="Z474" s="131"/>
    </row>
    <row r="475" ht="13.5" customHeight="1">
      <c r="A475" s="131"/>
      <c r="B475" s="131"/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1"/>
      <c r="Z475" s="131"/>
    </row>
    <row r="476" ht="13.5" customHeight="1">
      <c r="A476" s="131"/>
      <c r="B476" s="131"/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  <c r="W476" s="131"/>
      <c r="X476" s="131"/>
      <c r="Y476" s="131"/>
      <c r="Z476" s="131"/>
    </row>
    <row r="477" ht="13.5" customHeight="1">
      <c r="A477" s="131"/>
      <c r="B477" s="131"/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1"/>
      <c r="Z477" s="131"/>
    </row>
    <row r="478" ht="13.5" customHeight="1">
      <c r="A478" s="131"/>
      <c r="B478" s="131"/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  <c r="W478" s="131"/>
      <c r="X478" s="131"/>
      <c r="Y478" s="131"/>
      <c r="Z478" s="131"/>
    </row>
    <row r="479" ht="13.5" customHeight="1">
      <c r="A479" s="131"/>
      <c r="B479" s="131"/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V479" s="131"/>
      <c r="W479" s="131"/>
      <c r="X479" s="131"/>
      <c r="Y479" s="131"/>
      <c r="Z479" s="131"/>
    </row>
    <row r="480" ht="13.5" customHeight="1">
      <c r="A480" s="131"/>
      <c r="B480" s="131"/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  <c r="W480" s="131"/>
      <c r="X480" s="131"/>
      <c r="Y480" s="131"/>
      <c r="Z480" s="131"/>
    </row>
    <row r="481" ht="13.5" customHeight="1">
      <c r="A481" s="131"/>
      <c r="B481" s="131"/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1"/>
      <c r="Z481" s="131"/>
    </row>
    <row r="482" ht="13.5" customHeight="1">
      <c r="A482" s="131"/>
      <c r="B482" s="131"/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  <c r="W482" s="131"/>
      <c r="X482" s="131"/>
      <c r="Y482" s="131"/>
      <c r="Z482" s="131"/>
    </row>
    <row r="483" ht="13.5" customHeight="1">
      <c r="A483" s="131"/>
      <c r="B483" s="131"/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V483" s="131"/>
      <c r="W483" s="131"/>
      <c r="X483" s="131"/>
      <c r="Y483" s="131"/>
      <c r="Z483" s="131"/>
    </row>
    <row r="484" ht="13.5" customHeight="1">
      <c r="A484" s="131"/>
      <c r="B484" s="131"/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</row>
    <row r="485" ht="13.5" customHeight="1">
      <c r="A485" s="131"/>
      <c r="B485" s="131"/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</row>
    <row r="486" ht="13.5" customHeight="1">
      <c r="A486" s="131"/>
      <c r="B486" s="131"/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</row>
    <row r="487" ht="13.5" customHeight="1">
      <c r="A487" s="131"/>
      <c r="B487" s="131"/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</row>
    <row r="488" ht="13.5" customHeight="1">
      <c r="A488" s="131"/>
      <c r="B488" s="131"/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</row>
    <row r="489" ht="13.5" customHeight="1">
      <c r="A489" s="131"/>
      <c r="B489" s="131"/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</row>
    <row r="490" ht="13.5" customHeight="1">
      <c r="A490" s="131"/>
      <c r="B490" s="131"/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</row>
    <row r="491" ht="13.5" customHeight="1">
      <c r="A491" s="131"/>
      <c r="B491" s="131"/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</row>
    <row r="492" ht="13.5" customHeight="1">
      <c r="A492" s="131"/>
      <c r="B492" s="131"/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</row>
    <row r="493" ht="13.5" customHeight="1">
      <c r="A493" s="131"/>
      <c r="B493" s="131"/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</row>
    <row r="494" ht="13.5" customHeight="1">
      <c r="A494" s="131"/>
      <c r="B494" s="131"/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</row>
    <row r="495" ht="13.5" customHeight="1">
      <c r="A495" s="131"/>
      <c r="B495" s="131"/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</row>
    <row r="496" ht="13.5" customHeight="1">
      <c r="A496" s="131"/>
      <c r="B496" s="131"/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</row>
    <row r="497" ht="13.5" customHeight="1">
      <c r="A497" s="131"/>
      <c r="B497" s="131"/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</row>
    <row r="498" ht="13.5" customHeight="1">
      <c r="A498" s="131"/>
      <c r="B498" s="131"/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</row>
    <row r="499" ht="13.5" customHeight="1">
      <c r="A499" s="131"/>
      <c r="B499" s="131"/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</row>
    <row r="500" ht="13.5" customHeight="1">
      <c r="A500" s="131"/>
      <c r="B500" s="131"/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</row>
    <row r="501" ht="13.5" customHeight="1">
      <c r="A501" s="131"/>
      <c r="B501" s="131"/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</row>
    <row r="502" ht="13.5" customHeight="1">
      <c r="A502" s="131"/>
      <c r="B502" s="131"/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</row>
    <row r="503" ht="13.5" customHeight="1">
      <c r="A503" s="131"/>
      <c r="B503" s="131"/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</row>
    <row r="504" ht="13.5" customHeight="1">
      <c r="A504" s="131"/>
      <c r="B504" s="131"/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</row>
    <row r="505" ht="13.5" customHeight="1">
      <c r="A505" s="131"/>
      <c r="B505" s="131"/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</row>
    <row r="506" ht="13.5" customHeight="1">
      <c r="A506" s="131"/>
      <c r="B506" s="131"/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</row>
    <row r="507" ht="13.5" customHeight="1">
      <c r="A507" s="131"/>
      <c r="B507" s="131"/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</row>
    <row r="508" ht="13.5" customHeight="1">
      <c r="A508" s="131"/>
      <c r="B508" s="131"/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</row>
    <row r="509" ht="13.5" customHeight="1">
      <c r="A509" s="131"/>
      <c r="B509" s="131"/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</row>
    <row r="510" ht="13.5" customHeight="1">
      <c r="A510" s="131"/>
      <c r="B510" s="131"/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</row>
    <row r="511" ht="13.5" customHeight="1">
      <c r="A511" s="131"/>
      <c r="B511" s="131"/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</row>
    <row r="512" ht="13.5" customHeight="1">
      <c r="A512" s="131"/>
      <c r="B512" s="131"/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</row>
    <row r="513" ht="13.5" customHeight="1">
      <c r="A513" s="131"/>
      <c r="B513" s="131"/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</row>
    <row r="514" ht="13.5" customHeight="1">
      <c r="A514" s="131"/>
      <c r="B514" s="131"/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V514" s="131"/>
      <c r="W514" s="131"/>
      <c r="X514" s="131"/>
      <c r="Y514" s="131"/>
      <c r="Z514" s="131"/>
    </row>
    <row r="515" ht="13.5" customHeight="1">
      <c r="A515" s="131"/>
      <c r="B515" s="131"/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1"/>
      <c r="Z515" s="131"/>
    </row>
    <row r="516" ht="13.5" customHeight="1">
      <c r="A516" s="131"/>
      <c r="B516" s="131"/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V516" s="131"/>
      <c r="W516" s="131"/>
      <c r="X516" s="131"/>
      <c r="Y516" s="131"/>
      <c r="Z516" s="131"/>
    </row>
    <row r="517" ht="13.5" customHeight="1">
      <c r="A517" s="131"/>
      <c r="B517" s="131"/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V517" s="131"/>
      <c r="W517" s="131"/>
      <c r="X517" s="131"/>
      <c r="Y517" s="131"/>
      <c r="Z517" s="131"/>
    </row>
    <row r="518" ht="13.5" customHeight="1">
      <c r="A518" s="131"/>
      <c r="B518" s="131"/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  <c r="W518" s="131"/>
      <c r="X518" s="131"/>
      <c r="Y518" s="131"/>
      <c r="Z518" s="131"/>
    </row>
    <row r="519" ht="13.5" customHeight="1">
      <c r="A519" s="131"/>
      <c r="B519" s="131"/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V519" s="131"/>
      <c r="W519" s="131"/>
      <c r="X519" s="131"/>
      <c r="Y519" s="131"/>
      <c r="Z519" s="131"/>
    </row>
    <row r="520" ht="13.5" customHeight="1">
      <c r="A520" s="131"/>
      <c r="B520" s="131"/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  <c r="W520" s="131"/>
      <c r="X520" s="131"/>
      <c r="Y520" s="131"/>
      <c r="Z520" s="131"/>
    </row>
    <row r="521" ht="13.5" customHeight="1">
      <c r="A521" s="131"/>
      <c r="B521" s="131"/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1"/>
      <c r="Z521" s="131"/>
    </row>
    <row r="522" ht="13.5" customHeight="1">
      <c r="A522" s="131"/>
      <c r="B522" s="131"/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  <c r="W522" s="131"/>
      <c r="X522" s="131"/>
      <c r="Y522" s="131"/>
      <c r="Z522" s="131"/>
    </row>
    <row r="523" ht="13.5" customHeight="1">
      <c r="A523" s="131"/>
      <c r="B523" s="131"/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1"/>
      <c r="Z523" s="131"/>
    </row>
    <row r="524" ht="13.5" customHeight="1">
      <c r="A524" s="131"/>
      <c r="B524" s="131"/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  <c r="W524" s="131"/>
      <c r="X524" s="131"/>
      <c r="Y524" s="131"/>
      <c r="Z524" s="131"/>
    </row>
    <row r="525" ht="13.5" customHeight="1">
      <c r="A525" s="131"/>
      <c r="B525" s="131"/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1"/>
      <c r="Z525" s="131"/>
    </row>
    <row r="526" ht="13.5" customHeight="1">
      <c r="A526" s="131"/>
      <c r="B526" s="131"/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V526" s="131"/>
      <c r="W526" s="131"/>
      <c r="X526" s="131"/>
      <c r="Y526" s="131"/>
      <c r="Z526" s="131"/>
    </row>
    <row r="527" ht="13.5" customHeight="1">
      <c r="A527" s="131"/>
      <c r="B527" s="131"/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1"/>
      <c r="Z527" s="131"/>
    </row>
    <row r="528" ht="13.5" customHeight="1">
      <c r="A528" s="131"/>
      <c r="B528" s="131"/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V528" s="131"/>
      <c r="W528" s="131"/>
      <c r="X528" s="131"/>
      <c r="Y528" s="131"/>
      <c r="Z528" s="131"/>
    </row>
    <row r="529" ht="13.5" customHeight="1">
      <c r="A529" s="131"/>
      <c r="B529" s="131"/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1"/>
      <c r="Z529" s="131"/>
    </row>
    <row r="530" ht="13.5" customHeight="1">
      <c r="A530" s="131"/>
      <c r="B530" s="131"/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</row>
    <row r="531" ht="13.5" customHeight="1">
      <c r="A531" s="131"/>
      <c r="B531" s="131"/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</row>
    <row r="532" ht="13.5" customHeight="1">
      <c r="A532" s="131"/>
      <c r="B532" s="131"/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</row>
    <row r="533" ht="13.5" customHeight="1">
      <c r="A533" s="131"/>
      <c r="B533" s="131"/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</row>
    <row r="534" ht="13.5" customHeight="1">
      <c r="A534" s="131"/>
      <c r="B534" s="131"/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131"/>
      <c r="Y534" s="131"/>
      <c r="Z534" s="131"/>
    </row>
    <row r="535" ht="13.5" customHeight="1">
      <c r="A535" s="131"/>
      <c r="B535" s="131"/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1"/>
      <c r="Z535" s="131"/>
    </row>
    <row r="536" ht="13.5" customHeight="1">
      <c r="A536" s="131"/>
      <c r="B536" s="131"/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V536" s="131"/>
      <c r="W536" s="131"/>
      <c r="X536" s="131"/>
      <c r="Y536" s="131"/>
      <c r="Z536" s="131"/>
    </row>
    <row r="537" ht="13.5" customHeight="1">
      <c r="A537" s="131"/>
      <c r="B537" s="131"/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1"/>
      <c r="Z537" s="131"/>
    </row>
    <row r="538" ht="13.5" customHeight="1">
      <c r="A538" s="131"/>
      <c r="B538" s="131"/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V538" s="131"/>
      <c r="W538" s="131"/>
      <c r="X538" s="131"/>
      <c r="Y538" s="131"/>
      <c r="Z538" s="131"/>
    </row>
    <row r="539" ht="13.5" customHeight="1">
      <c r="A539" s="131"/>
      <c r="B539" s="131"/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1"/>
      <c r="Z539" s="131"/>
    </row>
    <row r="540" ht="13.5" customHeight="1">
      <c r="A540" s="131"/>
      <c r="B540" s="131"/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  <c r="W540" s="131"/>
      <c r="X540" s="131"/>
      <c r="Y540" s="131"/>
      <c r="Z540" s="131"/>
    </row>
    <row r="541" ht="13.5" customHeight="1">
      <c r="A541" s="131"/>
      <c r="B541" s="131"/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</row>
    <row r="542" ht="13.5" customHeight="1">
      <c r="A542" s="131"/>
      <c r="B542" s="131"/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</row>
    <row r="543" ht="13.5" customHeight="1">
      <c r="A543" s="131"/>
      <c r="B543" s="131"/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</row>
    <row r="544" ht="13.5" customHeight="1">
      <c r="A544" s="131"/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</row>
    <row r="545" ht="13.5" customHeight="1">
      <c r="A545" s="131"/>
      <c r="B545" s="131"/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</row>
    <row r="546" ht="13.5" customHeight="1">
      <c r="A546" s="131"/>
      <c r="B546" s="131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</row>
    <row r="547" ht="13.5" customHeight="1">
      <c r="A547" s="131"/>
      <c r="B547" s="131"/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</row>
    <row r="548" ht="13.5" customHeight="1">
      <c r="A548" s="131"/>
      <c r="B548" s="131"/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</row>
    <row r="549" ht="13.5" customHeight="1">
      <c r="A549" s="131"/>
      <c r="B549" s="131"/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</row>
    <row r="550" ht="13.5" customHeight="1">
      <c r="A550" s="131"/>
      <c r="B550" s="131"/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</row>
    <row r="551" ht="13.5" customHeight="1">
      <c r="A551" s="131"/>
      <c r="B551" s="131"/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</row>
    <row r="552" ht="13.5" customHeight="1">
      <c r="A552" s="131"/>
      <c r="B552" s="131"/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</row>
    <row r="553" ht="13.5" customHeight="1">
      <c r="A553" s="131"/>
      <c r="B553" s="131"/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</row>
    <row r="554" ht="13.5" customHeight="1">
      <c r="A554" s="131"/>
      <c r="B554" s="131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</row>
    <row r="555" ht="13.5" customHeight="1">
      <c r="A555" s="131"/>
      <c r="B555" s="131"/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</row>
    <row r="556" ht="13.5" customHeight="1">
      <c r="A556" s="131"/>
      <c r="B556" s="131"/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</row>
    <row r="557" ht="13.5" customHeight="1">
      <c r="A557" s="131"/>
      <c r="B557" s="131"/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</row>
    <row r="558" ht="13.5" customHeight="1">
      <c r="A558" s="131"/>
      <c r="B558" s="131"/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</row>
    <row r="559" ht="13.5" customHeight="1">
      <c r="A559" s="131"/>
      <c r="B559" s="131"/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</row>
    <row r="560" ht="13.5" customHeight="1">
      <c r="A560" s="131"/>
      <c r="B560" s="131"/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</row>
    <row r="561" ht="13.5" customHeight="1">
      <c r="A561" s="131"/>
      <c r="B561" s="131"/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</row>
    <row r="562" ht="13.5" customHeight="1">
      <c r="A562" s="131"/>
      <c r="B562" s="131"/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</row>
    <row r="563" ht="13.5" customHeight="1">
      <c r="A563" s="131"/>
      <c r="B563" s="131"/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</row>
    <row r="564" ht="13.5" customHeight="1">
      <c r="A564" s="131"/>
      <c r="B564" s="131"/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</row>
    <row r="565" ht="13.5" customHeight="1">
      <c r="A565" s="131"/>
      <c r="B565" s="131"/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</row>
    <row r="566" ht="13.5" customHeight="1">
      <c r="A566" s="131"/>
      <c r="B566" s="131"/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</row>
    <row r="567" ht="13.5" customHeight="1">
      <c r="A567" s="131"/>
      <c r="B567" s="131"/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</row>
    <row r="568" ht="13.5" customHeight="1">
      <c r="A568" s="131"/>
      <c r="B568" s="131"/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</row>
    <row r="569" ht="13.5" customHeight="1">
      <c r="A569" s="131"/>
      <c r="B569" s="131"/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</row>
    <row r="570" ht="13.5" customHeight="1">
      <c r="A570" s="131"/>
      <c r="B570" s="131"/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</row>
    <row r="571" ht="13.5" customHeight="1">
      <c r="A571" s="131"/>
      <c r="B571" s="131"/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</row>
    <row r="572" ht="13.5" customHeight="1">
      <c r="A572" s="131"/>
      <c r="B572" s="131"/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</row>
    <row r="573" ht="13.5" customHeight="1">
      <c r="A573" s="131"/>
      <c r="B573" s="131"/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</row>
    <row r="574" ht="13.5" customHeight="1">
      <c r="A574" s="131"/>
      <c r="B574" s="131"/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  <c r="W574" s="131"/>
      <c r="X574" s="131"/>
      <c r="Y574" s="131"/>
      <c r="Z574" s="131"/>
    </row>
    <row r="575" ht="13.5" customHeight="1">
      <c r="A575" s="131"/>
      <c r="B575" s="131"/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1"/>
      <c r="Z575" s="131"/>
    </row>
    <row r="576" ht="13.5" customHeight="1">
      <c r="A576" s="131"/>
      <c r="B576" s="131"/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V576" s="131"/>
      <c r="W576" s="131"/>
      <c r="X576" s="131"/>
      <c r="Y576" s="131"/>
      <c r="Z576" s="131"/>
    </row>
    <row r="577" ht="13.5" customHeight="1">
      <c r="A577" s="131"/>
      <c r="B577" s="131"/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1"/>
      <c r="Z577" s="131"/>
    </row>
    <row r="578" ht="13.5" customHeight="1">
      <c r="A578" s="131"/>
      <c r="B578" s="131"/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V578" s="131"/>
      <c r="W578" s="131"/>
      <c r="X578" s="131"/>
      <c r="Y578" s="131"/>
      <c r="Z578" s="131"/>
    </row>
    <row r="579" ht="13.5" customHeight="1">
      <c r="A579" s="131"/>
      <c r="B579" s="131"/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1"/>
      <c r="Z579" s="131"/>
    </row>
    <row r="580" ht="13.5" customHeight="1">
      <c r="A580" s="131"/>
      <c r="B580" s="131"/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V580" s="131"/>
      <c r="W580" s="131"/>
      <c r="X580" s="131"/>
      <c r="Y580" s="131"/>
      <c r="Z580" s="131"/>
    </row>
    <row r="581" ht="13.5" customHeight="1">
      <c r="A581" s="131"/>
      <c r="B581" s="131"/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1"/>
      <c r="Z581" s="131"/>
    </row>
    <row r="582" ht="13.5" customHeight="1">
      <c r="A582" s="131"/>
      <c r="B582" s="131"/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V582" s="131"/>
      <c r="W582" s="131"/>
      <c r="X582" s="131"/>
      <c r="Y582" s="131"/>
      <c r="Z582" s="131"/>
    </row>
    <row r="583" ht="13.5" customHeight="1">
      <c r="A583" s="131"/>
      <c r="B583" s="131"/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V583" s="131"/>
      <c r="W583" s="131"/>
      <c r="X583" s="131"/>
      <c r="Y583" s="131"/>
      <c r="Z583" s="131"/>
    </row>
    <row r="584" ht="13.5" customHeight="1">
      <c r="A584" s="131"/>
      <c r="B584" s="131"/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V584" s="131"/>
      <c r="W584" s="131"/>
      <c r="X584" s="131"/>
      <c r="Y584" s="131"/>
      <c r="Z584" s="131"/>
    </row>
    <row r="585" ht="13.5" customHeight="1">
      <c r="A585" s="131"/>
      <c r="B585" s="131"/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  <c r="W585" s="131"/>
      <c r="X585" s="131"/>
      <c r="Y585" s="131"/>
      <c r="Z585" s="131"/>
    </row>
    <row r="586" ht="13.5" customHeight="1">
      <c r="A586" s="131"/>
      <c r="B586" s="131"/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V586" s="131"/>
      <c r="W586" s="131"/>
      <c r="X586" s="131"/>
      <c r="Y586" s="131"/>
      <c r="Z586" s="131"/>
    </row>
    <row r="587" ht="13.5" customHeight="1">
      <c r="A587" s="131"/>
      <c r="B587" s="131"/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/>
      <c r="Y587" s="131"/>
      <c r="Z587" s="131"/>
    </row>
    <row r="588" ht="13.5" customHeight="1">
      <c r="A588" s="131"/>
      <c r="B588" s="131"/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1"/>
      <c r="W588" s="131"/>
      <c r="X588" s="131"/>
      <c r="Y588" s="131"/>
      <c r="Z588" s="131"/>
    </row>
    <row r="589" ht="13.5" customHeight="1">
      <c r="A589" s="131"/>
      <c r="B589" s="131"/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1"/>
      <c r="Z589" s="131"/>
    </row>
    <row r="590" ht="13.5" customHeight="1">
      <c r="A590" s="131"/>
      <c r="B590" s="131"/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V590" s="131"/>
      <c r="W590" s="131"/>
      <c r="X590" s="131"/>
      <c r="Y590" s="131"/>
      <c r="Z590" s="131"/>
    </row>
    <row r="591" ht="13.5" customHeight="1">
      <c r="A591" s="131"/>
      <c r="B591" s="131"/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1"/>
      <c r="Z591" s="131"/>
    </row>
    <row r="592" ht="13.5" customHeight="1">
      <c r="A592" s="131"/>
      <c r="B592" s="131"/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V592" s="131"/>
      <c r="W592" s="131"/>
      <c r="X592" s="131"/>
      <c r="Y592" s="131"/>
      <c r="Z592" s="131"/>
    </row>
    <row r="593" ht="13.5" customHeight="1">
      <c r="A593" s="131"/>
      <c r="B593" s="131"/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V593" s="131"/>
      <c r="W593" s="131"/>
      <c r="X593" s="131"/>
      <c r="Y593" s="131"/>
      <c r="Z593" s="131"/>
    </row>
    <row r="594" ht="13.5" customHeight="1">
      <c r="A594" s="131"/>
      <c r="B594" s="131"/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V594" s="131"/>
      <c r="W594" s="131"/>
      <c r="X594" s="131"/>
      <c r="Y594" s="131"/>
      <c r="Z594" s="131"/>
    </row>
    <row r="595" ht="13.5" customHeight="1">
      <c r="A595" s="131"/>
      <c r="B595" s="131"/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1"/>
      <c r="Z595" s="131"/>
    </row>
    <row r="596" ht="13.5" customHeight="1">
      <c r="A596" s="131"/>
      <c r="B596" s="131"/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</row>
    <row r="597" ht="13.5" customHeight="1">
      <c r="A597" s="131"/>
      <c r="B597" s="131"/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</row>
    <row r="598" ht="13.5" customHeight="1">
      <c r="A598" s="131"/>
      <c r="B598" s="131"/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</row>
    <row r="599" ht="13.5" customHeight="1">
      <c r="A599" s="131"/>
      <c r="B599" s="131"/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</row>
    <row r="600" ht="13.5" customHeight="1">
      <c r="A600" s="131"/>
      <c r="B600" s="131"/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</row>
    <row r="601" ht="13.5" customHeight="1">
      <c r="A601" s="131"/>
      <c r="B601" s="131"/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</row>
    <row r="602" ht="13.5" customHeight="1">
      <c r="A602" s="131"/>
      <c r="B602" s="131"/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</row>
    <row r="603" ht="13.5" customHeight="1">
      <c r="A603" s="131"/>
      <c r="B603" s="131"/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</row>
    <row r="604" ht="13.5" customHeight="1">
      <c r="A604" s="131"/>
      <c r="B604" s="131"/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</row>
    <row r="605" ht="13.5" customHeight="1">
      <c r="A605" s="131"/>
      <c r="B605" s="131"/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</row>
    <row r="606" ht="13.5" customHeight="1">
      <c r="A606" s="131"/>
      <c r="B606" s="131"/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</row>
    <row r="607" ht="13.5" customHeight="1">
      <c r="A607" s="131"/>
      <c r="B607" s="131"/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</row>
    <row r="608" ht="13.5" customHeight="1">
      <c r="A608" s="131"/>
      <c r="B608" s="131"/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</row>
    <row r="609" ht="13.5" customHeight="1">
      <c r="A609" s="131"/>
      <c r="B609" s="131"/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</row>
    <row r="610" ht="13.5" customHeight="1">
      <c r="A610" s="131"/>
      <c r="B610" s="131"/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</row>
    <row r="611" ht="13.5" customHeight="1">
      <c r="A611" s="131"/>
      <c r="B611" s="131"/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</row>
    <row r="612" ht="13.5" customHeight="1">
      <c r="A612" s="131"/>
      <c r="B612" s="131"/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</row>
    <row r="613" ht="13.5" customHeight="1">
      <c r="A613" s="131"/>
      <c r="B613" s="131"/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</row>
    <row r="614" ht="13.5" customHeight="1">
      <c r="A614" s="131"/>
      <c r="B614" s="131"/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</row>
    <row r="615" ht="13.5" customHeight="1">
      <c r="A615" s="131"/>
      <c r="B615" s="131"/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</row>
    <row r="616" ht="13.5" customHeight="1">
      <c r="A616" s="131"/>
      <c r="B616" s="131"/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</row>
    <row r="617" ht="13.5" customHeight="1">
      <c r="A617" s="131"/>
      <c r="B617" s="131"/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</row>
    <row r="618" ht="13.5" customHeight="1">
      <c r="A618" s="131"/>
      <c r="B618" s="131"/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</row>
    <row r="619" ht="13.5" customHeight="1">
      <c r="A619" s="131"/>
      <c r="B619" s="131"/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</row>
    <row r="620" ht="13.5" customHeight="1">
      <c r="A620" s="131"/>
      <c r="B620" s="131"/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</row>
    <row r="621" ht="13.5" customHeight="1">
      <c r="A621" s="131"/>
      <c r="B621" s="131"/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</row>
    <row r="622" ht="13.5" customHeight="1">
      <c r="A622" s="131"/>
      <c r="B622" s="131"/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</row>
    <row r="623" ht="13.5" customHeight="1">
      <c r="A623" s="131"/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</row>
    <row r="624" ht="13.5" customHeight="1">
      <c r="A624" s="131"/>
      <c r="B624" s="131"/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</row>
    <row r="625" ht="13.5" customHeight="1">
      <c r="A625" s="131"/>
      <c r="B625" s="131"/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</row>
    <row r="626" ht="13.5" customHeight="1">
      <c r="A626" s="131"/>
      <c r="B626" s="131"/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</row>
    <row r="627" ht="13.5" customHeight="1">
      <c r="A627" s="131"/>
      <c r="B627" s="131"/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</row>
    <row r="628" ht="13.5" customHeight="1">
      <c r="A628" s="131"/>
      <c r="B628" s="131"/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</row>
    <row r="629" ht="13.5" customHeight="1">
      <c r="A629" s="131"/>
      <c r="B629" s="131"/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</row>
    <row r="630" ht="13.5" customHeight="1">
      <c r="A630" s="131"/>
      <c r="B630" s="131"/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</row>
    <row r="631" ht="13.5" customHeight="1">
      <c r="A631" s="131"/>
      <c r="B631" s="131"/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</row>
    <row r="632" ht="13.5" customHeight="1">
      <c r="A632" s="131"/>
      <c r="B632" s="131"/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</row>
    <row r="633" ht="13.5" customHeight="1">
      <c r="A633" s="131"/>
      <c r="B633" s="131"/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</row>
    <row r="634" ht="13.5" customHeight="1">
      <c r="A634" s="131"/>
      <c r="B634" s="131"/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V634" s="131"/>
      <c r="W634" s="131"/>
      <c r="X634" s="131"/>
      <c r="Y634" s="131"/>
      <c r="Z634" s="131"/>
    </row>
    <row r="635" ht="13.5" customHeight="1">
      <c r="A635" s="131"/>
      <c r="B635" s="131"/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1"/>
      <c r="Z635" s="131"/>
    </row>
    <row r="636" ht="13.5" customHeight="1">
      <c r="A636" s="131"/>
      <c r="B636" s="131"/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V636" s="131"/>
      <c r="W636" s="131"/>
      <c r="X636" s="131"/>
      <c r="Y636" s="131"/>
      <c r="Z636" s="131"/>
    </row>
    <row r="637" ht="13.5" customHeight="1">
      <c r="A637" s="131"/>
      <c r="B637" s="131"/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1"/>
      <c r="Z637" s="131"/>
    </row>
    <row r="638" ht="13.5" customHeight="1">
      <c r="A638" s="131"/>
      <c r="B638" s="131"/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  <c r="W638" s="131"/>
      <c r="X638" s="131"/>
      <c r="Y638" s="131"/>
      <c r="Z638" s="131"/>
    </row>
    <row r="639" ht="13.5" customHeight="1">
      <c r="A639" s="131"/>
      <c r="B639" s="131"/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V639" s="131"/>
      <c r="W639" s="131"/>
      <c r="X639" s="131"/>
      <c r="Y639" s="131"/>
      <c r="Z639" s="131"/>
    </row>
    <row r="640" ht="13.5" customHeight="1">
      <c r="A640" s="131"/>
      <c r="B640" s="131"/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V640" s="131"/>
      <c r="W640" s="131"/>
      <c r="X640" s="131"/>
      <c r="Y640" s="131"/>
      <c r="Z640" s="131"/>
    </row>
    <row r="641" ht="13.5" customHeight="1">
      <c r="A641" s="131"/>
      <c r="B641" s="131"/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V641" s="131"/>
      <c r="W641" s="131"/>
      <c r="X641" s="131"/>
      <c r="Y641" s="131"/>
      <c r="Z641" s="131"/>
    </row>
    <row r="642" ht="13.5" customHeight="1">
      <c r="A642" s="131"/>
      <c r="B642" s="131"/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V642" s="131"/>
      <c r="W642" s="131"/>
      <c r="X642" s="131"/>
      <c r="Y642" s="131"/>
      <c r="Z642" s="131"/>
    </row>
    <row r="643" ht="13.5" customHeight="1">
      <c r="A643" s="131"/>
      <c r="B643" s="131"/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V643" s="131"/>
      <c r="W643" s="131"/>
      <c r="X643" s="131"/>
      <c r="Y643" s="131"/>
      <c r="Z643" s="131"/>
    </row>
    <row r="644" ht="13.5" customHeight="1">
      <c r="A644" s="131"/>
      <c r="B644" s="131"/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V644" s="131"/>
      <c r="W644" s="131"/>
      <c r="X644" s="131"/>
      <c r="Y644" s="131"/>
      <c r="Z644" s="131"/>
    </row>
    <row r="645" ht="13.5" customHeight="1">
      <c r="A645" s="131"/>
      <c r="B645" s="131"/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V645" s="131"/>
      <c r="W645" s="131"/>
      <c r="X645" s="131"/>
      <c r="Y645" s="131"/>
      <c r="Z645" s="131"/>
    </row>
    <row r="646" ht="13.5" customHeight="1">
      <c r="A646" s="131"/>
      <c r="B646" s="131"/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1"/>
      <c r="W646" s="131"/>
      <c r="X646" s="131"/>
      <c r="Y646" s="131"/>
      <c r="Z646" s="131"/>
    </row>
    <row r="647" ht="13.5" customHeight="1">
      <c r="A647" s="131"/>
      <c r="B647" s="131"/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V647" s="131"/>
      <c r="W647" s="131"/>
      <c r="X647" s="131"/>
      <c r="Y647" s="131"/>
      <c r="Z647" s="131"/>
    </row>
    <row r="648" ht="13.5" customHeight="1">
      <c r="A648" s="131"/>
      <c r="B648" s="131"/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  <c r="W648" s="131"/>
      <c r="X648" s="131"/>
      <c r="Y648" s="131"/>
      <c r="Z648" s="131"/>
    </row>
    <row r="649" ht="13.5" customHeight="1">
      <c r="A649" s="131"/>
      <c r="B649" s="131"/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V649" s="131"/>
      <c r="W649" s="131"/>
      <c r="X649" s="131"/>
      <c r="Y649" s="131"/>
      <c r="Z649" s="131"/>
    </row>
    <row r="650" ht="13.5" customHeight="1">
      <c r="A650" s="131"/>
      <c r="B650" s="131"/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V650" s="131"/>
      <c r="W650" s="131"/>
      <c r="X650" s="131"/>
      <c r="Y650" s="131"/>
      <c r="Z650" s="131"/>
    </row>
    <row r="651" ht="13.5" customHeight="1">
      <c r="A651" s="131"/>
      <c r="B651" s="131"/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V651" s="131"/>
      <c r="W651" s="131"/>
      <c r="X651" s="131"/>
      <c r="Y651" s="131"/>
      <c r="Z651" s="131"/>
    </row>
    <row r="652" ht="13.5" customHeight="1">
      <c r="A652" s="131"/>
      <c r="B652" s="131"/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</row>
    <row r="653" ht="13.5" customHeight="1">
      <c r="A653" s="131"/>
      <c r="B653" s="131"/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V653" s="131"/>
      <c r="W653" s="131"/>
      <c r="X653" s="131"/>
      <c r="Y653" s="131"/>
      <c r="Z653" s="131"/>
    </row>
    <row r="654" ht="13.5" customHeight="1">
      <c r="A654" s="131"/>
      <c r="B654" s="131"/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V654" s="131"/>
      <c r="W654" s="131"/>
      <c r="X654" s="131"/>
      <c r="Y654" s="131"/>
      <c r="Z654" s="131"/>
    </row>
    <row r="655" ht="13.5" customHeight="1">
      <c r="A655" s="131"/>
      <c r="B655" s="131"/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V655" s="131"/>
      <c r="W655" s="131"/>
      <c r="X655" s="131"/>
      <c r="Y655" s="131"/>
      <c r="Z655" s="131"/>
    </row>
    <row r="656" ht="13.5" customHeight="1">
      <c r="A656" s="131"/>
      <c r="B656" s="131"/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</row>
    <row r="657" ht="13.5" customHeight="1">
      <c r="A657" s="131"/>
      <c r="B657" s="131"/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</row>
    <row r="658" ht="13.5" customHeight="1">
      <c r="A658" s="131"/>
      <c r="B658" s="131"/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</row>
    <row r="659" ht="13.5" customHeight="1">
      <c r="A659" s="131"/>
      <c r="B659" s="131"/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</row>
    <row r="660" ht="13.5" customHeight="1">
      <c r="A660" s="131"/>
      <c r="B660" s="131"/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</row>
    <row r="661" ht="13.5" customHeight="1">
      <c r="A661" s="131"/>
      <c r="B661" s="131"/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  <c r="W661" s="131"/>
      <c r="X661" s="131"/>
      <c r="Y661" s="131"/>
      <c r="Z661" s="131"/>
    </row>
    <row r="662" ht="13.5" customHeight="1">
      <c r="A662" s="131"/>
      <c r="B662" s="131"/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</row>
    <row r="663" ht="13.5" customHeight="1">
      <c r="A663" s="131"/>
      <c r="B663" s="131"/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V663" s="131"/>
      <c r="W663" s="131"/>
      <c r="X663" s="131"/>
      <c r="Y663" s="131"/>
      <c r="Z663" s="131"/>
    </row>
    <row r="664" ht="13.5" customHeight="1">
      <c r="A664" s="131"/>
      <c r="B664" s="131"/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</row>
    <row r="665" ht="13.5" customHeight="1">
      <c r="A665" s="131"/>
      <c r="B665" s="131"/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 ht="13.5" customHeight="1">
      <c r="A666" s="131"/>
      <c r="B666" s="131"/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</row>
    <row r="667" ht="13.5" customHeight="1">
      <c r="A667" s="131"/>
      <c r="B667" s="131"/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</row>
    <row r="668" ht="13.5" customHeight="1">
      <c r="A668" s="131"/>
      <c r="B668" s="131"/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</row>
    <row r="669" ht="13.5" customHeight="1">
      <c r="A669" s="131"/>
      <c r="B669" s="131"/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</row>
    <row r="670" ht="13.5" customHeight="1">
      <c r="A670" s="131"/>
      <c r="B670" s="131"/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</row>
    <row r="671" ht="13.5" customHeight="1">
      <c r="A671" s="131"/>
      <c r="B671" s="131"/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</row>
    <row r="672" ht="13.5" customHeight="1">
      <c r="A672" s="131"/>
      <c r="B672" s="131"/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</row>
    <row r="673" ht="13.5" customHeight="1">
      <c r="A673" s="131"/>
      <c r="B673" s="131"/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</row>
    <row r="674" ht="13.5" customHeight="1">
      <c r="A674" s="131"/>
      <c r="B674" s="131"/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</row>
    <row r="675" ht="13.5" customHeight="1">
      <c r="A675" s="131"/>
      <c r="B675" s="131"/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</row>
    <row r="676" ht="13.5" customHeight="1">
      <c r="A676" s="131"/>
      <c r="B676" s="131"/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</row>
    <row r="677" ht="13.5" customHeight="1">
      <c r="A677" s="131"/>
      <c r="B677" s="131"/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</row>
    <row r="678" ht="13.5" customHeight="1">
      <c r="A678" s="131"/>
      <c r="B678" s="131"/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</row>
    <row r="679" ht="13.5" customHeight="1">
      <c r="A679" s="131"/>
      <c r="B679" s="131"/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</row>
    <row r="680" ht="13.5" customHeight="1">
      <c r="A680" s="131"/>
      <c r="B680" s="131"/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</row>
    <row r="681" ht="13.5" customHeight="1">
      <c r="A681" s="131"/>
      <c r="B681" s="131"/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</row>
    <row r="682" ht="13.5" customHeight="1">
      <c r="A682" s="131"/>
      <c r="B682" s="131"/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</row>
    <row r="683" ht="13.5" customHeight="1">
      <c r="A683" s="131"/>
      <c r="B683" s="131"/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</row>
    <row r="684" ht="13.5" customHeight="1">
      <c r="A684" s="131"/>
      <c r="B684" s="131"/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</row>
    <row r="685" ht="13.5" customHeight="1">
      <c r="A685" s="131"/>
      <c r="B685" s="131"/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</row>
    <row r="686" ht="13.5" customHeight="1">
      <c r="A686" s="131"/>
      <c r="B686" s="131"/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 ht="13.5" customHeight="1">
      <c r="A687" s="131"/>
      <c r="B687" s="131"/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</row>
    <row r="688" ht="13.5" customHeight="1">
      <c r="A688" s="131"/>
      <c r="B688" s="131"/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</row>
    <row r="689" ht="13.5" customHeight="1">
      <c r="A689" s="131"/>
      <c r="B689" s="131"/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</row>
    <row r="690" ht="13.5" customHeight="1">
      <c r="A690" s="131"/>
      <c r="B690" s="131"/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</row>
    <row r="691" ht="13.5" customHeight="1">
      <c r="A691" s="131"/>
      <c r="B691" s="131"/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</row>
    <row r="692" ht="13.5" customHeight="1">
      <c r="A692" s="131"/>
      <c r="B692" s="131"/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</row>
    <row r="693" ht="13.5" customHeight="1">
      <c r="A693" s="131"/>
      <c r="B693" s="131"/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</row>
    <row r="694" ht="13.5" customHeight="1">
      <c r="A694" s="131"/>
      <c r="B694" s="131"/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V694" s="131"/>
      <c r="W694" s="131"/>
      <c r="X694" s="131"/>
      <c r="Y694" s="131"/>
      <c r="Z694" s="131"/>
    </row>
    <row r="695" ht="13.5" customHeight="1">
      <c r="A695" s="131"/>
      <c r="B695" s="131"/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V695" s="131"/>
      <c r="W695" s="131"/>
      <c r="X695" s="131"/>
      <c r="Y695" s="131"/>
      <c r="Z695" s="131"/>
    </row>
    <row r="696" ht="13.5" customHeight="1">
      <c r="A696" s="131"/>
      <c r="B696" s="131"/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V696" s="131"/>
      <c r="W696" s="131"/>
      <c r="X696" s="131"/>
      <c r="Y696" s="131"/>
      <c r="Z696" s="131"/>
    </row>
    <row r="697" ht="13.5" customHeight="1">
      <c r="A697" s="131"/>
      <c r="B697" s="131"/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V697" s="131"/>
      <c r="W697" s="131"/>
      <c r="X697" s="131"/>
      <c r="Y697" s="131"/>
      <c r="Z697" s="131"/>
    </row>
    <row r="698" ht="13.5" customHeight="1">
      <c r="A698" s="131"/>
      <c r="B698" s="131"/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V698" s="131"/>
      <c r="W698" s="131"/>
      <c r="X698" s="131"/>
      <c r="Y698" s="131"/>
      <c r="Z698" s="131"/>
    </row>
    <row r="699" ht="13.5" customHeight="1">
      <c r="A699" s="131"/>
      <c r="B699" s="131"/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V699" s="131"/>
      <c r="W699" s="131"/>
      <c r="X699" s="131"/>
      <c r="Y699" s="131"/>
      <c r="Z699" s="131"/>
    </row>
    <row r="700" ht="13.5" customHeight="1">
      <c r="A700" s="131"/>
      <c r="B700" s="131"/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 ht="13.5" customHeight="1">
      <c r="A701" s="131"/>
      <c r="B701" s="131"/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  <c r="W701" s="131"/>
      <c r="X701" s="131"/>
      <c r="Y701" s="131"/>
      <c r="Z701" s="131"/>
    </row>
    <row r="702" ht="13.5" customHeight="1">
      <c r="A702" s="131"/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V702" s="131"/>
      <c r="W702" s="131"/>
      <c r="X702" s="131"/>
      <c r="Y702" s="131"/>
      <c r="Z702" s="131"/>
    </row>
    <row r="703" ht="13.5" customHeight="1">
      <c r="A703" s="131"/>
      <c r="B703" s="131"/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V703" s="131"/>
      <c r="W703" s="131"/>
      <c r="X703" s="131"/>
      <c r="Y703" s="131"/>
      <c r="Z703" s="131"/>
    </row>
    <row r="704" ht="13.5" customHeight="1">
      <c r="A704" s="131"/>
      <c r="B704" s="131"/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1"/>
      <c r="W704" s="131"/>
      <c r="X704" s="131"/>
      <c r="Y704" s="131"/>
      <c r="Z704" s="131"/>
    </row>
    <row r="705" ht="13.5" customHeight="1">
      <c r="A705" s="131"/>
      <c r="B705" s="131"/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 ht="13.5" customHeight="1">
      <c r="A706" s="131"/>
      <c r="B706" s="131"/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V706" s="131"/>
      <c r="W706" s="131"/>
      <c r="X706" s="131"/>
      <c r="Y706" s="131"/>
      <c r="Z706" s="131"/>
    </row>
    <row r="707" ht="13.5" customHeight="1">
      <c r="A707" s="131"/>
      <c r="B707" s="131"/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 ht="13.5" customHeight="1">
      <c r="A708" s="131"/>
      <c r="B708" s="131"/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</row>
    <row r="709" ht="13.5" customHeight="1">
      <c r="A709" s="131"/>
      <c r="B709" s="131"/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</row>
    <row r="710" ht="13.5" customHeight="1">
      <c r="A710" s="131"/>
      <c r="B710" s="131"/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</row>
    <row r="711" ht="13.5" customHeight="1">
      <c r="A711" s="131"/>
      <c r="B711" s="131"/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</row>
    <row r="712" ht="13.5" customHeight="1">
      <c r="A712" s="131"/>
      <c r="B712" s="131"/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131"/>
      <c r="Y712" s="131"/>
      <c r="Z712" s="131"/>
    </row>
    <row r="713" ht="13.5" customHeight="1">
      <c r="A713" s="131"/>
      <c r="B713" s="131"/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</row>
    <row r="714" ht="13.5" customHeight="1">
      <c r="A714" s="131"/>
      <c r="B714" s="131"/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V714" s="131"/>
      <c r="W714" s="131"/>
      <c r="X714" s="131"/>
      <c r="Y714" s="131"/>
      <c r="Z714" s="131"/>
    </row>
    <row r="715" ht="13.5" customHeight="1">
      <c r="A715" s="131"/>
      <c r="B715" s="131"/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V715" s="131"/>
      <c r="W715" s="131"/>
      <c r="X715" s="131"/>
      <c r="Y715" s="131"/>
      <c r="Z715" s="131"/>
    </row>
    <row r="716" ht="13.5" customHeight="1">
      <c r="A716" s="131"/>
      <c r="B716" s="131"/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V716" s="131"/>
      <c r="W716" s="131"/>
      <c r="X716" s="131"/>
      <c r="Y716" s="131"/>
      <c r="Z716" s="131"/>
    </row>
    <row r="717" ht="13.5" customHeight="1">
      <c r="A717" s="131"/>
      <c r="B717" s="131"/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V717" s="131"/>
      <c r="W717" s="131"/>
      <c r="X717" s="131"/>
      <c r="Y717" s="131"/>
      <c r="Z717" s="131"/>
    </row>
    <row r="718" ht="13.5" customHeight="1">
      <c r="A718" s="131"/>
      <c r="B718" s="131"/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V718" s="131"/>
      <c r="W718" s="131"/>
      <c r="X718" s="131"/>
      <c r="Y718" s="131"/>
      <c r="Z718" s="131"/>
    </row>
    <row r="719" ht="13.5" customHeight="1">
      <c r="A719" s="131"/>
      <c r="B719" s="131"/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  <c r="W719" s="131"/>
      <c r="X719" s="131"/>
      <c r="Y719" s="131"/>
      <c r="Z719" s="131"/>
    </row>
    <row r="720" ht="13.5" customHeight="1">
      <c r="A720" s="131"/>
      <c r="B720" s="131"/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  <c r="W720" s="131"/>
      <c r="X720" s="131"/>
      <c r="Y720" s="131"/>
      <c r="Z720" s="131"/>
    </row>
    <row r="721" ht="13.5" customHeight="1">
      <c r="A721" s="131"/>
      <c r="B721" s="131"/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  <c r="W721" s="131"/>
      <c r="X721" s="131"/>
      <c r="Y721" s="131"/>
      <c r="Z721" s="131"/>
    </row>
    <row r="722" ht="13.5" customHeight="1">
      <c r="A722" s="131"/>
      <c r="B722" s="131"/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  <c r="W722" s="131"/>
      <c r="X722" s="131"/>
      <c r="Y722" s="131"/>
      <c r="Z722" s="131"/>
    </row>
    <row r="723" ht="13.5" customHeight="1">
      <c r="A723" s="131"/>
      <c r="B723" s="131"/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V723" s="131"/>
      <c r="W723" s="131"/>
      <c r="X723" s="131"/>
      <c r="Y723" s="131"/>
      <c r="Z723" s="131"/>
    </row>
    <row r="724" ht="13.5" customHeight="1">
      <c r="A724" s="131"/>
      <c r="B724" s="131"/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V724" s="131"/>
      <c r="W724" s="131"/>
      <c r="X724" s="131"/>
      <c r="Y724" s="131"/>
      <c r="Z724" s="131"/>
    </row>
    <row r="725" ht="13.5" customHeight="1">
      <c r="A725" s="131"/>
      <c r="B725" s="131"/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</row>
    <row r="726" ht="13.5" customHeight="1">
      <c r="A726" s="131"/>
      <c r="B726" s="131"/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V726" s="131"/>
      <c r="W726" s="131"/>
      <c r="X726" s="131"/>
      <c r="Y726" s="131"/>
      <c r="Z726" s="131"/>
    </row>
    <row r="727" ht="13.5" customHeight="1">
      <c r="A727" s="131"/>
      <c r="B727" s="131"/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V727" s="131"/>
      <c r="W727" s="131"/>
      <c r="X727" s="131"/>
      <c r="Y727" s="131"/>
      <c r="Z727" s="131"/>
    </row>
    <row r="728" ht="13.5" customHeight="1">
      <c r="A728" s="131"/>
      <c r="B728" s="131"/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V728" s="131"/>
      <c r="W728" s="131"/>
      <c r="X728" s="131"/>
      <c r="Y728" s="131"/>
      <c r="Z728" s="131"/>
    </row>
    <row r="729" ht="13.5" customHeight="1">
      <c r="A729" s="131"/>
      <c r="B729" s="131"/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V729" s="131"/>
      <c r="W729" s="131"/>
      <c r="X729" s="131"/>
      <c r="Y729" s="131"/>
      <c r="Z729" s="131"/>
    </row>
    <row r="730" ht="13.5" customHeight="1">
      <c r="A730" s="131"/>
      <c r="B730" s="131"/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  <c r="W730" s="131"/>
      <c r="X730" s="131"/>
      <c r="Y730" s="131"/>
      <c r="Z730" s="131"/>
    </row>
    <row r="731" ht="13.5" customHeight="1">
      <c r="A731" s="131"/>
      <c r="B731" s="131"/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V731" s="131"/>
      <c r="W731" s="131"/>
      <c r="X731" s="131"/>
      <c r="Y731" s="131"/>
      <c r="Z731" s="131"/>
    </row>
    <row r="732" ht="13.5" customHeight="1">
      <c r="A732" s="131"/>
      <c r="B732" s="131"/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  <c r="W732" s="131"/>
      <c r="X732" s="131"/>
      <c r="Y732" s="131"/>
      <c r="Z732" s="131"/>
    </row>
    <row r="733" ht="13.5" customHeight="1">
      <c r="A733" s="131"/>
      <c r="B733" s="131"/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V733" s="131"/>
      <c r="W733" s="131"/>
      <c r="X733" s="131"/>
      <c r="Y733" s="131"/>
      <c r="Z733" s="131"/>
    </row>
    <row r="734" ht="13.5" customHeight="1">
      <c r="A734" s="131"/>
      <c r="B734" s="131"/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V734" s="131"/>
      <c r="W734" s="131"/>
      <c r="X734" s="131"/>
      <c r="Y734" s="131"/>
      <c r="Z734" s="131"/>
    </row>
    <row r="735" ht="13.5" customHeight="1">
      <c r="A735" s="131"/>
      <c r="B735" s="131"/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V735" s="131"/>
      <c r="W735" s="131"/>
      <c r="X735" s="131"/>
      <c r="Y735" s="131"/>
      <c r="Z735" s="131"/>
    </row>
    <row r="736" ht="13.5" customHeight="1">
      <c r="A736" s="131"/>
      <c r="B736" s="131"/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V736" s="131"/>
      <c r="W736" s="131"/>
      <c r="X736" s="131"/>
      <c r="Y736" s="131"/>
      <c r="Z736" s="131"/>
    </row>
    <row r="737" ht="13.5" customHeight="1">
      <c r="A737" s="131"/>
      <c r="B737" s="131"/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V737" s="131"/>
      <c r="W737" s="131"/>
      <c r="X737" s="131"/>
      <c r="Y737" s="131"/>
      <c r="Z737" s="131"/>
    </row>
    <row r="738" ht="13.5" customHeight="1">
      <c r="A738" s="131"/>
      <c r="B738" s="131"/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V738" s="131"/>
      <c r="W738" s="131"/>
      <c r="X738" s="131"/>
      <c r="Y738" s="131"/>
      <c r="Z738" s="131"/>
    </row>
    <row r="739" ht="13.5" customHeight="1">
      <c r="A739" s="131"/>
      <c r="B739" s="131"/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V739" s="131"/>
      <c r="W739" s="131"/>
      <c r="X739" s="131"/>
      <c r="Y739" s="131"/>
      <c r="Z739" s="131"/>
    </row>
    <row r="740" ht="13.5" customHeight="1">
      <c r="A740" s="131"/>
      <c r="B740" s="131"/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V740" s="131"/>
      <c r="W740" s="131"/>
      <c r="X740" s="131"/>
      <c r="Y740" s="131"/>
      <c r="Z740" s="131"/>
    </row>
    <row r="741" ht="13.5" customHeight="1">
      <c r="A741" s="131"/>
      <c r="B741" s="131"/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V741" s="131"/>
      <c r="W741" s="131"/>
      <c r="X741" s="131"/>
      <c r="Y741" s="131"/>
      <c r="Z741" s="131"/>
    </row>
    <row r="742" ht="13.5" customHeight="1">
      <c r="A742" s="131"/>
      <c r="B742" s="131"/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V742" s="131"/>
      <c r="W742" s="131"/>
      <c r="X742" s="131"/>
      <c r="Y742" s="131"/>
      <c r="Z742" s="131"/>
    </row>
    <row r="743" ht="13.5" customHeight="1">
      <c r="A743" s="131"/>
      <c r="B743" s="131"/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  <c r="W743" s="131"/>
      <c r="X743" s="131"/>
      <c r="Y743" s="131"/>
      <c r="Z743" s="131"/>
    </row>
    <row r="744" ht="13.5" customHeight="1">
      <c r="A744" s="131"/>
      <c r="B744" s="131"/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V744" s="131"/>
      <c r="W744" s="131"/>
      <c r="X744" s="131"/>
      <c r="Y744" s="131"/>
      <c r="Z744" s="131"/>
    </row>
    <row r="745" ht="13.5" customHeight="1">
      <c r="A745" s="131"/>
      <c r="B745" s="131"/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V745" s="131"/>
      <c r="W745" s="131"/>
      <c r="X745" s="131"/>
      <c r="Y745" s="131"/>
      <c r="Z745" s="131"/>
    </row>
    <row r="746" ht="13.5" customHeight="1">
      <c r="A746" s="131"/>
      <c r="B746" s="131"/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V746" s="131"/>
      <c r="W746" s="131"/>
      <c r="X746" s="131"/>
      <c r="Y746" s="131"/>
      <c r="Z746" s="131"/>
    </row>
    <row r="747" ht="13.5" customHeight="1">
      <c r="A747" s="131"/>
      <c r="B747" s="131"/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V747" s="131"/>
      <c r="W747" s="131"/>
      <c r="X747" s="131"/>
      <c r="Y747" s="131"/>
      <c r="Z747" s="131"/>
    </row>
    <row r="748" ht="13.5" customHeight="1">
      <c r="A748" s="131"/>
      <c r="B748" s="131"/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V748" s="131"/>
      <c r="W748" s="131"/>
      <c r="X748" s="131"/>
      <c r="Y748" s="131"/>
      <c r="Z748" s="131"/>
    </row>
    <row r="749" ht="13.5" customHeight="1">
      <c r="A749" s="131"/>
      <c r="B749" s="131"/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V749" s="131"/>
      <c r="W749" s="131"/>
      <c r="X749" s="131"/>
      <c r="Y749" s="131"/>
      <c r="Z749" s="131"/>
    </row>
    <row r="750" ht="13.5" customHeight="1">
      <c r="A750" s="131"/>
      <c r="B750" s="131"/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V750" s="131"/>
      <c r="W750" s="131"/>
      <c r="X750" s="131"/>
      <c r="Y750" s="131"/>
      <c r="Z750" s="131"/>
    </row>
    <row r="751" ht="13.5" customHeight="1">
      <c r="A751" s="131"/>
      <c r="B751" s="131"/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V751" s="131"/>
      <c r="W751" s="131"/>
      <c r="X751" s="131"/>
      <c r="Y751" s="131"/>
      <c r="Z751" s="131"/>
    </row>
    <row r="752" ht="13.5" customHeight="1">
      <c r="A752" s="131"/>
      <c r="B752" s="131"/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V752" s="131"/>
      <c r="W752" s="131"/>
      <c r="X752" s="131"/>
      <c r="Y752" s="131"/>
      <c r="Z752" s="131"/>
    </row>
    <row r="753" ht="13.5" customHeight="1">
      <c r="A753" s="131"/>
      <c r="B753" s="131"/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V753" s="131"/>
      <c r="W753" s="131"/>
      <c r="X753" s="131"/>
      <c r="Y753" s="131"/>
      <c r="Z753" s="131"/>
    </row>
    <row r="754" ht="13.5" customHeight="1">
      <c r="A754" s="131"/>
      <c r="B754" s="131"/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  <c r="W754" s="131"/>
      <c r="X754" s="131"/>
      <c r="Y754" s="131"/>
      <c r="Z754" s="131"/>
    </row>
    <row r="755" ht="13.5" customHeight="1">
      <c r="A755" s="131"/>
      <c r="B755" s="131"/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V755" s="131"/>
      <c r="W755" s="131"/>
      <c r="X755" s="131"/>
      <c r="Y755" s="131"/>
      <c r="Z755" s="131"/>
    </row>
    <row r="756" ht="13.5" customHeight="1">
      <c r="A756" s="131"/>
      <c r="B756" s="131"/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V756" s="131"/>
      <c r="W756" s="131"/>
      <c r="X756" s="131"/>
      <c r="Y756" s="131"/>
      <c r="Z756" s="131"/>
    </row>
    <row r="757" ht="13.5" customHeight="1">
      <c r="A757" s="131"/>
      <c r="B757" s="131"/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V757" s="131"/>
      <c r="W757" s="131"/>
      <c r="X757" s="131"/>
      <c r="Y757" s="131"/>
      <c r="Z757" s="131"/>
    </row>
    <row r="758" ht="13.5" customHeight="1">
      <c r="A758" s="131"/>
      <c r="B758" s="131"/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V758" s="131"/>
      <c r="W758" s="131"/>
      <c r="X758" s="131"/>
      <c r="Y758" s="131"/>
      <c r="Z758" s="131"/>
    </row>
    <row r="759" ht="13.5" customHeight="1">
      <c r="A759" s="131"/>
      <c r="B759" s="131"/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V759" s="131"/>
      <c r="W759" s="131"/>
      <c r="X759" s="131"/>
      <c r="Y759" s="131"/>
      <c r="Z759" s="131"/>
    </row>
    <row r="760" ht="13.5" customHeight="1">
      <c r="A760" s="131"/>
      <c r="B760" s="131"/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V760" s="131"/>
      <c r="W760" s="131"/>
      <c r="X760" s="131"/>
      <c r="Y760" s="131"/>
      <c r="Z760" s="131"/>
    </row>
    <row r="761" ht="13.5" customHeight="1">
      <c r="A761" s="131"/>
      <c r="B761" s="131"/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V761" s="131"/>
      <c r="W761" s="131"/>
      <c r="X761" s="131"/>
      <c r="Y761" s="131"/>
      <c r="Z761" s="131"/>
    </row>
    <row r="762" ht="13.5" customHeight="1">
      <c r="A762" s="131"/>
      <c r="B762" s="131"/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  <c r="W762" s="131"/>
      <c r="X762" s="131"/>
      <c r="Y762" s="131"/>
      <c r="Z762" s="131"/>
    </row>
    <row r="763" ht="13.5" customHeight="1">
      <c r="A763" s="131"/>
      <c r="B763" s="131"/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V763" s="131"/>
      <c r="W763" s="131"/>
      <c r="X763" s="131"/>
      <c r="Y763" s="131"/>
      <c r="Z763" s="131"/>
    </row>
    <row r="764" ht="13.5" customHeight="1">
      <c r="A764" s="131"/>
      <c r="B764" s="131"/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V764" s="131"/>
      <c r="W764" s="131"/>
      <c r="X764" s="131"/>
      <c r="Y764" s="131"/>
      <c r="Z764" s="131"/>
    </row>
    <row r="765" ht="13.5" customHeight="1">
      <c r="A765" s="131"/>
      <c r="B765" s="131"/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  <c r="W765" s="131"/>
      <c r="X765" s="131"/>
      <c r="Y765" s="131"/>
      <c r="Z765" s="131"/>
    </row>
    <row r="766" ht="13.5" customHeight="1">
      <c r="A766" s="131"/>
      <c r="B766" s="131"/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V766" s="131"/>
      <c r="W766" s="131"/>
      <c r="X766" s="131"/>
      <c r="Y766" s="131"/>
      <c r="Z766" s="131"/>
    </row>
    <row r="767" ht="13.5" customHeight="1">
      <c r="A767" s="131"/>
      <c r="B767" s="131"/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V767" s="131"/>
      <c r="W767" s="131"/>
      <c r="X767" s="131"/>
      <c r="Y767" s="131"/>
      <c r="Z767" s="131"/>
    </row>
    <row r="768" ht="13.5" customHeight="1">
      <c r="A768" s="131"/>
      <c r="B768" s="131"/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V768" s="131"/>
      <c r="W768" s="131"/>
      <c r="X768" s="131"/>
      <c r="Y768" s="131"/>
      <c r="Z768" s="131"/>
    </row>
    <row r="769" ht="13.5" customHeight="1">
      <c r="A769" s="131"/>
      <c r="B769" s="131"/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V769" s="131"/>
      <c r="W769" s="131"/>
      <c r="X769" s="131"/>
      <c r="Y769" s="131"/>
      <c r="Z769" s="131"/>
    </row>
    <row r="770" ht="13.5" customHeight="1">
      <c r="A770" s="131"/>
      <c r="B770" s="131"/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V770" s="131"/>
      <c r="W770" s="131"/>
      <c r="X770" s="131"/>
      <c r="Y770" s="131"/>
      <c r="Z770" s="131"/>
    </row>
    <row r="771" ht="13.5" customHeight="1">
      <c r="A771" s="131"/>
      <c r="B771" s="131"/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V771" s="131"/>
      <c r="W771" s="131"/>
      <c r="X771" s="131"/>
      <c r="Y771" s="131"/>
      <c r="Z771" s="131"/>
    </row>
    <row r="772" ht="13.5" customHeight="1">
      <c r="A772" s="131"/>
      <c r="B772" s="131"/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V772" s="131"/>
      <c r="W772" s="131"/>
      <c r="X772" s="131"/>
      <c r="Y772" s="131"/>
      <c r="Z772" s="131"/>
    </row>
    <row r="773" ht="13.5" customHeight="1">
      <c r="A773" s="131"/>
      <c r="B773" s="131"/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V773" s="131"/>
      <c r="W773" s="131"/>
      <c r="X773" s="131"/>
      <c r="Y773" s="131"/>
      <c r="Z773" s="131"/>
    </row>
    <row r="774" ht="13.5" customHeight="1">
      <c r="A774" s="131"/>
      <c r="B774" s="131"/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V774" s="131"/>
      <c r="W774" s="131"/>
      <c r="X774" s="131"/>
      <c r="Y774" s="131"/>
      <c r="Z774" s="131"/>
    </row>
    <row r="775" ht="13.5" customHeight="1">
      <c r="A775" s="131"/>
      <c r="B775" s="131"/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V775" s="131"/>
      <c r="W775" s="131"/>
      <c r="X775" s="131"/>
      <c r="Y775" s="131"/>
      <c r="Z775" s="131"/>
    </row>
    <row r="776" ht="13.5" customHeight="1">
      <c r="A776" s="131"/>
      <c r="B776" s="131"/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  <c r="W776" s="131"/>
      <c r="X776" s="131"/>
      <c r="Y776" s="131"/>
      <c r="Z776" s="131"/>
    </row>
    <row r="777" ht="13.5" customHeight="1">
      <c r="A777" s="131"/>
      <c r="B777" s="131"/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V777" s="131"/>
      <c r="W777" s="131"/>
      <c r="X777" s="131"/>
      <c r="Y777" s="131"/>
      <c r="Z777" s="131"/>
    </row>
    <row r="778" ht="13.5" customHeight="1">
      <c r="A778" s="131"/>
      <c r="B778" s="131"/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V778" s="131"/>
      <c r="W778" s="131"/>
      <c r="X778" s="131"/>
      <c r="Y778" s="131"/>
      <c r="Z778" s="131"/>
    </row>
    <row r="779" ht="13.5" customHeight="1">
      <c r="A779" s="131"/>
      <c r="B779" s="131"/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V779" s="131"/>
      <c r="W779" s="131"/>
      <c r="X779" s="131"/>
      <c r="Y779" s="131"/>
      <c r="Z779" s="131"/>
    </row>
    <row r="780" ht="13.5" customHeight="1">
      <c r="A780" s="131"/>
      <c r="B780" s="131"/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V780" s="131"/>
      <c r="W780" s="131"/>
      <c r="X780" s="131"/>
      <c r="Y780" s="131"/>
      <c r="Z780" s="131"/>
    </row>
    <row r="781" ht="13.5" customHeight="1">
      <c r="A781" s="131"/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V781" s="131"/>
      <c r="W781" s="131"/>
      <c r="X781" s="131"/>
      <c r="Y781" s="131"/>
      <c r="Z781" s="131"/>
    </row>
    <row r="782" ht="13.5" customHeight="1">
      <c r="A782" s="131"/>
      <c r="B782" s="131"/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V782" s="131"/>
      <c r="W782" s="131"/>
      <c r="X782" s="131"/>
      <c r="Y782" s="131"/>
      <c r="Z782" s="131"/>
    </row>
    <row r="783" ht="13.5" customHeight="1">
      <c r="A783" s="131"/>
      <c r="B783" s="131"/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V783" s="131"/>
      <c r="W783" s="131"/>
      <c r="X783" s="131"/>
      <c r="Y783" s="131"/>
      <c r="Z783" s="131"/>
    </row>
    <row r="784" ht="13.5" customHeight="1">
      <c r="A784" s="131"/>
      <c r="B784" s="131"/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V784" s="131"/>
      <c r="W784" s="131"/>
      <c r="X784" s="131"/>
      <c r="Y784" s="131"/>
      <c r="Z784" s="131"/>
    </row>
    <row r="785" ht="13.5" customHeight="1">
      <c r="A785" s="131"/>
      <c r="B785" s="131"/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V785" s="131"/>
      <c r="W785" s="131"/>
      <c r="X785" s="131"/>
      <c r="Y785" s="131"/>
      <c r="Z785" s="131"/>
    </row>
    <row r="786" ht="13.5" customHeight="1">
      <c r="A786" s="131"/>
      <c r="B786" s="131"/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V786" s="131"/>
      <c r="W786" s="131"/>
      <c r="X786" s="131"/>
      <c r="Y786" s="131"/>
      <c r="Z786" s="131"/>
    </row>
    <row r="787" ht="13.5" customHeight="1">
      <c r="A787" s="131"/>
      <c r="B787" s="131"/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  <c r="W787" s="131"/>
      <c r="X787" s="131"/>
      <c r="Y787" s="131"/>
      <c r="Z787" s="131"/>
    </row>
    <row r="788" ht="13.5" customHeight="1">
      <c r="A788" s="131"/>
      <c r="B788" s="131"/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V788" s="131"/>
      <c r="W788" s="131"/>
      <c r="X788" s="131"/>
      <c r="Y788" s="131"/>
      <c r="Z788" s="131"/>
    </row>
    <row r="789" ht="13.5" customHeight="1">
      <c r="A789" s="131"/>
      <c r="B789" s="131"/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</row>
    <row r="790" ht="13.5" customHeight="1">
      <c r="A790" s="131"/>
      <c r="B790" s="131"/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V790" s="131"/>
      <c r="W790" s="131"/>
      <c r="X790" s="131"/>
      <c r="Y790" s="131"/>
      <c r="Z790" s="131"/>
    </row>
    <row r="791" ht="13.5" customHeight="1">
      <c r="A791" s="131"/>
      <c r="B791" s="131"/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V791" s="131"/>
      <c r="W791" s="131"/>
      <c r="X791" s="131"/>
      <c r="Y791" s="131"/>
      <c r="Z791" s="131"/>
    </row>
    <row r="792" ht="13.5" customHeight="1">
      <c r="A792" s="131"/>
      <c r="B792" s="131"/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V792" s="131"/>
      <c r="W792" s="131"/>
      <c r="X792" s="131"/>
      <c r="Y792" s="131"/>
      <c r="Z792" s="131"/>
    </row>
    <row r="793" ht="13.5" customHeight="1">
      <c r="A793" s="131"/>
      <c r="B793" s="131"/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V793" s="131"/>
      <c r="W793" s="131"/>
      <c r="X793" s="131"/>
      <c r="Y793" s="131"/>
      <c r="Z793" s="131"/>
    </row>
    <row r="794" ht="13.5" customHeight="1">
      <c r="A794" s="131"/>
      <c r="B794" s="131"/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V794" s="131"/>
      <c r="W794" s="131"/>
      <c r="X794" s="131"/>
      <c r="Y794" s="131"/>
      <c r="Z794" s="131"/>
    </row>
    <row r="795" ht="13.5" customHeight="1">
      <c r="A795" s="131"/>
      <c r="B795" s="131"/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V795" s="131"/>
      <c r="W795" s="131"/>
      <c r="X795" s="131"/>
      <c r="Y795" s="131"/>
      <c r="Z795" s="131"/>
    </row>
    <row r="796" ht="13.5" customHeight="1">
      <c r="A796" s="131"/>
      <c r="B796" s="131"/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V796" s="131"/>
      <c r="W796" s="131"/>
      <c r="X796" s="131"/>
      <c r="Y796" s="131"/>
      <c r="Z796" s="131"/>
    </row>
    <row r="797" ht="13.5" customHeight="1">
      <c r="A797" s="131"/>
      <c r="B797" s="131"/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V797" s="131"/>
      <c r="W797" s="131"/>
      <c r="X797" s="131"/>
      <c r="Y797" s="131"/>
      <c r="Z797" s="131"/>
    </row>
    <row r="798" ht="13.5" customHeight="1">
      <c r="A798" s="131"/>
      <c r="B798" s="131"/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  <c r="W798" s="131"/>
      <c r="X798" s="131"/>
      <c r="Y798" s="131"/>
      <c r="Z798" s="131"/>
    </row>
    <row r="799" ht="13.5" customHeight="1">
      <c r="A799" s="131"/>
      <c r="B799" s="131"/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V799" s="131"/>
      <c r="W799" s="131"/>
      <c r="X799" s="131"/>
      <c r="Y799" s="131"/>
      <c r="Z799" s="131"/>
    </row>
    <row r="800" ht="13.5" customHeight="1">
      <c r="A800" s="131"/>
      <c r="B800" s="131"/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V800" s="131"/>
      <c r="W800" s="131"/>
      <c r="X800" s="131"/>
      <c r="Y800" s="131"/>
      <c r="Z800" s="131"/>
    </row>
    <row r="801" ht="13.5" customHeight="1">
      <c r="A801" s="131"/>
      <c r="B801" s="131"/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V801" s="131"/>
      <c r="W801" s="131"/>
      <c r="X801" s="131"/>
      <c r="Y801" s="131"/>
      <c r="Z801" s="131"/>
    </row>
    <row r="802" ht="13.5" customHeight="1">
      <c r="A802" s="131"/>
      <c r="B802" s="131"/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V802" s="131"/>
      <c r="W802" s="131"/>
      <c r="X802" s="131"/>
      <c r="Y802" s="131"/>
      <c r="Z802" s="131"/>
    </row>
    <row r="803" ht="13.5" customHeight="1">
      <c r="A803" s="131"/>
      <c r="B803" s="131"/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V803" s="131"/>
      <c r="W803" s="131"/>
      <c r="X803" s="131"/>
      <c r="Y803" s="131"/>
      <c r="Z803" s="131"/>
    </row>
    <row r="804" ht="13.5" customHeight="1">
      <c r="A804" s="131"/>
      <c r="B804" s="131"/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V804" s="131"/>
      <c r="W804" s="131"/>
      <c r="X804" s="131"/>
      <c r="Y804" s="131"/>
      <c r="Z804" s="131"/>
    </row>
    <row r="805" ht="13.5" customHeight="1">
      <c r="A805" s="131"/>
      <c r="B805" s="131"/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V805" s="131"/>
      <c r="W805" s="131"/>
      <c r="X805" s="131"/>
      <c r="Y805" s="131"/>
      <c r="Z805" s="131"/>
    </row>
    <row r="806" ht="13.5" customHeight="1">
      <c r="A806" s="131"/>
      <c r="B806" s="131"/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V806" s="131"/>
      <c r="W806" s="131"/>
      <c r="X806" s="131"/>
      <c r="Y806" s="131"/>
      <c r="Z806" s="131"/>
    </row>
    <row r="807" ht="13.5" customHeight="1">
      <c r="A807" s="131"/>
      <c r="B807" s="131"/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V807" s="131"/>
      <c r="W807" s="131"/>
      <c r="X807" s="131"/>
      <c r="Y807" s="131"/>
      <c r="Z807" s="131"/>
    </row>
    <row r="808" ht="13.5" customHeight="1">
      <c r="A808" s="131"/>
      <c r="B808" s="131"/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V808" s="131"/>
      <c r="W808" s="131"/>
      <c r="X808" s="131"/>
      <c r="Y808" s="131"/>
      <c r="Z808" s="131"/>
    </row>
    <row r="809" ht="13.5" customHeight="1">
      <c r="A809" s="131"/>
      <c r="B809" s="131"/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  <c r="W809" s="131"/>
      <c r="X809" s="131"/>
      <c r="Y809" s="131"/>
      <c r="Z809" s="131"/>
    </row>
    <row r="810" ht="13.5" customHeight="1">
      <c r="A810" s="131"/>
      <c r="B810" s="131"/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V810" s="131"/>
      <c r="W810" s="131"/>
      <c r="X810" s="131"/>
      <c r="Y810" s="131"/>
      <c r="Z810" s="131"/>
    </row>
    <row r="811" ht="13.5" customHeight="1">
      <c r="A811" s="131"/>
      <c r="B811" s="131"/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V811" s="131"/>
      <c r="W811" s="131"/>
      <c r="X811" s="131"/>
      <c r="Y811" s="131"/>
      <c r="Z811" s="131"/>
    </row>
    <row r="812" ht="13.5" customHeight="1">
      <c r="A812" s="131"/>
      <c r="B812" s="131"/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V812" s="131"/>
      <c r="W812" s="131"/>
      <c r="X812" s="131"/>
      <c r="Y812" s="131"/>
      <c r="Z812" s="131"/>
    </row>
    <row r="813" ht="13.5" customHeight="1">
      <c r="A813" s="131"/>
      <c r="B813" s="131"/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V813" s="131"/>
      <c r="W813" s="131"/>
      <c r="X813" s="131"/>
      <c r="Y813" s="131"/>
      <c r="Z813" s="131"/>
    </row>
    <row r="814" ht="13.5" customHeight="1">
      <c r="A814" s="131"/>
      <c r="B814" s="131"/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V814" s="131"/>
      <c r="W814" s="131"/>
      <c r="X814" s="131"/>
      <c r="Y814" s="131"/>
      <c r="Z814" s="131"/>
    </row>
    <row r="815" ht="13.5" customHeight="1">
      <c r="A815" s="131"/>
      <c r="B815" s="131"/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V815" s="131"/>
      <c r="W815" s="131"/>
      <c r="X815" s="131"/>
      <c r="Y815" s="131"/>
      <c r="Z815" s="131"/>
    </row>
    <row r="816" ht="13.5" customHeight="1">
      <c r="A816" s="131"/>
      <c r="B816" s="131"/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V816" s="131"/>
      <c r="W816" s="131"/>
      <c r="X816" s="131"/>
      <c r="Y816" s="131"/>
      <c r="Z816" s="131"/>
    </row>
    <row r="817" ht="13.5" customHeight="1">
      <c r="A817" s="131"/>
      <c r="B817" s="131"/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V817" s="131"/>
      <c r="W817" s="131"/>
      <c r="X817" s="131"/>
      <c r="Y817" s="131"/>
      <c r="Z817" s="131"/>
    </row>
    <row r="818" ht="13.5" customHeight="1">
      <c r="A818" s="131"/>
      <c r="B818" s="131"/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V818" s="131"/>
      <c r="W818" s="131"/>
      <c r="X818" s="131"/>
      <c r="Y818" s="131"/>
      <c r="Z818" s="131"/>
    </row>
    <row r="819" ht="13.5" customHeight="1">
      <c r="A819" s="131"/>
      <c r="B819" s="131"/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V819" s="131"/>
      <c r="W819" s="131"/>
      <c r="X819" s="131"/>
      <c r="Y819" s="131"/>
      <c r="Z819" s="131"/>
    </row>
    <row r="820" ht="13.5" customHeight="1">
      <c r="A820" s="131"/>
      <c r="B820" s="131"/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  <c r="W820" s="131"/>
      <c r="X820" s="131"/>
      <c r="Y820" s="131"/>
      <c r="Z820" s="131"/>
    </row>
    <row r="821" ht="13.5" customHeight="1">
      <c r="A821" s="131"/>
      <c r="B821" s="131"/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V821" s="131"/>
      <c r="W821" s="131"/>
      <c r="X821" s="131"/>
      <c r="Y821" s="131"/>
      <c r="Z821" s="131"/>
    </row>
    <row r="822" ht="13.5" customHeight="1">
      <c r="A822" s="131"/>
      <c r="B822" s="131"/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V822" s="131"/>
      <c r="W822" s="131"/>
      <c r="X822" s="131"/>
      <c r="Y822" s="131"/>
      <c r="Z822" s="131"/>
    </row>
    <row r="823" ht="13.5" customHeight="1">
      <c r="A823" s="131"/>
      <c r="B823" s="131"/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V823" s="131"/>
      <c r="W823" s="131"/>
      <c r="X823" s="131"/>
      <c r="Y823" s="131"/>
      <c r="Z823" s="131"/>
    </row>
    <row r="824" ht="13.5" customHeight="1">
      <c r="A824" s="131"/>
      <c r="B824" s="131"/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V824" s="131"/>
      <c r="W824" s="131"/>
      <c r="X824" s="131"/>
      <c r="Y824" s="131"/>
      <c r="Z824" s="131"/>
    </row>
    <row r="825" ht="13.5" customHeight="1">
      <c r="A825" s="131"/>
      <c r="B825" s="131"/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V825" s="131"/>
      <c r="W825" s="131"/>
      <c r="X825" s="131"/>
      <c r="Y825" s="131"/>
      <c r="Z825" s="131"/>
    </row>
    <row r="826" ht="13.5" customHeight="1">
      <c r="A826" s="131"/>
      <c r="B826" s="131"/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V826" s="131"/>
      <c r="W826" s="131"/>
      <c r="X826" s="131"/>
      <c r="Y826" s="131"/>
      <c r="Z826" s="131"/>
    </row>
    <row r="827" ht="13.5" customHeight="1">
      <c r="A827" s="131"/>
      <c r="B827" s="131"/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V827" s="131"/>
      <c r="W827" s="131"/>
      <c r="X827" s="131"/>
      <c r="Y827" s="131"/>
      <c r="Z827" s="131"/>
    </row>
    <row r="828" ht="13.5" customHeight="1">
      <c r="A828" s="131"/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V828" s="131"/>
      <c r="W828" s="131"/>
      <c r="X828" s="131"/>
      <c r="Y828" s="131"/>
      <c r="Z828" s="131"/>
    </row>
    <row r="829" ht="13.5" customHeight="1">
      <c r="A829" s="131"/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V829" s="131"/>
      <c r="W829" s="131"/>
      <c r="X829" s="131"/>
      <c r="Y829" s="131"/>
      <c r="Z829" s="131"/>
    </row>
    <row r="830" ht="13.5" customHeight="1">
      <c r="A830" s="131"/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V830" s="131"/>
      <c r="W830" s="131"/>
      <c r="X830" s="131"/>
      <c r="Y830" s="131"/>
      <c r="Z830" s="131"/>
    </row>
    <row r="831" ht="13.5" customHeight="1">
      <c r="A831" s="131"/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  <c r="W831" s="131"/>
      <c r="X831" s="131"/>
      <c r="Y831" s="131"/>
      <c r="Z831" s="131"/>
    </row>
    <row r="832" ht="13.5" customHeight="1">
      <c r="A832" s="131"/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V832" s="131"/>
      <c r="W832" s="131"/>
      <c r="X832" s="131"/>
      <c r="Y832" s="131"/>
      <c r="Z832" s="131"/>
    </row>
    <row r="833" ht="13.5" customHeight="1">
      <c r="A833" s="131"/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V833" s="131"/>
      <c r="W833" s="131"/>
      <c r="X833" s="131"/>
      <c r="Y833" s="131"/>
      <c r="Z833" s="131"/>
    </row>
    <row r="834" ht="13.5" customHeight="1">
      <c r="A834" s="131"/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V834" s="131"/>
      <c r="W834" s="131"/>
      <c r="X834" s="131"/>
      <c r="Y834" s="131"/>
      <c r="Z834" s="131"/>
    </row>
    <row r="835" ht="13.5" customHeight="1">
      <c r="A835" s="131"/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V835" s="131"/>
      <c r="W835" s="131"/>
      <c r="X835" s="131"/>
      <c r="Y835" s="131"/>
      <c r="Z835" s="131"/>
    </row>
    <row r="836" ht="13.5" customHeight="1">
      <c r="A836" s="131"/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V836" s="131"/>
      <c r="W836" s="131"/>
      <c r="X836" s="131"/>
      <c r="Y836" s="131"/>
      <c r="Z836" s="131"/>
    </row>
    <row r="837" ht="13.5" customHeight="1">
      <c r="A837" s="131"/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V837" s="131"/>
      <c r="W837" s="131"/>
      <c r="X837" s="131"/>
      <c r="Y837" s="131"/>
      <c r="Z837" s="131"/>
    </row>
    <row r="838" ht="13.5" customHeight="1">
      <c r="A838" s="131"/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V838" s="131"/>
      <c r="W838" s="131"/>
      <c r="X838" s="131"/>
      <c r="Y838" s="131"/>
      <c r="Z838" s="131"/>
    </row>
    <row r="839" ht="13.5" customHeight="1">
      <c r="A839" s="131"/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V839" s="131"/>
      <c r="W839" s="131"/>
      <c r="X839" s="131"/>
      <c r="Y839" s="131"/>
      <c r="Z839" s="131"/>
    </row>
    <row r="840" ht="13.5" customHeight="1">
      <c r="A840" s="131"/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V840" s="131"/>
      <c r="W840" s="131"/>
      <c r="X840" s="131"/>
      <c r="Y840" s="131"/>
      <c r="Z840" s="131"/>
    </row>
    <row r="841" ht="13.5" customHeight="1">
      <c r="A841" s="131"/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V841" s="131"/>
      <c r="W841" s="131"/>
      <c r="X841" s="131"/>
      <c r="Y841" s="131"/>
      <c r="Z841" s="131"/>
    </row>
    <row r="842" ht="13.5" customHeight="1">
      <c r="A842" s="131"/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V842" s="131"/>
      <c r="W842" s="131"/>
      <c r="X842" s="131"/>
      <c r="Y842" s="131"/>
      <c r="Z842" s="131"/>
    </row>
    <row r="843" ht="13.5" customHeight="1">
      <c r="A843" s="131"/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V843" s="131"/>
      <c r="W843" s="131"/>
      <c r="X843" s="131"/>
      <c r="Y843" s="131"/>
      <c r="Z843" s="131"/>
    </row>
    <row r="844" ht="13.5" customHeight="1">
      <c r="A844" s="131"/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V844" s="131"/>
      <c r="W844" s="131"/>
      <c r="X844" s="131"/>
      <c r="Y844" s="131"/>
      <c r="Z844" s="131"/>
    </row>
    <row r="845" ht="13.5" customHeight="1">
      <c r="A845" s="131"/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V845" s="131"/>
      <c r="W845" s="131"/>
      <c r="X845" s="131"/>
      <c r="Y845" s="131"/>
      <c r="Z845" s="131"/>
    </row>
    <row r="846" ht="13.5" customHeight="1">
      <c r="A846" s="131"/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V846" s="131"/>
      <c r="W846" s="131"/>
      <c r="X846" s="131"/>
      <c r="Y846" s="131"/>
      <c r="Z846" s="131"/>
    </row>
    <row r="847" ht="13.5" customHeight="1">
      <c r="A847" s="131"/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V847" s="131"/>
      <c r="W847" s="131"/>
      <c r="X847" s="131"/>
      <c r="Y847" s="131"/>
      <c r="Z847" s="131"/>
    </row>
    <row r="848" ht="13.5" customHeight="1">
      <c r="A848" s="131"/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V848" s="131"/>
      <c r="W848" s="131"/>
      <c r="X848" s="131"/>
      <c r="Y848" s="131"/>
      <c r="Z848" s="131"/>
    </row>
    <row r="849" ht="13.5" customHeight="1">
      <c r="A849" s="131"/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V849" s="131"/>
      <c r="W849" s="131"/>
      <c r="X849" s="131"/>
      <c r="Y849" s="131"/>
      <c r="Z849" s="131"/>
    </row>
    <row r="850" ht="13.5" customHeight="1">
      <c r="A850" s="131"/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V850" s="131"/>
      <c r="W850" s="131"/>
      <c r="X850" s="131"/>
      <c r="Y850" s="131"/>
      <c r="Z850" s="131"/>
    </row>
    <row r="851" ht="13.5" customHeight="1">
      <c r="A851" s="131"/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V851" s="131"/>
      <c r="W851" s="131"/>
      <c r="X851" s="131"/>
      <c r="Y851" s="131"/>
      <c r="Z851" s="131"/>
    </row>
    <row r="852" ht="13.5" customHeight="1">
      <c r="A852" s="131"/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</row>
    <row r="853" ht="13.5" customHeight="1">
      <c r="A853" s="131"/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V853" s="131"/>
      <c r="W853" s="131"/>
      <c r="X853" s="131"/>
      <c r="Y853" s="131"/>
      <c r="Z853" s="131"/>
    </row>
    <row r="854" ht="13.5" customHeight="1">
      <c r="A854" s="131"/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V854" s="131"/>
      <c r="W854" s="131"/>
      <c r="X854" s="131"/>
      <c r="Y854" s="131"/>
      <c r="Z854" s="131"/>
    </row>
    <row r="855" ht="13.5" customHeight="1">
      <c r="A855" s="131"/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V855" s="131"/>
      <c r="W855" s="131"/>
      <c r="X855" s="131"/>
      <c r="Y855" s="131"/>
      <c r="Z855" s="131"/>
    </row>
    <row r="856" ht="13.5" customHeight="1">
      <c r="A856" s="131"/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V856" s="131"/>
      <c r="W856" s="131"/>
      <c r="X856" s="131"/>
      <c r="Y856" s="131"/>
      <c r="Z856" s="131"/>
    </row>
    <row r="857" ht="13.5" customHeight="1">
      <c r="A857" s="131"/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V857" s="131"/>
      <c r="W857" s="131"/>
      <c r="X857" s="131"/>
      <c r="Y857" s="131"/>
      <c r="Z857" s="131"/>
    </row>
    <row r="858" ht="13.5" customHeight="1">
      <c r="A858" s="131"/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V858" s="131"/>
      <c r="W858" s="131"/>
      <c r="X858" s="131"/>
      <c r="Y858" s="131"/>
      <c r="Z858" s="131"/>
    </row>
    <row r="859" ht="13.5" customHeight="1">
      <c r="A859" s="131"/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V859" s="131"/>
      <c r="W859" s="131"/>
      <c r="X859" s="131"/>
      <c r="Y859" s="131"/>
      <c r="Z859" s="131"/>
    </row>
    <row r="860" ht="13.5" customHeight="1">
      <c r="A860" s="131"/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V860" s="131"/>
      <c r="W860" s="131"/>
      <c r="X860" s="131"/>
      <c r="Y860" s="131"/>
      <c r="Z860" s="131"/>
    </row>
    <row r="861" ht="13.5" customHeight="1">
      <c r="A861" s="131"/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V861" s="131"/>
      <c r="W861" s="131"/>
      <c r="X861" s="131"/>
      <c r="Y861" s="131"/>
      <c r="Z861" s="131"/>
    </row>
    <row r="862" ht="13.5" customHeight="1">
      <c r="A862" s="131"/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V862" s="131"/>
      <c r="W862" s="131"/>
      <c r="X862" s="131"/>
      <c r="Y862" s="131"/>
      <c r="Z862" s="131"/>
    </row>
    <row r="863" ht="13.5" customHeight="1">
      <c r="A863" s="131"/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V863" s="131"/>
      <c r="W863" s="131"/>
      <c r="X863" s="131"/>
      <c r="Y863" s="131"/>
      <c r="Z863" s="131"/>
    </row>
    <row r="864" ht="13.5" customHeight="1">
      <c r="A864" s="131"/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V864" s="131"/>
      <c r="W864" s="131"/>
      <c r="X864" s="131"/>
      <c r="Y864" s="131"/>
      <c r="Z864" s="131"/>
    </row>
    <row r="865" ht="13.5" customHeight="1">
      <c r="A865" s="131"/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V865" s="131"/>
      <c r="W865" s="131"/>
      <c r="X865" s="131"/>
      <c r="Y865" s="131"/>
      <c r="Z865" s="131"/>
    </row>
    <row r="866" ht="13.5" customHeight="1">
      <c r="A866" s="131"/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V866" s="131"/>
      <c r="W866" s="131"/>
      <c r="X866" s="131"/>
      <c r="Y866" s="131"/>
      <c r="Z866" s="131"/>
    </row>
    <row r="867" ht="13.5" customHeight="1">
      <c r="A867" s="131"/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V867" s="131"/>
      <c r="W867" s="131"/>
      <c r="X867" s="131"/>
      <c r="Y867" s="131"/>
      <c r="Z867" s="131"/>
    </row>
    <row r="868" ht="13.5" customHeight="1">
      <c r="A868" s="131"/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V868" s="131"/>
      <c r="W868" s="131"/>
      <c r="X868" s="131"/>
      <c r="Y868" s="131"/>
      <c r="Z868" s="131"/>
    </row>
    <row r="869" ht="13.5" customHeight="1">
      <c r="A869" s="131"/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V869" s="131"/>
      <c r="W869" s="131"/>
      <c r="X869" s="131"/>
      <c r="Y869" s="131"/>
      <c r="Z869" s="131"/>
    </row>
    <row r="870" ht="13.5" customHeight="1">
      <c r="A870" s="131"/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V870" s="131"/>
      <c r="W870" s="131"/>
      <c r="X870" s="131"/>
      <c r="Y870" s="131"/>
      <c r="Z870" s="131"/>
    </row>
    <row r="871" ht="13.5" customHeight="1">
      <c r="A871" s="131"/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V871" s="131"/>
      <c r="W871" s="131"/>
      <c r="X871" s="131"/>
      <c r="Y871" s="131"/>
      <c r="Z871" s="131"/>
    </row>
    <row r="872" ht="13.5" customHeight="1">
      <c r="A872" s="131"/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V872" s="131"/>
      <c r="W872" s="131"/>
      <c r="X872" s="131"/>
      <c r="Y872" s="131"/>
      <c r="Z872" s="131"/>
    </row>
    <row r="873" ht="13.5" customHeight="1">
      <c r="A873" s="131"/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V873" s="131"/>
      <c r="W873" s="131"/>
      <c r="X873" s="131"/>
      <c r="Y873" s="131"/>
      <c r="Z873" s="131"/>
    </row>
    <row r="874" ht="13.5" customHeight="1">
      <c r="A874" s="131"/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V874" s="131"/>
      <c r="W874" s="131"/>
      <c r="X874" s="131"/>
      <c r="Y874" s="131"/>
      <c r="Z874" s="131"/>
    </row>
    <row r="875" ht="13.5" customHeight="1">
      <c r="A875" s="131"/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V875" s="131"/>
      <c r="W875" s="131"/>
      <c r="X875" s="131"/>
      <c r="Y875" s="131"/>
      <c r="Z875" s="131"/>
    </row>
    <row r="876" ht="13.5" customHeight="1">
      <c r="A876" s="131"/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V876" s="131"/>
      <c r="W876" s="131"/>
      <c r="X876" s="131"/>
      <c r="Y876" s="131"/>
      <c r="Z876" s="131"/>
    </row>
    <row r="877" ht="13.5" customHeight="1">
      <c r="A877" s="131"/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V877" s="131"/>
      <c r="W877" s="131"/>
      <c r="X877" s="131"/>
      <c r="Y877" s="131"/>
      <c r="Z877" s="131"/>
    </row>
    <row r="878" ht="13.5" customHeight="1">
      <c r="A878" s="131"/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V878" s="131"/>
      <c r="W878" s="131"/>
      <c r="X878" s="131"/>
      <c r="Y878" s="131"/>
      <c r="Z878" s="131"/>
    </row>
    <row r="879" ht="13.5" customHeight="1">
      <c r="A879" s="131"/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V879" s="131"/>
      <c r="W879" s="131"/>
      <c r="X879" s="131"/>
      <c r="Y879" s="131"/>
      <c r="Z879" s="131"/>
    </row>
    <row r="880" ht="13.5" customHeight="1">
      <c r="A880" s="131"/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V880" s="131"/>
      <c r="W880" s="131"/>
      <c r="X880" s="131"/>
      <c r="Y880" s="131"/>
      <c r="Z880" s="131"/>
    </row>
    <row r="881" ht="13.5" customHeight="1">
      <c r="A881" s="131"/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V881" s="131"/>
      <c r="W881" s="131"/>
      <c r="X881" s="131"/>
      <c r="Y881" s="131"/>
      <c r="Z881" s="131"/>
    </row>
    <row r="882" ht="13.5" customHeight="1">
      <c r="A882" s="131"/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V882" s="131"/>
      <c r="W882" s="131"/>
      <c r="X882" s="131"/>
      <c r="Y882" s="131"/>
      <c r="Z882" s="131"/>
    </row>
    <row r="883" ht="13.5" customHeight="1">
      <c r="A883" s="131"/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V883" s="131"/>
      <c r="W883" s="131"/>
      <c r="X883" s="131"/>
      <c r="Y883" s="131"/>
      <c r="Z883" s="131"/>
    </row>
    <row r="884" ht="13.5" customHeight="1">
      <c r="A884" s="131"/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V884" s="131"/>
      <c r="W884" s="131"/>
      <c r="X884" s="131"/>
      <c r="Y884" s="131"/>
      <c r="Z884" s="131"/>
    </row>
    <row r="885" ht="13.5" customHeight="1">
      <c r="A885" s="131"/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V885" s="131"/>
      <c r="W885" s="131"/>
      <c r="X885" s="131"/>
      <c r="Y885" s="131"/>
      <c r="Z885" s="131"/>
    </row>
    <row r="886" ht="13.5" customHeight="1">
      <c r="A886" s="131"/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V886" s="131"/>
      <c r="W886" s="131"/>
      <c r="X886" s="131"/>
      <c r="Y886" s="131"/>
      <c r="Z886" s="131"/>
    </row>
    <row r="887" ht="13.5" customHeight="1">
      <c r="A887" s="131"/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V887" s="131"/>
      <c r="W887" s="131"/>
      <c r="X887" s="131"/>
      <c r="Y887" s="131"/>
      <c r="Z887" s="131"/>
    </row>
    <row r="888" ht="13.5" customHeight="1">
      <c r="A888" s="131"/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V888" s="131"/>
      <c r="W888" s="131"/>
      <c r="X888" s="131"/>
      <c r="Y888" s="131"/>
      <c r="Z888" s="131"/>
    </row>
    <row r="889" ht="13.5" customHeight="1">
      <c r="A889" s="131"/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V889" s="131"/>
      <c r="W889" s="131"/>
      <c r="X889" s="131"/>
      <c r="Y889" s="131"/>
      <c r="Z889" s="131"/>
    </row>
    <row r="890" ht="13.5" customHeight="1">
      <c r="A890" s="131"/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V890" s="131"/>
      <c r="W890" s="131"/>
      <c r="X890" s="131"/>
      <c r="Y890" s="131"/>
      <c r="Z890" s="131"/>
    </row>
    <row r="891" ht="13.5" customHeight="1">
      <c r="A891" s="131"/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V891" s="131"/>
      <c r="W891" s="131"/>
      <c r="X891" s="131"/>
      <c r="Y891" s="131"/>
      <c r="Z891" s="131"/>
    </row>
    <row r="892" ht="13.5" customHeight="1">
      <c r="A892" s="131"/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V892" s="131"/>
      <c r="W892" s="131"/>
      <c r="X892" s="131"/>
      <c r="Y892" s="131"/>
      <c r="Z892" s="131"/>
    </row>
    <row r="893" ht="13.5" customHeight="1">
      <c r="A893" s="131"/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V893" s="131"/>
      <c r="W893" s="131"/>
      <c r="X893" s="131"/>
      <c r="Y893" s="131"/>
      <c r="Z893" s="131"/>
    </row>
    <row r="894" ht="13.5" customHeight="1">
      <c r="A894" s="131"/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V894" s="131"/>
      <c r="W894" s="131"/>
      <c r="X894" s="131"/>
      <c r="Y894" s="131"/>
      <c r="Z894" s="131"/>
    </row>
    <row r="895" ht="13.5" customHeight="1">
      <c r="A895" s="131"/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V895" s="131"/>
      <c r="W895" s="131"/>
      <c r="X895" s="131"/>
      <c r="Y895" s="131"/>
      <c r="Z895" s="131"/>
    </row>
    <row r="896" ht="13.5" customHeight="1">
      <c r="A896" s="131"/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V896" s="131"/>
      <c r="W896" s="131"/>
      <c r="X896" s="131"/>
      <c r="Y896" s="131"/>
      <c r="Z896" s="131"/>
    </row>
    <row r="897" ht="13.5" customHeight="1">
      <c r="A897" s="131"/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V897" s="131"/>
      <c r="W897" s="131"/>
      <c r="X897" s="131"/>
      <c r="Y897" s="131"/>
      <c r="Z897" s="131"/>
    </row>
    <row r="898" ht="13.5" customHeight="1">
      <c r="A898" s="131"/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V898" s="131"/>
      <c r="W898" s="131"/>
      <c r="X898" s="131"/>
      <c r="Y898" s="131"/>
      <c r="Z898" s="131"/>
    </row>
    <row r="899" ht="13.5" customHeight="1">
      <c r="A899" s="131"/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V899" s="131"/>
      <c r="W899" s="131"/>
      <c r="X899" s="131"/>
      <c r="Y899" s="131"/>
      <c r="Z899" s="131"/>
    </row>
    <row r="900" ht="13.5" customHeight="1">
      <c r="A900" s="131"/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V900" s="131"/>
      <c r="W900" s="131"/>
      <c r="X900" s="131"/>
      <c r="Y900" s="131"/>
      <c r="Z900" s="131"/>
    </row>
    <row r="901" ht="13.5" customHeight="1">
      <c r="A901" s="131"/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V901" s="131"/>
      <c r="W901" s="131"/>
      <c r="X901" s="131"/>
      <c r="Y901" s="131"/>
      <c r="Z901" s="131"/>
    </row>
    <row r="902" ht="13.5" customHeight="1">
      <c r="A902" s="131"/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V902" s="131"/>
      <c r="W902" s="131"/>
      <c r="X902" s="131"/>
      <c r="Y902" s="131"/>
      <c r="Z902" s="131"/>
    </row>
    <row r="903" ht="13.5" customHeight="1">
      <c r="A903" s="131"/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V903" s="131"/>
      <c r="W903" s="131"/>
      <c r="X903" s="131"/>
      <c r="Y903" s="131"/>
      <c r="Z903" s="131"/>
    </row>
    <row r="904" ht="13.5" customHeight="1">
      <c r="A904" s="131"/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V904" s="131"/>
      <c r="W904" s="131"/>
      <c r="X904" s="131"/>
      <c r="Y904" s="131"/>
      <c r="Z904" s="131"/>
    </row>
    <row r="905" ht="13.5" customHeight="1">
      <c r="A905" s="131"/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V905" s="131"/>
      <c r="W905" s="131"/>
      <c r="X905" s="131"/>
      <c r="Y905" s="131"/>
      <c r="Z905" s="131"/>
    </row>
    <row r="906" ht="13.5" customHeight="1">
      <c r="A906" s="131"/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V906" s="131"/>
      <c r="W906" s="131"/>
      <c r="X906" s="131"/>
      <c r="Y906" s="131"/>
      <c r="Z906" s="131"/>
    </row>
    <row r="907" ht="13.5" customHeight="1">
      <c r="A907" s="131"/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V907" s="131"/>
      <c r="W907" s="131"/>
      <c r="X907" s="131"/>
      <c r="Y907" s="131"/>
      <c r="Z907" s="131"/>
    </row>
    <row r="908" ht="13.5" customHeight="1">
      <c r="A908" s="131"/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V908" s="131"/>
      <c r="W908" s="131"/>
      <c r="X908" s="131"/>
      <c r="Y908" s="131"/>
      <c r="Z908" s="131"/>
    </row>
    <row r="909" ht="13.5" customHeight="1">
      <c r="A909" s="131"/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V909" s="131"/>
      <c r="W909" s="131"/>
      <c r="X909" s="131"/>
      <c r="Y909" s="131"/>
      <c r="Z909" s="131"/>
    </row>
    <row r="910" ht="13.5" customHeight="1">
      <c r="A910" s="131"/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V910" s="131"/>
      <c r="W910" s="131"/>
      <c r="X910" s="131"/>
      <c r="Y910" s="131"/>
      <c r="Z910" s="131"/>
    </row>
    <row r="911" ht="13.5" customHeight="1">
      <c r="A911" s="131"/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V911" s="131"/>
      <c r="W911" s="131"/>
      <c r="X911" s="131"/>
      <c r="Y911" s="131"/>
      <c r="Z911" s="131"/>
    </row>
    <row r="912" ht="13.5" customHeight="1">
      <c r="A912" s="131"/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V912" s="131"/>
      <c r="W912" s="131"/>
      <c r="X912" s="131"/>
      <c r="Y912" s="131"/>
      <c r="Z912" s="131"/>
    </row>
    <row r="913" ht="13.5" customHeight="1">
      <c r="A913" s="131"/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V913" s="131"/>
      <c r="W913" s="131"/>
      <c r="X913" s="131"/>
      <c r="Y913" s="131"/>
      <c r="Z913" s="131"/>
    </row>
    <row r="914" ht="13.5" customHeight="1">
      <c r="A914" s="131"/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V914" s="131"/>
      <c r="W914" s="131"/>
      <c r="X914" s="131"/>
      <c r="Y914" s="131"/>
      <c r="Z914" s="131"/>
    </row>
    <row r="915" ht="13.5" customHeight="1">
      <c r="A915" s="131"/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V915" s="131"/>
      <c r="W915" s="131"/>
      <c r="X915" s="131"/>
      <c r="Y915" s="131"/>
      <c r="Z915" s="131"/>
    </row>
    <row r="916" ht="13.5" customHeight="1">
      <c r="A916" s="131"/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</row>
    <row r="917" ht="13.5" customHeight="1">
      <c r="A917" s="131"/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V917" s="131"/>
      <c r="W917" s="131"/>
      <c r="X917" s="131"/>
      <c r="Y917" s="131"/>
      <c r="Z917" s="131"/>
    </row>
    <row r="918" ht="13.5" customHeight="1">
      <c r="A918" s="131"/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V918" s="131"/>
      <c r="W918" s="131"/>
      <c r="X918" s="131"/>
      <c r="Y918" s="131"/>
      <c r="Z918" s="131"/>
    </row>
    <row r="919" ht="13.5" customHeight="1">
      <c r="A919" s="131"/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V919" s="131"/>
      <c r="W919" s="131"/>
      <c r="X919" s="131"/>
      <c r="Y919" s="131"/>
      <c r="Z919" s="131"/>
    </row>
    <row r="920" ht="13.5" customHeight="1">
      <c r="A920" s="131"/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V920" s="131"/>
      <c r="W920" s="131"/>
      <c r="X920" s="131"/>
      <c r="Y920" s="131"/>
      <c r="Z920" s="131"/>
    </row>
    <row r="921" ht="13.5" customHeight="1">
      <c r="A921" s="131"/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V921" s="131"/>
      <c r="W921" s="131"/>
      <c r="X921" s="131"/>
      <c r="Y921" s="131"/>
      <c r="Z921" s="131"/>
    </row>
    <row r="922" ht="13.5" customHeight="1">
      <c r="A922" s="131"/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V922" s="131"/>
      <c r="W922" s="131"/>
      <c r="X922" s="131"/>
      <c r="Y922" s="131"/>
      <c r="Z922" s="131"/>
    </row>
    <row r="923" ht="13.5" customHeight="1">
      <c r="A923" s="131"/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V923" s="131"/>
      <c r="W923" s="131"/>
      <c r="X923" s="131"/>
      <c r="Y923" s="131"/>
      <c r="Z923" s="131"/>
    </row>
    <row r="924" ht="13.5" customHeight="1">
      <c r="A924" s="131"/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V924" s="131"/>
      <c r="W924" s="131"/>
      <c r="X924" s="131"/>
      <c r="Y924" s="131"/>
      <c r="Z924" s="131"/>
    </row>
    <row r="925" ht="13.5" customHeight="1">
      <c r="A925" s="131"/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V925" s="131"/>
      <c r="W925" s="131"/>
      <c r="X925" s="131"/>
      <c r="Y925" s="131"/>
      <c r="Z925" s="131"/>
    </row>
    <row r="926" ht="13.5" customHeight="1">
      <c r="A926" s="131"/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V926" s="131"/>
      <c r="W926" s="131"/>
      <c r="X926" s="131"/>
      <c r="Y926" s="131"/>
      <c r="Z926" s="131"/>
    </row>
    <row r="927" ht="13.5" customHeight="1">
      <c r="A927" s="131"/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V927" s="131"/>
      <c r="W927" s="131"/>
      <c r="X927" s="131"/>
      <c r="Y927" s="131"/>
      <c r="Z927" s="131"/>
    </row>
    <row r="928" ht="13.5" customHeight="1">
      <c r="A928" s="131"/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</row>
    <row r="929" ht="13.5" customHeight="1">
      <c r="A929" s="131"/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</row>
    <row r="930" ht="13.5" customHeight="1">
      <c r="A930" s="131"/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</row>
    <row r="931" ht="13.5" customHeight="1">
      <c r="A931" s="131"/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</row>
    <row r="932" ht="13.5" customHeight="1">
      <c r="A932" s="131"/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</row>
    <row r="933" ht="13.5" customHeight="1">
      <c r="A933" s="131"/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</row>
    <row r="934" ht="13.5" customHeight="1">
      <c r="A934" s="131"/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</row>
    <row r="935" ht="13.5" customHeight="1">
      <c r="A935" s="131"/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</row>
    <row r="936" ht="13.5" customHeight="1">
      <c r="A936" s="131"/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</row>
    <row r="937" ht="13.5" customHeight="1">
      <c r="A937" s="131"/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</row>
    <row r="938" ht="13.5" customHeight="1">
      <c r="A938" s="131"/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</row>
    <row r="939" ht="13.5" customHeight="1">
      <c r="A939" s="131"/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V939" s="131"/>
      <c r="W939" s="131"/>
      <c r="X939" s="131"/>
      <c r="Y939" s="131"/>
      <c r="Z939" s="131"/>
    </row>
    <row r="940" ht="13.5" customHeight="1">
      <c r="A940" s="131"/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V940" s="131"/>
      <c r="W940" s="131"/>
      <c r="X940" s="131"/>
      <c r="Y940" s="131"/>
      <c r="Z940" s="131"/>
    </row>
    <row r="941" ht="13.5" customHeight="1">
      <c r="A941" s="131"/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V941" s="131"/>
      <c r="W941" s="131"/>
      <c r="X941" s="131"/>
      <c r="Y941" s="131"/>
      <c r="Z941" s="131"/>
    </row>
    <row r="942" ht="13.5" customHeight="1">
      <c r="A942" s="131"/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V942" s="131"/>
      <c r="W942" s="131"/>
      <c r="X942" s="131"/>
      <c r="Y942" s="131"/>
      <c r="Z942" s="131"/>
    </row>
    <row r="943" ht="13.5" customHeight="1">
      <c r="A943" s="131"/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V943" s="131"/>
      <c r="W943" s="131"/>
      <c r="X943" s="131"/>
      <c r="Y943" s="131"/>
      <c r="Z943" s="131"/>
    </row>
    <row r="944" ht="13.5" customHeight="1">
      <c r="A944" s="131"/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V944" s="131"/>
      <c r="W944" s="131"/>
      <c r="X944" s="131"/>
      <c r="Y944" s="131"/>
      <c r="Z944" s="131"/>
    </row>
    <row r="945" ht="13.5" customHeight="1">
      <c r="A945" s="131"/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V945" s="131"/>
      <c r="W945" s="131"/>
      <c r="X945" s="131"/>
      <c r="Y945" s="131"/>
      <c r="Z945" s="131"/>
    </row>
    <row r="946" ht="13.5" customHeight="1">
      <c r="A946" s="131"/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V946" s="131"/>
      <c r="W946" s="131"/>
      <c r="X946" s="131"/>
      <c r="Y946" s="131"/>
      <c r="Z946" s="131"/>
    </row>
    <row r="947" ht="13.5" customHeight="1">
      <c r="A947" s="131"/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V947" s="131"/>
      <c r="W947" s="131"/>
      <c r="X947" s="131"/>
      <c r="Y947" s="131"/>
      <c r="Z947" s="131"/>
    </row>
    <row r="948" ht="13.5" customHeight="1">
      <c r="A948" s="131"/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V948" s="131"/>
      <c r="W948" s="131"/>
      <c r="X948" s="131"/>
      <c r="Y948" s="131"/>
      <c r="Z948" s="131"/>
    </row>
    <row r="949" ht="13.5" customHeight="1">
      <c r="A949" s="131"/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V949" s="131"/>
      <c r="W949" s="131"/>
      <c r="X949" s="131"/>
      <c r="Y949" s="131"/>
      <c r="Z949" s="131"/>
    </row>
    <row r="950" ht="13.5" customHeight="1">
      <c r="A950" s="131"/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V950" s="131"/>
      <c r="W950" s="131"/>
      <c r="X950" s="131"/>
      <c r="Y950" s="131"/>
      <c r="Z950" s="131"/>
    </row>
    <row r="951" ht="13.5" customHeight="1">
      <c r="A951" s="131"/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V951" s="131"/>
      <c r="W951" s="131"/>
      <c r="X951" s="131"/>
      <c r="Y951" s="131"/>
      <c r="Z951" s="131"/>
    </row>
    <row r="952" ht="13.5" customHeight="1">
      <c r="A952" s="131"/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V952" s="131"/>
      <c r="W952" s="131"/>
      <c r="X952" s="131"/>
      <c r="Y952" s="131"/>
      <c r="Z952" s="131"/>
    </row>
    <row r="953" ht="13.5" customHeight="1">
      <c r="A953" s="131"/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V953" s="131"/>
      <c r="W953" s="131"/>
      <c r="X953" s="131"/>
      <c r="Y953" s="131"/>
      <c r="Z953" s="131"/>
    </row>
    <row r="954" ht="13.5" customHeight="1">
      <c r="A954" s="131"/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V954" s="131"/>
      <c r="W954" s="131"/>
      <c r="X954" s="131"/>
      <c r="Y954" s="131"/>
      <c r="Z954" s="131"/>
    </row>
    <row r="955" ht="13.5" customHeight="1">
      <c r="A955" s="131"/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V955" s="131"/>
      <c r="W955" s="131"/>
      <c r="X955" s="131"/>
      <c r="Y955" s="131"/>
      <c r="Z955" s="131"/>
    </row>
    <row r="956" ht="13.5" customHeight="1">
      <c r="A956" s="131"/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V956" s="131"/>
      <c r="W956" s="131"/>
      <c r="X956" s="131"/>
      <c r="Y956" s="131"/>
      <c r="Z956" s="131"/>
    </row>
    <row r="957" ht="13.5" customHeight="1">
      <c r="A957" s="131"/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V957" s="131"/>
      <c r="W957" s="131"/>
      <c r="X957" s="131"/>
      <c r="Y957" s="131"/>
      <c r="Z957" s="131"/>
    </row>
    <row r="958" ht="13.5" customHeight="1">
      <c r="A958" s="131"/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V958" s="131"/>
      <c r="W958" s="131"/>
      <c r="X958" s="131"/>
      <c r="Y958" s="131"/>
      <c r="Z958" s="131"/>
    </row>
    <row r="959" ht="13.5" customHeight="1">
      <c r="A959" s="131"/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V959" s="131"/>
      <c r="W959" s="131"/>
      <c r="X959" s="131"/>
      <c r="Y959" s="131"/>
      <c r="Z959" s="131"/>
    </row>
    <row r="960" ht="13.5" customHeight="1">
      <c r="A960" s="131"/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V960" s="131"/>
      <c r="W960" s="131"/>
      <c r="X960" s="131"/>
      <c r="Y960" s="131"/>
      <c r="Z960" s="131"/>
    </row>
    <row r="961" ht="13.5" customHeight="1">
      <c r="A961" s="131"/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V961" s="131"/>
      <c r="W961" s="131"/>
      <c r="X961" s="131"/>
      <c r="Y961" s="131"/>
      <c r="Z961" s="131"/>
    </row>
    <row r="962" ht="13.5" customHeight="1">
      <c r="A962" s="131"/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V962" s="131"/>
      <c r="W962" s="131"/>
      <c r="X962" s="131"/>
      <c r="Y962" s="131"/>
      <c r="Z962" s="131"/>
    </row>
    <row r="963" ht="13.5" customHeight="1">
      <c r="A963" s="131"/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V963" s="131"/>
      <c r="W963" s="131"/>
      <c r="X963" s="131"/>
      <c r="Y963" s="131"/>
      <c r="Z963" s="131"/>
    </row>
    <row r="964" ht="13.5" customHeight="1">
      <c r="A964" s="131"/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V964" s="131"/>
      <c r="W964" s="131"/>
      <c r="X964" s="131"/>
      <c r="Y964" s="131"/>
      <c r="Z964" s="131"/>
    </row>
    <row r="965" ht="13.5" customHeight="1">
      <c r="A965" s="131"/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V965" s="131"/>
      <c r="W965" s="131"/>
      <c r="X965" s="131"/>
      <c r="Y965" s="131"/>
      <c r="Z965" s="131"/>
    </row>
    <row r="966" ht="13.5" customHeight="1">
      <c r="A966" s="131"/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V966" s="131"/>
      <c r="W966" s="131"/>
      <c r="X966" s="131"/>
      <c r="Y966" s="131"/>
      <c r="Z966" s="131"/>
    </row>
    <row r="967" ht="13.5" customHeight="1">
      <c r="A967" s="131"/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V967" s="131"/>
      <c r="W967" s="131"/>
      <c r="X967" s="131"/>
      <c r="Y967" s="131"/>
      <c r="Z967" s="131"/>
    </row>
    <row r="968" ht="13.5" customHeight="1">
      <c r="A968" s="131"/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V968" s="131"/>
      <c r="W968" s="131"/>
      <c r="X968" s="131"/>
      <c r="Y968" s="131"/>
      <c r="Z968" s="131"/>
    </row>
    <row r="969" ht="13.5" customHeight="1">
      <c r="A969" s="131"/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V969" s="131"/>
      <c r="W969" s="131"/>
      <c r="X969" s="131"/>
      <c r="Y969" s="131"/>
      <c r="Z969" s="131"/>
    </row>
    <row r="970" ht="13.5" customHeight="1">
      <c r="A970" s="131"/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1"/>
    </row>
    <row r="971" ht="13.5" customHeight="1">
      <c r="A971" s="131"/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V971" s="131"/>
      <c r="W971" s="131"/>
      <c r="X971" s="131"/>
      <c r="Y971" s="131"/>
      <c r="Z971" s="131"/>
    </row>
    <row r="972" ht="13.5" customHeight="1">
      <c r="A972" s="131"/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V972" s="131"/>
      <c r="W972" s="131"/>
      <c r="X972" s="131"/>
      <c r="Y972" s="131"/>
      <c r="Z972" s="131"/>
    </row>
    <row r="973" ht="13.5" customHeight="1">
      <c r="A973" s="131"/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V973" s="131"/>
      <c r="W973" s="131"/>
      <c r="X973" s="131"/>
      <c r="Y973" s="131"/>
      <c r="Z973" s="131"/>
    </row>
    <row r="974" ht="13.5" customHeight="1">
      <c r="A974" s="131"/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V974" s="131"/>
      <c r="W974" s="131"/>
      <c r="X974" s="131"/>
      <c r="Y974" s="131"/>
      <c r="Z974" s="131"/>
    </row>
    <row r="975" ht="13.5" customHeight="1">
      <c r="A975" s="131"/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V975" s="131"/>
      <c r="W975" s="131"/>
      <c r="X975" s="131"/>
      <c r="Y975" s="131"/>
      <c r="Z975" s="131"/>
    </row>
    <row r="976" ht="13.5" customHeight="1">
      <c r="A976" s="131"/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V976" s="131"/>
      <c r="W976" s="131"/>
      <c r="X976" s="131"/>
      <c r="Y976" s="131"/>
      <c r="Z976" s="131"/>
    </row>
    <row r="977" ht="13.5" customHeight="1">
      <c r="A977" s="131"/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V977" s="131"/>
      <c r="W977" s="131"/>
      <c r="X977" s="131"/>
      <c r="Y977" s="131"/>
      <c r="Z977" s="131"/>
    </row>
    <row r="978" ht="13.5" customHeight="1">
      <c r="A978" s="131"/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V978" s="131"/>
      <c r="W978" s="131"/>
      <c r="X978" s="131"/>
      <c r="Y978" s="131"/>
      <c r="Z978" s="131"/>
    </row>
    <row r="979" ht="13.5" customHeight="1">
      <c r="A979" s="131"/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V979" s="131"/>
      <c r="W979" s="131"/>
      <c r="X979" s="131"/>
      <c r="Y979" s="131"/>
      <c r="Z979" s="131"/>
    </row>
    <row r="980" ht="13.5" customHeight="1">
      <c r="A980" s="131"/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V980" s="131"/>
      <c r="W980" s="131"/>
      <c r="X980" s="131"/>
      <c r="Y980" s="131"/>
      <c r="Z980" s="131"/>
    </row>
    <row r="981" ht="13.5" customHeight="1">
      <c r="A981" s="131"/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V981" s="131"/>
      <c r="W981" s="131"/>
      <c r="X981" s="131"/>
      <c r="Y981" s="131"/>
      <c r="Z981" s="131"/>
    </row>
    <row r="982" ht="13.5" customHeight="1">
      <c r="A982" s="131"/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V982" s="131"/>
      <c r="W982" s="131"/>
      <c r="X982" s="131"/>
      <c r="Y982" s="131"/>
      <c r="Z982" s="131"/>
    </row>
    <row r="983" ht="13.5" customHeight="1">
      <c r="A983" s="131"/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V983" s="131"/>
      <c r="W983" s="131"/>
      <c r="X983" s="131"/>
      <c r="Y983" s="131"/>
      <c r="Z983" s="131"/>
    </row>
    <row r="984" ht="13.5" customHeight="1">
      <c r="A984" s="131"/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V984" s="131"/>
      <c r="W984" s="131"/>
      <c r="X984" s="131"/>
      <c r="Y984" s="131"/>
      <c r="Z984" s="131"/>
    </row>
    <row r="985" ht="13.5" customHeight="1">
      <c r="A985" s="131"/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V985" s="131"/>
      <c r="W985" s="131"/>
      <c r="X985" s="131"/>
      <c r="Y985" s="131"/>
      <c r="Z985" s="131"/>
    </row>
    <row r="986" ht="13.5" customHeight="1">
      <c r="A986" s="131"/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V986" s="131"/>
      <c r="W986" s="131"/>
      <c r="X986" s="131"/>
      <c r="Y986" s="131"/>
      <c r="Z986" s="131"/>
    </row>
    <row r="987" ht="13.5" customHeight="1">
      <c r="A987" s="131"/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V987" s="131"/>
      <c r="W987" s="131"/>
      <c r="X987" s="131"/>
      <c r="Y987" s="131"/>
      <c r="Z987" s="131"/>
    </row>
    <row r="988" ht="13.5" customHeight="1">
      <c r="A988" s="131"/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V988" s="131"/>
      <c r="W988" s="131"/>
      <c r="X988" s="131"/>
      <c r="Y988" s="131"/>
      <c r="Z988" s="131"/>
    </row>
    <row r="989" ht="13.5" customHeight="1">
      <c r="A989" s="131"/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V989" s="131"/>
      <c r="W989" s="131"/>
      <c r="X989" s="131"/>
      <c r="Y989" s="131"/>
      <c r="Z989" s="131"/>
    </row>
    <row r="990" ht="13.5" customHeight="1">
      <c r="A990" s="131"/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V990" s="131"/>
      <c r="W990" s="131"/>
      <c r="X990" s="131"/>
      <c r="Y990" s="131"/>
      <c r="Z990" s="131"/>
    </row>
    <row r="991" ht="13.5" customHeight="1">
      <c r="A991" s="131"/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V991" s="131"/>
      <c r="W991" s="131"/>
      <c r="X991" s="131"/>
      <c r="Y991" s="131"/>
      <c r="Z991" s="131"/>
    </row>
    <row r="992" ht="13.5" customHeight="1">
      <c r="A992" s="131"/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V992" s="131"/>
      <c r="W992" s="131"/>
      <c r="X992" s="131"/>
      <c r="Y992" s="131"/>
      <c r="Z992" s="131"/>
    </row>
    <row r="993" ht="13.5" customHeight="1">
      <c r="A993" s="131"/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1"/>
      <c r="V993" s="131"/>
      <c r="W993" s="131"/>
      <c r="X993" s="131"/>
      <c r="Y993" s="131"/>
      <c r="Z993" s="131"/>
    </row>
    <row r="994" ht="13.5" customHeight="1">
      <c r="A994" s="131"/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1"/>
      <c r="V994" s="131"/>
      <c r="W994" s="131"/>
      <c r="X994" s="131"/>
      <c r="Y994" s="131"/>
      <c r="Z994" s="131"/>
    </row>
    <row r="995" ht="13.5" customHeight="1">
      <c r="A995" s="131"/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1"/>
      <c r="V995" s="131"/>
      <c r="W995" s="131"/>
      <c r="X995" s="131"/>
      <c r="Y995" s="131"/>
      <c r="Z995" s="131"/>
    </row>
    <row r="996" ht="13.5" customHeight="1">
      <c r="A996" s="131"/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1"/>
      <c r="V996" s="131"/>
      <c r="W996" s="131"/>
      <c r="X996" s="131"/>
      <c r="Y996" s="131"/>
      <c r="Z996" s="131"/>
    </row>
    <row r="997" ht="13.5" customHeight="1">
      <c r="A997" s="131"/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1"/>
      <c r="V997" s="131"/>
      <c r="W997" s="131"/>
      <c r="X997" s="131"/>
      <c r="Y997" s="131"/>
      <c r="Z997" s="131"/>
    </row>
    <row r="998" ht="13.5" customHeight="1">
      <c r="A998" s="131"/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1"/>
      <c r="V998" s="131"/>
      <c r="W998" s="131"/>
      <c r="X998" s="131"/>
      <c r="Y998" s="131"/>
      <c r="Z998" s="131"/>
    </row>
    <row r="999" ht="13.5" customHeight="1">
      <c r="A999" s="131"/>
      <c r="B999" s="131"/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31"/>
      <c r="N999" s="131"/>
      <c r="O999" s="131"/>
      <c r="P999" s="131"/>
      <c r="Q999" s="131"/>
      <c r="R999" s="131"/>
      <c r="S999" s="131"/>
      <c r="T999" s="131"/>
      <c r="U999" s="131"/>
      <c r="V999" s="131"/>
      <c r="W999" s="131"/>
      <c r="X999" s="131"/>
      <c r="Y999" s="131"/>
      <c r="Z999" s="131"/>
    </row>
    <row r="1000" ht="13.5" customHeight="1">
      <c r="A1000" s="131"/>
      <c r="B1000" s="131"/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131"/>
      <c r="P1000" s="131"/>
      <c r="Q1000" s="131"/>
      <c r="R1000" s="131"/>
      <c r="S1000" s="131"/>
      <c r="T1000" s="131"/>
      <c r="U1000" s="131"/>
      <c r="V1000" s="131"/>
      <c r="W1000" s="131"/>
      <c r="X1000" s="131"/>
      <c r="Y1000" s="131"/>
      <c r="Z1000" s="131"/>
    </row>
  </sheetData>
  <printOptions/>
  <pageMargins bottom="0.787401575" footer="0.0" header="0.0" left="0.7" right="0.7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32.43"/>
    <col customWidth="1" min="2" max="4" width="13.86"/>
    <col customWidth="1" min="5" max="26" width="11.43"/>
  </cols>
  <sheetData>
    <row r="1" ht="15.75" customHeight="1">
      <c r="A1" s="103" t="s">
        <v>178</v>
      </c>
      <c r="B1" s="103"/>
      <c r="C1" s="103"/>
      <c r="D1" s="10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05" t="s">
        <v>77</v>
      </c>
      <c r="B2" s="122" t="s">
        <v>131</v>
      </c>
      <c r="C2" s="122" t="s">
        <v>132</v>
      </c>
      <c r="D2" s="122" t="s">
        <v>133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07" t="s">
        <v>134</v>
      </c>
      <c r="B3" s="123" t="s">
        <v>82</v>
      </c>
      <c r="C3" s="123" t="s">
        <v>82</v>
      </c>
      <c r="D3" s="123" t="s">
        <v>82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9" t="s">
        <v>210</v>
      </c>
      <c r="B4" s="111"/>
      <c r="C4" s="111"/>
      <c r="D4" s="1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11" t="s">
        <v>275</v>
      </c>
      <c r="B5" s="125">
        <v>3022.0</v>
      </c>
      <c r="C5" s="125">
        <v>3423.0</v>
      </c>
      <c r="D5" s="125">
        <v>3002.0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11" t="s">
        <v>276</v>
      </c>
      <c r="B6" s="125">
        <v>10417.0</v>
      </c>
      <c r="C6" s="125">
        <v>15263.0</v>
      </c>
      <c r="D6" s="125">
        <v>9501.0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11" t="s">
        <v>277</v>
      </c>
      <c r="B7" s="125">
        <v>47482.25</v>
      </c>
      <c r="C7" s="125">
        <v>42914.25</v>
      </c>
      <c r="D7" s="125">
        <v>60387.375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11" t="s">
        <v>278</v>
      </c>
      <c r="B8" s="125">
        <v>49507.25</v>
      </c>
      <c r="C8" s="125">
        <v>45149.25</v>
      </c>
      <c r="D8" s="125">
        <v>62183.0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11" t="s">
        <v>279</v>
      </c>
      <c r="B9" s="125">
        <v>-2266.0</v>
      </c>
      <c r="C9" s="125">
        <v>2927.0</v>
      </c>
      <c r="D9" s="125">
        <v>-10177.0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11" t="s">
        <v>280</v>
      </c>
      <c r="B10" s="125">
        <v>432.0</v>
      </c>
      <c r="C10" s="125">
        <v>-7819.0</v>
      </c>
      <c r="D10" s="125">
        <v>2499.0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11" t="s">
        <v>225</v>
      </c>
      <c r="B11" s="129">
        <v>44134.0</v>
      </c>
      <c r="C11" s="129">
        <v>44134.0</v>
      </c>
      <c r="D11" s="129">
        <v>44134.0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11" t="s">
        <v>226</v>
      </c>
      <c r="B12" s="130" t="s">
        <v>227</v>
      </c>
      <c r="C12" s="130" t="s">
        <v>227</v>
      </c>
      <c r="D12" s="130" t="s">
        <v>228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11" t="s">
        <v>229</v>
      </c>
      <c r="B13" s="130" t="s">
        <v>230</v>
      </c>
      <c r="C13" s="130" t="s">
        <v>230</v>
      </c>
      <c r="D13" s="130" t="s">
        <v>230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2021-01-26T02:44:31Z</dcterms:created>
  <dc:creator>chase walian</dc:creator>
</cp:coreProperties>
</file>