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awrencelim/Projects/python-projects/pyfinny/resources/"/>
    </mc:Choice>
  </mc:AlternateContent>
  <xr:revisionPtr revIDLastSave="0" documentId="13_ncr:1_{10C0EE56-C800-3049-9A7A-6768E710F9DF}" xr6:coauthVersionLast="47" xr6:coauthVersionMax="47" xr10:uidLastSave="{00000000-0000-0000-0000-000000000000}"/>
  <bookViews>
    <workbookView xWindow="8840" yWindow="21600" windowWidth="21600" windowHeight="16200" xr2:uid="{00000000-000D-0000-FFFF-FFFF00000000}"/>
  </bookViews>
  <sheets>
    <sheet name="DCF" sheetId="1" r:id="rId1"/>
    <sheet name="Ratios " sheetId="2" r:id="rId2"/>
    <sheet name="DCF (Timur)" sheetId="3" state="hidden" r:id="rId3"/>
    <sheet name="Income Statement " sheetId="4" r:id="rId4"/>
    <sheet name="Balance Sheet" sheetId="5" r:id="rId5"/>
    <sheet name="Statement of Cashflow" sheetId="6" r:id="rId6"/>
    <sheet name="Supplemental Items (IS)" sheetId="7" r:id="rId7"/>
    <sheet name="Supplemental Items (BS)" sheetId="8" r:id="rId8"/>
    <sheet name="Supplemental Items (CF)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iwbtfCO3bwV9SFFDqT8aImbXFIrg=="/>
    </ext>
  </extLst>
</workbook>
</file>

<file path=xl/calcChain.xml><?xml version="1.0" encoding="utf-8"?>
<calcChain xmlns="http://schemas.openxmlformats.org/spreadsheetml/2006/main">
  <c r="C36" i="1" l="1"/>
  <c r="G34" i="4"/>
  <c r="D7" i="6"/>
  <c r="C7" i="6"/>
  <c r="B7" i="6"/>
  <c r="D56" i="5"/>
  <c r="C56" i="5"/>
  <c r="B56" i="5"/>
  <c r="C37" i="1"/>
  <c r="D17" i="4"/>
  <c r="D19" i="4" s="1"/>
  <c r="C17" i="4"/>
  <c r="B17" i="4"/>
  <c r="D10" i="4"/>
  <c r="C10" i="4"/>
  <c r="D7" i="4"/>
  <c r="C7" i="4"/>
  <c r="C19" i="4" s="1"/>
  <c r="B7" i="4"/>
  <c r="C19" i="1" s="1"/>
  <c r="D28" i="3"/>
  <c r="D24" i="3"/>
  <c r="D23" i="3"/>
  <c r="I14" i="3"/>
  <c r="J14" i="3" s="1"/>
  <c r="K14" i="3" s="1"/>
  <c r="L14" i="3" s="1"/>
  <c r="M14" i="3" s="1"/>
  <c r="G14" i="3"/>
  <c r="G15" i="3" s="1"/>
  <c r="F14" i="3"/>
  <c r="E14" i="3"/>
  <c r="F15" i="3" s="1"/>
  <c r="G13" i="3"/>
  <c r="G12" i="3"/>
  <c r="I12" i="3" s="1"/>
  <c r="J12" i="3" s="1"/>
  <c r="K12" i="3" s="1"/>
  <c r="L12" i="3" s="1"/>
  <c r="M12" i="3" s="1"/>
  <c r="F12" i="3"/>
  <c r="E12" i="3"/>
  <c r="F13" i="3" s="1"/>
  <c r="F11" i="3"/>
  <c r="G10" i="3"/>
  <c r="I10" i="3" s="1"/>
  <c r="J10" i="3" s="1"/>
  <c r="K10" i="3" s="1"/>
  <c r="L10" i="3" s="1"/>
  <c r="M10" i="3" s="1"/>
  <c r="F10" i="3"/>
  <c r="G11" i="3" s="1"/>
  <c r="E10" i="3"/>
  <c r="E40" i="1"/>
  <c r="E39" i="1"/>
  <c r="E38" i="1" s="1"/>
  <c r="C38" i="1"/>
  <c r="E35" i="1"/>
  <c r="F30" i="1"/>
  <c r="G30" i="1" s="1"/>
  <c r="H30" i="1" s="1"/>
  <c r="I30" i="1" s="1"/>
  <c r="J30" i="1" s="1"/>
  <c r="E30" i="1"/>
  <c r="D30" i="1"/>
  <c r="E31" i="1" s="1"/>
  <c r="C30" i="1"/>
  <c r="D31" i="1" s="1"/>
  <c r="E28" i="1"/>
  <c r="F28" i="1" s="1"/>
  <c r="G28" i="1" s="1"/>
  <c r="H28" i="1" s="1"/>
  <c r="I28" i="1" s="1"/>
  <c r="J28" i="1" s="1"/>
  <c r="D28" i="1"/>
  <c r="E29" i="1" s="1"/>
  <c r="C28" i="1"/>
  <c r="D29" i="1" s="1"/>
  <c r="D27" i="1"/>
  <c r="E26" i="1"/>
  <c r="F26" i="1" s="1"/>
  <c r="G26" i="1" s="1"/>
  <c r="H26" i="1" s="1"/>
  <c r="I26" i="1" s="1"/>
  <c r="J26" i="1" s="1"/>
  <c r="D26" i="1"/>
  <c r="E27" i="1" s="1"/>
  <c r="C26" i="1"/>
  <c r="E21" i="1"/>
  <c r="E22" i="1" s="1"/>
  <c r="D21" i="1"/>
  <c r="D22" i="1" s="1"/>
  <c r="C21" i="1"/>
  <c r="E19" i="1"/>
  <c r="E20" i="1" s="1"/>
  <c r="D19" i="1"/>
  <c r="I2" i="1"/>
  <c r="H2" i="1"/>
  <c r="G2" i="1"/>
  <c r="F2" i="1"/>
  <c r="E2" i="1"/>
  <c r="D2" i="1"/>
  <c r="C2" i="1"/>
  <c r="F8" i="3" l="1"/>
  <c r="D24" i="1"/>
  <c r="G8" i="3"/>
  <c r="E24" i="1"/>
  <c r="D20" i="1"/>
  <c r="C22" i="1"/>
  <c r="F22" i="1" s="1"/>
  <c r="G22" i="1" s="1"/>
  <c r="C35" i="1"/>
  <c r="E42" i="1" s="1"/>
  <c r="C7" i="1" s="1"/>
  <c r="F19" i="1"/>
  <c r="B10" i="4"/>
  <c r="B19" i="4"/>
  <c r="J4" i="1" l="1"/>
  <c r="H4" i="1"/>
  <c r="G4" i="1"/>
  <c r="F4" i="1"/>
  <c r="I4" i="1"/>
  <c r="I22" i="1"/>
  <c r="F20" i="1"/>
  <c r="G20" i="1" s="1"/>
  <c r="E8" i="3"/>
  <c r="E16" i="3" s="1"/>
  <c r="C24" i="1"/>
  <c r="C32" i="1" s="1"/>
  <c r="C3" i="1" s="1"/>
  <c r="E25" i="1"/>
  <c r="F24" i="1" s="1"/>
  <c r="E32" i="1"/>
  <c r="E3" i="1" s="1"/>
  <c r="G16" i="3"/>
  <c r="G9" i="3"/>
  <c r="I8" i="3"/>
  <c r="G19" i="1"/>
  <c r="F21" i="1"/>
  <c r="F23" i="1" s="1"/>
  <c r="D25" i="1"/>
  <c r="D32" i="1"/>
  <c r="D3" i="1" s="1"/>
  <c r="H22" i="1"/>
  <c r="F16" i="3"/>
  <c r="J22" i="1" l="1"/>
  <c r="I20" i="1"/>
  <c r="J20" i="1" s="1"/>
  <c r="H20" i="1"/>
  <c r="H19" i="1"/>
  <c r="G21" i="1"/>
  <c r="G23" i="1" s="1"/>
  <c r="G24" i="1"/>
  <c r="F32" i="1"/>
  <c r="F3" i="1" s="1"/>
  <c r="F6" i="1" s="1"/>
  <c r="J8" i="3"/>
  <c r="I16" i="3"/>
  <c r="I20" i="3" s="1"/>
  <c r="F9" i="3"/>
  <c r="J16" i="3" l="1"/>
  <c r="J20" i="3" s="1"/>
  <c r="K8" i="3"/>
  <c r="G32" i="1"/>
  <c r="G3" i="1" s="1"/>
  <c r="G6" i="1" s="1"/>
  <c r="G25" i="1"/>
  <c r="H24" i="1" s="1"/>
  <c r="H21" i="1"/>
  <c r="H23" i="1" s="1"/>
  <c r="I19" i="1"/>
  <c r="H32" i="1" l="1"/>
  <c r="H3" i="1" s="1"/>
  <c r="H6" i="1" s="1"/>
  <c r="H25" i="1"/>
  <c r="I24" i="1" s="1"/>
  <c r="L8" i="3"/>
  <c r="K16" i="3"/>
  <c r="K20" i="3" s="1"/>
  <c r="J19" i="1"/>
  <c r="J21" i="1" s="1"/>
  <c r="J23" i="1" s="1"/>
  <c r="I21" i="1"/>
  <c r="I23" i="1" s="1"/>
  <c r="I25" i="1" l="1"/>
  <c r="I32" i="1"/>
  <c r="I3" i="1" s="1"/>
  <c r="I6" i="1" s="1"/>
  <c r="J24" i="1"/>
  <c r="M8" i="3"/>
  <c r="M16" i="3" s="1"/>
  <c r="M18" i="3" s="1"/>
  <c r="M20" i="3" s="1"/>
  <c r="D22" i="3" s="1"/>
  <c r="D25" i="3" s="1"/>
  <c r="D30" i="3" s="1"/>
  <c r="D31" i="3" s="1"/>
  <c r="L16" i="3"/>
  <c r="L20" i="3" s="1"/>
  <c r="J32" i="1" l="1"/>
  <c r="J3" i="1" s="1"/>
  <c r="J5" i="1" s="1"/>
  <c r="J6" i="1" s="1"/>
  <c r="C9" i="1" s="1"/>
  <c r="C12" i="1" s="1"/>
  <c r="C13" i="1" s="1"/>
  <c r="J25" i="1"/>
</calcChain>
</file>

<file path=xl/sharedStrings.xml><?xml version="1.0" encoding="utf-8"?>
<sst xmlns="http://schemas.openxmlformats.org/spreadsheetml/2006/main" count="439" uniqueCount="281">
  <si>
    <t xml:space="preserve">Discounted Free Cash Flow Valuation </t>
  </si>
  <si>
    <t xml:space="preserve">Terminal Value </t>
  </si>
  <si>
    <t xml:space="preserve">Free Cash Flow </t>
  </si>
  <si>
    <t xml:space="preserve">Discount Factor </t>
  </si>
  <si>
    <t>PV of Future Cash</t>
  </si>
  <si>
    <t xml:space="preserve">Required Rate of Return </t>
  </si>
  <si>
    <t xml:space="preserve">Perpetual Growth </t>
  </si>
  <si>
    <t xml:space="preserve">Today's Value </t>
  </si>
  <si>
    <t>Shares Out</t>
  </si>
  <si>
    <t xml:space="preserve">Current Share Price </t>
  </si>
  <si>
    <t>Fair Value of Equity</t>
  </si>
  <si>
    <t xml:space="preserve">Upside </t>
  </si>
  <si>
    <t>FCF Buildup</t>
  </si>
  <si>
    <t>$mm</t>
  </si>
  <si>
    <t>Projected Annual Earnings</t>
  </si>
  <si>
    <t>2020 A</t>
  </si>
  <si>
    <t>2021 A</t>
  </si>
  <si>
    <t>2022 E</t>
  </si>
  <si>
    <t>2023 P</t>
  </si>
  <si>
    <t>2024 P</t>
  </si>
  <si>
    <t>2025 P</t>
  </si>
  <si>
    <t>2026 P</t>
  </si>
  <si>
    <t>2027 P</t>
  </si>
  <si>
    <t>Period</t>
  </si>
  <si>
    <t xml:space="preserve">Total Revenue </t>
  </si>
  <si>
    <t>Growth Rate</t>
  </si>
  <si>
    <t xml:space="preserve">Net Income </t>
  </si>
  <si>
    <t>Net Income Margins</t>
  </si>
  <si>
    <t>FCF</t>
  </si>
  <si>
    <t>NOPLAT</t>
  </si>
  <si>
    <t>Dep/Amrt</t>
  </si>
  <si>
    <t xml:space="preserve">Working Capital </t>
  </si>
  <si>
    <t>Cap Ex</t>
  </si>
  <si>
    <t>FCFF</t>
  </si>
  <si>
    <t>WACC Calculation</t>
  </si>
  <si>
    <t xml:space="preserve">Average Cost of Debt </t>
  </si>
  <si>
    <t xml:space="preserve">Weight of Debt </t>
  </si>
  <si>
    <t xml:space="preserve">Total Debt </t>
  </si>
  <si>
    <t>Tax Rate</t>
  </si>
  <si>
    <t>Market Cap</t>
  </si>
  <si>
    <t>Cost of Equity</t>
  </si>
  <si>
    <t>Weight of Equity</t>
  </si>
  <si>
    <t xml:space="preserve">Risk Free Rate </t>
  </si>
  <si>
    <t xml:space="preserve">Total Equity </t>
  </si>
  <si>
    <t xml:space="preserve">Beta </t>
  </si>
  <si>
    <t xml:space="preserve">Expected Return </t>
  </si>
  <si>
    <t>WACC</t>
  </si>
  <si>
    <t>Fiscal Year Ended September 28th,</t>
  </si>
  <si>
    <t>Historical Figures</t>
  </si>
  <si>
    <t>Projected Figures</t>
  </si>
  <si>
    <t>2017/18</t>
  </si>
  <si>
    <t>2018/19</t>
  </si>
  <si>
    <t>2019/20</t>
  </si>
  <si>
    <t>2020/21</t>
  </si>
  <si>
    <t>2021/22</t>
  </si>
  <si>
    <t>2022/23</t>
  </si>
  <si>
    <t>2023/24</t>
  </si>
  <si>
    <t>2024/25</t>
  </si>
  <si>
    <t>Free cash flow to the firm (FCFF)</t>
  </si>
  <si>
    <t xml:space="preserve">    (+) Depreciation &amp; (+)Amortization </t>
  </si>
  <si>
    <t xml:space="preserve">    𝛥Working Capital</t>
  </si>
  <si>
    <t xml:space="preserve">    (-)CapEx.</t>
  </si>
  <si>
    <t>Terminal value</t>
  </si>
  <si>
    <t>Present value</t>
  </si>
  <si>
    <t>Firm value</t>
  </si>
  <si>
    <t xml:space="preserve">   I. Cash on balance sheet</t>
  </si>
  <si>
    <t xml:space="preserve">   II. Market value of debt</t>
  </si>
  <si>
    <t>Market value of equity</t>
  </si>
  <si>
    <t>Current share price</t>
  </si>
  <si>
    <t># of shares oustanding</t>
  </si>
  <si>
    <t>Fair value</t>
  </si>
  <si>
    <t>Upside in %</t>
  </si>
  <si>
    <t>Terminal value - Free cash flow to the firm growth</t>
  </si>
  <si>
    <t>Terminal value - WACC</t>
  </si>
  <si>
    <t xml:space="preserve">WACC </t>
  </si>
  <si>
    <t>Income Statement</t>
  </si>
  <si>
    <t xml:space="preserve">For the Fiscal Period Ending
</t>
  </si>
  <si>
    <t>Apr. 30th - 2018</t>
  </si>
  <si>
    <t>Apr. 30th - 2019</t>
  </si>
  <si>
    <t>Apr. 30th - 2020</t>
  </si>
  <si>
    <t>Currency (Millions of US $ except per share data)</t>
  </si>
  <si>
    <t>USD</t>
  </si>
  <si>
    <t xml:space="preserve"> </t>
  </si>
  <si>
    <t>Revenue</t>
  </si>
  <si>
    <t>Other Revenue</t>
  </si>
  <si>
    <t>-</t>
  </si>
  <si>
    <t xml:space="preserve">  Total Revenue</t>
  </si>
  <si>
    <t>Cost Of Goods Sold</t>
  </si>
  <si>
    <t xml:space="preserve">  Gross Profit</t>
  </si>
  <si>
    <t>Selling General &amp; Admin Exp.</t>
  </si>
  <si>
    <t>R &amp; D Exp.</t>
  </si>
  <si>
    <t>Depreciation &amp; Amort.</t>
  </si>
  <si>
    <t>Other Operating Expense/(Income)</t>
  </si>
  <si>
    <t xml:space="preserve">  Other Operating Exp., Total</t>
  </si>
  <si>
    <t xml:space="preserve">  Operating Income</t>
  </si>
  <si>
    <t>Interest Expense</t>
  </si>
  <si>
    <t>Interest and Invest. Income</t>
  </si>
  <si>
    <t xml:space="preserve">  Net Interest Exp.</t>
  </si>
  <si>
    <t>Currency Exchange Gains (Loss)</t>
  </si>
  <si>
    <t>Other Non-Operating Inc. (Exp.)</t>
  </si>
  <si>
    <t xml:space="preserve">  EBT Excl. Unusual Items</t>
  </si>
  <si>
    <t>Impairment of Goodwill</t>
  </si>
  <si>
    <t>Gain (Loss) On Sale Of Invest.</t>
  </si>
  <si>
    <t>Other Unusual Items</t>
  </si>
  <si>
    <t xml:space="preserve">  EBT Incl. Unusual Items</t>
  </si>
  <si>
    <t>Income Tax Expense</t>
  </si>
  <si>
    <t>Tax</t>
  </si>
  <si>
    <t xml:space="preserve">  Earnings from Cont. Ops.</t>
  </si>
  <si>
    <t>Earnings of Discontinued Ops.</t>
  </si>
  <si>
    <t>Extraord. Item &amp; Account. Change</t>
  </si>
  <si>
    <t xml:space="preserve">  Net Income to Company</t>
  </si>
  <si>
    <t>Minority Int. in Earnings</t>
  </si>
  <si>
    <t xml:space="preserve">  Net Income</t>
  </si>
  <si>
    <t>Pref. Dividends and Other Adj.</t>
  </si>
  <si>
    <t xml:space="preserve">  NI to Common Incl Extra Items</t>
  </si>
  <si>
    <t xml:space="preserve">  NI to Common Excl. Extra Items</t>
  </si>
  <si>
    <t>Per Share Items</t>
  </si>
  <si>
    <t>Basic EPS</t>
  </si>
  <si>
    <t>Basic EPS Excl. Extra Items</t>
  </si>
  <si>
    <t>Weighted Avg. Basic Shares Out.</t>
  </si>
  <si>
    <t>Diluted EPS</t>
  </si>
  <si>
    <t>Diluted EPS Excl. Extra Items</t>
  </si>
  <si>
    <t>Weighted Avg. Diluted Shares Out.</t>
  </si>
  <si>
    <t>Normalized Basic EPS</t>
  </si>
  <si>
    <t>Normalized Diluted EPS</t>
  </si>
  <si>
    <t>Dividends per Share</t>
  </si>
  <si>
    <t>Payout Ratio %</t>
  </si>
  <si>
    <t>Shares per Depository Receipt</t>
  </si>
  <si>
    <t>Balance Sheet</t>
  </si>
  <si>
    <t xml:space="preserve">Balance Sheet as of:
</t>
  </si>
  <si>
    <t>Sep. 28th - 2018</t>
  </si>
  <si>
    <t>Sep. 28th - 2019</t>
  </si>
  <si>
    <t>Sep. 28th - 2020</t>
  </si>
  <si>
    <t>Currency</t>
  </si>
  <si>
    <t>ASSETS</t>
  </si>
  <si>
    <t>Cash And Equivalents</t>
  </si>
  <si>
    <t>Short Term Investments</t>
  </si>
  <si>
    <t xml:space="preserve">  Total Cash &amp; ST Investments</t>
  </si>
  <si>
    <t>Accounts Receivable</t>
  </si>
  <si>
    <t>Other Receivables</t>
  </si>
  <si>
    <t xml:space="preserve">  Total Receivables</t>
  </si>
  <si>
    <t>Inventory</t>
  </si>
  <si>
    <t>Restricted Cash</t>
  </si>
  <si>
    <t>Other Current Assets</t>
  </si>
  <si>
    <t xml:space="preserve">  Total Current Assets</t>
  </si>
  <si>
    <t>Gross Property, Plant &amp; Equipment</t>
  </si>
  <si>
    <t>Accumulated Depreciation</t>
  </si>
  <si>
    <t xml:space="preserve">  Net Property, Plant &amp; Equipment</t>
  </si>
  <si>
    <t>Long-term Investments</t>
  </si>
  <si>
    <t>Goodwill</t>
  </si>
  <si>
    <t>Other Intangibles</t>
  </si>
  <si>
    <t>Other Long-Term Assets</t>
  </si>
  <si>
    <t>Total Assets</t>
  </si>
  <si>
    <t>LIABILITIES</t>
  </si>
  <si>
    <t>Accounts Payable</t>
  </si>
  <si>
    <t>Accrued Exp.</t>
  </si>
  <si>
    <t>Short-term Borrowings</t>
  </si>
  <si>
    <t>Curr. Port. of LT Debt</t>
  </si>
  <si>
    <t>Curr. Port. of Leases</t>
  </si>
  <si>
    <t>Unearned Revenue, Current</t>
  </si>
  <si>
    <t>Other Current Liabilities</t>
  </si>
  <si>
    <t xml:space="preserve">  Total Current Liabilities</t>
  </si>
  <si>
    <t>Long-Term Debt</t>
  </si>
  <si>
    <t>Long-Term Leases</t>
  </si>
  <si>
    <t>Unearned Revenue, Non-Current</t>
  </si>
  <si>
    <t>Def. Tax Liability, Non-Curr.</t>
  </si>
  <si>
    <t>Other Non-Current Liabilities</t>
  </si>
  <si>
    <t>Total Liabilities</t>
  </si>
  <si>
    <t>Common Stock</t>
  </si>
  <si>
    <t>Additional Paid In Capital</t>
  </si>
  <si>
    <t>Retained Earnings</t>
  </si>
  <si>
    <t>Treasury Stock</t>
  </si>
  <si>
    <t>Comprehensive Inc. and Other</t>
  </si>
  <si>
    <t xml:space="preserve">  Total Common Equity</t>
  </si>
  <si>
    <t>Total Equity</t>
  </si>
  <si>
    <t>Total Liabilities And Equity</t>
  </si>
  <si>
    <t>Balance</t>
  </si>
  <si>
    <t>Cash Flow</t>
  </si>
  <si>
    <t>Net Income</t>
  </si>
  <si>
    <t>Depreciation &amp; Amort., Total</t>
  </si>
  <si>
    <t>Stock-Based Compensation</t>
  </si>
  <si>
    <t>Other Operating Activities</t>
  </si>
  <si>
    <t>Change in Acc. Receivable</t>
  </si>
  <si>
    <t>Change In Inventories</t>
  </si>
  <si>
    <t>Change in Acc. Payable</t>
  </si>
  <si>
    <t>Change in Unearned Rev.</t>
  </si>
  <si>
    <t>Change in Other Net Operating Assets</t>
  </si>
  <si>
    <t xml:space="preserve">  Cash from Ops.</t>
  </si>
  <si>
    <t>Capital Expenditure</t>
  </si>
  <si>
    <t>Cash Acquisitions</t>
  </si>
  <si>
    <t>Divestitures</t>
  </si>
  <si>
    <t>Invest. in Marketable &amp; Equity Securt.</t>
  </si>
  <si>
    <t>Net (Inc.) Dec. in Loans Originated/Sold</t>
  </si>
  <si>
    <t>Other Investing Activities</t>
  </si>
  <si>
    <t xml:space="preserve">  Cash from Investing</t>
  </si>
  <si>
    <t>Short Term Debt Issued</t>
  </si>
  <si>
    <t>Long-Term Debt Issued</t>
  </si>
  <si>
    <t>Total Debt Issued</t>
  </si>
  <si>
    <t>Short Term Debt Repaid</t>
  </si>
  <si>
    <t>Long-Term Debt Repaid</t>
  </si>
  <si>
    <t>Total Debt Repaid</t>
  </si>
  <si>
    <t>Issuance of Common Stock</t>
  </si>
  <si>
    <t>Repurchase of Common Stock</t>
  </si>
  <si>
    <t>Common Dividends Paid</t>
  </si>
  <si>
    <t>Total Dividends Paid</t>
  </si>
  <si>
    <t>Special Dividend Paid</t>
  </si>
  <si>
    <t>Other Financing Activities</t>
  </si>
  <si>
    <t xml:space="preserve">  Cash from Financing</t>
  </si>
  <si>
    <t xml:space="preserve">  Net Change in Cash</t>
  </si>
  <si>
    <t>Supplemental Items</t>
  </si>
  <si>
    <t>EBITDA</t>
  </si>
  <si>
    <t>EBITA</t>
  </si>
  <si>
    <t>EBIT</t>
  </si>
  <si>
    <t>EBITDAR</t>
  </si>
  <si>
    <t>As Reported Total Revenue*</t>
  </si>
  <si>
    <t>Effective Tax Rate %</t>
  </si>
  <si>
    <t>Current Domestic Taxes</t>
  </si>
  <si>
    <t>Current Foreign Taxes</t>
  </si>
  <si>
    <t>Total Current Taxes</t>
  </si>
  <si>
    <t>Deferred Domestic Taxes</t>
  </si>
  <si>
    <t>Deferred Foreign Taxes</t>
  </si>
  <si>
    <t>Total Deferred Taxes</t>
  </si>
  <si>
    <t>Normalized Net Income</t>
  </si>
  <si>
    <t>Interest on Long Term Debt</t>
  </si>
  <si>
    <t>Filing Date</t>
  </si>
  <si>
    <t>Restatement Type</t>
  </si>
  <si>
    <t>NC</t>
  </si>
  <si>
    <t>O</t>
  </si>
  <si>
    <t>Calculation Type</t>
  </si>
  <si>
    <t>REP</t>
  </si>
  <si>
    <t>Supplemental Operating Expense Items</t>
  </si>
  <si>
    <t>R&amp;D Exp.</t>
  </si>
  <si>
    <t>Net Rental Exp.</t>
  </si>
  <si>
    <t>Imputed Oper. Lease Interest Exp.</t>
  </si>
  <si>
    <t>Imputed Oper. Lease Depreciation</t>
  </si>
  <si>
    <t>Stock-Based Comp., COGS</t>
  </si>
  <si>
    <t>Stock-Based Comp., R&amp;D Exp.</t>
  </si>
  <si>
    <t>Stock-Based Comp., SG&amp;A Exp.</t>
  </si>
  <si>
    <t>Stock-Based Comp., Unallocated</t>
  </si>
  <si>
    <t xml:space="preserve">  Stock-Based Comp., Total</t>
  </si>
  <si>
    <t>Total Shares Out. on Filing Date</t>
  </si>
  <si>
    <t>Total Shares Out. on Balance Sheet Date</t>
  </si>
  <si>
    <t>Book Value/Share</t>
  </si>
  <si>
    <t>Tangible Book Value</t>
  </si>
  <si>
    <t>Tangible Book Value/Share</t>
  </si>
  <si>
    <t>Total Debt</t>
  </si>
  <si>
    <t>Net Debt</t>
  </si>
  <si>
    <t>Debt Equivalent Oper. Leases</t>
  </si>
  <si>
    <t>Inventory Method</t>
  </si>
  <si>
    <t>FIFO</t>
  </si>
  <si>
    <t>Land</t>
  </si>
  <si>
    <t>Machinery</t>
  </si>
  <si>
    <t>Leasehold Improvements</t>
  </si>
  <si>
    <t>Full Time Employees</t>
  </si>
  <si>
    <t>Accum. Allowance for Doubtful Accts</t>
  </si>
  <si>
    <t>NA</t>
  </si>
  <si>
    <t>RC</t>
  </si>
  <si>
    <t>RUP</t>
  </si>
  <si>
    <t xml:space="preserve">		RetainedEarnings</t>
  </si>
  <si>
    <t xml:space="preserve">		GainsLossesNotAffectingRetainedEarnings</t>
  </si>
  <si>
    <t xml:space="preserve">			ForeignCurrencyTranslationAdjustments</t>
  </si>
  <si>
    <t xml:space="preserve">			OtherEquityAdjustments</t>
  </si>
  <si>
    <t xml:space="preserve">		OtherEquityInterest</t>
  </si>
  <si>
    <t>TotalCapitalization</t>
  </si>
  <si>
    <t>PreferredStockEquity</t>
  </si>
  <si>
    <t>CommonStockEquity</t>
  </si>
  <si>
    <t>NetTangibleAssets</t>
  </si>
  <si>
    <t>WorkingCapital</t>
  </si>
  <si>
    <t>InvestedCapital</t>
  </si>
  <si>
    <t>TangibleBookValue</t>
  </si>
  <si>
    <t>TotalDebt</t>
  </si>
  <si>
    <t>NetDebt</t>
  </si>
  <si>
    <t>ShareIssued</t>
  </si>
  <si>
    <t>OrdinarySharesNumber</t>
  </si>
  <si>
    <t>Cash Interest Paid</t>
  </si>
  <si>
    <t>Cash Taxes Paid</t>
  </si>
  <si>
    <t>Levered Free Cash Flow</t>
  </si>
  <si>
    <t>Unlevered Free Cash Flow</t>
  </si>
  <si>
    <t>Change in Net Working Capital</t>
  </si>
  <si>
    <t>Net Debt Issued</t>
  </si>
  <si>
    <t xml:space="preserve">Average Rate of Debt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</si>
</sst>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-[$$-409]* #,##0_ ;_-[$$-409]* \-#,##0\ ;_-[$$-409]* &quot;-&quot;??_ ;_-@_ "/>
    <numFmt numFmtId="167" formatCode="_-* #,##0.00\ _€_-;\-* #,##0.00\ _€_-;_-* &quot;-&quot;??\ _€_-;_-@"/>
    <numFmt numFmtId="168" formatCode="_-[$$-409]* #,##0.00_ ;_-[$$-409]* \-#,##0.00\ ;_-[$$-409]* &quot;-&quot;??_ ;_-@_ "/>
    <numFmt numFmtId="169" formatCode="0.0%"/>
    <numFmt numFmtId="170" formatCode="_-* #,##0.0\ _€_-;\-* #,##0.0\ _€_-;_-* &quot;-&quot;?\ _€_-;_-@"/>
    <numFmt numFmtId="171" formatCode="_(* #,##0.0_);_(* \(#,##0.0\)_)\ ;_(* 0_)"/>
    <numFmt numFmtId="172" formatCode="_(#,##0.0%_);_(\(#,##0.0%\)_);_(#,##0.0%_)"/>
    <numFmt numFmtId="173" formatCode="mmm\-dd\-yyyy"/>
    <numFmt numFmtId="174" formatCode="_(&quot;$&quot;#,##0.0#_);_(\(&quot;$&quot;#,##0.0#\)_);_(&quot;$&quot;&quot; - &quot;_)"/>
    <numFmt numFmtId="175" formatCode="_(* #,##0_);_(* \(#,##0\)_)\ ;_(* 0_)"/>
  </numFmts>
  <fonts count="16">
    <font>
      <sz val="11"/>
      <color theme="1"/>
      <name val="Calibri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11"/>
      <name val="Calibri"/>
      <family val="2"/>
    </font>
    <font>
      <b/>
      <u/>
      <sz val="12"/>
      <color theme="1"/>
      <name val="Arial"/>
      <family val="2"/>
    </font>
    <font>
      <b/>
      <sz val="12"/>
      <color theme="1"/>
      <name val="Avenir"/>
      <family val="2"/>
    </font>
    <font>
      <sz val="12"/>
      <color theme="1"/>
      <name val="Avenir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3366"/>
        <bgColor rgb="FF003366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9" fontId="2" fillId="2" borderId="2" xfId="0" applyNumberFormat="1" applyFont="1" applyFill="1" applyBorder="1"/>
    <xf numFmtId="9" fontId="2" fillId="2" borderId="3" xfId="0" applyNumberFormat="1" applyFont="1" applyFill="1" applyBorder="1"/>
    <xf numFmtId="0" fontId="1" fillId="3" borderId="4" xfId="0" applyFont="1" applyFill="1" applyBorder="1" applyAlignment="1">
      <alignment horizontal="left"/>
    </xf>
    <xf numFmtId="44" fontId="1" fillId="3" borderId="5" xfId="0" applyNumberFormat="1" applyFont="1" applyFill="1" applyBorder="1"/>
    <xf numFmtId="44" fontId="1" fillId="4" borderId="5" xfId="0" applyNumberFormat="1" applyFont="1" applyFill="1" applyBorder="1"/>
    <xf numFmtId="44" fontId="1" fillId="4" borderId="6" xfId="0" applyNumberFormat="1" applyFont="1" applyFill="1" applyBorder="1"/>
    <xf numFmtId="0" fontId="1" fillId="3" borderId="5" xfId="0" applyFont="1" applyFill="1" applyBorder="1"/>
    <xf numFmtId="9" fontId="1" fillId="3" borderId="5" xfId="0" applyNumberFormat="1" applyFont="1" applyFill="1" applyBorder="1"/>
    <xf numFmtId="2" fontId="1" fillId="4" borderId="5" xfId="0" applyNumberFormat="1" applyFont="1" applyFill="1" applyBorder="1"/>
    <xf numFmtId="2" fontId="1" fillId="4" borderId="7" xfId="0" applyNumberFormat="1" applyFont="1" applyFill="1" applyBorder="1"/>
    <xf numFmtId="0" fontId="1" fillId="3" borderId="8" xfId="0" applyFont="1" applyFill="1" applyBorder="1" applyAlignment="1">
      <alignment horizontal="left"/>
    </xf>
    <xf numFmtId="0" fontId="1" fillId="3" borderId="2" xfId="0" applyFont="1" applyFill="1" applyBorder="1"/>
    <xf numFmtId="9" fontId="1" fillId="3" borderId="2" xfId="0" applyNumberFormat="1" applyFont="1" applyFill="1" applyBorder="1"/>
    <xf numFmtId="2" fontId="1" fillId="4" borderId="2" xfId="0" applyNumberFormat="1" applyFont="1" applyFill="1" applyBorder="1"/>
    <xf numFmtId="44" fontId="1" fillId="4" borderId="3" xfId="0" applyNumberFormat="1" applyFont="1" applyFill="1" applyBorder="1"/>
    <xf numFmtId="44" fontId="1" fillId="4" borderId="7" xfId="0" applyNumberFormat="1" applyFont="1" applyFill="1" applyBorder="1"/>
    <xf numFmtId="10" fontId="1" fillId="3" borderId="5" xfId="0" applyNumberFormat="1" applyFont="1" applyFill="1" applyBorder="1"/>
    <xf numFmtId="164" fontId="1" fillId="4" borderId="5" xfId="0" applyNumberFormat="1" applyFont="1" applyFill="1" applyBorder="1"/>
    <xf numFmtId="164" fontId="1" fillId="4" borderId="7" xfId="0" applyNumberFormat="1" applyFont="1" applyFill="1" applyBorder="1"/>
    <xf numFmtId="0" fontId="2" fillId="3" borderId="4" xfId="0" applyFont="1" applyFill="1" applyBorder="1" applyAlignment="1">
      <alignment horizontal="left"/>
    </xf>
    <xf numFmtId="165" fontId="1" fillId="3" borderId="5" xfId="0" applyNumberFormat="1" applyFont="1" applyFill="1" applyBorder="1"/>
    <xf numFmtId="0" fontId="2" fillId="5" borderId="9" xfId="0" applyFont="1" applyFill="1" applyBorder="1" applyAlignment="1">
      <alignment horizontal="left"/>
    </xf>
    <xf numFmtId="165" fontId="1" fillId="5" borderId="10" xfId="0" applyNumberFormat="1" applyFont="1" applyFill="1" applyBorder="1"/>
    <xf numFmtId="9" fontId="1" fillId="3" borderId="11" xfId="0" applyNumberFormat="1" applyFont="1" applyFill="1" applyBorder="1"/>
    <xf numFmtId="164" fontId="1" fillId="4" borderId="11" xfId="0" applyNumberFormat="1" applyFont="1" applyFill="1" applyBorder="1"/>
    <xf numFmtId="164" fontId="1" fillId="4" borderId="12" xfId="0" applyNumberFormat="1" applyFont="1" applyFill="1" applyBorder="1"/>
    <xf numFmtId="0" fontId="2" fillId="5" borderId="13" xfId="0" applyFont="1" applyFill="1" applyBorder="1" applyAlignment="1">
      <alignment horizontal="left"/>
    </xf>
    <xf numFmtId="9" fontId="1" fillId="5" borderId="14" xfId="0" applyNumberFormat="1" applyFont="1" applyFill="1" applyBorder="1"/>
    <xf numFmtId="9" fontId="1" fillId="0" borderId="0" xfId="0" applyNumberFormat="1" applyFont="1"/>
    <xf numFmtId="164" fontId="1" fillId="0" borderId="0" xfId="0" applyNumberFormat="1" applyFont="1"/>
    <xf numFmtId="0" fontId="2" fillId="2" borderId="1" xfId="0" applyFont="1" applyFill="1" applyBorder="1"/>
    <xf numFmtId="0" fontId="1" fillId="2" borderId="15" xfId="0" applyFont="1" applyFill="1" applyBorder="1"/>
    <xf numFmtId="0" fontId="1" fillId="2" borderId="6" xfId="0" applyFont="1" applyFill="1" applyBorder="1"/>
    <xf numFmtId="0" fontId="3" fillId="3" borderId="4" xfId="0" applyFont="1" applyFill="1" applyBorder="1"/>
    <xf numFmtId="0" fontId="2" fillId="4" borderId="5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3" borderId="4" xfId="0" applyFont="1" applyFill="1" applyBorder="1"/>
    <xf numFmtId="0" fontId="1" fillId="3" borderId="15" xfId="0" applyFont="1" applyFill="1" applyBorder="1"/>
    <xf numFmtId="0" fontId="1" fillId="4" borderId="15" xfId="0" applyFont="1" applyFill="1" applyBorder="1"/>
    <xf numFmtId="0" fontId="1" fillId="4" borderId="6" xfId="0" applyFont="1" applyFill="1" applyBorder="1"/>
    <xf numFmtId="0" fontId="1" fillId="3" borderId="16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3" borderId="4" xfId="0" applyFont="1" applyFill="1" applyBorder="1" applyAlignment="1">
      <alignment horizontal="right"/>
    </xf>
    <xf numFmtId="9" fontId="1" fillId="4" borderId="5" xfId="0" applyNumberFormat="1" applyFont="1" applyFill="1" applyBorder="1"/>
    <xf numFmtId="9" fontId="1" fillId="4" borderId="7" xfId="0" applyNumberFormat="1" applyFont="1" applyFill="1" applyBorder="1"/>
    <xf numFmtId="0" fontId="2" fillId="3" borderId="16" xfId="0" applyFont="1" applyFill="1" applyBorder="1" applyAlignment="1">
      <alignment horizontal="left"/>
    </xf>
    <xf numFmtId="44" fontId="1" fillId="3" borderId="11" xfId="0" applyNumberFormat="1" applyFont="1" applyFill="1" applyBorder="1"/>
    <xf numFmtId="44" fontId="1" fillId="4" borderId="11" xfId="0" applyNumberFormat="1" applyFont="1" applyFill="1" applyBorder="1"/>
    <xf numFmtId="44" fontId="1" fillId="4" borderId="12" xfId="0" applyNumberFormat="1" applyFont="1" applyFill="1" applyBorder="1"/>
    <xf numFmtId="0" fontId="1" fillId="0" borderId="0" xfId="0" applyFont="1" applyAlignment="1">
      <alignment horizontal="right"/>
    </xf>
    <xf numFmtId="9" fontId="1" fillId="2" borderId="15" xfId="0" applyNumberFormat="1" applyFont="1" applyFill="1" applyBorder="1"/>
    <xf numFmtId="9" fontId="1" fillId="2" borderId="6" xfId="0" applyNumberFormat="1" applyFont="1" applyFill="1" applyBorder="1"/>
    <xf numFmtId="10" fontId="1" fillId="3" borderId="7" xfId="0" applyNumberFormat="1" applyFont="1" applyFill="1" applyBorder="1"/>
    <xf numFmtId="44" fontId="1" fillId="3" borderId="7" xfId="0" applyNumberFormat="1" applyFont="1" applyFill="1" applyBorder="1"/>
    <xf numFmtId="9" fontId="1" fillId="3" borderId="7" xfId="0" applyNumberFormat="1" applyFont="1" applyFill="1" applyBorder="1"/>
    <xf numFmtId="0" fontId="1" fillId="3" borderId="16" xfId="0" applyFont="1" applyFill="1" applyBorder="1" applyAlignment="1">
      <alignment horizontal="left"/>
    </xf>
    <xf numFmtId="10" fontId="1" fillId="3" borderId="11" xfId="0" applyNumberFormat="1" applyFont="1" applyFill="1" applyBorder="1"/>
    <xf numFmtId="10" fontId="1" fillId="3" borderId="12" xfId="0" applyNumberFormat="1" applyFont="1" applyFill="1" applyBorder="1"/>
    <xf numFmtId="10" fontId="1" fillId="0" borderId="0" xfId="0" applyNumberFormat="1" applyFont="1"/>
    <xf numFmtId="0" fontId="1" fillId="0" borderId="0" xfId="0" applyFont="1" applyAlignment="1">
      <alignment vertical="center"/>
    </xf>
    <xf numFmtId="0" fontId="2" fillId="6" borderId="1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4" fontId="1" fillId="0" borderId="0" xfId="0" applyNumberFormat="1" applyFont="1"/>
    <xf numFmtId="44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2" fillId="0" borderId="18" xfId="0" applyFont="1" applyBorder="1" applyAlignment="1">
      <alignment vertical="center"/>
    </xf>
    <xf numFmtId="44" fontId="2" fillId="0" borderId="18" xfId="0" applyNumberFormat="1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44" fontId="2" fillId="0" borderId="20" xfId="0" applyNumberFormat="1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166" fontId="2" fillId="0" borderId="2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0" xfId="0" applyNumberFormat="1" applyFont="1" applyAlignment="1">
      <alignment vertical="center"/>
    </xf>
    <xf numFmtId="44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left" vertical="center"/>
    </xf>
    <xf numFmtId="0" fontId="2" fillId="0" borderId="22" xfId="0" applyFont="1" applyBorder="1" applyAlignment="1">
      <alignment horizontal="right" vertical="center"/>
    </xf>
    <xf numFmtId="166" fontId="2" fillId="0" borderId="22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68" fontId="1" fillId="0" borderId="0" xfId="0" applyNumberFormat="1" applyFont="1" applyAlignment="1">
      <alignment vertical="center"/>
    </xf>
    <xf numFmtId="3" fontId="1" fillId="0" borderId="0" xfId="0" applyNumberFormat="1" applyFont="1"/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right" vertical="center"/>
    </xf>
    <xf numFmtId="168" fontId="2" fillId="0" borderId="25" xfId="0" applyNumberFormat="1" applyFont="1" applyBorder="1" applyAlignment="1">
      <alignment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right" vertical="center"/>
    </xf>
    <xf numFmtId="10" fontId="2" fillId="0" borderId="28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0" fontId="6" fillId="7" borderId="5" xfId="0" applyNumberFormat="1" applyFont="1" applyFill="1" applyBorder="1" applyAlignment="1">
      <alignment vertical="center"/>
    </xf>
    <xf numFmtId="10" fontId="6" fillId="8" borderId="5" xfId="0" applyNumberFormat="1" applyFont="1" applyFill="1" applyBorder="1" applyAlignment="1">
      <alignment vertical="center"/>
    </xf>
    <xf numFmtId="0" fontId="8" fillId="9" borderId="5" xfId="0" applyFont="1" applyFill="1" applyBorder="1"/>
    <xf numFmtId="2" fontId="8" fillId="9" borderId="5" xfId="0" applyNumberFormat="1" applyFont="1" applyFill="1" applyBorder="1"/>
    <xf numFmtId="0" fontId="9" fillId="4" borderId="5" xfId="0" applyFont="1" applyFill="1" applyBorder="1" applyAlignment="1">
      <alignment wrapText="1"/>
    </xf>
    <xf numFmtId="2" fontId="9" fillId="4" borderId="5" xfId="0" applyNumberFormat="1" applyFont="1" applyFill="1" applyBorder="1" applyAlignment="1">
      <alignment horizontal="right" wrapText="1"/>
    </xf>
    <xf numFmtId="0" fontId="10" fillId="4" borderId="5" xfId="0" applyFont="1" applyFill="1" applyBorder="1" applyAlignment="1">
      <alignment wrapText="1"/>
    </xf>
    <xf numFmtId="2" fontId="10" fillId="4" borderId="5" xfId="0" applyNumberFormat="1" applyFont="1" applyFill="1" applyBorder="1" applyAlignment="1">
      <alignment horizontal="right" wrapText="1"/>
    </xf>
    <xf numFmtId="0" fontId="9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right" vertical="top" wrapText="1"/>
    </xf>
    <xf numFmtId="2" fontId="9" fillId="0" borderId="29" xfId="0" applyNumberFormat="1" applyFont="1" applyBorder="1" applyAlignment="1">
      <alignment horizontal="right" vertical="top" wrapText="1"/>
    </xf>
    <xf numFmtId="2" fontId="9" fillId="0" borderId="0" xfId="0" applyNumberFormat="1" applyFont="1" applyAlignment="1">
      <alignment horizontal="right" vertical="top" wrapText="1"/>
    </xf>
    <xf numFmtId="0" fontId="2" fillId="7" borderId="5" xfId="0" applyFont="1" applyFill="1" applyBorder="1"/>
    <xf numFmtId="169" fontId="2" fillId="7" borderId="5" xfId="0" applyNumberFormat="1" applyFont="1" applyFill="1" applyBorder="1"/>
    <xf numFmtId="2" fontId="12" fillId="0" borderId="29" xfId="0" applyNumberFormat="1" applyFont="1" applyBorder="1" applyAlignment="1">
      <alignment horizontal="right" vertical="top" wrapText="1"/>
    </xf>
    <xf numFmtId="2" fontId="1" fillId="0" borderId="0" xfId="0" applyNumberFormat="1" applyFont="1"/>
    <xf numFmtId="170" fontId="1" fillId="0" borderId="0" xfId="0" applyNumberFormat="1" applyFont="1"/>
    <xf numFmtId="2" fontId="13" fillId="0" borderId="0" xfId="0" applyNumberFormat="1" applyFont="1" applyAlignment="1">
      <alignment horizontal="right" vertical="top" wrapText="1"/>
    </xf>
    <xf numFmtId="2" fontId="2" fillId="7" borderId="5" xfId="0" applyNumberFormat="1" applyFont="1" applyFill="1" applyBorder="1"/>
    <xf numFmtId="0" fontId="9" fillId="4" borderId="5" xfId="0" applyFont="1" applyFill="1" applyBorder="1" applyAlignment="1">
      <alignment horizontal="right" wrapText="1"/>
    </xf>
    <xf numFmtId="0" fontId="10" fillId="4" borderId="5" xfId="0" applyFont="1" applyFill="1" applyBorder="1" applyAlignment="1">
      <alignment horizontal="right" wrapText="1"/>
    </xf>
    <xf numFmtId="171" fontId="9" fillId="0" borderId="0" xfId="0" applyNumberFormat="1" applyFont="1" applyAlignment="1">
      <alignment horizontal="right" vertical="top" wrapText="1"/>
    </xf>
    <xf numFmtId="171" fontId="11" fillId="0" borderId="0" xfId="0" applyNumberFormat="1" applyFont="1" applyAlignment="1">
      <alignment horizontal="right" vertical="top" wrapText="1"/>
    </xf>
    <xf numFmtId="171" fontId="9" fillId="0" borderId="29" xfId="0" applyNumberFormat="1" applyFont="1" applyBorder="1" applyAlignment="1">
      <alignment horizontal="right" vertical="top" wrapText="1"/>
    </xf>
    <xf numFmtId="171" fontId="14" fillId="0" borderId="29" xfId="0" applyNumberFormat="1" applyFont="1" applyBorder="1" applyAlignment="1">
      <alignment horizontal="right" vertical="top" wrapText="1"/>
    </xf>
    <xf numFmtId="172" fontId="11" fillId="0" borderId="0" xfId="0" applyNumberFormat="1" applyFont="1" applyAlignment="1">
      <alignment horizontal="right" vertical="top" wrapText="1"/>
    </xf>
    <xf numFmtId="173" fontId="11" fillId="0" borderId="0" xfId="0" applyNumberFormat="1" applyFont="1" applyAlignment="1">
      <alignment horizontal="right" vertical="top" wrapText="1"/>
    </xf>
    <xf numFmtId="49" fontId="11" fillId="0" borderId="0" xfId="0" applyNumberFormat="1" applyFont="1" applyAlignment="1">
      <alignment horizontal="right" vertical="top" wrapText="1"/>
    </xf>
    <xf numFmtId="0" fontId="15" fillId="0" borderId="0" xfId="0" applyFont="1"/>
    <xf numFmtId="174" fontId="11" fillId="0" borderId="0" xfId="0" applyNumberFormat="1" applyFont="1" applyAlignment="1">
      <alignment horizontal="right" vertical="top" wrapText="1"/>
    </xf>
    <xf numFmtId="175" fontId="11" fillId="0" borderId="0" xfId="0" applyNumberFormat="1" applyFont="1" applyAlignment="1">
      <alignment horizontal="right" vertical="top" wrapText="1"/>
    </xf>
    <xf numFmtId="0" fontId="2" fillId="0" borderId="17" xfId="0" applyFont="1" applyBorder="1" applyAlignment="1">
      <alignment horizontal="center" vertical="center"/>
    </xf>
    <xf numFmtId="0" fontId="4" fillId="0" borderId="17" xfId="0" applyFont="1" applyBorder="1"/>
    <xf numFmtId="0" fontId="1" fillId="3" borderId="5" xfId="0" applyFont="1" applyFill="1" applyBorder="1" applyAlignment="1">
      <alignment horizontal="right"/>
    </xf>
    <xf numFmtId="2" fontId="1" fillId="3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zoomScale="87" workbookViewId="0">
      <selection activeCell="C15" sqref="C15"/>
    </sheetView>
  </sheetViews>
  <sheetFormatPr baseColWidth="10" defaultColWidth="14.5" defaultRowHeight="15" customHeight="1"/>
  <cols>
    <col min="1" max="1" width="3.1640625" customWidth="1"/>
    <col min="2" max="2" width="39.83203125" customWidth="1"/>
    <col min="3" max="3" width="15.83203125" customWidth="1"/>
    <col min="4" max="4" width="17.1640625" customWidth="1"/>
    <col min="5" max="5" width="26.1640625" customWidth="1"/>
    <col min="6" max="6" width="31.33203125" customWidth="1"/>
    <col min="7" max="7" width="15.5" customWidth="1"/>
    <col min="8" max="8" width="17.1640625" customWidth="1"/>
    <col min="9" max="9" width="15.5" customWidth="1"/>
    <col min="10" max="10" width="17.5" customWidth="1"/>
    <col min="11" max="26" width="8.83203125" customWidth="1"/>
  </cols>
  <sheetData>
    <row r="1" spans="1:26" ht="19.5" customHeight="1">
      <c r="A1" s="1"/>
      <c r="B1" s="2"/>
      <c r="C1" s="1"/>
      <c r="D1" s="1"/>
      <c r="E1" s="1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3" t="s">
        <v>0</v>
      </c>
      <c r="C2" s="4" t="str">
        <f t="shared" ref="C2:I2" si="0">C17</f>
        <v>2020 A</v>
      </c>
      <c r="D2" s="4" t="str">
        <f t="shared" si="0"/>
        <v>2021 A</v>
      </c>
      <c r="E2" s="4" t="str">
        <f t="shared" si="0"/>
        <v>2022 E</v>
      </c>
      <c r="F2" s="4" t="str">
        <f t="shared" si="0"/>
        <v>2023 P</v>
      </c>
      <c r="G2" s="4" t="str">
        <f t="shared" si="0"/>
        <v>2024 P</v>
      </c>
      <c r="H2" s="4" t="str">
        <f t="shared" si="0"/>
        <v>2025 P</v>
      </c>
      <c r="I2" s="4" t="str">
        <f t="shared" si="0"/>
        <v>2026 P</v>
      </c>
      <c r="J2" s="5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6" t="s">
        <v>2</v>
      </c>
      <c r="C3" s="7">
        <f t="shared" ref="C3:J3" si="1">C32</f>
        <v>40.755057130765977</v>
      </c>
      <c r="D3" s="7">
        <f>D32</f>
        <v>71.290308929327139</v>
      </c>
      <c r="E3" s="7">
        <f t="shared" si="1"/>
        <v>90.215615742699981</v>
      </c>
      <c r="F3" s="8">
        <f t="shared" si="1"/>
        <v>376.59045603880236</v>
      </c>
      <c r="G3" s="8">
        <f t="shared" si="1"/>
        <v>387.82966971996643</v>
      </c>
      <c r="H3" s="8">
        <f t="shared" si="1"/>
        <v>399.41190981156547</v>
      </c>
      <c r="I3" s="8">
        <f t="shared" si="1"/>
        <v>411.34688210591247</v>
      </c>
      <c r="J3" s="9">
        <f t="shared" si="1"/>
        <v>423.6446420690898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6" t="s">
        <v>3</v>
      </c>
      <c r="C4" s="10"/>
      <c r="D4" s="11"/>
      <c r="E4" s="11"/>
      <c r="F4" s="12">
        <f t="shared" ref="F4:J4" si="2">(1+$C7)^F1</f>
        <v>1.1749300265059179</v>
      </c>
      <c r="G4" s="12">
        <f t="shared" si="2"/>
        <v>1.3804605671851971</v>
      </c>
      <c r="H4" s="12">
        <f t="shared" si="2"/>
        <v>1.621944570793278</v>
      </c>
      <c r="I4" s="12">
        <f t="shared" si="2"/>
        <v>1.9056713775532759</v>
      </c>
      <c r="J4" s="13">
        <f t="shared" si="2"/>
        <v>2.2390305221402396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4" t="s">
        <v>1</v>
      </c>
      <c r="C5" s="15"/>
      <c r="D5" s="16"/>
      <c r="E5" s="16"/>
      <c r="F5" s="17"/>
      <c r="G5" s="17"/>
      <c r="H5" s="17"/>
      <c r="I5" s="17"/>
      <c r="J5" s="18">
        <f>((J3/(1+C8)))/(E42-C8)</f>
        <v>3477.4616244291306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6" t="s">
        <v>4</v>
      </c>
      <c r="C6" s="11"/>
      <c r="D6" s="11"/>
      <c r="E6" s="11"/>
      <c r="F6" s="8">
        <f t="shared" ref="F6:I6" si="3">(F3)*(1+$E$42)^F1</f>
        <v>442.46743449554577</v>
      </c>
      <c r="G6" s="8">
        <f t="shared" si="3"/>
        <v>535.38356583287248</v>
      </c>
      <c r="H6" s="8">
        <f t="shared" si="3"/>
        <v>647.82397862904304</v>
      </c>
      <c r="I6" s="8">
        <f t="shared" si="3"/>
        <v>783.89197947501918</v>
      </c>
      <c r="J6" s="19">
        <f>(J5+J3)*(1+E42)^J1</f>
        <v>8734.6960008020706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1"/>
      <c r="B7" s="6" t="s">
        <v>5</v>
      </c>
      <c r="C7" s="20">
        <f>E42</f>
        <v>0.17493002650591799</v>
      </c>
      <c r="D7" s="11"/>
      <c r="E7" s="11"/>
      <c r="F7" s="21"/>
      <c r="G7" s="21"/>
      <c r="H7" s="21"/>
      <c r="I7" s="21"/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6" t="s">
        <v>6</v>
      </c>
      <c r="C8" s="20">
        <v>0.06</v>
      </c>
      <c r="D8" s="11"/>
      <c r="E8" s="11"/>
      <c r="F8" s="21"/>
      <c r="G8" s="21"/>
      <c r="H8" s="21"/>
      <c r="I8" s="21"/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23" t="s">
        <v>7</v>
      </c>
      <c r="C9" s="24">
        <f>SUM(F6:J6)</f>
        <v>11144.262959234551</v>
      </c>
      <c r="D9" s="11"/>
      <c r="E9" s="11"/>
      <c r="F9" s="21"/>
      <c r="G9" s="21"/>
      <c r="H9" s="21"/>
      <c r="I9" s="21"/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6" t="s">
        <v>8</v>
      </c>
      <c r="C10" s="134">
        <v>42</v>
      </c>
      <c r="D10" s="11"/>
      <c r="E10" s="11"/>
      <c r="F10" s="21"/>
      <c r="G10" s="21"/>
      <c r="H10" s="21"/>
      <c r="I10" s="21"/>
      <c r="J10" s="2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6" t="s">
        <v>9</v>
      </c>
      <c r="C11" s="24">
        <v>67.7</v>
      </c>
      <c r="D11" s="11"/>
      <c r="E11" s="11"/>
      <c r="F11" s="21"/>
      <c r="G11" s="21"/>
      <c r="H11" s="21"/>
      <c r="I11" s="21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25" t="s">
        <v>10</v>
      </c>
      <c r="C12" s="26">
        <f>C9/C10</f>
        <v>265.3395942674893</v>
      </c>
      <c r="D12" s="27"/>
      <c r="E12" s="27"/>
      <c r="F12" s="28"/>
      <c r="G12" s="28"/>
      <c r="H12" s="28"/>
      <c r="I12" s="28"/>
      <c r="J12" s="2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0" t="s">
        <v>11</v>
      </c>
      <c r="C13" s="31">
        <f>(C12-C11)/C11</f>
        <v>2.9193440807605509</v>
      </c>
      <c r="D13" s="32"/>
      <c r="E13" s="32"/>
      <c r="F13" s="33"/>
      <c r="G13" s="33"/>
      <c r="H13" s="33"/>
      <c r="I13" s="33"/>
      <c r="J13" s="3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1"/>
      <c r="B15" s="34" t="s">
        <v>12</v>
      </c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7" t="s">
        <v>13</v>
      </c>
      <c r="C16" s="10"/>
      <c r="D16" s="10"/>
      <c r="E16" s="10"/>
      <c r="F16" s="38"/>
      <c r="G16" s="39"/>
      <c r="H16" s="38" t="s">
        <v>14</v>
      </c>
      <c r="I16" s="39"/>
      <c r="J16" s="4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1"/>
      <c r="B17" s="41"/>
      <c r="C17" s="42" t="s">
        <v>15</v>
      </c>
      <c r="D17" s="42" t="s">
        <v>16</v>
      </c>
      <c r="E17" s="42" t="s">
        <v>17</v>
      </c>
      <c r="F17" s="43" t="s">
        <v>18</v>
      </c>
      <c r="G17" s="43" t="s">
        <v>19</v>
      </c>
      <c r="H17" s="43" t="s">
        <v>20</v>
      </c>
      <c r="I17" s="43" t="s">
        <v>21</v>
      </c>
      <c r="J17" s="44" t="s">
        <v>22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45" t="s">
        <v>23</v>
      </c>
      <c r="C18" s="15"/>
      <c r="D18" s="15"/>
      <c r="E18" s="15"/>
      <c r="F18" s="46">
        <v>1</v>
      </c>
      <c r="G18" s="46">
        <v>2</v>
      </c>
      <c r="H18" s="46">
        <v>3</v>
      </c>
      <c r="I18" s="46">
        <v>4</v>
      </c>
      <c r="J18" s="47">
        <v>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41" t="s">
        <v>24</v>
      </c>
      <c r="C19" s="7">
        <f>'Income Statement '!B7</f>
        <v>100.16</v>
      </c>
      <c r="D19" s="7">
        <f>'Income Statement '!C7</f>
        <v>156.36000000000001</v>
      </c>
      <c r="E19" s="7">
        <f>'Income Statement '!D7</f>
        <v>206.11</v>
      </c>
      <c r="F19" s="8">
        <f t="shared" ref="F19:J19" si="4">E19*1.02</f>
        <v>210.23220000000001</v>
      </c>
      <c r="G19" s="8">
        <f t="shared" si="4"/>
        <v>214.43684400000001</v>
      </c>
      <c r="H19" s="8">
        <f t="shared" si="4"/>
        <v>218.72558088000002</v>
      </c>
      <c r="I19" s="8">
        <f t="shared" si="4"/>
        <v>223.10009249760003</v>
      </c>
      <c r="J19" s="19">
        <f t="shared" si="4"/>
        <v>227.56209434755203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48" t="s">
        <v>25</v>
      </c>
      <c r="C20" s="11">
        <v>7.6999999999999999E-2</v>
      </c>
      <c r="D20" s="11">
        <f t="shared" ref="D20:E20" si="5">D19/C19-1</f>
        <v>0.56110223642172552</v>
      </c>
      <c r="E20" s="11">
        <f t="shared" si="5"/>
        <v>0.31817600409311853</v>
      </c>
      <c r="F20" s="49">
        <f>AVERAGE(C20:E20)</f>
        <v>0.31875941350494802</v>
      </c>
      <c r="G20" s="49">
        <f>AVERAGE(C20:F20)</f>
        <v>0.31875941350494802</v>
      </c>
      <c r="H20" s="49">
        <f>AVERAGE(C20:G20)</f>
        <v>0.31875941350494802</v>
      </c>
      <c r="I20" s="49">
        <f>AVERAGE(C20:H20)</f>
        <v>0.31875941350494802</v>
      </c>
      <c r="J20" s="50">
        <f>AVERAGE(C20:I20)</f>
        <v>0.31875941350494802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41" t="s">
        <v>26</v>
      </c>
      <c r="C21" s="7">
        <f>'Income Statement '!B42</f>
        <v>22.4</v>
      </c>
      <c r="D21" s="7">
        <f>'Income Statement '!C42</f>
        <v>61.1</v>
      </c>
      <c r="E21" s="7">
        <f>'Income Statement '!D42</f>
        <v>75</v>
      </c>
      <c r="F21" s="8">
        <f t="shared" ref="F21:J21" si="6">F19*E22</f>
        <v>76.499999999999986</v>
      </c>
      <c r="G21" s="8">
        <f t="shared" si="6"/>
        <v>69.927171295658326</v>
      </c>
      <c r="H21" s="8">
        <f t="shared" si="6"/>
        <v>78.795531597239105</v>
      </c>
      <c r="I21" s="8">
        <f t="shared" si="6"/>
        <v>78.102027748395614</v>
      </c>
      <c r="J21" s="19">
        <f t="shared" si="6"/>
        <v>78.616737657818021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48" t="s">
        <v>27</v>
      </c>
      <c r="C22" s="11">
        <f t="shared" ref="C22:E22" si="7">C21/C19</f>
        <v>0.22364217252396165</v>
      </c>
      <c r="D22" s="11">
        <f t="shared" si="7"/>
        <v>0.3907649015093374</v>
      </c>
      <c r="E22" s="11">
        <f t="shared" si="7"/>
        <v>0.36388336325263204</v>
      </c>
      <c r="F22" s="49">
        <f t="shared" ref="F22:J22" si="8">AVERAGE(C22:E22)</f>
        <v>0.32609681242864369</v>
      </c>
      <c r="G22" s="49">
        <f t="shared" si="8"/>
        <v>0.36024835906353769</v>
      </c>
      <c r="H22" s="49">
        <f t="shared" si="8"/>
        <v>0.35007617824827114</v>
      </c>
      <c r="I22" s="49">
        <f t="shared" si="8"/>
        <v>0.34547378324681749</v>
      </c>
      <c r="J22" s="50">
        <f t="shared" si="8"/>
        <v>0.35193277351954211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41" t="s">
        <v>28</v>
      </c>
      <c r="C23" s="7"/>
      <c r="D23" s="7"/>
      <c r="E23" s="7"/>
      <c r="F23" s="8">
        <f t="shared" ref="F23:J23" si="9">F31*F21</f>
        <v>-7.6499999999999986</v>
      </c>
      <c r="G23" s="8">
        <f t="shared" si="9"/>
        <v>-6.9927171295658326</v>
      </c>
      <c r="H23" s="8">
        <f t="shared" si="9"/>
        <v>-7.879553159723911</v>
      </c>
      <c r="I23" s="8">
        <f t="shared" si="9"/>
        <v>-7.8102027748395617</v>
      </c>
      <c r="J23" s="19">
        <f t="shared" si="9"/>
        <v>-7.8616737657818021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48" t="s">
        <v>29</v>
      </c>
      <c r="C24" s="7">
        <f>'Income Statement '!B19*(1-'Income Statement '!$G$34)</f>
        <v>40.155057130765975</v>
      </c>
      <c r="D24" s="7">
        <f>'Income Statement '!C19*(1-'Income Statement '!$G$34)</f>
        <v>70.290308929327139</v>
      </c>
      <c r="E24" s="7">
        <f>'Income Statement '!D19*(1-'Income Statement '!$G$34)</f>
        <v>89.315615742699975</v>
      </c>
      <c r="F24" s="8">
        <f t="shared" ref="F24:J24" si="10">E24*(1+E25)</f>
        <v>113.49045603880231</v>
      </c>
      <c r="G24" s="8">
        <f t="shared" si="10"/>
        <v>116.89516971996638</v>
      </c>
      <c r="H24" s="8">
        <f t="shared" si="10"/>
        <v>120.40202481156537</v>
      </c>
      <c r="I24" s="8">
        <f t="shared" si="10"/>
        <v>124.01408555591233</v>
      </c>
      <c r="J24" s="19">
        <f t="shared" si="10"/>
        <v>127.7345081225897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41"/>
      <c r="C25" s="7"/>
      <c r="D25" s="11">
        <f t="shared" ref="D25:E25" si="11">D24/C24-1</f>
        <v>0.75047214353163394</v>
      </c>
      <c r="E25" s="11">
        <f t="shared" si="11"/>
        <v>0.27066756574511119</v>
      </c>
      <c r="F25" s="49">
        <v>0.03</v>
      </c>
      <c r="G25" s="49">
        <f t="shared" ref="G25:J25" si="12">G24/F24-1</f>
        <v>3.0000000000000027E-2</v>
      </c>
      <c r="H25" s="49">
        <f t="shared" si="12"/>
        <v>3.0000000000000027E-2</v>
      </c>
      <c r="I25" s="49">
        <f t="shared" si="12"/>
        <v>3.0000000000000027E-2</v>
      </c>
      <c r="J25" s="50">
        <f t="shared" si="12"/>
        <v>3.0000000000000027E-2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48" t="s">
        <v>30</v>
      </c>
      <c r="C26" s="7">
        <f>+'Statement of Cashflow'!B6</f>
        <v>0.2</v>
      </c>
      <c r="D26" s="7">
        <f>+'Statement of Cashflow'!C6</f>
        <v>0.3</v>
      </c>
      <c r="E26" s="7">
        <f>+'Statement of Cashflow'!D6</f>
        <v>0.4</v>
      </c>
      <c r="F26" s="8">
        <f t="shared" ref="F26:J26" si="13">E26*(1+F27)</f>
        <v>0.41200000000000003</v>
      </c>
      <c r="G26" s="8">
        <f t="shared" si="13"/>
        <v>0.42436000000000007</v>
      </c>
      <c r="H26" s="8">
        <f t="shared" si="13"/>
        <v>0.43709080000000006</v>
      </c>
      <c r="I26" s="8">
        <f t="shared" si="13"/>
        <v>0.45020352400000008</v>
      </c>
      <c r="J26" s="19">
        <f t="shared" si="13"/>
        <v>0.46370962972000007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41"/>
      <c r="C27" s="7"/>
      <c r="D27" s="11">
        <f t="shared" ref="D27:E27" si="14">D26/C26-1</f>
        <v>0.49999999999999978</v>
      </c>
      <c r="E27" s="11">
        <f t="shared" si="14"/>
        <v>0.33333333333333348</v>
      </c>
      <c r="F27" s="49">
        <v>0.03</v>
      </c>
      <c r="G27" s="49">
        <v>0.03</v>
      </c>
      <c r="H27" s="49">
        <v>0.03</v>
      </c>
      <c r="I27" s="49">
        <v>0.03</v>
      </c>
      <c r="J27" s="50">
        <v>0.03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48" t="s">
        <v>31</v>
      </c>
      <c r="C28" s="7">
        <f>'Balance Sheet'!B16-'Balance Sheet'!B36</f>
        <v>48.4</v>
      </c>
      <c r="D28" s="7">
        <f>'Balance Sheet'!C16-'Balance Sheet'!C36</f>
        <v>180.7</v>
      </c>
      <c r="E28" s="7">
        <f>'Balance Sheet'!D16-'Balance Sheet'!D36</f>
        <v>254.60000000000002</v>
      </c>
      <c r="F28" s="8">
        <f t="shared" ref="F28:J28" si="15">E28*(1+F29)</f>
        <v>262.23800000000006</v>
      </c>
      <c r="G28" s="8">
        <f t="shared" si="15"/>
        <v>270.10514000000006</v>
      </c>
      <c r="H28" s="8">
        <f t="shared" si="15"/>
        <v>278.20829420000007</v>
      </c>
      <c r="I28" s="8">
        <f t="shared" si="15"/>
        <v>286.55454302600009</v>
      </c>
      <c r="J28" s="19">
        <f t="shared" si="15"/>
        <v>295.15117931678009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48"/>
      <c r="C29" s="7"/>
      <c r="D29" s="11">
        <f t="shared" ref="D29:E29" si="16">D28/C28-1</f>
        <v>2.7334710743801653</v>
      </c>
      <c r="E29" s="11">
        <f t="shared" si="16"/>
        <v>0.40896513558384084</v>
      </c>
      <c r="F29" s="49">
        <v>0.03</v>
      </c>
      <c r="G29" s="49">
        <v>0.03</v>
      </c>
      <c r="H29" s="49">
        <v>0.03</v>
      </c>
      <c r="I29" s="49">
        <v>0.03</v>
      </c>
      <c r="J29" s="50">
        <v>0.03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48" t="s">
        <v>32</v>
      </c>
      <c r="C30" s="7">
        <f>'Statement of Cashflow'!B18</f>
        <v>0.4</v>
      </c>
      <c r="D30" s="7">
        <f>'Statement of Cashflow'!C18</f>
        <v>0.7</v>
      </c>
      <c r="E30" s="7">
        <f>'Statement of Cashflow'!D18</f>
        <v>0.5</v>
      </c>
      <c r="F30" s="8">
        <f t="shared" ref="F30:J30" si="17">E30*(1+F31)</f>
        <v>0.45</v>
      </c>
      <c r="G30" s="8">
        <f t="shared" si="17"/>
        <v>0.40500000000000003</v>
      </c>
      <c r="H30" s="8">
        <f t="shared" si="17"/>
        <v>0.36450000000000005</v>
      </c>
      <c r="I30" s="8">
        <f t="shared" si="17"/>
        <v>0.32805000000000006</v>
      </c>
      <c r="J30" s="19">
        <f t="shared" si="17"/>
        <v>0.29524500000000009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48"/>
      <c r="C31" s="11"/>
      <c r="D31" s="11">
        <f t="shared" ref="D31:E31" si="18">D30/C30-1</f>
        <v>0.74999999999999978</v>
      </c>
      <c r="E31" s="11">
        <f t="shared" si="18"/>
        <v>-0.2857142857142857</v>
      </c>
      <c r="F31" s="49">
        <v>-0.1</v>
      </c>
      <c r="G31" s="49">
        <v>-0.1</v>
      </c>
      <c r="H31" s="49">
        <v>-0.1</v>
      </c>
      <c r="I31" s="49">
        <v>-0.1</v>
      </c>
      <c r="J31" s="50">
        <v>-0.1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51" t="s">
        <v>33</v>
      </c>
      <c r="C32" s="52">
        <f t="shared" ref="C32:E32" si="19">C24+C26+C30</f>
        <v>40.755057130765977</v>
      </c>
      <c r="D32" s="52">
        <f t="shared" si="19"/>
        <v>71.290308929327139</v>
      </c>
      <c r="E32" s="52">
        <f t="shared" si="19"/>
        <v>90.215615742699981</v>
      </c>
      <c r="F32" s="53">
        <f t="shared" ref="F32:J32" si="20">F24+F26+F28+F30</f>
        <v>376.59045603880236</v>
      </c>
      <c r="G32" s="53">
        <f t="shared" si="20"/>
        <v>387.82966971996643</v>
      </c>
      <c r="H32" s="53">
        <f t="shared" si="20"/>
        <v>399.41190981156547</v>
      </c>
      <c r="I32" s="53">
        <f t="shared" si="20"/>
        <v>411.34688210591247</v>
      </c>
      <c r="J32" s="54">
        <f t="shared" si="20"/>
        <v>423.6446420690898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55"/>
      <c r="C33" s="32"/>
      <c r="D33" s="32"/>
      <c r="E33" s="32"/>
      <c r="F33" s="32"/>
      <c r="G33" s="32"/>
      <c r="H33" s="32"/>
      <c r="I33" s="32"/>
      <c r="J33" s="3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3" t="s">
        <v>34</v>
      </c>
      <c r="C34" s="56"/>
      <c r="D34" s="56"/>
      <c r="E34" s="57"/>
      <c r="F34" s="33"/>
      <c r="G34" s="33"/>
      <c r="H34" s="33"/>
      <c r="I34" s="33"/>
      <c r="J34" s="3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6" t="s">
        <v>35</v>
      </c>
      <c r="C35" s="20">
        <f>C36*(1-C37)</f>
        <v>3.8285441208944844E-2</v>
      </c>
      <c r="D35" s="11" t="s">
        <v>36</v>
      </c>
      <c r="E35" s="58">
        <f>E36/E37</f>
        <v>4.7965341172829959E-4</v>
      </c>
      <c r="F35" s="33"/>
      <c r="G35" s="33"/>
      <c r="H35" s="33"/>
      <c r="I35" s="33"/>
      <c r="J35" s="3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48" t="s">
        <v>280</v>
      </c>
      <c r="C36" s="20">
        <f>'Income Statement '!D21/('Balance Sheet'!D31+'Balance Sheet'!D38)*-1</f>
        <v>4.0387722132471729E-2</v>
      </c>
      <c r="D36" s="11" t="s">
        <v>37</v>
      </c>
      <c r="E36" s="59">
        <v>1.24</v>
      </c>
      <c r="F36" s="33"/>
      <c r="G36" s="33"/>
      <c r="H36" s="33"/>
      <c r="I36" s="33"/>
      <c r="J36" s="3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48" t="s">
        <v>38</v>
      </c>
      <c r="C37" s="20">
        <f>'Income Statement '!G34</f>
        <v>5.205247566652562E-2</v>
      </c>
      <c r="D37" s="11" t="s">
        <v>39</v>
      </c>
      <c r="E37" s="59">
        <v>2585.1999999999998</v>
      </c>
      <c r="F37" s="33"/>
      <c r="G37" s="33"/>
      <c r="H37" s="33"/>
      <c r="I37" s="33"/>
      <c r="J37" s="3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6" t="s">
        <v>40</v>
      </c>
      <c r="C38" s="20">
        <f>C39+C40*(C41-C39)</f>
        <v>0.17499560000000003</v>
      </c>
      <c r="D38" s="11" t="s">
        <v>41</v>
      </c>
      <c r="E38" s="58">
        <f>E39/E40</f>
        <v>0.99952034658827182</v>
      </c>
      <c r="F38" s="33"/>
      <c r="G38" s="33"/>
      <c r="H38" s="33"/>
      <c r="I38" s="33"/>
      <c r="J38" s="3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48" t="s">
        <v>42</v>
      </c>
      <c r="C39" s="20">
        <v>1.34E-2</v>
      </c>
      <c r="D39" s="11" t="s">
        <v>43</v>
      </c>
      <c r="E39" s="59">
        <f>E37-E36</f>
        <v>2583.96</v>
      </c>
      <c r="F39" s="33"/>
      <c r="G39" s="33"/>
      <c r="H39" s="33"/>
      <c r="I39" s="33"/>
      <c r="J39" s="3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48" t="s">
        <v>44</v>
      </c>
      <c r="C40" s="133">
        <v>1.8660000000000001</v>
      </c>
      <c r="D40" s="11" t="s">
        <v>39</v>
      </c>
      <c r="E40" s="59">
        <f>E37</f>
        <v>2585.1999999999998</v>
      </c>
      <c r="F40" s="33"/>
      <c r="G40" s="33"/>
      <c r="H40" s="33"/>
      <c r="I40" s="33"/>
      <c r="J40" s="3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48" t="s">
        <v>45</v>
      </c>
      <c r="C41" s="20">
        <v>0.1</v>
      </c>
      <c r="D41" s="11"/>
      <c r="E41" s="60"/>
      <c r="F41" s="33"/>
      <c r="G41" s="33"/>
      <c r="H41" s="33"/>
      <c r="I41" s="33"/>
      <c r="J41" s="3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61" t="s">
        <v>46</v>
      </c>
      <c r="C42" s="62"/>
      <c r="D42" s="27"/>
      <c r="E42" s="63">
        <f>C35*E35+C38*E38</f>
        <v>0.17493002650591799</v>
      </c>
      <c r="F42" s="33"/>
      <c r="G42" s="33"/>
      <c r="H42" s="33"/>
      <c r="I42" s="33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55"/>
      <c r="C43" s="64"/>
      <c r="D43" s="32"/>
      <c r="E43" s="32"/>
      <c r="F43" s="33"/>
      <c r="G43" s="33"/>
      <c r="H43" s="33"/>
      <c r="I43" s="33"/>
      <c r="J43" s="3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21:A1000"/>
  <sheetViews>
    <sheetView workbookViewId="0"/>
  </sheetViews>
  <sheetFormatPr baseColWidth="10" defaultColWidth="14.5" defaultRowHeight="15" customHeight="1"/>
  <cols>
    <col min="1" max="26" width="10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N1000"/>
  <sheetViews>
    <sheetView showGridLines="0" workbookViewId="0"/>
  </sheetViews>
  <sheetFormatPr baseColWidth="10" defaultColWidth="14.5" defaultRowHeight="15" customHeight="1"/>
  <cols>
    <col min="1" max="1" width="10.6640625" customWidth="1"/>
    <col min="2" max="2" width="73.6640625" customWidth="1"/>
    <col min="3" max="3" width="14" customWidth="1"/>
    <col min="4" max="4" width="18.6640625" customWidth="1"/>
    <col min="5" max="5" width="18.5" customWidth="1"/>
    <col min="6" max="7" width="15.5" customWidth="1"/>
    <col min="8" max="8" width="10.6640625" customWidth="1"/>
    <col min="9" max="9" width="16.1640625" customWidth="1"/>
    <col min="10" max="13" width="15.5" customWidth="1"/>
    <col min="14" max="26" width="10.6640625" customWidth="1"/>
  </cols>
  <sheetData>
    <row r="2" spans="2:14" ht="16">
      <c r="B2" s="65"/>
      <c r="C2" s="65"/>
      <c r="D2" s="65"/>
      <c r="E2" s="131" t="s">
        <v>47</v>
      </c>
      <c r="F2" s="132"/>
      <c r="G2" s="132"/>
      <c r="H2" s="132"/>
      <c r="I2" s="132"/>
      <c r="J2" s="132"/>
      <c r="K2" s="132"/>
      <c r="L2" s="132"/>
      <c r="M2" s="132"/>
      <c r="N2" s="1"/>
    </row>
    <row r="3" spans="2:14" ht="16">
      <c r="B3" s="65"/>
      <c r="C3" s="65"/>
      <c r="D3" s="65"/>
      <c r="E3" s="131" t="s">
        <v>48</v>
      </c>
      <c r="F3" s="132"/>
      <c r="G3" s="132"/>
      <c r="H3" s="65"/>
      <c r="I3" s="131" t="s">
        <v>49</v>
      </c>
      <c r="J3" s="132"/>
      <c r="K3" s="132"/>
      <c r="L3" s="132"/>
      <c r="M3" s="132"/>
      <c r="N3" s="1"/>
    </row>
    <row r="4" spans="2:14" ht="16">
      <c r="B4" s="66"/>
      <c r="C4" s="66"/>
      <c r="D4" s="66"/>
      <c r="E4" s="66" t="s">
        <v>50</v>
      </c>
      <c r="F4" s="66" t="s">
        <v>51</v>
      </c>
      <c r="G4" s="66" t="s">
        <v>52</v>
      </c>
      <c r="H4" s="66"/>
      <c r="I4" s="66" t="s">
        <v>53</v>
      </c>
      <c r="J4" s="66" t="s">
        <v>54</v>
      </c>
      <c r="K4" s="66" t="s">
        <v>55</v>
      </c>
      <c r="L4" s="66" t="s">
        <v>56</v>
      </c>
      <c r="M4" s="66" t="s">
        <v>57</v>
      </c>
      <c r="N4" s="1"/>
    </row>
    <row r="5" spans="2:14" ht="16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ht="16">
      <c r="B6" s="67" t="s">
        <v>58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ht="16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16">
      <c r="B8" s="65" t="s">
        <v>29</v>
      </c>
      <c r="C8" s="1"/>
      <c r="D8" s="1"/>
      <c r="E8" s="68">
        <f>'Income Statement '!B19*(1-'Income Statement '!$G$34)</f>
        <v>40.155057130765975</v>
      </c>
      <c r="F8" s="68">
        <f>'Income Statement '!C19*(1-'Income Statement '!$G$34)</f>
        <v>70.290308929327139</v>
      </c>
      <c r="G8" s="68">
        <f>'Income Statement '!D19*(1-'Income Statement '!$G$34)</f>
        <v>89.315615742699975</v>
      </c>
      <c r="H8" s="68"/>
      <c r="I8" s="69">
        <f>G8*(1+I9)</f>
        <v>91.995084214980977</v>
      </c>
      <c r="J8" s="69">
        <f t="shared" ref="J8:M8" si="0">I8*(1+J9)</f>
        <v>94.754936741430413</v>
      </c>
      <c r="K8" s="69">
        <f t="shared" si="0"/>
        <v>97.597584843673332</v>
      </c>
      <c r="L8" s="69">
        <f t="shared" si="0"/>
        <v>100.52551238898353</v>
      </c>
      <c r="M8" s="69">
        <f t="shared" si="0"/>
        <v>103.54127776065303</v>
      </c>
      <c r="N8" s="1"/>
    </row>
    <row r="9" spans="2:14" ht="16">
      <c r="B9" s="65"/>
      <c r="C9" s="1"/>
      <c r="D9" s="1"/>
      <c r="E9" s="68"/>
      <c r="F9" s="32">
        <f t="shared" ref="F9:G9" si="1">F8/E8-1</f>
        <v>0.75047214353163394</v>
      </c>
      <c r="G9" s="32">
        <f t="shared" si="1"/>
        <v>0.27066756574511119</v>
      </c>
      <c r="H9" s="1"/>
      <c r="I9" s="70">
        <v>0.03</v>
      </c>
      <c r="J9" s="70">
        <v>0.03</v>
      </c>
      <c r="K9" s="70">
        <v>0.03</v>
      </c>
      <c r="L9" s="70">
        <v>0.03</v>
      </c>
      <c r="M9" s="70">
        <v>0.03</v>
      </c>
      <c r="N9" s="1"/>
    </row>
    <row r="10" spans="2:14" ht="16">
      <c r="B10" s="65" t="s">
        <v>59</v>
      </c>
      <c r="C10" s="1"/>
      <c r="D10" s="1"/>
      <c r="E10" s="68">
        <f>+'Statement of Cashflow'!B6</f>
        <v>0.2</v>
      </c>
      <c r="F10" s="68">
        <f>+'Statement of Cashflow'!C6</f>
        <v>0.3</v>
      </c>
      <c r="G10" s="68">
        <f>+'Statement of Cashflow'!D6</f>
        <v>0.4</v>
      </c>
      <c r="H10" s="68"/>
      <c r="I10" s="69">
        <f>G10*(1+I11)</f>
        <v>0.41200000000000003</v>
      </c>
      <c r="J10" s="69">
        <f t="shared" ref="J10:M10" si="2">I10*(1+J11)</f>
        <v>0.42436000000000007</v>
      </c>
      <c r="K10" s="69">
        <f t="shared" si="2"/>
        <v>0.43709080000000006</v>
      </c>
      <c r="L10" s="69">
        <f t="shared" si="2"/>
        <v>0.45020352400000008</v>
      </c>
      <c r="M10" s="69">
        <f t="shared" si="2"/>
        <v>0.46370962972000007</v>
      </c>
      <c r="N10" s="1"/>
    </row>
    <row r="11" spans="2:14" ht="16">
      <c r="B11" s="65"/>
      <c r="C11" s="1"/>
      <c r="D11" s="1"/>
      <c r="E11" s="1"/>
      <c r="F11" s="32">
        <f t="shared" ref="F11:G11" si="3">F10/E10-1</f>
        <v>0.49999999999999978</v>
      </c>
      <c r="G11" s="32">
        <f t="shared" si="3"/>
        <v>0.33333333333333348</v>
      </c>
      <c r="H11" s="1"/>
      <c r="I11" s="70">
        <v>0.03</v>
      </c>
      <c r="J11" s="70">
        <v>0.03</v>
      </c>
      <c r="K11" s="70">
        <v>0.03</v>
      </c>
      <c r="L11" s="70">
        <v>0.03</v>
      </c>
      <c r="M11" s="70">
        <v>0.03</v>
      </c>
      <c r="N11" s="1"/>
    </row>
    <row r="12" spans="2:14" ht="16">
      <c r="B12" s="65" t="s">
        <v>60</v>
      </c>
      <c r="C12" s="1"/>
      <c r="D12" s="1"/>
      <c r="E12" s="68">
        <f>'Balance Sheet'!B16-'Balance Sheet'!B36</f>
        <v>48.4</v>
      </c>
      <c r="F12" s="68">
        <f>'Balance Sheet'!C16-'Balance Sheet'!C36</f>
        <v>180.7</v>
      </c>
      <c r="G12" s="68">
        <f>'Balance Sheet'!D16-'Balance Sheet'!D36</f>
        <v>254.60000000000002</v>
      </c>
      <c r="H12" s="68"/>
      <c r="I12" s="69">
        <f>G12*(1+I13)</f>
        <v>262.23800000000006</v>
      </c>
      <c r="J12" s="69">
        <f t="shared" ref="J12:M12" si="4">I12*(1+J13)</f>
        <v>270.10514000000006</v>
      </c>
      <c r="K12" s="69">
        <f t="shared" si="4"/>
        <v>278.20829420000007</v>
      </c>
      <c r="L12" s="69">
        <f t="shared" si="4"/>
        <v>286.55454302600009</v>
      </c>
      <c r="M12" s="69">
        <f t="shared" si="4"/>
        <v>295.15117931678009</v>
      </c>
      <c r="N12" s="1"/>
    </row>
    <row r="13" spans="2:14" ht="16">
      <c r="B13" s="65"/>
      <c r="C13" s="1"/>
      <c r="D13" s="1"/>
      <c r="E13" s="1"/>
      <c r="F13" s="32">
        <f t="shared" ref="F13:G13" si="5">F12/E12-1</f>
        <v>2.7334710743801653</v>
      </c>
      <c r="G13" s="32">
        <f t="shared" si="5"/>
        <v>0.40896513558384084</v>
      </c>
      <c r="H13" s="1"/>
      <c r="I13" s="70">
        <v>0.03</v>
      </c>
      <c r="J13" s="70">
        <v>0.03</v>
      </c>
      <c r="K13" s="70">
        <v>0.03</v>
      </c>
      <c r="L13" s="70">
        <v>0.03</v>
      </c>
      <c r="M13" s="70">
        <v>0.03</v>
      </c>
      <c r="N13" s="1"/>
    </row>
    <row r="14" spans="2:14" ht="16">
      <c r="B14" s="65" t="s">
        <v>61</v>
      </c>
      <c r="C14" s="1"/>
      <c r="D14" s="1"/>
      <c r="E14" s="68">
        <f>'Statement of Cashflow'!B18</f>
        <v>0.4</v>
      </c>
      <c r="F14" s="68">
        <f>'Statement of Cashflow'!C18</f>
        <v>0.7</v>
      </c>
      <c r="G14" s="68">
        <f>'Statement of Cashflow'!D18</f>
        <v>0.5</v>
      </c>
      <c r="H14" s="68"/>
      <c r="I14" s="69">
        <f>G14*(1+I15)</f>
        <v>0.45</v>
      </c>
      <c r="J14" s="69">
        <f t="shared" ref="J14:M14" si="6">I14*(1+J15)</f>
        <v>0.40500000000000003</v>
      </c>
      <c r="K14" s="69">
        <f t="shared" si="6"/>
        <v>0.36450000000000005</v>
      </c>
      <c r="L14" s="69">
        <f t="shared" si="6"/>
        <v>0.32805000000000006</v>
      </c>
      <c r="M14" s="69">
        <f t="shared" si="6"/>
        <v>0.29524500000000009</v>
      </c>
      <c r="N14" s="1"/>
    </row>
    <row r="15" spans="2:14" ht="16">
      <c r="B15" s="65"/>
      <c r="C15" s="1"/>
      <c r="D15" s="1"/>
      <c r="E15" s="68"/>
      <c r="F15" s="32">
        <f t="shared" ref="F15:G15" si="7">F14/E14-1</f>
        <v>0.74999999999999978</v>
      </c>
      <c r="G15" s="32">
        <f t="shared" si="7"/>
        <v>-0.2857142857142857</v>
      </c>
      <c r="H15" s="1"/>
      <c r="I15" s="70">
        <v>-0.1</v>
      </c>
      <c r="J15" s="70">
        <v>-0.1</v>
      </c>
      <c r="K15" s="70">
        <v>-0.1</v>
      </c>
      <c r="L15" s="70">
        <v>-0.1</v>
      </c>
      <c r="M15" s="70">
        <v>-0.1</v>
      </c>
      <c r="N15" s="1"/>
    </row>
    <row r="16" spans="2:14" ht="16">
      <c r="B16" s="71" t="s">
        <v>58</v>
      </c>
      <c r="C16" s="71"/>
      <c r="D16" s="71"/>
      <c r="E16" s="72">
        <f t="shared" ref="E16:G16" si="8">E8+E10+E12+E14</f>
        <v>89.155057130765982</v>
      </c>
      <c r="F16" s="72">
        <f t="shared" si="8"/>
        <v>251.99030892932711</v>
      </c>
      <c r="G16" s="72">
        <f t="shared" si="8"/>
        <v>344.8156157427</v>
      </c>
      <c r="H16" s="71"/>
      <c r="I16" s="72">
        <f t="shared" ref="I16:M16" si="9">I8+I10+I12+I14</f>
        <v>355.095084214981</v>
      </c>
      <c r="J16" s="72">
        <f t="shared" si="9"/>
        <v>365.68943674143043</v>
      </c>
      <c r="K16" s="72">
        <f t="shared" si="9"/>
        <v>376.60746984367341</v>
      </c>
      <c r="L16" s="72">
        <f t="shared" si="9"/>
        <v>387.85830893898361</v>
      </c>
      <c r="M16" s="72">
        <f t="shared" si="9"/>
        <v>399.45141170715317</v>
      </c>
      <c r="N16" s="1"/>
    </row>
    <row r="17" spans="2:14" ht="16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16">
      <c r="B18" s="73" t="s">
        <v>62</v>
      </c>
      <c r="C18" s="74"/>
      <c r="D18" s="74"/>
      <c r="E18" s="74"/>
      <c r="F18" s="74"/>
      <c r="G18" s="74"/>
      <c r="H18" s="74"/>
      <c r="I18" s="75"/>
      <c r="J18" s="76"/>
      <c r="K18" s="76"/>
      <c r="L18" s="76"/>
      <c r="M18" s="77">
        <f>((M16/(1+E33)))/(E34-E33)</f>
        <v>7085.6126245171299</v>
      </c>
      <c r="N18" s="1"/>
    </row>
    <row r="19" spans="2:14" ht="16">
      <c r="B19" s="78"/>
      <c r="C19" s="78"/>
      <c r="D19" s="78"/>
      <c r="E19" s="78"/>
      <c r="F19" s="78"/>
      <c r="G19" s="79"/>
      <c r="H19" s="78"/>
      <c r="I19" s="80"/>
      <c r="J19" s="1"/>
      <c r="K19" s="1"/>
      <c r="L19" s="1"/>
      <c r="M19" s="1"/>
      <c r="N19" s="1"/>
    </row>
    <row r="20" spans="2:14" ht="16">
      <c r="B20" s="78" t="s">
        <v>63</v>
      </c>
      <c r="C20" s="78"/>
      <c r="D20" s="78"/>
      <c r="E20" s="78"/>
      <c r="F20" s="78"/>
      <c r="G20" s="78"/>
      <c r="H20" s="78"/>
      <c r="I20" s="81">
        <f>(I16)*(1+$E$35)</f>
        <v>397.70649432077875</v>
      </c>
      <c r="J20" s="81">
        <f>(J16)*(1+$E$35)^2</f>
        <v>458.72082944845039</v>
      </c>
      <c r="K20" s="81">
        <f>(K16)*(1+$E$35)^3</f>
        <v>529.10637939253252</v>
      </c>
      <c r="L20" s="81">
        <f>(L16)*(1+$E$35)^4</f>
        <v>610.30255805235197</v>
      </c>
      <c r="M20" s="81">
        <f>(M18+M16)*((1+E35)^5)</f>
        <v>13191.240352459292</v>
      </c>
      <c r="N20" s="1"/>
    </row>
    <row r="21" spans="2:14" ht="15.75" customHeight="1">
      <c r="B21" s="78"/>
      <c r="C21" s="78"/>
      <c r="D21" s="78"/>
      <c r="E21" s="78"/>
      <c r="F21" s="78"/>
      <c r="G21" s="78"/>
      <c r="H21" s="78"/>
      <c r="I21" s="1"/>
      <c r="J21" s="1"/>
      <c r="K21" s="1"/>
      <c r="L21" s="1"/>
      <c r="M21" s="1"/>
      <c r="N21" s="1"/>
    </row>
    <row r="22" spans="2:14" ht="15.75" customHeight="1">
      <c r="B22" s="78" t="s">
        <v>64</v>
      </c>
      <c r="C22" s="78"/>
      <c r="D22" s="81">
        <f>SUM(I20:M20)</f>
        <v>15187.076613673406</v>
      </c>
      <c r="E22" s="78"/>
      <c r="F22" s="78"/>
      <c r="G22" s="78"/>
      <c r="H22" s="78"/>
      <c r="I22" s="1"/>
      <c r="J22" s="1"/>
      <c r="K22" s="1"/>
      <c r="L22" s="1"/>
      <c r="M22" s="1"/>
      <c r="N22" s="1"/>
    </row>
    <row r="23" spans="2:14" ht="15.75" customHeight="1">
      <c r="B23" s="65" t="s">
        <v>65</v>
      </c>
      <c r="C23" s="1"/>
      <c r="D23" s="82">
        <f>+'Balance Sheet'!D5</f>
        <v>38016</v>
      </c>
      <c r="E23" s="1"/>
      <c r="F23" s="1"/>
      <c r="G23" s="1"/>
      <c r="H23" s="1"/>
      <c r="I23" s="65"/>
      <c r="J23" s="1"/>
      <c r="K23" s="1"/>
      <c r="L23" s="1"/>
      <c r="M23" s="1"/>
      <c r="N23" s="1"/>
    </row>
    <row r="24" spans="2:14" ht="15.75" customHeight="1">
      <c r="B24" s="65" t="s">
        <v>66</v>
      </c>
      <c r="C24" s="1"/>
      <c r="D24" s="82">
        <f>+'Statement of Cashflow'!D28+'Statement of Cashflow'!D31</f>
        <v>29683</v>
      </c>
      <c r="E24" s="1"/>
      <c r="F24" s="1"/>
      <c r="G24" s="1"/>
      <c r="H24" s="1"/>
      <c r="I24" s="65"/>
      <c r="J24" s="1"/>
      <c r="K24" s="1"/>
      <c r="L24" s="1"/>
      <c r="M24" s="1"/>
      <c r="N24" s="1"/>
    </row>
    <row r="25" spans="2:14" ht="15.75" customHeight="1">
      <c r="B25" s="83" t="s">
        <v>67</v>
      </c>
      <c r="C25" s="84"/>
      <c r="D25" s="85">
        <f>SUM(D22:D24)</f>
        <v>82886.076613673402</v>
      </c>
      <c r="E25" s="1"/>
      <c r="F25" s="1"/>
      <c r="G25" s="1"/>
      <c r="H25" s="1"/>
      <c r="I25" s="65"/>
      <c r="J25" s="1"/>
      <c r="K25" s="1"/>
      <c r="L25" s="1"/>
      <c r="M25" s="1"/>
      <c r="N25" s="1"/>
    </row>
    <row r="26" spans="2:14" ht="15.75" customHeight="1">
      <c r="B26" s="86"/>
      <c r="C26" s="87"/>
      <c r="D26" s="82"/>
      <c r="E26" s="1"/>
      <c r="F26" s="1"/>
      <c r="G26" s="1"/>
      <c r="H26" s="1"/>
      <c r="I26" s="65"/>
      <c r="J26" s="1"/>
      <c r="K26" s="1"/>
      <c r="L26" s="1"/>
      <c r="M26" s="1"/>
      <c r="N26" s="1"/>
    </row>
    <row r="27" spans="2:14" ht="15.75" customHeight="1">
      <c r="B27" s="86" t="s">
        <v>68</v>
      </c>
      <c r="C27" s="87"/>
      <c r="D27" s="88">
        <v>136</v>
      </c>
      <c r="E27" s="1"/>
      <c r="F27" s="1"/>
      <c r="G27" s="1"/>
      <c r="H27" s="1"/>
      <c r="I27" s="65"/>
      <c r="J27" s="1"/>
      <c r="K27" s="1"/>
      <c r="L27" s="1"/>
      <c r="M27" s="1"/>
      <c r="N27" s="1"/>
    </row>
    <row r="28" spans="2:14" ht="15.75" customHeight="1">
      <c r="B28" s="86" t="s">
        <v>69</v>
      </c>
      <c r="C28" s="87"/>
      <c r="D28" s="89">
        <f>+DCF!C10</f>
        <v>42</v>
      </c>
      <c r="E28" s="1"/>
      <c r="F28" s="1"/>
      <c r="G28" s="1"/>
      <c r="H28" s="1"/>
      <c r="I28" s="65"/>
      <c r="J28" s="1"/>
      <c r="K28" s="1"/>
      <c r="L28" s="1"/>
      <c r="M28" s="1"/>
      <c r="N28" s="1"/>
    </row>
    <row r="29" spans="2:14" ht="15.75" customHeight="1">
      <c r="B29" s="86"/>
      <c r="C29" s="87"/>
      <c r="D29" s="82"/>
      <c r="E29" s="1"/>
      <c r="F29" s="1"/>
      <c r="G29" s="1"/>
      <c r="H29" s="1"/>
      <c r="I29" s="65"/>
      <c r="J29" s="1"/>
      <c r="K29" s="1"/>
      <c r="L29" s="1"/>
      <c r="M29" s="1"/>
      <c r="N29" s="1"/>
    </row>
    <row r="30" spans="2:14" ht="15.75" customHeight="1">
      <c r="B30" s="90" t="s">
        <v>70</v>
      </c>
      <c r="C30" s="91"/>
      <c r="D30" s="92">
        <f>D25/D28</f>
        <v>1973.4780146112714</v>
      </c>
      <c r="E30" s="1"/>
      <c r="F30" s="1"/>
      <c r="G30" s="1"/>
      <c r="H30" s="1"/>
      <c r="I30" s="65"/>
      <c r="J30" s="1"/>
      <c r="K30" s="1"/>
      <c r="L30" s="1"/>
      <c r="M30" s="1"/>
      <c r="N30" s="1"/>
    </row>
    <row r="31" spans="2:14" ht="15.75" customHeight="1">
      <c r="B31" s="93" t="s">
        <v>71</v>
      </c>
      <c r="C31" s="94"/>
      <c r="D31" s="95">
        <f>D30/D27-1</f>
        <v>13.510867754494642</v>
      </c>
      <c r="E31" s="1"/>
      <c r="F31" s="1"/>
      <c r="G31" s="1"/>
      <c r="H31" s="1"/>
      <c r="I31" s="65"/>
      <c r="J31" s="1"/>
      <c r="K31" s="1"/>
      <c r="L31" s="1"/>
      <c r="M31" s="1"/>
      <c r="N31" s="1"/>
    </row>
    <row r="32" spans="2:14" ht="15.75" customHeight="1"/>
    <row r="33" spans="2:9" ht="15.75" customHeight="1">
      <c r="B33" s="96" t="s">
        <v>72</v>
      </c>
      <c r="C33" s="97"/>
      <c r="D33" s="97"/>
      <c r="E33" s="98">
        <v>2.5000000000000001E-2</v>
      </c>
      <c r="F33" s="97"/>
      <c r="G33" s="97"/>
      <c r="H33" s="97"/>
      <c r="I33" s="97"/>
    </row>
    <row r="34" spans="2:9" ht="15.75" customHeight="1">
      <c r="B34" s="96" t="s">
        <v>73</v>
      </c>
      <c r="C34" s="97"/>
      <c r="D34" s="97"/>
      <c r="E34" s="98">
        <v>0.08</v>
      </c>
      <c r="F34" s="97"/>
      <c r="G34" s="97"/>
      <c r="H34" s="97"/>
      <c r="I34" s="97"/>
    </row>
    <row r="35" spans="2:9" ht="15.75" customHeight="1">
      <c r="B35" s="96" t="s">
        <v>74</v>
      </c>
      <c r="C35" s="97"/>
      <c r="D35" s="97"/>
      <c r="E35" s="99">
        <v>0.12</v>
      </c>
    </row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M2"/>
    <mergeCell ref="E3:G3"/>
    <mergeCell ref="I3:M3"/>
  </mergeCells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Z1000"/>
  <sheetViews>
    <sheetView showGridLines="0" workbookViewId="0">
      <selection activeCell="A38" sqref="A38:XFD38"/>
    </sheetView>
  </sheetViews>
  <sheetFormatPr baseColWidth="10" defaultColWidth="14.5" defaultRowHeight="15" customHeight="1"/>
  <cols>
    <col min="1" max="1" width="46" customWidth="1"/>
    <col min="2" max="4" width="13.83203125" customWidth="1"/>
    <col min="5" max="26" width="10.83203125" customWidth="1"/>
  </cols>
  <sheetData>
    <row r="1" spans="1:26" ht="15.75" customHeight="1">
      <c r="A1" s="100" t="s">
        <v>75</v>
      </c>
      <c r="B1" s="101"/>
      <c r="C1" s="101"/>
      <c r="D1" s="10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76</v>
      </c>
      <c r="B2" s="103" t="s">
        <v>77</v>
      </c>
      <c r="C2" s="103" t="s">
        <v>78</v>
      </c>
      <c r="D2" s="103" t="s">
        <v>79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80</v>
      </c>
      <c r="B3" s="105" t="s">
        <v>81</v>
      </c>
      <c r="C3" s="105" t="s">
        <v>81</v>
      </c>
      <c r="D3" s="105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82</v>
      </c>
      <c r="B4" s="107"/>
      <c r="C4" s="107"/>
      <c r="D4" s="10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8" t="s">
        <v>83</v>
      </c>
      <c r="B5" s="109">
        <v>100.16</v>
      </c>
      <c r="C5" s="109">
        <v>156.36000000000001</v>
      </c>
      <c r="D5" s="109">
        <v>206.11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84</v>
      </c>
      <c r="B6" s="109" t="s">
        <v>85</v>
      </c>
      <c r="C6" s="109" t="s">
        <v>85</v>
      </c>
      <c r="D6" s="109" t="s">
        <v>85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6" t="s">
        <v>86</v>
      </c>
      <c r="B7" s="110">
        <f t="shared" ref="B7:D7" si="0">B5</f>
        <v>100.16</v>
      </c>
      <c r="C7" s="110">
        <f t="shared" si="0"/>
        <v>156.36000000000001</v>
      </c>
      <c r="D7" s="110">
        <f t="shared" si="0"/>
        <v>206.11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/>
      <c r="B8" s="107"/>
      <c r="C8" s="107"/>
      <c r="D8" s="10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87</v>
      </c>
      <c r="B9" s="109">
        <v>15.06</v>
      </c>
      <c r="C9" s="109">
        <v>20.239999999999998</v>
      </c>
      <c r="D9" s="109">
        <v>30.85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6" t="s">
        <v>88</v>
      </c>
      <c r="B10" s="110">
        <f t="shared" ref="B10:D10" si="1">B7-B9</f>
        <v>85.1</v>
      </c>
      <c r="C10" s="110">
        <f t="shared" si="1"/>
        <v>136.12</v>
      </c>
      <c r="D10" s="110">
        <f t="shared" si="1"/>
        <v>175.26000000000002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8"/>
      <c r="B11" s="107"/>
      <c r="C11" s="107"/>
      <c r="D11" s="10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 t="s">
        <v>89</v>
      </c>
      <c r="B12" s="109">
        <v>53.62</v>
      </c>
      <c r="C12" s="109">
        <v>76.510000000000005</v>
      </c>
      <c r="D12" s="109">
        <v>102.42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90</v>
      </c>
      <c r="B13" s="109">
        <v>4.18</v>
      </c>
      <c r="C13" s="109">
        <v>5.7</v>
      </c>
      <c r="D13" s="109">
        <v>9.4700000000000006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8" t="s">
        <v>91</v>
      </c>
      <c r="B14" s="109" t="s">
        <v>85</v>
      </c>
      <c r="C14" s="109" t="s">
        <v>85</v>
      </c>
      <c r="D14" s="109" t="s">
        <v>85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8" t="s">
        <v>92</v>
      </c>
      <c r="B15" s="109" t="s">
        <v>85</v>
      </c>
      <c r="C15" s="109" t="s">
        <v>85</v>
      </c>
      <c r="D15" s="109" t="s">
        <v>85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08"/>
      <c r="B16" s="107"/>
      <c r="C16" s="107"/>
      <c r="D16" s="10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6" t="s">
        <v>93</v>
      </c>
      <c r="B17" s="110">
        <f t="shared" ref="B17:D17" si="2">B12+B13</f>
        <v>57.8</v>
      </c>
      <c r="C17" s="110">
        <f t="shared" si="2"/>
        <v>82.210000000000008</v>
      </c>
      <c r="D17" s="110">
        <f t="shared" si="2"/>
        <v>111.89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8"/>
      <c r="B18" s="107"/>
      <c r="C18" s="107"/>
      <c r="D18" s="10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6" t="s">
        <v>94</v>
      </c>
      <c r="B19" s="111">
        <f t="shared" ref="B19:D19" si="3">B7-B17</f>
        <v>42.36</v>
      </c>
      <c r="C19" s="111">
        <f t="shared" si="3"/>
        <v>74.150000000000006</v>
      </c>
      <c r="D19" s="111">
        <f t="shared" si="3"/>
        <v>94.220000000000013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8"/>
      <c r="B20" s="107"/>
      <c r="C20" s="107"/>
      <c r="D20" s="107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8" t="s">
        <v>95</v>
      </c>
      <c r="B21" s="109">
        <v>-6</v>
      </c>
      <c r="C21" s="109">
        <v>-1</v>
      </c>
      <c r="D21" s="109">
        <v>-0.05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8" t="s">
        <v>96</v>
      </c>
      <c r="B22" s="109" t="s">
        <v>85</v>
      </c>
      <c r="C22" s="109" t="s">
        <v>85</v>
      </c>
      <c r="D22" s="109" t="s">
        <v>85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6" t="s">
        <v>97</v>
      </c>
      <c r="B23" s="109">
        <v>6</v>
      </c>
      <c r="C23" s="109">
        <v>13</v>
      </c>
      <c r="D23" s="109"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8"/>
      <c r="B24" s="107"/>
      <c r="C24" s="107"/>
      <c r="D24" s="10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8" t="s">
        <v>98</v>
      </c>
      <c r="B25" s="109" t="s">
        <v>85</v>
      </c>
      <c r="C25" s="109" t="s">
        <v>85</v>
      </c>
      <c r="D25" s="109" t="s">
        <v>85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8" t="s">
        <v>99</v>
      </c>
      <c r="B26" s="109" t="s">
        <v>85</v>
      </c>
      <c r="C26" s="109" t="s">
        <v>85</v>
      </c>
      <c r="D26" s="109" t="s">
        <v>85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6" t="s">
        <v>100</v>
      </c>
      <c r="B27" s="109" t="s">
        <v>85</v>
      </c>
      <c r="C27" s="109" t="s">
        <v>85</v>
      </c>
      <c r="D27" s="109" t="s">
        <v>85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8"/>
      <c r="B28" s="107"/>
      <c r="C28" s="107"/>
      <c r="D28" s="10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8" t="s">
        <v>101</v>
      </c>
      <c r="B29" s="109" t="s">
        <v>85</v>
      </c>
      <c r="C29" s="109" t="s">
        <v>85</v>
      </c>
      <c r="D29" s="109" t="s">
        <v>85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 t="s">
        <v>102</v>
      </c>
      <c r="B30" s="109" t="s">
        <v>85</v>
      </c>
      <c r="C30" s="109">
        <v>-31</v>
      </c>
      <c r="D30" s="109">
        <v>82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08" t="s">
        <v>103</v>
      </c>
      <c r="B31" s="109" t="s">
        <v>85</v>
      </c>
      <c r="C31" s="109" t="s">
        <v>85</v>
      </c>
      <c r="D31" s="109" t="s">
        <v>85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06" t="s">
        <v>104</v>
      </c>
      <c r="B32" s="110">
        <v>23.63</v>
      </c>
      <c r="C32" s="110">
        <v>62.04</v>
      </c>
      <c r="D32" s="110">
        <v>76.13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08"/>
      <c r="B33" s="107"/>
      <c r="C33" s="107"/>
      <c r="D33" s="10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8" t="s">
        <v>105</v>
      </c>
      <c r="B34" s="109">
        <v>13372</v>
      </c>
      <c r="C34" s="109">
        <v>10481</v>
      </c>
      <c r="D34" s="109">
        <v>9680</v>
      </c>
      <c r="E34" s="1"/>
      <c r="F34" s="112" t="s">
        <v>106</v>
      </c>
      <c r="G34" s="113">
        <f>+(B32-B35)/B32</f>
        <v>5.205247566652562E-2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06" t="s">
        <v>107</v>
      </c>
      <c r="B35" s="110">
        <v>22.4</v>
      </c>
      <c r="C35" s="110">
        <v>61.2</v>
      </c>
      <c r="D35" s="110">
        <v>75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08"/>
      <c r="B36" s="107"/>
      <c r="C36" s="107"/>
      <c r="D36" s="10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08" t="s">
        <v>108</v>
      </c>
      <c r="B37" s="109" t="s">
        <v>85</v>
      </c>
      <c r="C37" s="109" t="s">
        <v>85</v>
      </c>
      <c r="D37" s="109" t="s">
        <v>85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08" t="s">
        <v>109</v>
      </c>
      <c r="B38" s="109" t="s">
        <v>85</v>
      </c>
      <c r="C38" s="109" t="s">
        <v>85</v>
      </c>
      <c r="D38" s="109" t="s">
        <v>85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06" t="s">
        <v>110</v>
      </c>
      <c r="B39" s="110">
        <v>22.4</v>
      </c>
      <c r="C39" s="110">
        <v>61.2</v>
      </c>
      <c r="D39" s="110">
        <v>75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08"/>
      <c r="B40" s="107"/>
      <c r="C40" s="107"/>
      <c r="D40" s="10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08" t="s">
        <v>111</v>
      </c>
      <c r="B41" s="109" t="s">
        <v>85</v>
      </c>
      <c r="C41" s="109" t="s">
        <v>85</v>
      </c>
      <c r="D41" s="109" t="s">
        <v>85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06" t="s">
        <v>112</v>
      </c>
      <c r="B42" s="114">
        <v>22.4</v>
      </c>
      <c r="C42" s="114">
        <v>61.1</v>
      </c>
      <c r="D42" s="114">
        <v>75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08"/>
      <c r="B43" s="107"/>
      <c r="C43" s="107"/>
      <c r="D43" s="10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08" t="s">
        <v>113</v>
      </c>
      <c r="B44" s="109" t="s">
        <v>85</v>
      </c>
      <c r="C44" s="109" t="s">
        <v>85</v>
      </c>
      <c r="D44" s="109" t="s">
        <v>85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08"/>
      <c r="B45" s="107"/>
      <c r="C45" s="107"/>
      <c r="D45" s="10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06" t="s">
        <v>114</v>
      </c>
      <c r="B46" s="111">
        <v>21.8</v>
      </c>
      <c r="C46" s="111">
        <v>61</v>
      </c>
      <c r="D46" s="111">
        <v>75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06" t="s">
        <v>115</v>
      </c>
      <c r="B47" s="111">
        <v>21.8</v>
      </c>
      <c r="C47" s="111">
        <v>61</v>
      </c>
      <c r="D47" s="111">
        <v>75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08"/>
      <c r="B48" s="107"/>
      <c r="C48" s="107"/>
      <c r="D48" s="10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06" t="s">
        <v>116</v>
      </c>
      <c r="B49" s="107"/>
      <c r="C49" s="107"/>
      <c r="D49" s="107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08" t="s">
        <v>117</v>
      </c>
      <c r="B50" s="109">
        <v>0.82</v>
      </c>
      <c r="C50" s="109">
        <v>2.09</v>
      </c>
      <c r="D50" s="109">
        <v>2.08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08" t="s">
        <v>118</v>
      </c>
      <c r="B51" s="109">
        <v>0.82</v>
      </c>
      <c r="C51" s="109">
        <v>2.09</v>
      </c>
      <c r="D51" s="109">
        <v>2.08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08" t="s">
        <v>119</v>
      </c>
      <c r="B52" s="109">
        <v>26.6</v>
      </c>
      <c r="C52" s="109">
        <v>29.2</v>
      </c>
      <c r="D52" s="109">
        <v>36.1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08"/>
      <c r="B53" s="107"/>
      <c r="C53" s="107"/>
      <c r="D53" s="10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08" t="s">
        <v>120</v>
      </c>
      <c r="B54" s="109">
        <v>0.62</v>
      </c>
      <c r="C54" s="109">
        <v>1.6</v>
      </c>
      <c r="D54" s="109">
        <v>1.78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08" t="s">
        <v>121</v>
      </c>
      <c r="B55" s="109">
        <v>2.98</v>
      </c>
      <c r="C55" s="109">
        <v>2.97</v>
      </c>
      <c r="D55" s="109">
        <v>3.28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08" t="s">
        <v>122</v>
      </c>
      <c r="B56" s="109">
        <v>35</v>
      </c>
      <c r="C56" s="109">
        <v>38.1</v>
      </c>
      <c r="D56" s="109">
        <v>42.1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08"/>
      <c r="B57" s="107"/>
      <c r="C57" s="107"/>
      <c r="D57" s="107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08" t="s">
        <v>123</v>
      </c>
      <c r="B58" s="109">
        <v>0.75</v>
      </c>
      <c r="C58" s="109">
        <v>1.33</v>
      </c>
      <c r="D58" s="109">
        <v>1.32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08" t="s">
        <v>124</v>
      </c>
      <c r="B59" s="109">
        <v>0.56999999999999995</v>
      </c>
      <c r="C59" s="109">
        <v>1.02</v>
      </c>
      <c r="D59" s="109">
        <v>1.1299999999999999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08"/>
      <c r="B60" s="107"/>
      <c r="C60" s="107"/>
      <c r="D60" s="10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08" t="s">
        <v>125</v>
      </c>
      <c r="B61" s="109">
        <v>0.68</v>
      </c>
      <c r="C61" s="109">
        <v>0.75</v>
      </c>
      <c r="D61" s="109">
        <v>0.8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08" t="s">
        <v>126</v>
      </c>
      <c r="B62" s="109">
        <v>0.23033300000000001</v>
      </c>
      <c r="C62" s="109">
        <v>0.255519</v>
      </c>
      <c r="D62" s="109">
        <v>0.24526600000000001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08"/>
      <c r="B63" s="107"/>
      <c r="C63" s="107"/>
      <c r="D63" s="107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08" t="s">
        <v>127</v>
      </c>
      <c r="B64" s="109">
        <v>0.1</v>
      </c>
      <c r="C64" s="109">
        <v>0.1</v>
      </c>
      <c r="D64" s="109">
        <v>0.1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08"/>
      <c r="B65" s="107"/>
      <c r="C65" s="107"/>
      <c r="D65" s="10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15"/>
      <c r="C66" s="115"/>
      <c r="D66" s="11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15"/>
      <c r="C67" s="115"/>
      <c r="D67" s="11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15"/>
      <c r="C68" s="115"/>
      <c r="D68" s="11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15"/>
      <c r="C69" s="115"/>
      <c r="D69" s="11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15"/>
      <c r="C70" s="115"/>
      <c r="D70" s="11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15"/>
      <c r="C71" s="115"/>
      <c r="D71" s="11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15"/>
      <c r="C72" s="115"/>
      <c r="D72" s="11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15"/>
      <c r="C73" s="115"/>
      <c r="D73" s="1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15"/>
      <c r="C74" s="115"/>
      <c r="D74" s="1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15"/>
      <c r="C75" s="115"/>
      <c r="D75" s="1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15"/>
      <c r="C76" s="115"/>
      <c r="D76" s="1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15"/>
      <c r="C77" s="115"/>
      <c r="D77" s="11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15"/>
      <c r="C78" s="115"/>
      <c r="D78" s="11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15"/>
      <c r="C79" s="115"/>
      <c r="D79" s="11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15"/>
      <c r="C80" s="115"/>
      <c r="D80" s="115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15"/>
      <c r="C81" s="115"/>
      <c r="D81" s="115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15"/>
      <c r="C82" s="115"/>
      <c r="D82" s="115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15"/>
      <c r="C83" s="115"/>
      <c r="D83" s="115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15"/>
      <c r="C84" s="115"/>
      <c r="D84" s="115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15"/>
      <c r="C85" s="115"/>
      <c r="D85" s="115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15"/>
      <c r="C86" s="115"/>
      <c r="D86" s="115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15"/>
      <c r="C87" s="115"/>
      <c r="D87" s="115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15"/>
      <c r="C88" s="115"/>
      <c r="D88" s="11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15"/>
      <c r="C89" s="115"/>
      <c r="D89" s="115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15"/>
      <c r="C90" s="115"/>
      <c r="D90" s="115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15"/>
      <c r="C91" s="115"/>
      <c r="D91" s="11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15"/>
      <c r="C92" s="115"/>
      <c r="D92" s="115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15"/>
      <c r="C93" s="115"/>
      <c r="D93" s="115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15"/>
      <c r="C94" s="115"/>
      <c r="D94" s="115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15"/>
      <c r="C95" s="115"/>
      <c r="D95" s="11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15"/>
      <c r="C96" s="115"/>
      <c r="D96" s="115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15"/>
      <c r="C97" s="115"/>
      <c r="D97" s="115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15"/>
      <c r="C98" s="115"/>
      <c r="D98" s="115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15"/>
      <c r="C99" s="115"/>
      <c r="D99" s="115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15"/>
      <c r="C100" s="115"/>
      <c r="D100" s="115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15"/>
      <c r="C101" s="115"/>
      <c r="D101" s="115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15"/>
      <c r="C102" s="115"/>
      <c r="D102" s="115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15"/>
      <c r="C103" s="115"/>
      <c r="D103" s="115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15"/>
      <c r="C104" s="115"/>
      <c r="D104" s="115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15"/>
      <c r="C105" s="115"/>
      <c r="D105" s="11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15"/>
      <c r="C106" s="115"/>
      <c r="D106" s="115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15"/>
      <c r="C107" s="115"/>
      <c r="D107" s="115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15"/>
      <c r="C108" s="115"/>
      <c r="D108" s="115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15"/>
      <c r="C109" s="115"/>
      <c r="D109" s="115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15"/>
      <c r="C110" s="115"/>
      <c r="D110" s="115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15"/>
      <c r="C111" s="115"/>
      <c r="D111" s="11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15"/>
      <c r="C112" s="115"/>
      <c r="D112" s="115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15"/>
      <c r="C113" s="115"/>
      <c r="D113" s="115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15"/>
      <c r="C114" s="115"/>
      <c r="D114" s="115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15"/>
      <c r="C115" s="115"/>
      <c r="D115" s="115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15"/>
      <c r="C116" s="115"/>
      <c r="D116" s="11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15"/>
      <c r="C117" s="115"/>
      <c r="D117" s="11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15"/>
      <c r="C118" s="115"/>
      <c r="D118" s="115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15"/>
      <c r="C119" s="115"/>
      <c r="D119" s="11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15"/>
      <c r="C120" s="115"/>
      <c r="D120" s="11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15"/>
      <c r="C121" s="115"/>
      <c r="D121" s="115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15"/>
      <c r="C122" s="115"/>
      <c r="D122" s="115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15"/>
      <c r="C123" s="115"/>
      <c r="D123" s="115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15"/>
      <c r="C124" s="115"/>
      <c r="D124" s="11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15"/>
      <c r="C125" s="115"/>
      <c r="D125" s="11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15"/>
      <c r="C126" s="115"/>
      <c r="D126" s="11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15"/>
      <c r="C127" s="115"/>
      <c r="D127" s="115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15"/>
      <c r="C128" s="115"/>
      <c r="D128" s="115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15"/>
      <c r="C129" s="115"/>
      <c r="D129" s="11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15"/>
      <c r="C130" s="115"/>
      <c r="D130" s="11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15"/>
      <c r="C131" s="115"/>
      <c r="D131" s="11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15"/>
      <c r="C132" s="115"/>
      <c r="D132" s="11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15"/>
      <c r="C133" s="115"/>
      <c r="D133" s="11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15"/>
      <c r="C134" s="115"/>
      <c r="D134" s="11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15"/>
      <c r="C135" s="115"/>
      <c r="D135" s="11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15"/>
      <c r="C136" s="115"/>
      <c r="D136" s="11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15"/>
      <c r="C137" s="115"/>
      <c r="D137" s="11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15"/>
      <c r="C138" s="115"/>
      <c r="D138" s="11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15"/>
      <c r="C139" s="115"/>
      <c r="D139" s="11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15"/>
      <c r="C140" s="115"/>
      <c r="D140" s="11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15"/>
      <c r="C141" s="115"/>
      <c r="D141" s="11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15"/>
      <c r="C142" s="115"/>
      <c r="D142" s="11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15"/>
      <c r="C143" s="115"/>
      <c r="D143" s="11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15"/>
      <c r="C144" s="115"/>
      <c r="D144" s="11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15"/>
      <c r="C145" s="115"/>
      <c r="D145" s="11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15"/>
      <c r="C146" s="115"/>
      <c r="D146" s="11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15"/>
      <c r="C147" s="115"/>
      <c r="D147" s="11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15"/>
      <c r="C148" s="115"/>
      <c r="D148" s="115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15"/>
      <c r="C149" s="115"/>
      <c r="D149" s="11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15"/>
      <c r="C150" s="115"/>
      <c r="D150" s="11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15"/>
      <c r="C151" s="115"/>
      <c r="D151" s="11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15"/>
      <c r="C152" s="115"/>
      <c r="D152" s="11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15"/>
      <c r="C153" s="115"/>
      <c r="D153" s="11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15"/>
      <c r="C154" s="115"/>
      <c r="D154" s="11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15"/>
      <c r="C155" s="115"/>
      <c r="D155" s="11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15"/>
      <c r="C156" s="115"/>
      <c r="D156" s="11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15"/>
      <c r="C157" s="115"/>
      <c r="D157" s="11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15"/>
      <c r="C158" s="115"/>
      <c r="D158" s="11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15"/>
      <c r="C159" s="115"/>
      <c r="D159" s="115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15"/>
      <c r="C160" s="115"/>
      <c r="D160" s="115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15"/>
      <c r="C161" s="115"/>
      <c r="D161" s="115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15"/>
      <c r="C162" s="115"/>
      <c r="D162" s="115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15"/>
      <c r="C163" s="115"/>
      <c r="D163" s="115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15"/>
      <c r="C164" s="115"/>
      <c r="D164" s="115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15"/>
      <c r="C165" s="115"/>
      <c r="D165" s="11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15"/>
      <c r="C166" s="115"/>
      <c r="D166" s="11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15"/>
      <c r="C167" s="115"/>
      <c r="D167" s="11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15"/>
      <c r="C168" s="115"/>
      <c r="D168" s="11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15"/>
      <c r="C169" s="115"/>
      <c r="D169" s="11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15"/>
      <c r="C170" s="115"/>
      <c r="D170" s="11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15"/>
      <c r="C171" s="115"/>
      <c r="D171" s="11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15"/>
      <c r="C172" s="115"/>
      <c r="D172" s="11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15"/>
      <c r="C173" s="115"/>
      <c r="D173" s="11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15"/>
      <c r="C174" s="115"/>
      <c r="D174" s="11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15"/>
      <c r="C175" s="115"/>
      <c r="D175" s="11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15"/>
      <c r="C176" s="115"/>
      <c r="D176" s="11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15"/>
      <c r="C177" s="115"/>
      <c r="D177" s="11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15"/>
      <c r="C178" s="115"/>
      <c r="D178" s="11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15"/>
      <c r="C179" s="115"/>
      <c r="D179" s="115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15"/>
      <c r="C180" s="115"/>
      <c r="D180" s="115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15"/>
      <c r="C181" s="115"/>
      <c r="D181" s="115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15"/>
      <c r="C182" s="115"/>
      <c r="D182" s="115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15"/>
      <c r="C183" s="115"/>
      <c r="D183" s="115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15"/>
      <c r="C184" s="115"/>
      <c r="D184" s="115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15"/>
      <c r="C185" s="115"/>
      <c r="D185" s="115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15"/>
      <c r="C186" s="115"/>
      <c r="D186" s="115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15"/>
      <c r="C187" s="115"/>
      <c r="D187" s="115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15"/>
      <c r="C188" s="115"/>
      <c r="D188" s="11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15"/>
      <c r="C189" s="115"/>
      <c r="D189" s="11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15"/>
      <c r="C190" s="115"/>
      <c r="D190" s="115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15"/>
      <c r="C191" s="115"/>
      <c r="D191" s="115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15"/>
      <c r="C192" s="115"/>
      <c r="D192" s="115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15"/>
      <c r="C193" s="115"/>
      <c r="D193" s="115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15"/>
      <c r="C194" s="115"/>
      <c r="D194" s="115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15"/>
      <c r="C195" s="115"/>
      <c r="D195" s="11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15"/>
      <c r="C196" s="115"/>
      <c r="D196" s="115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15"/>
      <c r="C197" s="115"/>
      <c r="D197" s="115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15"/>
      <c r="C198" s="115"/>
      <c r="D198" s="115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15"/>
      <c r="C199" s="115"/>
      <c r="D199" s="115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15"/>
      <c r="C200" s="115"/>
      <c r="D200" s="115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15"/>
      <c r="C201" s="115"/>
      <c r="D201" s="11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15"/>
      <c r="C202" s="115"/>
      <c r="D202" s="11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15"/>
      <c r="C203" s="115"/>
      <c r="D203" s="11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15"/>
      <c r="C204" s="115"/>
      <c r="D204" s="11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15"/>
      <c r="C205" s="115"/>
      <c r="D205" s="115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15"/>
      <c r="C206" s="115"/>
      <c r="D206" s="115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15"/>
      <c r="C207" s="115"/>
      <c r="D207" s="11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15"/>
      <c r="C208" s="115"/>
      <c r="D208" s="115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15"/>
      <c r="C209" s="115"/>
      <c r="D209" s="115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15"/>
      <c r="C210" s="115"/>
      <c r="D210" s="115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15"/>
      <c r="C211" s="115"/>
      <c r="D211" s="115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15"/>
      <c r="C212" s="115"/>
      <c r="D212" s="11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15"/>
      <c r="C213" s="115"/>
      <c r="D213" s="11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15"/>
      <c r="C214" s="115"/>
      <c r="D214" s="115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15"/>
      <c r="C215" s="115"/>
      <c r="D215" s="11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15"/>
      <c r="C216" s="115"/>
      <c r="D216" s="115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15"/>
      <c r="C217" s="115"/>
      <c r="D217" s="115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15"/>
      <c r="C218" s="115"/>
      <c r="D218" s="115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15"/>
      <c r="C219" s="115"/>
      <c r="D219" s="115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15"/>
      <c r="C220" s="115"/>
      <c r="D220" s="115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15"/>
      <c r="C221" s="115"/>
      <c r="D221" s="115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15"/>
      <c r="C222" s="115"/>
      <c r="D222" s="115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15"/>
      <c r="C223" s="115"/>
      <c r="D223" s="115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15"/>
      <c r="C224" s="115"/>
      <c r="D224" s="115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15"/>
      <c r="C225" s="115"/>
      <c r="D225" s="115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15"/>
      <c r="C226" s="115"/>
      <c r="D226" s="115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15"/>
      <c r="C227" s="115"/>
      <c r="D227" s="115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15"/>
      <c r="C228" s="115"/>
      <c r="D228" s="115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15"/>
      <c r="C229" s="115"/>
      <c r="D229" s="115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15"/>
      <c r="C230" s="115"/>
      <c r="D230" s="115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15"/>
      <c r="C231" s="115"/>
      <c r="D231" s="115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15"/>
      <c r="C232" s="115"/>
      <c r="D232" s="115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15"/>
      <c r="C233" s="115"/>
      <c r="D233" s="115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15"/>
      <c r="C234" s="115"/>
      <c r="D234" s="115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15"/>
      <c r="C235" s="115"/>
      <c r="D235" s="115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15"/>
      <c r="C236" s="115"/>
      <c r="D236" s="115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15"/>
      <c r="C237" s="115"/>
      <c r="D237" s="115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15"/>
      <c r="C238" s="115"/>
      <c r="D238" s="115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15"/>
      <c r="C239" s="115"/>
      <c r="D239" s="115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15"/>
      <c r="C240" s="115"/>
      <c r="D240" s="115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15"/>
      <c r="C241" s="115"/>
      <c r="D241" s="115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15"/>
      <c r="C242" s="115"/>
      <c r="D242" s="115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15"/>
      <c r="C243" s="115"/>
      <c r="D243" s="115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15"/>
      <c r="C244" s="115"/>
      <c r="D244" s="115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15"/>
      <c r="C245" s="115"/>
      <c r="D245" s="115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15"/>
      <c r="C246" s="115"/>
      <c r="D246" s="115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15"/>
      <c r="C247" s="115"/>
      <c r="D247" s="115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15"/>
      <c r="C248" s="115"/>
      <c r="D248" s="115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15"/>
      <c r="C249" s="115"/>
      <c r="D249" s="115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15"/>
      <c r="C250" s="115"/>
      <c r="D250" s="115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15"/>
      <c r="C251" s="115"/>
      <c r="D251" s="115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15"/>
      <c r="C252" s="115"/>
      <c r="D252" s="115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15"/>
      <c r="C253" s="115"/>
      <c r="D253" s="115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15"/>
      <c r="C254" s="115"/>
      <c r="D254" s="115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15"/>
      <c r="C255" s="115"/>
      <c r="D255" s="115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15"/>
      <c r="C256" s="115"/>
      <c r="D256" s="115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15"/>
      <c r="C257" s="115"/>
      <c r="D257" s="115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15"/>
      <c r="C258" s="115"/>
      <c r="D258" s="115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15"/>
      <c r="C259" s="115"/>
      <c r="D259" s="115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15"/>
      <c r="C260" s="115"/>
      <c r="D260" s="115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15"/>
      <c r="C261" s="115"/>
      <c r="D261" s="115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15"/>
      <c r="C262" s="115"/>
      <c r="D262" s="115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15"/>
      <c r="C263" s="115"/>
      <c r="D263" s="115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15"/>
      <c r="C264" s="115"/>
      <c r="D264" s="115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15"/>
      <c r="C265" s="115"/>
      <c r="D265" s="115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15"/>
      <c r="C266" s="115"/>
      <c r="D266" s="115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15"/>
      <c r="C267" s="115"/>
      <c r="D267" s="115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15"/>
      <c r="C268" s="115"/>
      <c r="D268" s="115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15"/>
      <c r="C269" s="115"/>
      <c r="D269" s="115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15"/>
      <c r="C270" s="115"/>
      <c r="D270" s="115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15"/>
      <c r="C271" s="115"/>
      <c r="D271" s="115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15"/>
      <c r="C272" s="115"/>
      <c r="D272" s="115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15"/>
      <c r="C273" s="115"/>
      <c r="D273" s="115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15"/>
      <c r="C274" s="115"/>
      <c r="D274" s="115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15"/>
      <c r="C275" s="115"/>
      <c r="D275" s="115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15"/>
      <c r="C276" s="115"/>
      <c r="D276" s="115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15"/>
      <c r="C277" s="115"/>
      <c r="D277" s="115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15"/>
      <c r="C278" s="115"/>
      <c r="D278" s="115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15"/>
      <c r="C279" s="115"/>
      <c r="D279" s="115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15"/>
      <c r="C280" s="115"/>
      <c r="D280" s="115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15"/>
      <c r="C281" s="115"/>
      <c r="D281" s="115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15"/>
      <c r="C282" s="115"/>
      <c r="D282" s="115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15"/>
      <c r="C283" s="115"/>
      <c r="D283" s="115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15"/>
      <c r="C284" s="115"/>
      <c r="D284" s="115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15"/>
      <c r="C285" s="115"/>
      <c r="D285" s="115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15"/>
      <c r="C286" s="115"/>
      <c r="D286" s="115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15"/>
      <c r="C287" s="115"/>
      <c r="D287" s="115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15"/>
      <c r="C288" s="115"/>
      <c r="D288" s="115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15"/>
      <c r="C289" s="115"/>
      <c r="D289" s="115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15"/>
      <c r="C290" s="115"/>
      <c r="D290" s="115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15"/>
      <c r="C291" s="115"/>
      <c r="D291" s="115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15"/>
      <c r="C292" s="115"/>
      <c r="D292" s="115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15"/>
      <c r="C293" s="115"/>
      <c r="D293" s="115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15"/>
      <c r="C294" s="115"/>
      <c r="D294" s="115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15"/>
      <c r="C295" s="115"/>
      <c r="D295" s="115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15"/>
      <c r="C296" s="115"/>
      <c r="D296" s="115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15"/>
      <c r="C297" s="115"/>
      <c r="D297" s="115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15"/>
      <c r="C298" s="115"/>
      <c r="D298" s="115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15"/>
      <c r="C299" s="115"/>
      <c r="D299" s="115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15"/>
      <c r="C300" s="115"/>
      <c r="D300" s="115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15"/>
      <c r="C301" s="115"/>
      <c r="D301" s="115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15"/>
      <c r="C302" s="115"/>
      <c r="D302" s="115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15"/>
      <c r="C303" s="115"/>
      <c r="D303" s="115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15"/>
      <c r="C304" s="115"/>
      <c r="D304" s="115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15"/>
      <c r="C305" s="115"/>
      <c r="D305" s="115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15"/>
      <c r="C306" s="115"/>
      <c r="D306" s="115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15"/>
      <c r="C307" s="115"/>
      <c r="D307" s="115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15"/>
      <c r="C308" s="115"/>
      <c r="D308" s="115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15"/>
      <c r="C309" s="115"/>
      <c r="D309" s="115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15"/>
      <c r="C310" s="115"/>
      <c r="D310" s="115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15"/>
      <c r="C311" s="115"/>
      <c r="D311" s="115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15"/>
      <c r="C312" s="115"/>
      <c r="D312" s="115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15"/>
      <c r="C313" s="115"/>
      <c r="D313" s="115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15"/>
      <c r="C314" s="115"/>
      <c r="D314" s="115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15"/>
      <c r="C315" s="115"/>
      <c r="D315" s="11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15"/>
      <c r="C316" s="115"/>
      <c r="D316" s="115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15"/>
      <c r="C317" s="115"/>
      <c r="D317" s="115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15"/>
      <c r="C318" s="115"/>
      <c r="D318" s="115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15"/>
      <c r="C319" s="115"/>
      <c r="D319" s="115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15"/>
      <c r="C320" s="115"/>
      <c r="D320" s="115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15"/>
      <c r="C321" s="115"/>
      <c r="D321" s="115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15"/>
      <c r="C322" s="115"/>
      <c r="D322" s="115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15"/>
      <c r="C323" s="115"/>
      <c r="D323" s="115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15"/>
      <c r="C324" s="115"/>
      <c r="D324" s="115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15"/>
      <c r="C325" s="115"/>
      <c r="D325" s="115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15"/>
      <c r="C326" s="115"/>
      <c r="D326" s="115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15"/>
      <c r="C327" s="115"/>
      <c r="D327" s="115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15"/>
      <c r="C328" s="115"/>
      <c r="D328" s="115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15"/>
      <c r="C329" s="115"/>
      <c r="D329" s="115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15"/>
      <c r="C330" s="115"/>
      <c r="D330" s="115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15"/>
      <c r="C331" s="115"/>
      <c r="D331" s="115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15"/>
      <c r="C332" s="115"/>
      <c r="D332" s="115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15"/>
      <c r="C333" s="115"/>
      <c r="D333" s="115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15"/>
      <c r="C334" s="115"/>
      <c r="D334" s="115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15"/>
      <c r="C335" s="115"/>
      <c r="D335" s="115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15"/>
      <c r="C336" s="115"/>
      <c r="D336" s="115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15"/>
      <c r="C337" s="115"/>
      <c r="D337" s="115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15"/>
      <c r="C338" s="115"/>
      <c r="D338" s="115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15"/>
      <c r="C339" s="115"/>
      <c r="D339" s="115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15"/>
      <c r="C340" s="115"/>
      <c r="D340" s="11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15"/>
      <c r="C341" s="115"/>
      <c r="D341" s="11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15"/>
      <c r="C342" s="115"/>
      <c r="D342" s="11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15"/>
      <c r="C343" s="115"/>
      <c r="D343" s="11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15"/>
      <c r="C344" s="115"/>
      <c r="D344" s="11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15"/>
      <c r="C345" s="115"/>
      <c r="D345" s="11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15"/>
      <c r="C346" s="115"/>
      <c r="D346" s="11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15"/>
      <c r="C347" s="115"/>
      <c r="D347" s="11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15"/>
      <c r="C348" s="115"/>
      <c r="D348" s="11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15"/>
      <c r="C349" s="115"/>
      <c r="D349" s="11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15"/>
      <c r="C350" s="115"/>
      <c r="D350" s="11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15"/>
      <c r="C351" s="115"/>
      <c r="D351" s="11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15"/>
      <c r="C352" s="115"/>
      <c r="D352" s="11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15"/>
      <c r="C353" s="115"/>
      <c r="D353" s="11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15"/>
      <c r="C354" s="115"/>
      <c r="D354" s="11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15"/>
      <c r="C355" s="115"/>
      <c r="D355" s="11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15"/>
      <c r="C356" s="115"/>
      <c r="D356" s="11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15"/>
      <c r="C357" s="115"/>
      <c r="D357" s="11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15"/>
      <c r="C358" s="115"/>
      <c r="D358" s="11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15"/>
      <c r="C359" s="115"/>
      <c r="D359" s="11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15"/>
      <c r="C360" s="115"/>
      <c r="D360" s="11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15"/>
      <c r="C361" s="115"/>
      <c r="D361" s="11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15"/>
      <c r="C362" s="115"/>
      <c r="D362" s="11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15"/>
      <c r="C363" s="115"/>
      <c r="D363" s="11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15"/>
      <c r="C364" s="115"/>
      <c r="D364" s="11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15"/>
      <c r="C365" s="115"/>
      <c r="D365" s="11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15"/>
      <c r="C366" s="115"/>
      <c r="D366" s="11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15"/>
      <c r="C367" s="115"/>
      <c r="D367" s="11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15"/>
      <c r="C368" s="115"/>
      <c r="D368" s="11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15"/>
      <c r="C369" s="115"/>
      <c r="D369" s="11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15"/>
      <c r="C370" s="115"/>
      <c r="D370" s="11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15"/>
      <c r="C371" s="115"/>
      <c r="D371" s="11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15"/>
      <c r="C372" s="115"/>
      <c r="D372" s="11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15"/>
      <c r="C373" s="115"/>
      <c r="D373" s="11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15"/>
      <c r="C374" s="115"/>
      <c r="D374" s="11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15"/>
      <c r="C375" s="115"/>
      <c r="D375" s="11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15"/>
      <c r="C376" s="115"/>
      <c r="D376" s="11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15"/>
      <c r="C377" s="115"/>
      <c r="D377" s="11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15"/>
      <c r="C378" s="115"/>
      <c r="D378" s="11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15"/>
      <c r="C379" s="115"/>
      <c r="D379" s="11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15"/>
      <c r="C380" s="115"/>
      <c r="D380" s="11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15"/>
      <c r="C381" s="115"/>
      <c r="D381" s="11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15"/>
      <c r="C382" s="115"/>
      <c r="D382" s="11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15"/>
      <c r="C383" s="115"/>
      <c r="D383" s="11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15"/>
      <c r="C384" s="115"/>
      <c r="D384" s="11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15"/>
      <c r="C385" s="115"/>
      <c r="D385" s="11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15"/>
      <c r="C386" s="115"/>
      <c r="D386" s="11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15"/>
      <c r="C387" s="115"/>
      <c r="D387" s="11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15"/>
      <c r="C388" s="115"/>
      <c r="D388" s="11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15"/>
      <c r="C389" s="115"/>
      <c r="D389" s="11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15"/>
      <c r="C390" s="115"/>
      <c r="D390" s="11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15"/>
      <c r="C391" s="115"/>
      <c r="D391" s="11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15"/>
      <c r="C392" s="115"/>
      <c r="D392" s="11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15"/>
      <c r="C393" s="115"/>
      <c r="D393" s="11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15"/>
      <c r="C394" s="115"/>
      <c r="D394" s="11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15"/>
      <c r="C395" s="115"/>
      <c r="D395" s="11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15"/>
      <c r="C396" s="115"/>
      <c r="D396" s="11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15"/>
      <c r="C397" s="115"/>
      <c r="D397" s="11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15"/>
      <c r="C398" s="115"/>
      <c r="D398" s="11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15"/>
      <c r="C399" s="115"/>
      <c r="D399" s="11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15"/>
      <c r="C400" s="115"/>
      <c r="D400" s="11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15"/>
      <c r="C401" s="115"/>
      <c r="D401" s="11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15"/>
      <c r="C402" s="115"/>
      <c r="D402" s="11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15"/>
      <c r="C403" s="115"/>
      <c r="D403" s="11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15"/>
      <c r="C404" s="115"/>
      <c r="D404" s="11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15"/>
      <c r="C405" s="115"/>
      <c r="D405" s="11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15"/>
      <c r="C406" s="115"/>
      <c r="D406" s="11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15"/>
      <c r="C407" s="115"/>
      <c r="D407" s="11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15"/>
      <c r="C408" s="115"/>
      <c r="D408" s="11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15"/>
      <c r="C409" s="115"/>
      <c r="D409" s="11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15"/>
      <c r="C410" s="115"/>
      <c r="D410" s="11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15"/>
      <c r="C411" s="115"/>
      <c r="D411" s="11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15"/>
      <c r="C412" s="115"/>
      <c r="D412" s="11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15"/>
      <c r="C413" s="115"/>
      <c r="D413" s="11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15"/>
      <c r="C414" s="115"/>
      <c r="D414" s="11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15"/>
      <c r="C415" s="115"/>
      <c r="D415" s="11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15"/>
      <c r="C416" s="115"/>
      <c r="D416" s="11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15"/>
      <c r="C417" s="115"/>
      <c r="D417" s="11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15"/>
      <c r="C418" s="115"/>
      <c r="D418" s="11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15"/>
      <c r="C419" s="115"/>
      <c r="D419" s="11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15"/>
      <c r="C420" s="115"/>
      <c r="D420" s="115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15"/>
      <c r="C421" s="115"/>
      <c r="D421" s="115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15"/>
      <c r="C422" s="115"/>
      <c r="D422" s="115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15"/>
      <c r="C423" s="115"/>
      <c r="D423" s="115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15"/>
      <c r="C424" s="115"/>
      <c r="D424" s="115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15"/>
      <c r="C425" s="115"/>
      <c r="D425" s="11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15"/>
      <c r="C426" s="115"/>
      <c r="D426" s="115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15"/>
      <c r="C427" s="115"/>
      <c r="D427" s="115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15"/>
      <c r="C428" s="115"/>
      <c r="D428" s="115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15"/>
      <c r="C429" s="115"/>
      <c r="D429" s="115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15"/>
      <c r="C430" s="115"/>
      <c r="D430" s="115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15"/>
      <c r="C431" s="115"/>
      <c r="D431" s="11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15"/>
      <c r="C432" s="115"/>
      <c r="D432" s="11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15"/>
      <c r="C433" s="115"/>
      <c r="D433" s="11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15"/>
      <c r="C434" s="115"/>
      <c r="D434" s="11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15"/>
      <c r="C435" s="115"/>
      <c r="D435" s="11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15"/>
      <c r="C436" s="115"/>
      <c r="D436" s="115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15"/>
      <c r="C437" s="115"/>
      <c r="D437" s="115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15"/>
      <c r="C438" s="115"/>
      <c r="D438" s="115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15"/>
      <c r="C439" s="115"/>
      <c r="D439" s="115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15"/>
      <c r="C440" s="115"/>
      <c r="D440" s="115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15"/>
      <c r="C441" s="115"/>
      <c r="D441" s="115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15"/>
      <c r="C442" s="115"/>
      <c r="D442" s="115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15"/>
      <c r="C443" s="115"/>
      <c r="D443" s="115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15"/>
      <c r="C444" s="115"/>
      <c r="D444" s="115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15"/>
      <c r="C445" s="115"/>
      <c r="D445" s="11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15"/>
      <c r="C446" s="115"/>
      <c r="D446" s="115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15"/>
      <c r="C447" s="115"/>
      <c r="D447" s="115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15"/>
      <c r="C448" s="115"/>
      <c r="D448" s="115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15"/>
      <c r="C449" s="115"/>
      <c r="D449" s="115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15"/>
      <c r="C450" s="115"/>
      <c r="D450" s="115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15"/>
      <c r="C451" s="115"/>
      <c r="D451" s="115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15"/>
      <c r="C452" s="115"/>
      <c r="D452" s="115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15"/>
      <c r="C453" s="115"/>
      <c r="D453" s="115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15"/>
      <c r="C454" s="115"/>
      <c r="D454" s="115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15"/>
      <c r="C455" s="115"/>
      <c r="D455" s="11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15"/>
      <c r="C456" s="115"/>
      <c r="D456" s="115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15"/>
      <c r="C457" s="115"/>
      <c r="D457" s="115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15"/>
      <c r="C458" s="115"/>
      <c r="D458" s="115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15"/>
      <c r="C459" s="115"/>
      <c r="D459" s="115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15"/>
      <c r="C460" s="115"/>
      <c r="D460" s="115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15"/>
      <c r="C461" s="115"/>
      <c r="D461" s="115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15"/>
      <c r="C462" s="115"/>
      <c r="D462" s="115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15"/>
      <c r="C463" s="115"/>
      <c r="D463" s="115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15"/>
      <c r="C464" s="115"/>
      <c r="D464" s="115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15"/>
      <c r="C465" s="115"/>
      <c r="D465" s="11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15"/>
      <c r="C466" s="115"/>
      <c r="D466" s="115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15"/>
      <c r="C467" s="115"/>
      <c r="D467" s="115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15"/>
      <c r="C468" s="115"/>
      <c r="D468" s="115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15"/>
      <c r="C469" s="115"/>
      <c r="D469" s="115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15"/>
      <c r="C470" s="115"/>
      <c r="D470" s="115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15"/>
      <c r="C471" s="115"/>
      <c r="D471" s="115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15"/>
      <c r="C472" s="115"/>
      <c r="D472" s="115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15"/>
      <c r="C473" s="115"/>
      <c r="D473" s="115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15"/>
      <c r="C474" s="115"/>
      <c r="D474" s="115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15"/>
      <c r="C475" s="115"/>
      <c r="D475" s="11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15"/>
      <c r="C476" s="115"/>
      <c r="D476" s="115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15"/>
      <c r="C477" s="115"/>
      <c r="D477" s="115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15"/>
      <c r="C478" s="115"/>
      <c r="D478" s="115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15"/>
      <c r="C479" s="115"/>
      <c r="D479" s="115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15"/>
      <c r="C480" s="115"/>
      <c r="D480" s="115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15"/>
      <c r="C481" s="115"/>
      <c r="D481" s="115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15"/>
      <c r="C482" s="115"/>
      <c r="D482" s="115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15"/>
      <c r="C483" s="115"/>
      <c r="D483" s="115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15"/>
      <c r="C484" s="115"/>
      <c r="D484" s="115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15"/>
      <c r="C485" s="115"/>
      <c r="D485" s="11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15"/>
      <c r="C486" s="115"/>
      <c r="D486" s="115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15"/>
      <c r="C487" s="115"/>
      <c r="D487" s="115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15"/>
      <c r="C488" s="115"/>
      <c r="D488" s="115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15"/>
      <c r="C489" s="115"/>
      <c r="D489" s="115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15"/>
      <c r="C490" s="115"/>
      <c r="D490" s="115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15"/>
      <c r="C491" s="115"/>
      <c r="D491" s="115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15"/>
      <c r="C492" s="115"/>
      <c r="D492" s="115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15"/>
      <c r="C493" s="115"/>
      <c r="D493" s="115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15"/>
      <c r="C494" s="115"/>
      <c r="D494" s="115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15"/>
      <c r="C495" s="115"/>
      <c r="D495" s="11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15"/>
      <c r="C496" s="115"/>
      <c r="D496" s="115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15"/>
      <c r="C497" s="115"/>
      <c r="D497" s="115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15"/>
      <c r="C498" s="115"/>
      <c r="D498" s="115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15"/>
      <c r="C499" s="115"/>
      <c r="D499" s="115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15"/>
      <c r="C500" s="115"/>
      <c r="D500" s="115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15"/>
      <c r="C501" s="115"/>
      <c r="D501" s="115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15"/>
      <c r="C502" s="115"/>
      <c r="D502" s="115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15"/>
      <c r="C503" s="115"/>
      <c r="D503" s="115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15"/>
      <c r="C504" s="115"/>
      <c r="D504" s="115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15"/>
      <c r="C505" s="115"/>
      <c r="D505" s="11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15"/>
      <c r="C506" s="115"/>
      <c r="D506" s="115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15"/>
      <c r="C507" s="115"/>
      <c r="D507" s="115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15"/>
      <c r="C508" s="115"/>
      <c r="D508" s="115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15"/>
      <c r="C509" s="115"/>
      <c r="D509" s="115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15"/>
      <c r="C510" s="115"/>
      <c r="D510" s="115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15"/>
      <c r="C511" s="115"/>
      <c r="D511" s="115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15"/>
      <c r="C512" s="115"/>
      <c r="D512" s="115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15"/>
      <c r="C513" s="115"/>
      <c r="D513" s="115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15"/>
      <c r="C514" s="115"/>
      <c r="D514" s="115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15"/>
      <c r="C515" s="115"/>
      <c r="D515" s="11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15"/>
      <c r="C516" s="115"/>
      <c r="D516" s="115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15"/>
      <c r="C517" s="115"/>
      <c r="D517" s="115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15"/>
      <c r="C518" s="115"/>
      <c r="D518" s="115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15"/>
      <c r="C519" s="115"/>
      <c r="D519" s="115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15"/>
      <c r="C520" s="115"/>
      <c r="D520" s="115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15"/>
      <c r="C521" s="115"/>
      <c r="D521" s="115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15"/>
      <c r="C522" s="115"/>
      <c r="D522" s="115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15"/>
      <c r="C523" s="115"/>
      <c r="D523" s="115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15"/>
      <c r="C524" s="115"/>
      <c r="D524" s="115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15"/>
      <c r="C525" s="115"/>
      <c r="D525" s="11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15"/>
      <c r="C526" s="115"/>
      <c r="D526" s="115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15"/>
      <c r="C527" s="115"/>
      <c r="D527" s="115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15"/>
      <c r="C528" s="115"/>
      <c r="D528" s="115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15"/>
      <c r="C529" s="115"/>
      <c r="D529" s="115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15"/>
      <c r="C530" s="115"/>
      <c r="D530" s="115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15"/>
      <c r="C531" s="115"/>
      <c r="D531" s="115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15"/>
      <c r="C532" s="115"/>
      <c r="D532" s="115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15"/>
      <c r="C533" s="115"/>
      <c r="D533" s="115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15"/>
      <c r="C534" s="115"/>
      <c r="D534" s="115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15"/>
      <c r="C535" s="115"/>
      <c r="D535" s="11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15"/>
      <c r="C536" s="115"/>
      <c r="D536" s="115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15"/>
      <c r="C537" s="115"/>
      <c r="D537" s="115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15"/>
      <c r="C538" s="115"/>
      <c r="D538" s="115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15"/>
      <c r="C539" s="115"/>
      <c r="D539" s="115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15"/>
      <c r="C540" s="115"/>
      <c r="D540" s="115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15"/>
      <c r="C541" s="115"/>
      <c r="D541" s="115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15"/>
      <c r="C542" s="115"/>
      <c r="D542" s="115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15"/>
      <c r="C543" s="115"/>
      <c r="D543" s="115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15"/>
      <c r="C544" s="115"/>
      <c r="D544" s="115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15"/>
      <c r="C545" s="115"/>
      <c r="D545" s="11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15"/>
      <c r="C546" s="115"/>
      <c r="D546" s="115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15"/>
      <c r="C547" s="115"/>
      <c r="D547" s="115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15"/>
      <c r="C548" s="115"/>
      <c r="D548" s="115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15"/>
      <c r="C549" s="115"/>
      <c r="D549" s="115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15"/>
      <c r="C550" s="115"/>
      <c r="D550" s="115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15"/>
      <c r="C551" s="115"/>
      <c r="D551" s="115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15"/>
      <c r="C552" s="115"/>
      <c r="D552" s="115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15"/>
      <c r="C553" s="115"/>
      <c r="D553" s="115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15"/>
      <c r="C554" s="115"/>
      <c r="D554" s="115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15"/>
      <c r="C555" s="115"/>
      <c r="D555" s="11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15"/>
      <c r="C556" s="115"/>
      <c r="D556" s="115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15"/>
      <c r="C557" s="115"/>
      <c r="D557" s="115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15"/>
      <c r="C558" s="115"/>
      <c r="D558" s="115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15"/>
      <c r="C559" s="115"/>
      <c r="D559" s="115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15"/>
      <c r="C560" s="115"/>
      <c r="D560" s="115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15"/>
      <c r="C561" s="115"/>
      <c r="D561" s="115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15"/>
      <c r="C562" s="115"/>
      <c r="D562" s="115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15"/>
      <c r="C563" s="115"/>
      <c r="D563" s="115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15"/>
      <c r="C564" s="115"/>
      <c r="D564" s="115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15"/>
      <c r="C565" s="115"/>
      <c r="D565" s="11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15"/>
      <c r="C566" s="115"/>
      <c r="D566" s="115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15"/>
      <c r="C567" s="115"/>
      <c r="D567" s="115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15"/>
      <c r="C568" s="115"/>
      <c r="D568" s="115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15"/>
      <c r="C569" s="115"/>
      <c r="D569" s="115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15"/>
      <c r="C570" s="115"/>
      <c r="D570" s="115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15"/>
      <c r="C571" s="115"/>
      <c r="D571" s="115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15"/>
      <c r="C572" s="115"/>
      <c r="D572" s="115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15"/>
      <c r="C573" s="115"/>
      <c r="D573" s="115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15"/>
      <c r="C574" s="115"/>
      <c r="D574" s="115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15"/>
      <c r="C575" s="115"/>
      <c r="D575" s="11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15"/>
      <c r="C576" s="115"/>
      <c r="D576" s="115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15"/>
      <c r="C577" s="115"/>
      <c r="D577" s="115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15"/>
      <c r="C578" s="115"/>
      <c r="D578" s="115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15"/>
      <c r="C579" s="115"/>
      <c r="D579" s="115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15"/>
      <c r="C580" s="115"/>
      <c r="D580" s="115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15"/>
      <c r="C581" s="115"/>
      <c r="D581" s="115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15"/>
      <c r="C582" s="115"/>
      <c r="D582" s="115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15"/>
      <c r="C583" s="115"/>
      <c r="D583" s="115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15"/>
      <c r="C584" s="115"/>
      <c r="D584" s="115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15"/>
      <c r="C585" s="115"/>
      <c r="D585" s="11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15"/>
      <c r="C586" s="115"/>
      <c r="D586" s="115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15"/>
      <c r="C587" s="115"/>
      <c r="D587" s="115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15"/>
      <c r="C588" s="115"/>
      <c r="D588" s="115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15"/>
      <c r="C589" s="115"/>
      <c r="D589" s="115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15"/>
      <c r="C590" s="115"/>
      <c r="D590" s="115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15"/>
      <c r="C591" s="115"/>
      <c r="D591" s="115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15"/>
      <c r="C592" s="115"/>
      <c r="D592" s="115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15"/>
      <c r="C593" s="115"/>
      <c r="D593" s="115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15"/>
      <c r="C594" s="115"/>
      <c r="D594" s="115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15"/>
      <c r="C595" s="115"/>
      <c r="D595" s="11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15"/>
      <c r="C596" s="115"/>
      <c r="D596" s="115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15"/>
      <c r="C597" s="115"/>
      <c r="D597" s="115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15"/>
      <c r="C598" s="115"/>
      <c r="D598" s="115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15"/>
      <c r="C599" s="115"/>
      <c r="D599" s="115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15"/>
      <c r="C600" s="115"/>
      <c r="D600" s="115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15"/>
      <c r="C601" s="115"/>
      <c r="D601" s="115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15"/>
      <c r="C602" s="115"/>
      <c r="D602" s="115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15"/>
      <c r="C603" s="115"/>
      <c r="D603" s="115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15"/>
      <c r="C604" s="115"/>
      <c r="D604" s="115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15"/>
      <c r="C605" s="115"/>
      <c r="D605" s="11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15"/>
      <c r="C606" s="115"/>
      <c r="D606" s="115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15"/>
      <c r="C607" s="115"/>
      <c r="D607" s="115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15"/>
      <c r="C608" s="115"/>
      <c r="D608" s="115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15"/>
      <c r="C609" s="115"/>
      <c r="D609" s="115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15"/>
      <c r="C610" s="115"/>
      <c r="D610" s="115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15"/>
      <c r="C611" s="115"/>
      <c r="D611" s="115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15"/>
      <c r="C612" s="115"/>
      <c r="D612" s="115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15"/>
      <c r="C613" s="115"/>
      <c r="D613" s="115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15"/>
      <c r="C614" s="115"/>
      <c r="D614" s="115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15"/>
      <c r="C615" s="115"/>
      <c r="D615" s="11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15"/>
      <c r="C616" s="115"/>
      <c r="D616" s="115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15"/>
      <c r="C617" s="115"/>
      <c r="D617" s="115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15"/>
      <c r="C618" s="115"/>
      <c r="D618" s="115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15"/>
      <c r="C619" s="115"/>
      <c r="D619" s="115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15"/>
      <c r="C620" s="115"/>
      <c r="D620" s="115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15"/>
      <c r="C621" s="115"/>
      <c r="D621" s="115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15"/>
      <c r="C622" s="115"/>
      <c r="D622" s="115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15"/>
      <c r="C623" s="115"/>
      <c r="D623" s="115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15"/>
      <c r="C624" s="115"/>
      <c r="D624" s="115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15"/>
      <c r="C625" s="115"/>
      <c r="D625" s="11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15"/>
      <c r="C626" s="115"/>
      <c r="D626" s="115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15"/>
      <c r="C627" s="115"/>
      <c r="D627" s="115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15"/>
      <c r="C628" s="115"/>
      <c r="D628" s="115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15"/>
      <c r="C629" s="115"/>
      <c r="D629" s="115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15"/>
      <c r="C630" s="115"/>
      <c r="D630" s="115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15"/>
      <c r="C631" s="115"/>
      <c r="D631" s="115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15"/>
      <c r="C632" s="115"/>
      <c r="D632" s="115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15"/>
      <c r="C633" s="115"/>
      <c r="D633" s="115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15"/>
      <c r="C634" s="115"/>
      <c r="D634" s="115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15"/>
      <c r="C635" s="115"/>
      <c r="D635" s="11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15"/>
      <c r="C636" s="115"/>
      <c r="D636" s="115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15"/>
      <c r="C637" s="115"/>
      <c r="D637" s="115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15"/>
      <c r="C638" s="115"/>
      <c r="D638" s="115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15"/>
      <c r="C639" s="115"/>
      <c r="D639" s="115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15"/>
      <c r="C640" s="115"/>
      <c r="D640" s="115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15"/>
      <c r="C641" s="115"/>
      <c r="D641" s="115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15"/>
      <c r="C642" s="115"/>
      <c r="D642" s="115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15"/>
      <c r="C643" s="115"/>
      <c r="D643" s="115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15"/>
      <c r="C644" s="115"/>
      <c r="D644" s="115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15"/>
      <c r="C645" s="115"/>
      <c r="D645" s="11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15"/>
      <c r="C646" s="115"/>
      <c r="D646" s="115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15"/>
      <c r="C647" s="115"/>
      <c r="D647" s="115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15"/>
      <c r="C648" s="115"/>
      <c r="D648" s="115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15"/>
      <c r="C649" s="115"/>
      <c r="D649" s="115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15"/>
      <c r="C650" s="115"/>
      <c r="D650" s="115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15"/>
      <c r="C651" s="115"/>
      <c r="D651" s="115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15"/>
      <c r="C652" s="115"/>
      <c r="D652" s="115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15"/>
      <c r="C653" s="115"/>
      <c r="D653" s="115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15"/>
      <c r="C654" s="115"/>
      <c r="D654" s="115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15"/>
      <c r="C655" s="115"/>
      <c r="D655" s="11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15"/>
      <c r="C656" s="115"/>
      <c r="D656" s="115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15"/>
      <c r="C657" s="115"/>
      <c r="D657" s="115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15"/>
      <c r="C658" s="115"/>
      <c r="D658" s="115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15"/>
      <c r="C659" s="115"/>
      <c r="D659" s="115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15"/>
      <c r="C660" s="115"/>
      <c r="D660" s="115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15"/>
      <c r="C661" s="115"/>
      <c r="D661" s="115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15"/>
      <c r="C662" s="115"/>
      <c r="D662" s="115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15"/>
      <c r="C663" s="115"/>
      <c r="D663" s="115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15"/>
      <c r="C664" s="115"/>
      <c r="D664" s="115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15"/>
      <c r="C665" s="115"/>
      <c r="D665" s="11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15"/>
      <c r="C666" s="115"/>
      <c r="D666" s="115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15"/>
      <c r="C667" s="115"/>
      <c r="D667" s="115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15"/>
      <c r="C668" s="115"/>
      <c r="D668" s="115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15"/>
      <c r="C669" s="115"/>
      <c r="D669" s="115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15"/>
      <c r="C670" s="115"/>
      <c r="D670" s="115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15"/>
      <c r="C671" s="115"/>
      <c r="D671" s="115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15"/>
      <c r="C672" s="115"/>
      <c r="D672" s="115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15"/>
      <c r="C673" s="115"/>
      <c r="D673" s="115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15"/>
      <c r="C674" s="115"/>
      <c r="D674" s="115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15"/>
      <c r="C675" s="115"/>
      <c r="D675" s="11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15"/>
      <c r="C676" s="115"/>
      <c r="D676" s="115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15"/>
      <c r="C677" s="115"/>
      <c r="D677" s="115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15"/>
      <c r="C678" s="115"/>
      <c r="D678" s="115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15"/>
      <c r="C679" s="115"/>
      <c r="D679" s="115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15"/>
      <c r="C680" s="115"/>
      <c r="D680" s="115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15"/>
      <c r="C681" s="115"/>
      <c r="D681" s="115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15"/>
      <c r="C682" s="115"/>
      <c r="D682" s="115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15"/>
      <c r="C683" s="115"/>
      <c r="D683" s="115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15"/>
      <c r="C684" s="115"/>
      <c r="D684" s="115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15"/>
      <c r="C685" s="115"/>
      <c r="D685" s="11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15"/>
      <c r="C686" s="115"/>
      <c r="D686" s="115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15"/>
      <c r="C687" s="115"/>
      <c r="D687" s="115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15"/>
      <c r="C688" s="115"/>
      <c r="D688" s="115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15"/>
      <c r="C689" s="115"/>
      <c r="D689" s="115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15"/>
      <c r="C690" s="115"/>
      <c r="D690" s="115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15"/>
      <c r="C691" s="115"/>
      <c r="D691" s="115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15"/>
      <c r="C692" s="115"/>
      <c r="D692" s="115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15"/>
      <c r="C693" s="115"/>
      <c r="D693" s="115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15"/>
      <c r="C694" s="115"/>
      <c r="D694" s="115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15"/>
      <c r="C695" s="115"/>
      <c r="D695" s="11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15"/>
      <c r="C696" s="115"/>
      <c r="D696" s="115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15"/>
      <c r="C697" s="115"/>
      <c r="D697" s="115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15"/>
      <c r="C698" s="115"/>
      <c r="D698" s="115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15"/>
      <c r="C699" s="115"/>
      <c r="D699" s="115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15"/>
      <c r="C700" s="115"/>
      <c r="D700" s="115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15"/>
      <c r="C701" s="115"/>
      <c r="D701" s="115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15"/>
      <c r="C702" s="115"/>
      <c r="D702" s="115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15"/>
      <c r="C703" s="115"/>
      <c r="D703" s="115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15"/>
      <c r="C704" s="115"/>
      <c r="D704" s="115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15"/>
      <c r="C705" s="115"/>
      <c r="D705" s="11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15"/>
      <c r="C706" s="115"/>
      <c r="D706" s="115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15"/>
      <c r="C707" s="115"/>
      <c r="D707" s="115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15"/>
      <c r="C708" s="115"/>
      <c r="D708" s="115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15"/>
      <c r="C709" s="115"/>
      <c r="D709" s="115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15"/>
      <c r="C710" s="115"/>
      <c r="D710" s="115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15"/>
      <c r="C711" s="115"/>
      <c r="D711" s="115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15"/>
      <c r="C712" s="115"/>
      <c r="D712" s="115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15"/>
      <c r="C713" s="115"/>
      <c r="D713" s="115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15"/>
      <c r="C714" s="115"/>
      <c r="D714" s="115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15"/>
      <c r="C715" s="115"/>
      <c r="D715" s="11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15"/>
      <c r="C716" s="115"/>
      <c r="D716" s="115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15"/>
      <c r="C717" s="115"/>
      <c r="D717" s="115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15"/>
      <c r="C718" s="115"/>
      <c r="D718" s="115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15"/>
      <c r="C719" s="115"/>
      <c r="D719" s="115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15"/>
      <c r="C720" s="115"/>
      <c r="D720" s="115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15"/>
      <c r="C721" s="115"/>
      <c r="D721" s="115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15"/>
      <c r="C722" s="115"/>
      <c r="D722" s="115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15"/>
      <c r="C723" s="115"/>
      <c r="D723" s="115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15"/>
      <c r="C724" s="115"/>
      <c r="D724" s="115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15"/>
      <c r="C725" s="115"/>
      <c r="D725" s="11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15"/>
      <c r="C726" s="115"/>
      <c r="D726" s="115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15"/>
      <c r="C727" s="115"/>
      <c r="D727" s="115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15"/>
      <c r="C728" s="115"/>
      <c r="D728" s="115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15"/>
      <c r="C729" s="115"/>
      <c r="D729" s="115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15"/>
      <c r="C730" s="115"/>
      <c r="D730" s="115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15"/>
      <c r="C731" s="115"/>
      <c r="D731" s="115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15"/>
      <c r="C732" s="115"/>
      <c r="D732" s="115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15"/>
      <c r="C733" s="115"/>
      <c r="D733" s="115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15"/>
      <c r="C734" s="115"/>
      <c r="D734" s="115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15"/>
      <c r="C735" s="115"/>
      <c r="D735" s="11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15"/>
      <c r="C736" s="115"/>
      <c r="D736" s="115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15"/>
      <c r="C737" s="115"/>
      <c r="D737" s="115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15"/>
      <c r="C738" s="115"/>
      <c r="D738" s="115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15"/>
      <c r="C739" s="115"/>
      <c r="D739" s="115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15"/>
      <c r="C740" s="115"/>
      <c r="D740" s="115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15"/>
      <c r="C741" s="115"/>
      <c r="D741" s="115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15"/>
      <c r="C742" s="115"/>
      <c r="D742" s="115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15"/>
      <c r="C743" s="115"/>
      <c r="D743" s="115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15"/>
      <c r="C744" s="115"/>
      <c r="D744" s="115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15"/>
      <c r="C745" s="115"/>
      <c r="D745" s="11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15"/>
      <c r="C746" s="115"/>
      <c r="D746" s="115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15"/>
      <c r="C747" s="115"/>
      <c r="D747" s="115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15"/>
      <c r="C748" s="115"/>
      <c r="D748" s="115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15"/>
      <c r="C749" s="115"/>
      <c r="D749" s="115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15"/>
      <c r="C750" s="115"/>
      <c r="D750" s="115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15"/>
      <c r="C751" s="115"/>
      <c r="D751" s="115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15"/>
      <c r="C752" s="115"/>
      <c r="D752" s="115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15"/>
      <c r="C753" s="115"/>
      <c r="D753" s="115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15"/>
      <c r="C754" s="115"/>
      <c r="D754" s="115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15"/>
      <c r="C755" s="115"/>
      <c r="D755" s="11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15"/>
      <c r="C756" s="115"/>
      <c r="D756" s="115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15"/>
      <c r="C757" s="115"/>
      <c r="D757" s="115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15"/>
      <c r="C758" s="115"/>
      <c r="D758" s="115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15"/>
      <c r="C759" s="115"/>
      <c r="D759" s="115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15"/>
      <c r="C760" s="115"/>
      <c r="D760" s="115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15"/>
      <c r="C761" s="115"/>
      <c r="D761" s="115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15"/>
      <c r="C762" s="115"/>
      <c r="D762" s="115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15"/>
      <c r="C763" s="115"/>
      <c r="D763" s="115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15"/>
      <c r="C764" s="115"/>
      <c r="D764" s="115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15"/>
      <c r="C765" s="115"/>
      <c r="D765" s="11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15"/>
      <c r="C766" s="115"/>
      <c r="D766" s="115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15"/>
      <c r="C767" s="115"/>
      <c r="D767" s="115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15"/>
      <c r="C768" s="115"/>
      <c r="D768" s="115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15"/>
      <c r="C769" s="115"/>
      <c r="D769" s="115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15"/>
      <c r="C770" s="115"/>
      <c r="D770" s="115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15"/>
      <c r="C771" s="115"/>
      <c r="D771" s="115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15"/>
      <c r="C772" s="115"/>
      <c r="D772" s="115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15"/>
      <c r="C773" s="115"/>
      <c r="D773" s="115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15"/>
      <c r="C774" s="115"/>
      <c r="D774" s="115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15"/>
      <c r="C775" s="115"/>
      <c r="D775" s="11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15"/>
      <c r="C776" s="115"/>
      <c r="D776" s="115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15"/>
      <c r="C777" s="115"/>
      <c r="D777" s="115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15"/>
      <c r="C778" s="115"/>
      <c r="D778" s="115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15"/>
      <c r="C779" s="115"/>
      <c r="D779" s="115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15"/>
      <c r="C780" s="115"/>
      <c r="D780" s="115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15"/>
      <c r="C781" s="115"/>
      <c r="D781" s="115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15"/>
      <c r="C782" s="115"/>
      <c r="D782" s="115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15"/>
      <c r="C783" s="115"/>
      <c r="D783" s="115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15"/>
      <c r="C784" s="115"/>
      <c r="D784" s="115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15"/>
      <c r="C785" s="115"/>
      <c r="D785" s="11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15"/>
      <c r="C786" s="115"/>
      <c r="D786" s="115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15"/>
      <c r="C787" s="115"/>
      <c r="D787" s="115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15"/>
      <c r="C788" s="115"/>
      <c r="D788" s="115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15"/>
      <c r="C789" s="115"/>
      <c r="D789" s="115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15"/>
      <c r="C790" s="115"/>
      <c r="D790" s="115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15"/>
      <c r="C791" s="115"/>
      <c r="D791" s="115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15"/>
      <c r="C792" s="115"/>
      <c r="D792" s="115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15"/>
      <c r="C793" s="115"/>
      <c r="D793" s="115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15"/>
      <c r="C794" s="115"/>
      <c r="D794" s="115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15"/>
      <c r="C795" s="115"/>
      <c r="D795" s="11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15"/>
      <c r="C796" s="115"/>
      <c r="D796" s="115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15"/>
      <c r="C797" s="115"/>
      <c r="D797" s="115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15"/>
      <c r="C798" s="115"/>
      <c r="D798" s="115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15"/>
      <c r="C799" s="115"/>
      <c r="D799" s="115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15"/>
      <c r="C800" s="115"/>
      <c r="D800" s="115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15"/>
      <c r="C801" s="115"/>
      <c r="D801" s="115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15"/>
      <c r="C802" s="115"/>
      <c r="D802" s="115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15"/>
      <c r="C803" s="115"/>
      <c r="D803" s="115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15"/>
      <c r="C804" s="115"/>
      <c r="D804" s="115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15"/>
      <c r="C805" s="115"/>
      <c r="D805" s="11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15"/>
      <c r="C806" s="115"/>
      <c r="D806" s="115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15"/>
      <c r="C807" s="115"/>
      <c r="D807" s="115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15"/>
      <c r="C808" s="115"/>
      <c r="D808" s="115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15"/>
      <c r="C809" s="115"/>
      <c r="D809" s="115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15"/>
      <c r="C810" s="115"/>
      <c r="D810" s="115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15"/>
      <c r="C811" s="115"/>
      <c r="D811" s="115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15"/>
      <c r="C812" s="115"/>
      <c r="D812" s="115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15"/>
      <c r="C813" s="115"/>
      <c r="D813" s="115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15"/>
      <c r="C814" s="115"/>
      <c r="D814" s="115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15"/>
      <c r="C815" s="115"/>
      <c r="D815" s="11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15"/>
      <c r="C816" s="115"/>
      <c r="D816" s="115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15"/>
      <c r="C817" s="115"/>
      <c r="D817" s="115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15"/>
      <c r="C818" s="115"/>
      <c r="D818" s="115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15"/>
      <c r="C819" s="115"/>
      <c r="D819" s="115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15"/>
      <c r="C820" s="115"/>
      <c r="D820" s="115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15"/>
      <c r="C821" s="115"/>
      <c r="D821" s="115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15"/>
      <c r="C822" s="115"/>
      <c r="D822" s="115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15"/>
      <c r="C823" s="115"/>
      <c r="D823" s="115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15"/>
      <c r="C824" s="115"/>
      <c r="D824" s="115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15"/>
      <c r="C825" s="115"/>
      <c r="D825" s="11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15"/>
      <c r="C826" s="115"/>
      <c r="D826" s="115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15"/>
      <c r="C827" s="115"/>
      <c r="D827" s="115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15"/>
      <c r="C828" s="115"/>
      <c r="D828" s="115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15"/>
      <c r="C829" s="115"/>
      <c r="D829" s="115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15"/>
      <c r="C830" s="115"/>
      <c r="D830" s="115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15"/>
      <c r="C831" s="115"/>
      <c r="D831" s="11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15"/>
      <c r="C832" s="115"/>
      <c r="D832" s="11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15"/>
      <c r="C833" s="115"/>
      <c r="D833" s="115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15"/>
      <c r="C834" s="115"/>
      <c r="D834" s="115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15"/>
      <c r="C835" s="115"/>
      <c r="D835" s="11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15"/>
      <c r="C836" s="115"/>
      <c r="D836" s="115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15"/>
      <c r="C837" s="115"/>
      <c r="D837" s="115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15"/>
      <c r="C838" s="115"/>
      <c r="D838" s="115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15"/>
      <c r="C839" s="115"/>
      <c r="D839" s="115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15"/>
      <c r="C840" s="115"/>
      <c r="D840" s="115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15"/>
      <c r="C841" s="115"/>
      <c r="D841" s="115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15"/>
      <c r="C842" s="115"/>
      <c r="D842" s="115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15"/>
      <c r="C843" s="115"/>
      <c r="D843" s="115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15"/>
      <c r="C844" s="115"/>
      <c r="D844" s="115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15"/>
      <c r="C845" s="115"/>
      <c r="D845" s="11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15"/>
      <c r="C846" s="115"/>
      <c r="D846" s="115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15"/>
      <c r="C847" s="115"/>
      <c r="D847" s="115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15"/>
      <c r="C848" s="115"/>
      <c r="D848" s="115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15"/>
      <c r="C849" s="115"/>
      <c r="D849" s="115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15"/>
      <c r="C850" s="115"/>
      <c r="D850" s="115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15"/>
      <c r="C851" s="115"/>
      <c r="D851" s="115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15"/>
      <c r="C852" s="115"/>
      <c r="D852" s="115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15"/>
      <c r="C853" s="115"/>
      <c r="D853" s="115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15"/>
      <c r="C854" s="115"/>
      <c r="D854" s="115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15"/>
      <c r="C855" s="115"/>
      <c r="D855" s="11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15"/>
      <c r="C856" s="115"/>
      <c r="D856" s="115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15"/>
      <c r="C857" s="115"/>
      <c r="D857" s="115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15"/>
      <c r="C858" s="115"/>
      <c r="D858" s="115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15"/>
      <c r="C859" s="115"/>
      <c r="D859" s="115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15"/>
      <c r="C860" s="115"/>
      <c r="D860" s="115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15"/>
      <c r="C861" s="115"/>
      <c r="D861" s="115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15"/>
      <c r="C862" s="115"/>
      <c r="D862" s="115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15"/>
      <c r="C863" s="115"/>
      <c r="D863" s="115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15"/>
      <c r="C864" s="115"/>
      <c r="D864" s="115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15"/>
      <c r="C865" s="115"/>
      <c r="D865" s="11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15"/>
      <c r="C866" s="115"/>
      <c r="D866" s="115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15"/>
      <c r="C867" s="115"/>
      <c r="D867" s="115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15"/>
      <c r="C868" s="115"/>
      <c r="D868" s="115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15"/>
      <c r="C869" s="115"/>
      <c r="D869" s="115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15"/>
      <c r="C870" s="115"/>
      <c r="D870" s="115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15"/>
      <c r="C871" s="115"/>
      <c r="D871" s="115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15"/>
      <c r="C872" s="115"/>
      <c r="D872" s="115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15"/>
      <c r="C873" s="115"/>
      <c r="D873" s="115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15"/>
      <c r="C874" s="115"/>
      <c r="D874" s="115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15"/>
      <c r="C875" s="115"/>
      <c r="D875" s="11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15"/>
      <c r="C876" s="115"/>
      <c r="D876" s="115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15"/>
      <c r="C877" s="115"/>
      <c r="D877" s="115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15"/>
      <c r="C878" s="115"/>
      <c r="D878" s="115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15"/>
      <c r="C879" s="115"/>
      <c r="D879" s="115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15"/>
      <c r="C880" s="115"/>
      <c r="D880" s="115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15"/>
      <c r="C881" s="115"/>
      <c r="D881" s="115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15"/>
      <c r="C882" s="115"/>
      <c r="D882" s="115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15"/>
      <c r="C883" s="115"/>
      <c r="D883" s="115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15"/>
      <c r="C884" s="115"/>
      <c r="D884" s="115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15"/>
      <c r="C885" s="115"/>
      <c r="D885" s="11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15"/>
      <c r="C886" s="115"/>
      <c r="D886" s="115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15"/>
      <c r="C887" s="115"/>
      <c r="D887" s="115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15"/>
      <c r="C888" s="115"/>
      <c r="D888" s="115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15"/>
      <c r="C889" s="115"/>
      <c r="D889" s="115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15"/>
      <c r="C890" s="115"/>
      <c r="D890" s="115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15"/>
      <c r="C891" s="115"/>
      <c r="D891" s="115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15"/>
      <c r="C892" s="115"/>
      <c r="D892" s="115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15"/>
      <c r="C893" s="115"/>
      <c r="D893" s="115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15"/>
      <c r="C894" s="115"/>
      <c r="D894" s="115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15"/>
      <c r="C895" s="115"/>
      <c r="D895" s="11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15"/>
      <c r="C896" s="115"/>
      <c r="D896" s="115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15"/>
      <c r="C897" s="115"/>
      <c r="D897" s="115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15"/>
      <c r="C898" s="115"/>
      <c r="D898" s="115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15"/>
      <c r="C899" s="115"/>
      <c r="D899" s="115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15"/>
      <c r="C900" s="115"/>
      <c r="D900" s="115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15"/>
      <c r="C901" s="115"/>
      <c r="D901" s="115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15"/>
      <c r="C902" s="115"/>
      <c r="D902" s="115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15"/>
      <c r="C903" s="115"/>
      <c r="D903" s="115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15"/>
      <c r="C904" s="115"/>
      <c r="D904" s="115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15"/>
      <c r="C905" s="115"/>
      <c r="D905" s="11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15"/>
      <c r="C906" s="115"/>
      <c r="D906" s="115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15"/>
      <c r="C907" s="115"/>
      <c r="D907" s="115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15"/>
      <c r="C908" s="115"/>
      <c r="D908" s="115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15"/>
      <c r="C909" s="115"/>
      <c r="D909" s="115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15"/>
      <c r="C910" s="115"/>
      <c r="D910" s="115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15"/>
      <c r="C911" s="115"/>
      <c r="D911" s="115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15"/>
      <c r="C912" s="115"/>
      <c r="D912" s="115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15"/>
      <c r="C913" s="115"/>
      <c r="D913" s="115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15"/>
      <c r="C914" s="115"/>
      <c r="D914" s="115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15"/>
      <c r="C915" s="115"/>
      <c r="D915" s="11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15"/>
      <c r="C916" s="115"/>
      <c r="D916" s="115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15"/>
      <c r="C917" s="115"/>
      <c r="D917" s="115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15"/>
      <c r="C918" s="115"/>
      <c r="D918" s="115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15"/>
      <c r="C919" s="115"/>
      <c r="D919" s="115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15"/>
      <c r="C920" s="115"/>
      <c r="D920" s="115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15"/>
      <c r="C921" s="115"/>
      <c r="D921" s="115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15"/>
      <c r="C922" s="115"/>
      <c r="D922" s="115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15"/>
      <c r="C923" s="115"/>
      <c r="D923" s="115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15"/>
      <c r="C924" s="115"/>
      <c r="D924" s="115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15"/>
      <c r="C925" s="115"/>
      <c r="D925" s="11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15"/>
      <c r="C926" s="115"/>
      <c r="D926" s="115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15"/>
      <c r="C927" s="115"/>
      <c r="D927" s="115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15"/>
      <c r="C928" s="115"/>
      <c r="D928" s="115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15"/>
      <c r="C929" s="115"/>
      <c r="D929" s="115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15"/>
      <c r="C930" s="115"/>
      <c r="D930" s="115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15"/>
      <c r="C931" s="115"/>
      <c r="D931" s="115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15"/>
      <c r="C932" s="115"/>
      <c r="D932" s="115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15"/>
      <c r="C933" s="115"/>
      <c r="D933" s="115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15"/>
      <c r="C934" s="115"/>
      <c r="D934" s="115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15"/>
      <c r="C935" s="115"/>
      <c r="D935" s="11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15"/>
      <c r="C936" s="115"/>
      <c r="D936" s="115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15"/>
      <c r="C937" s="115"/>
      <c r="D937" s="115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15"/>
      <c r="C938" s="115"/>
      <c r="D938" s="115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15"/>
      <c r="C939" s="115"/>
      <c r="D939" s="115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15"/>
      <c r="C940" s="115"/>
      <c r="D940" s="115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15"/>
      <c r="C941" s="115"/>
      <c r="D941" s="115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15"/>
      <c r="C942" s="115"/>
      <c r="D942" s="115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15"/>
      <c r="C943" s="115"/>
      <c r="D943" s="115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15"/>
      <c r="C944" s="115"/>
      <c r="D944" s="115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15"/>
      <c r="C945" s="115"/>
      <c r="D945" s="11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15"/>
      <c r="C946" s="115"/>
      <c r="D946" s="115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15"/>
      <c r="C947" s="115"/>
      <c r="D947" s="115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15"/>
      <c r="C948" s="115"/>
      <c r="D948" s="115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15"/>
      <c r="C949" s="115"/>
      <c r="D949" s="115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15"/>
      <c r="C950" s="115"/>
      <c r="D950" s="115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15"/>
      <c r="C951" s="115"/>
      <c r="D951" s="115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15"/>
      <c r="C952" s="115"/>
      <c r="D952" s="115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15"/>
      <c r="C953" s="115"/>
      <c r="D953" s="115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15"/>
      <c r="C954" s="115"/>
      <c r="D954" s="115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15"/>
      <c r="C955" s="115"/>
      <c r="D955" s="115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15"/>
      <c r="C956" s="115"/>
      <c r="D956" s="115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15"/>
      <c r="C957" s="115"/>
      <c r="D957" s="115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15"/>
      <c r="C958" s="115"/>
      <c r="D958" s="115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15"/>
      <c r="C959" s="115"/>
      <c r="D959" s="115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15"/>
      <c r="C960" s="115"/>
      <c r="D960" s="115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15"/>
      <c r="C961" s="115"/>
      <c r="D961" s="115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15"/>
      <c r="C962" s="115"/>
      <c r="D962" s="115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15"/>
      <c r="C963" s="115"/>
      <c r="D963" s="115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15"/>
      <c r="C964" s="115"/>
      <c r="D964" s="115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15"/>
      <c r="C965" s="115"/>
      <c r="D965" s="115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15"/>
      <c r="C966" s="115"/>
      <c r="D966" s="115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15"/>
      <c r="C967" s="115"/>
      <c r="D967" s="115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15"/>
      <c r="C968" s="115"/>
      <c r="D968" s="115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15"/>
      <c r="C969" s="115"/>
      <c r="D969" s="115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15"/>
      <c r="C970" s="115"/>
      <c r="D970" s="115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15"/>
      <c r="C971" s="115"/>
      <c r="D971" s="115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15"/>
      <c r="C972" s="115"/>
      <c r="D972" s="115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15"/>
      <c r="C973" s="115"/>
      <c r="D973" s="115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15"/>
      <c r="C974" s="115"/>
      <c r="D974" s="115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15"/>
      <c r="C975" s="115"/>
      <c r="D975" s="115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15"/>
      <c r="C976" s="115"/>
      <c r="D976" s="115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15"/>
      <c r="C977" s="115"/>
      <c r="D977" s="115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15"/>
      <c r="C978" s="115"/>
      <c r="D978" s="115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15"/>
      <c r="C979" s="115"/>
      <c r="D979" s="115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15"/>
      <c r="C980" s="115"/>
      <c r="D980" s="115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15"/>
      <c r="C981" s="115"/>
      <c r="D981" s="115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15"/>
      <c r="C982" s="115"/>
      <c r="D982" s="115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15"/>
      <c r="C983" s="115"/>
      <c r="D983" s="115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15"/>
      <c r="C984" s="115"/>
      <c r="D984" s="115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15"/>
      <c r="C985" s="115"/>
      <c r="D985" s="115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15"/>
      <c r="C986" s="115"/>
      <c r="D986" s="115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15"/>
      <c r="C987" s="115"/>
      <c r="D987" s="115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15"/>
      <c r="C988" s="115"/>
      <c r="D988" s="115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15"/>
      <c r="C989" s="115"/>
      <c r="D989" s="115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15"/>
      <c r="C990" s="115"/>
      <c r="D990" s="115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15"/>
      <c r="C991" s="115"/>
      <c r="D991" s="115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15"/>
      <c r="C992" s="115"/>
      <c r="D992" s="115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15"/>
      <c r="C993" s="115"/>
      <c r="D993" s="115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15"/>
      <c r="C994" s="115"/>
      <c r="D994" s="115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15"/>
      <c r="C995" s="115"/>
      <c r="D995" s="115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15"/>
      <c r="C996" s="115"/>
      <c r="D996" s="115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15"/>
      <c r="C997" s="115"/>
      <c r="D997" s="115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15"/>
      <c r="C998" s="115"/>
      <c r="D998" s="115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15"/>
      <c r="C999" s="115"/>
      <c r="D999" s="115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15"/>
      <c r="C1000" s="115"/>
      <c r="D1000" s="115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Z1000"/>
  <sheetViews>
    <sheetView showGridLines="0" workbookViewId="0">
      <selection activeCell="A38" sqref="A38:XFD38"/>
    </sheetView>
  </sheetViews>
  <sheetFormatPr baseColWidth="10" defaultColWidth="14.5" defaultRowHeight="15" customHeight="1"/>
  <cols>
    <col min="1" max="1" width="44.5" customWidth="1"/>
    <col min="2" max="2" width="16.6640625" customWidth="1"/>
    <col min="3" max="4" width="14.83203125" customWidth="1"/>
    <col min="5" max="5" width="10.83203125" customWidth="1"/>
    <col min="6" max="8" width="13.6640625" customWidth="1"/>
    <col min="9" max="26" width="10.83203125" customWidth="1"/>
  </cols>
  <sheetData>
    <row r="1" spans="1:26" ht="15.75" customHeight="1">
      <c r="A1" s="100" t="s">
        <v>128</v>
      </c>
      <c r="B1" s="101"/>
      <c r="C1" s="101"/>
      <c r="D1" s="10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129</v>
      </c>
      <c r="B2" s="103" t="s">
        <v>130</v>
      </c>
      <c r="C2" s="103" t="s">
        <v>131</v>
      </c>
      <c r="D2" s="103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133</v>
      </c>
      <c r="B3" s="105" t="s">
        <v>81</v>
      </c>
      <c r="C3" s="105" t="s">
        <v>81</v>
      </c>
      <c r="D3" s="105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134</v>
      </c>
      <c r="B4" s="107"/>
      <c r="C4" s="107"/>
      <c r="D4" s="10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8" t="s">
        <v>135</v>
      </c>
      <c r="B5" s="109">
        <v>25913</v>
      </c>
      <c r="C5" s="109">
        <v>48844</v>
      </c>
      <c r="D5" s="109">
        <v>38016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136</v>
      </c>
      <c r="B6" s="109">
        <v>40388</v>
      </c>
      <c r="C6" s="109">
        <v>51713</v>
      </c>
      <c r="D6" s="109">
        <v>52927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6" t="s">
        <v>137</v>
      </c>
      <c r="B7" s="110">
        <v>61.3</v>
      </c>
      <c r="C7" s="110">
        <v>193.4</v>
      </c>
      <c r="D7" s="110">
        <v>260.5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/>
      <c r="B8" s="107"/>
      <c r="C8" s="107"/>
      <c r="D8" s="10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138</v>
      </c>
      <c r="B9" s="109">
        <v>23186</v>
      </c>
      <c r="C9" s="109">
        <v>22926</v>
      </c>
      <c r="D9" s="109">
        <v>16120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8" t="s">
        <v>139</v>
      </c>
      <c r="B10" s="109">
        <v>25809</v>
      </c>
      <c r="C10" s="109">
        <v>22878</v>
      </c>
      <c r="D10" s="109">
        <v>21325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6" t="s">
        <v>140</v>
      </c>
      <c r="B11" s="110">
        <v>9.5</v>
      </c>
      <c r="C11" s="110">
        <v>10.4</v>
      </c>
      <c r="D11" s="110">
        <v>14.1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/>
      <c r="B12" s="107"/>
      <c r="C12" s="107"/>
      <c r="D12" s="10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141</v>
      </c>
      <c r="B13" s="109">
        <v>3956</v>
      </c>
      <c r="C13" s="109">
        <v>4106</v>
      </c>
      <c r="D13" s="109">
        <v>4061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8" t="s">
        <v>142</v>
      </c>
      <c r="B14" s="109" t="s">
        <v>85</v>
      </c>
      <c r="C14" s="109">
        <v>23</v>
      </c>
      <c r="D14" s="109">
        <v>36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8" t="s">
        <v>143</v>
      </c>
      <c r="B15" s="109">
        <v>12087</v>
      </c>
      <c r="C15" s="109">
        <v>12329</v>
      </c>
      <c r="D15" s="109">
        <v>11228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06" t="s">
        <v>144</v>
      </c>
      <c r="B16" s="110">
        <v>77.8</v>
      </c>
      <c r="C16" s="110">
        <v>213.2</v>
      </c>
      <c r="D16" s="110">
        <v>289.60000000000002</v>
      </c>
      <c r="E16" s="1"/>
      <c r="F16" s="116"/>
      <c r="G16" s="116"/>
      <c r="H16" s="1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8"/>
      <c r="B17" s="107"/>
      <c r="C17" s="107"/>
      <c r="D17" s="10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8" t="s">
        <v>145</v>
      </c>
      <c r="B18" s="109">
        <v>90403</v>
      </c>
      <c r="C18" s="109">
        <v>95957</v>
      </c>
      <c r="D18" s="109">
        <v>112096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8" t="s">
        <v>146</v>
      </c>
      <c r="B19" s="109">
        <v>-49099</v>
      </c>
      <c r="C19" s="109">
        <v>-58579</v>
      </c>
      <c r="D19" s="109">
        <v>-66760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6" t="s">
        <v>147</v>
      </c>
      <c r="B20" s="110">
        <v>0.5</v>
      </c>
      <c r="C20" s="110">
        <v>2.2999999999999998</v>
      </c>
      <c r="D20" s="110">
        <v>2.1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8"/>
      <c r="B21" s="107"/>
      <c r="C21" s="107"/>
      <c r="D21" s="10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8" t="s">
        <v>148</v>
      </c>
      <c r="B22" s="109">
        <v>170799</v>
      </c>
      <c r="C22" s="109">
        <v>105341</v>
      </c>
      <c r="D22" s="109">
        <v>100887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8" t="s">
        <v>149</v>
      </c>
      <c r="B23" s="109" t="s">
        <v>85</v>
      </c>
      <c r="C23" s="109" t="s">
        <v>85</v>
      </c>
      <c r="D23" s="109" t="s">
        <v>85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8" t="s">
        <v>150</v>
      </c>
      <c r="B24" s="109" t="s">
        <v>85</v>
      </c>
      <c r="C24" s="109" t="s">
        <v>85</v>
      </c>
      <c r="D24" s="109" t="s">
        <v>85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8" t="s">
        <v>151</v>
      </c>
      <c r="B25" s="109">
        <v>22283</v>
      </c>
      <c r="C25" s="109">
        <v>32978</v>
      </c>
      <c r="D25" s="109">
        <v>33952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6" t="s">
        <v>152</v>
      </c>
      <c r="B26" s="114">
        <v>77.760000000000005</v>
      </c>
      <c r="C26" s="114">
        <v>213.21</v>
      </c>
      <c r="D26" s="114">
        <v>289.58999999999997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8"/>
      <c r="B27" s="107"/>
      <c r="C27" s="107"/>
      <c r="D27" s="10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6" t="s">
        <v>153</v>
      </c>
      <c r="B28" s="107"/>
      <c r="C28" s="107"/>
      <c r="D28" s="10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8" t="s">
        <v>154</v>
      </c>
      <c r="B29" s="109">
        <v>55888</v>
      </c>
      <c r="C29" s="109">
        <v>46236</v>
      </c>
      <c r="D29" s="109">
        <v>42296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 t="s">
        <v>155</v>
      </c>
      <c r="B30" s="109" t="s">
        <v>85</v>
      </c>
      <c r="C30" s="109" t="s">
        <v>85</v>
      </c>
      <c r="D30" s="109" t="s">
        <v>85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08" t="s">
        <v>156</v>
      </c>
      <c r="B31" s="109">
        <v>0.5</v>
      </c>
      <c r="C31" s="109">
        <v>0.67200000000000004</v>
      </c>
      <c r="D31" s="109">
        <v>0.88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08" t="s">
        <v>157</v>
      </c>
      <c r="B32" s="109">
        <v>8784</v>
      </c>
      <c r="C32" s="109">
        <v>10260</v>
      </c>
      <c r="D32" s="109">
        <v>8773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08" t="s">
        <v>158</v>
      </c>
      <c r="B33" s="109" t="s">
        <v>85</v>
      </c>
      <c r="C33" s="109" t="s">
        <v>85</v>
      </c>
      <c r="D33" s="109">
        <v>1460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8" t="s">
        <v>159</v>
      </c>
      <c r="B34" s="109">
        <v>5966</v>
      </c>
      <c r="C34" s="109">
        <v>5522</v>
      </c>
      <c r="D34" s="109">
        <v>6643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08" t="s">
        <v>160</v>
      </c>
      <c r="B35" s="109">
        <v>33327</v>
      </c>
      <c r="C35" s="109">
        <v>37720</v>
      </c>
      <c r="D35" s="109">
        <v>41224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06" t="s">
        <v>161</v>
      </c>
      <c r="B36" s="110">
        <v>29.4</v>
      </c>
      <c r="C36" s="110">
        <v>32.5</v>
      </c>
      <c r="D36" s="110">
        <v>35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08"/>
      <c r="B37" s="107"/>
      <c r="C37" s="107"/>
      <c r="D37" s="10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08" t="s">
        <v>162</v>
      </c>
      <c r="B38" s="109">
        <v>0.5</v>
      </c>
      <c r="C38" s="109">
        <v>0.74399999999999999</v>
      </c>
      <c r="D38" s="109">
        <v>0.35799999999999998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08" t="s">
        <v>163</v>
      </c>
      <c r="B39" s="109" t="s">
        <v>85</v>
      </c>
      <c r="C39" s="109" t="s">
        <v>85</v>
      </c>
      <c r="D39" s="109">
        <v>8382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08" t="s">
        <v>164</v>
      </c>
      <c r="B40" s="109" t="s">
        <v>85</v>
      </c>
      <c r="C40" s="109" t="s">
        <v>85</v>
      </c>
      <c r="D40" s="109" t="s">
        <v>85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08" t="s">
        <v>165</v>
      </c>
      <c r="B41" s="109" t="s">
        <v>85</v>
      </c>
      <c r="C41" s="109" t="s">
        <v>85</v>
      </c>
      <c r="D41" s="109" t="s">
        <v>85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08" t="s">
        <v>166</v>
      </c>
      <c r="B42" s="109">
        <v>48914</v>
      </c>
      <c r="C42" s="109">
        <v>50503</v>
      </c>
      <c r="D42" s="109">
        <v>46108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06" t="s">
        <v>167</v>
      </c>
      <c r="B43" s="110">
        <v>34.200000000000003</v>
      </c>
      <c r="C43" s="110">
        <v>38.6</v>
      </c>
      <c r="D43" s="110">
        <v>40.299999999999997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08"/>
      <c r="B44" s="107"/>
      <c r="C44" s="107"/>
      <c r="D44" s="10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08" t="s">
        <v>168</v>
      </c>
      <c r="B45" s="109">
        <v>40201</v>
      </c>
      <c r="C45" s="109">
        <v>45174</v>
      </c>
      <c r="D45" s="109">
        <v>50779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08" t="s">
        <v>169</v>
      </c>
      <c r="B46" s="109" t="s">
        <v>85</v>
      </c>
      <c r="C46" s="109" t="s">
        <v>85</v>
      </c>
      <c r="D46" s="109" t="s">
        <v>85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08" t="s">
        <v>170</v>
      </c>
      <c r="B47" s="109">
        <v>70400</v>
      </c>
      <c r="C47" s="109">
        <v>45898</v>
      </c>
      <c r="D47" s="109">
        <v>14966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08" t="s">
        <v>171</v>
      </c>
      <c r="B48" s="109" t="s">
        <v>85</v>
      </c>
      <c r="C48" s="109" t="s">
        <v>85</v>
      </c>
      <c r="D48" s="109" t="s">
        <v>85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08" t="s">
        <v>172</v>
      </c>
      <c r="B49" s="109">
        <v>-3454</v>
      </c>
      <c r="C49" s="109">
        <v>-584</v>
      </c>
      <c r="D49" s="109">
        <v>-406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06" t="s">
        <v>173</v>
      </c>
      <c r="B50" s="110">
        <v>43.3</v>
      </c>
      <c r="C50" s="110">
        <v>176.1</v>
      </c>
      <c r="D50" s="110">
        <v>254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08"/>
      <c r="B51" s="107"/>
      <c r="C51" s="107"/>
      <c r="D51" s="10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06" t="s">
        <v>174</v>
      </c>
      <c r="B52" s="117">
        <v>46.9</v>
      </c>
      <c r="C52" s="117">
        <v>179.8</v>
      </c>
      <c r="D52" s="117">
        <v>255.5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08"/>
      <c r="B53" s="107"/>
      <c r="C53" s="107"/>
      <c r="D53" s="10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06" t="s">
        <v>175</v>
      </c>
      <c r="B54" s="117">
        <v>81.099999999999994</v>
      </c>
      <c r="C54" s="117">
        <v>218.4</v>
      </c>
      <c r="D54" s="117">
        <v>295.8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08"/>
      <c r="B55" s="107"/>
      <c r="C55" s="107"/>
      <c r="D55" s="107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12" t="s">
        <v>176</v>
      </c>
      <c r="B56" s="118">
        <f t="shared" ref="B56:D56" si="0">+B54-B26</f>
        <v>3.3399999999999892</v>
      </c>
      <c r="C56" s="118">
        <f t="shared" si="0"/>
        <v>5.1899999999999977</v>
      </c>
      <c r="D56" s="118">
        <f t="shared" si="0"/>
        <v>6.2100000000000364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15"/>
      <c r="C57" s="115"/>
      <c r="D57" s="11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15"/>
      <c r="C58" s="115"/>
      <c r="D58" s="11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15"/>
      <c r="C59" s="115"/>
      <c r="D59" s="11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15"/>
      <c r="C60" s="115"/>
      <c r="D60" s="115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15"/>
      <c r="C61" s="115"/>
      <c r="D61" s="115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15"/>
      <c r="C62" s="115"/>
      <c r="D62" s="11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15"/>
      <c r="C63" s="115"/>
      <c r="D63" s="11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15"/>
      <c r="C64" s="115"/>
      <c r="D64" s="115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15"/>
      <c r="C65" s="115"/>
      <c r="D65" s="11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15"/>
      <c r="C66" s="115"/>
      <c r="D66" s="11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15"/>
      <c r="C67" s="115"/>
      <c r="D67" s="11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15"/>
      <c r="C68" s="115"/>
      <c r="D68" s="11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15"/>
      <c r="C69" s="115"/>
      <c r="D69" s="11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15"/>
      <c r="C70" s="115"/>
      <c r="D70" s="11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15"/>
      <c r="C71" s="115"/>
      <c r="D71" s="11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15"/>
      <c r="C72" s="115"/>
      <c r="D72" s="11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15"/>
      <c r="C73" s="115"/>
      <c r="D73" s="1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15"/>
      <c r="C74" s="115"/>
      <c r="D74" s="1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15"/>
      <c r="C75" s="115"/>
      <c r="D75" s="1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15"/>
      <c r="C76" s="115"/>
      <c r="D76" s="1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15"/>
      <c r="C77" s="115"/>
      <c r="D77" s="11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15"/>
      <c r="C78" s="115"/>
      <c r="D78" s="11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15"/>
      <c r="C79" s="115"/>
      <c r="D79" s="11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15"/>
      <c r="C80" s="115"/>
      <c r="D80" s="115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15"/>
      <c r="C81" s="115"/>
      <c r="D81" s="115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15"/>
      <c r="C82" s="115"/>
      <c r="D82" s="115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15"/>
      <c r="C83" s="115"/>
      <c r="D83" s="115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15"/>
      <c r="C84" s="115"/>
      <c r="D84" s="115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15"/>
      <c r="C85" s="115"/>
      <c r="D85" s="115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15"/>
      <c r="C86" s="115"/>
      <c r="D86" s="115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15"/>
      <c r="C87" s="115"/>
      <c r="D87" s="115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15"/>
      <c r="C88" s="115"/>
      <c r="D88" s="11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15"/>
      <c r="C89" s="115"/>
      <c r="D89" s="115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15"/>
      <c r="C90" s="115"/>
      <c r="D90" s="115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15"/>
      <c r="C91" s="115"/>
      <c r="D91" s="11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15"/>
      <c r="C92" s="115"/>
      <c r="D92" s="115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15"/>
      <c r="C93" s="115"/>
      <c r="D93" s="115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15"/>
      <c r="C94" s="115"/>
      <c r="D94" s="115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15"/>
      <c r="C95" s="115"/>
      <c r="D95" s="11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15"/>
      <c r="C96" s="115"/>
      <c r="D96" s="115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15"/>
      <c r="C97" s="115"/>
      <c r="D97" s="115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15"/>
      <c r="C98" s="115"/>
      <c r="D98" s="115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15"/>
      <c r="C99" s="115"/>
      <c r="D99" s="115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15"/>
      <c r="C100" s="115"/>
      <c r="D100" s="115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15"/>
      <c r="C101" s="115"/>
      <c r="D101" s="115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15"/>
      <c r="C102" s="115"/>
      <c r="D102" s="115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15"/>
      <c r="C103" s="115"/>
      <c r="D103" s="115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15"/>
      <c r="C104" s="115"/>
      <c r="D104" s="115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15"/>
      <c r="C105" s="115"/>
      <c r="D105" s="11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15"/>
      <c r="C106" s="115"/>
      <c r="D106" s="115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15"/>
      <c r="C107" s="115"/>
      <c r="D107" s="115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15"/>
      <c r="C108" s="115"/>
      <c r="D108" s="115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15"/>
      <c r="C109" s="115"/>
      <c r="D109" s="115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15"/>
      <c r="C110" s="115"/>
      <c r="D110" s="115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15"/>
      <c r="C111" s="115"/>
      <c r="D111" s="11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15"/>
      <c r="C112" s="115"/>
      <c r="D112" s="115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15"/>
      <c r="C113" s="115"/>
      <c r="D113" s="115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15"/>
      <c r="C114" s="115"/>
      <c r="D114" s="115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15"/>
      <c r="C115" s="115"/>
      <c r="D115" s="115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15"/>
      <c r="C116" s="115"/>
      <c r="D116" s="11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15"/>
      <c r="C117" s="115"/>
      <c r="D117" s="11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15"/>
      <c r="C118" s="115"/>
      <c r="D118" s="115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15"/>
      <c r="C119" s="115"/>
      <c r="D119" s="11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15"/>
      <c r="C120" s="115"/>
      <c r="D120" s="11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15"/>
      <c r="C121" s="115"/>
      <c r="D121" s="115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15"/>
      <c r="C122" s="115"/>
      <c r="D122" s="115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15"/>
      <c r="C123" s="115"/>
      <c r="D123" s="115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15"/>
      <c r="C124" s="115"/>
      <c r="D124" s="11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15"/>
      <c r="C125" s="115"/>
      <c r="D125" s="11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15"/>
      <c r="C126" s="115"/>
      <c r="D126" s="11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15"/>
      <c r="C127" s="115"/>
      <c r="D127" s="115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15"/>
      <c r="C128" s="115"/>
      <c r="D128" s="115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15"/>
      <c r="C129" s="115"/>
      <c r="D129" s="11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15"/>
      <c r="C130" s="115"/>
      <c r="D130" s="11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15"/>
      <c r="C131" s="115"/>
      <c r="D131" s="11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15"/>
      <c r="C132" s="115"/>
      <c r="D132" s="11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15"/>
      <c r="C133" s="115"/>
      <c r="D133" s="11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15"/>
      <c r="C134" s="115"/>
      <c r="D134" s="11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15"/>
      <c r="C135" s="115"/>
      <c r="D135" s="11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15"/>
      <c r="C136" s="115"/>
      <c r="D136" s="11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15"/>
      <c r="C137" s="115"/>
      <c r="D137" s="11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15"/>
      <c r="C138" s="115"/>
      <c r="D138" s="11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15"/>
      <c r="C139" s="115"/>
      <c r="D139" s="11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15"/>
      <c r="C140" s="115"/>
      <c r="D140" s="11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15"/>
      <c r="C141" s="115"/>
      <c r="D141" s="11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15"/>
      <c r="C142" s="115"/>
      <c r="D142" s="11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15"/>
      <c r="C143" s="115"/>
      <c r="D143" s="11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15"/>
      <c r="C144" s="115"/>
      <c r="D144" s="11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15"/>
      <c r="C145" s="115"/>
      <c r="D145" s="11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15"/>
      <c r="C146" s="115"/>
      <c r="D146" s="11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15"/>
      <c r="C147" s="115"/>
      <c r="D147" s="11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15"/>
      <c r="C148" s="115"/>
      <c r="D148" s="115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15"/>
      <c r="C149" s="115"/>
      <c r="D149" s="11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15"/>
      <c r="C150" s="115"/>
      <c r="D150" s="11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15"/>
      <c r="C151" s="115"/>
      <c r="D151" s="11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15"/>
      <c r="C152" s="115"/>
      <c r="D152" s="11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15"/>
      <c r="C153" s="115"/>
      <c r="D153" s="11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15"/>
      <c r="C154" s="115"/>
      <c r="D154" s="11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15"/>
      <c r="C155" s="115"/>
      <c r="D155" s="11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15"/>
      <c r="C156" s="115"/>
      <c r="D156" s="11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15"/>
      <c r="C157" s="115"/>
      <c r="D157" s="11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15"/>
      <c r="C158" s="115"/>
      <c r="D158" s="11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15"/>
      <c r="C159" s="115"/>
      <c r="D159" s="115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15"/>
      <c r="C160" s="115"/>
      <c r="D160" s="115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15"/>
      <c r="C161" s="115"/>
      <c r="D161" s="115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15"/>
      <c r="C162" s="115"/>
      <c r="D162" s="115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15"/>
      <c r="C163" s="115"/>
      <c r="D163" s="115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15"/>
      <c r="C164" s="115"/>
      <c r="D164" s="115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15"/>
      <c r="C165" s="115"/>
      <c r="D165" s="11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15"/>
      <c r="C166" s="115"/>
      <c r="D166" s="11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15"/>
      <c r="C167" s="115"/>
      <c r="D167" s="11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15"/>
      <c r="C168" s="115"/>
      <c r="D168" s="11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15"/>
      <c r="C169" s="115"/>
      <c r="D169" s="11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15"/>
      <c r="C170" s="115"/>
      <c r="D170" s="11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15"/>
      <c r="C171" s="115"/>
      <c r="D171" s="11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15"/>
      <c r="C172" s="115"/>
      <c r="D172" s="11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15"/>
      <c r="C173" s="115"/>
      <c r="D173" s="11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15"/>
      <c r="C174" s="115"/>
      <c r="D174" s="11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15"/>
      <c r="C175" s="115"/>
      <c r="D175" s="11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15"/>
      <c r="C176" s="115"/>
      <c r="D176" s="11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15"/>
      <c r="C177" s="115"/>
      <c r="D177" s="11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15"/>
      <c r="C178" s="115"/>
      <c r="D178" s="11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15"/>
      <c r="C179" s="115"/>
      <c r="D179" s="115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15"/>
      <c r="C180" s="115"/>
      <c r="D180" s="115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15"/>
      <c r="C181" s="115"/>
      <c r="D181" s="115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15"/>
      <c r="C182" s="115"/>
      <c r="D182" s="115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15"/>
      <c r="C183" s="115"/>
      <c r="D183" s="115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15"/>
      <c r="C184" s="115"/>
      <c r="D184" s="115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15"/>
      <c r="C185" s="115"/>
      <c r="D185" s="115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15"/>
      <c r="C186" s="115"/>
      <c r="D186" s="115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15"/>
      <c r="C187" s="115"/>
      <c r="D187" s="115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15"/>
      <c r="C188" s="115"/>
      <c r="D188" s="11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15"/>
      <c r="C189" s="115"/>
      <c r="D189" s="11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15"/>
      <c r="C190" s="115"/>
      <c r="D190" s="115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15"/>
      <c r="C191" s="115"/>
      <c r="D191" s="115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15"/>
      <c r="C192" s="115"/>
      <c r="D192" s="115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15"/>
      <c r="C193" s="115"/>
      <c r="D193" s="115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15"/>
      <c r="C194" s="115"/>
      <c r="D194" s="115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15"/>
      <c r="C195" s="115"/>
      <c r="D195" s="11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15"/>
      <c r="C196" s="115"/>
      <c r="D196" s="115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15"/>
      <c r="C197" s="115"/>
      <c r="D197" s="115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15"/>
      <c r="C198" s="115"/>
      <c r="D198" s="115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15"/>
      <c r="C199" s="115"/>
      <c r="D199" s="115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15"/>
      <c r="C200" s="115"/>
      <c r="D200" s="115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15"/>
      <c r="C201" s="115"/>
      <c r="D201" s="11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15"/>
      <c r="C202" s="115"/>
      <c r="D202" s="11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15"/>
      <c r="C203" s="115"/>
      <c r="D203" s="11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15"/>
      <c r="C204" s="115"/>
      <c r="D204" s="11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15"/>
      <c r="C205" s="115"/>
      <c r="D205" s="115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15"/>
      <c r="C206" s="115"/>
      <c r="D206" s="115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15"/>
      <c r="C207" s="115"/>
      <c r="D207" s="11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15"/>
      <c r="C208" s="115"/>
      <c r="D208" s="115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15"/>
      <c r="C209" s="115"/>
      <c r="D209" s="115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15"/>
      <c r="C210" s="115"/>
      <c r="D210" s="115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15"/>
      <c r="C211" s="115"/>
      <c r="D211" s="115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15"/>
      <c r="C212" s="115"/>
      <c r="D212" s="11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15"/>
      <c r="C213" s="115"/>
      <c r="D213" s="11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15"/>
      <c r="C214" s="115"/>
      <c r="D214" s="115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15"/>
      <c r="C215" s="115"/>
      <c r="D215" s="11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15"/>
      <c r="C216" s="115"/>
      <c r="D216" s="115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15"/>
      <c r="C217" s="115"/>
      <c r="D217" s="115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15"/>
      <c r="C218" s="115"/>
      <c r="D218" s="115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15"/>
      <c r="C219" s="115"/>
      <c r="D219" s="115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15"/>
      <c r="C220" s="115"/>
      <c r="D220" s="115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15"/>
      <c r="C221" s="115"/>
      <c r="D221" s="115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15"/>
      <c r="C222" s="115"/>
      <c r="D222" s="115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15"/>
      <c r="C223" s="115"/>
      <c r="D223" s="115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15"/>
      <c r="C224" s="115"/>
      <c r="D224" s="115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15"/>
      <c r="C225" s="115"/>
      <c r="D225" s="115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15"/>
      <c r="C226" s="115"/>
      <c r="D226" s="115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15"/>
      <c r="C227" s="115"/>
      <c r="D227" s="115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15"/>
      <c r="C228" s="115"/>
      <c r="D228" s="115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15"/>
      <c r="C229" s="115"/>
      <c r="D229" s="115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15"/>
      <c r="C230" s="115"/>
      <c r="D230" s="115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15"/>
      <c r="C231" s="115"/>
      <c r="D231" s="115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15"/>
      <c r="C232" s="115"/>
      <c r="D232" s="115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15"/>
      <c r="C233" s="115"/>
      <c r="D233" s="115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15"/>
      <c r="C234" s="115"/>
      <c r="D234" s="115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15"/>
      <c r="C235" s="115"/>
      <c r="D235" s="115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15"/>
      <c r="C236" s="115"/>
      <c r="D236" s="115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15"/>
      <c r="C237" s="115"/>
      <c r="D237" s="115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15"/>
      <c r="C238" s="115"/>
      <c r="D238" s="115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15"/>
      <c r="C239" s="115"/>
      <c r="D239" s="115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15"/>
      <c r="C240" s="115"/>
      <c r="D240" s="115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15"/>
      <c r="C241" s="115"/>
      <c r="D241" s="115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15"/>
      <c r="C242" s="115"/>
      <c r="D242" s="115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15"/>
      <c r="C243" s="115"/>
      <c r="D243" s="115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15"/>
      <c r="C244" s="115"/>
      <c r="D244" s="115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15"/>
      <c r="C245" s="115"/>
      <c r="D245" s="115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15"/>
      <c r="C246" s="115"/>
      <c r="D246" s="115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15"/>
      <c r="C247" s="115"/>
      <c r="D247" s="115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15"/>
      <c r="C248" s="115"/>
      <c r="D248" s="115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15"/>
      <c r="C249" s="115"/>
      <c r="D249" s="115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15"/>
      <c r="C250" s="115"/>
      <c r="D250" s="115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15"/>
      <c r="C251" s="115"/>
      <c r="D251" s="115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15"/>
      <c r="C252" s="115"/>
      <c r="D252" s="115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15"/>
      <c r="C253" s="115"/>
      <c r="D253" s="115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15"/>
      <c r="C254" s="115"/>
      <c r="D254" s="115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15"/>
      <c r="C255" s="115"/>
      <c r="D255" s="115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15"/>
      <c r="C256" s="115"/>
      <c r="D256" s="115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15"/>
      <c r="C257" s="115"/>
      <c r="D257" s="115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15"/>
      <c r="C258" s="115"/>
      <c r="D258" s="115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15"/>
      <c r="C259" s="115"/>
      <c r="D259" s="115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15"/>
      <c r="C260" s="115"/>
      <c r="D260" s="115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15"/>
      <c r="C261" s="115"/>
      <c r="D261" s="115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15"/>
      <c r="C262" s="115"/>
      <c r="D262" s="115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15"/>
      <c r="C263" s="115"/>
      <c r="D263" s="115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15"/>
      <c r="C264" s="115"/>
      <c r="D264" s="115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15"/>
      <c r="C265" s="115"/>
      <c r="D265" s="115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15"/>
      <c r="C266" s="115"/>
      <c r="D266" s="115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15"/>
      <c r="C267" s="115"/>
      <c r="D267" s="115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15"/>
      <c r="C268" s="115"/>
      <c r="D268" s="115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15"/>
      <c r="C269" s="115"/>
      <c r="D269" s="115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15"/>
      <c r="C270" s="115"/>
      <c r="D270" s="115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15"/>
      <c r="C271" s="115"/>
      <c r="D271" s="115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15"/>
      <c r="C272" s="115"/>
      <c r="D272" s="115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15"/>
      <c r="C273" s="115"/>
      <c r="D273" s="115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15"/>
      <c r="C274" s="115"/>
      <c r="D274" s="115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15"/>
      <c r="C275" s="115"/>
      <c r="D275" s="115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15"/>
      <c r="C276" s="115"/>
      <c r="D276" s="115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15"/>
      <c r="C277" s="115"/>
      <c r="D277" s="115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15"/>
      <c r="C278" s="115"/>
      <c r="D278" s="115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15"/>
      <c r="C279" s="115"/>
      <c r="D279" s="115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15"/>
      <c r="C280" s="115"/>
      <c r="D280" s="115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15"/>
      <c r="C281" s="115"/>
      <c r="D281" s="115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15"/>
      <c r="C282" s="115"/>
      <c r="D282" s="115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15"/>
      <c r="C283" s="115"/>
      <c r="D283" s="115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15"/>
      <c r="C284" s="115"/>
      <c r="D284" s="115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15"/>
      <c r="C285" s="115"/>
      <c r="D285" s="115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15"/>
      <c r="C286" s="115"/>
      <c r="D286" s="115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15"/>
      <c r="C287" s="115"/>
      <c r="D287" s="115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15"/>
      <c r="C288" s="115"/>
      <c r="D288" s="115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15"/>
      <c r="C289" s="115"/>
      <c r="D289" s="115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15"/>
      <c r="C290" s="115"/>
      <c r="D290" s="115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15"/>
      <c r="C291" s="115"/>
      <c r="D291" s="115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15"/>
      <c r="C292" s="115"/>
      <c r="D292" s="115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15"/>
      <c r="C293" s="115"/>
      <c r="D293" s="115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15"/>
      <c r="C294" s="115"/>
      <c r="D294" s="115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15"/>
      <c r="C295" s="115"/>
      <c r="D295" s="115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15"/>
      <c r="C296" s="115"/>
      <c r="D296" s="115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15"/>
      <c r="C297" s="115"/>
      <c r="D297" s="115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15"/>
      <c r="C298" s="115"/>
      <c r="D298" s="115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15"/>
      <c r="C299" s="115"/>
      <c r="D299" s="115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15"/>
      <c r="C300" s="115"/>
      <c r="D300" s="115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15"/>
      <c r="C301" s="115"/>
      <c r="D301" s="115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15"/>
      <c r="C302" s="115"/>
      <c r="D302" s="115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15"/>
      <c r="C303" s="115"/>
      <c r="D303" s="115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15"/>
      <c r="C304" s="115"/>
      <c r="D304" s="115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15"/>
      <c r="C305" s="115"/>
      <c r="D305" s="115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15"/>
      <c r="C306" s="115"/>
      <c r="D306" s="115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15"/>
      <c r="C307" s="115"/>
      <c r="D307" s="115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15"/>
      <c r="C308" s="115"/>
      <c r="D308" s="115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15"/>
      <c r="C309" s="115"/>
      <c r="D309" s="115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15"/>
      <c r="C310" s="115"/>
      <c r="D310" s="115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15"/>
      <c r="C311" s="115"/>
      <c r="D311" s="115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15"/>
      <c r="C312" s="115"/>
      <c r="D312" s="115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15"/>
      <c r="C313" s="115"/>
      <c r="D313" s="115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15"/>
      <c r="C314" s="115"/>
      <c r="D314" s="115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15"/>
      <c r="C315" s="115"/>
      <c r="D315" s="11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15"/>
      <c r="C316" s="115"/>
      <c r="D316" s="115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15"/>
      <c r="C317" s="115"/>
      <c r="D317" s="115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15"/>
      <c r="C318" s="115"/>
      <c r="D318" s="115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15"/>
      <c r="C319" s="115"/>
      <c r="D319" s="115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15"/>
      <c r="C320" s="115"/>
      <c r="D320" s="115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15"/>
      <c r="C321" s="115"/>
      <c r="D321" s="115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15"/>
      <c r="C322" s="115"/>
      <c r="D322" s="115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15"/>
      <c r="C323" s="115"/>
      <c r="D323" s="115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15"/>
      <c r="C324" s="115"/>
      <c r="D324" s="115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15"/>
      <c r="C325" s="115"/>
      <c r="D325" s="115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15"/>
      <c r="C326" s="115"/>
      <c r="D326" s="115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15"/>
      <c r="C327" s="115"/>
      <c r="D327" s="115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15"/>
      <c r="C328" s="115"/>
      <c r="D328" s="115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15"/>
      <c r="C329" s="115"/>
      <c r="D329" s="115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15"/>
      <c r="C330" s="115"/>
      <c r="D330" s="115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15"/>
      <c r="C331" s="115"/>
      <c r="D331" s="115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15"/>
      <c r="C332" s="115"/>
      <c r="D332" s="115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15"/>
      <c r="C333" s="115"/>
      <c r="D333" s="115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15"/>
      <c r="C334" s="115"/>
      <c r="D334" s="115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15"/>
      <c r="C335" s="115"/>
      <c r="D335" s="115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15"/>
      <c r="C336" s="115"/>
      <c r="D336" s="115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15"/>
      <c r="C337" s="115"/>
      <c r="D337" s="115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15"/>
      <c r="C338" s="115"/>
      <c r="D338" s="115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15"/>
      <c r="C339" s="115"/>
      <c r="D339" s="115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15"/>
      <c r="C340" s="115"/>
      <c r="D340" s="11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15"/>
      <c r="C341" s="115"/>
      <c r="D341" s="11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15"/>
      <c r="C342" s="115"/>
      <c r="D342" s="11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15"/>
      <c r="C343" s="115"/>
      <c r="D343" s="11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15"/>
      <c r="C344" s="115"/>
      <c r="D344" s="11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15"/>
      <c r="C345" s="115"/>
      <c r="D345" s="11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15"/>
      <c r="C346" s="115"/>
      <c r="D346" s="11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15"/>
      <c r="C347" s="115"/>
      <c r="D347" s="11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15"/>
      <c r="C348" s="115"/>
      <c r="D348" s="11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15"/>
      <c r="C349" s="115"/>
      <c r="D349" s="11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15"/>
      <c r="C350" s="115"/>
      <c r="D350" s="11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15"/>
      <c r="C351" s="115"/>
      <c r="D351" s="11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15"/>
      <c r="C352" s="115"/>
      <c r="D352" s="11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15"/>
      <c r="C353" s="115"/>
      <c r="D353" s="11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15"/>
      <c r="C354" s="115"/>
      <c r="D354" s="11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15"/>
      <c r="C355" s="115"/>
      <c r="D355" s="11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15"/>
      <c r="C356" s="115"/>
      <c r="D356" s="11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15"/>
      <c r="C357" s="115"/>
      <c r="D357" s="11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15"/>
      <c r="C358" s="115"/>
      <c r="D358" s="11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15"/>
      <c r="C359" s="115"/>
      <c r="D359" s="11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15"/>
      <c r="C360" s="115"/>
      <c r="D360" s="11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15"/>
      <c r="C361" s="115"/>
      <c r="D361" s="11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15"/>
      <c r="C362" s="115"/>
      <c r="D362" s="11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15"/>
      <c r="C363" s="115"/>
      <c r="D363" s="11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15"/>
      <c r="C364" s="115"/>
      <c r="D364" s="11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15"/>
      <c r="C365" s="115"/>
      <c r="D365" s="11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15"/>
      <c r="C366" s="115"/>
      <c r="D366" s="11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15"/>
      <c r="C367" s="115"/>
      <c r="D367" s="11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15"/>
      <c r="C368" s="115"/>
      <c r="D368" s="11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15"/>
      <c r="C369" s="115"/>
      <c r="D369" s="11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15"/>
      <c r="C370" s="115"/>
      <c r="D370" s="11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15"/>
      <c r="C371" s="115"/>
      <c r="D371" s="11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15"/>
      <c r="C372" s="115"/>
      <c r="D372" s="11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15"/>
      <c r="C373" s="115"/>
      <c r="D373" s="11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15"/>
      <c r="C374" s="115"/>
      <c r="D374" s="11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15"/>
      <c r="C375" s="115"/>
      <c r="D375" s="11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15"/>
      <c r="C376" s="115"/>
      <c r="D376" s="11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15"/>
      <c r="C377" s="115"/>
      <c r="D377" s="11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15"/>
      <c r="C378" s="115"/>
      <c r="D378" s="11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15"/>
      <c r="C379" s="115"/>
      <c r="D379" s="11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15"/>
      <c r="C380" s="115"/>
      <c r="D380" s="11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15"/>
      <c r="C381" s="115"/>
      <c r="D381" s="11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15"/>
      <c r="C382" s="115"/>
      <c r="D382" s="11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15"/>
      <c r="C383" s="115"/>
      <c r="D383" s="11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15"/>
      <c r="C384" s="115"/>
      <c r="D384" s="11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15"/>
      <c r="C385" s="115"/>
      <c r="D385" s="11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15"/>
      <c r="C386" s="115"/>
      <c r="D386" s="11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15"/>
      <c r="C387" s="115"/>
      <c r="D387" s="11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15"/>
      <c r="C388" s="115"/>
      <c r="D388" s="11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15"/>
      <c r="C389" s="115"/>
      <c r="D389" s="11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15"/>
      <c r="C390" s="115"/>
      <c r="D390" s="11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15"/>
      <c r="C391" s="115"/>
      <c r="D391" s="11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15"/>
      <c r="C392" s="115"/>
      <c r="D392" s="11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15"/>
      <c r="C393" s="115"/>
      <c r="D393" s="11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15"/>
      <c r="C394" s="115"/>
      <c r="D394" s="11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15"/>
      <c r="C395" s="115"/>
      <c r="D395" s="11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15"/>
      <c r="C396" s="115"/>
      <c r="D396" s="11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15"/>
      <c r="C397" s="115"/>
      <c r="D397" s="11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15"/>
      <c r="C398" s="115"/>
      <c r="D398" s="11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15"/>
      <c r="C399" s="115"/>
      <c r="D399" s="11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15"/>
      <c r="C400" s="115"/>
      <c r="D400" s="11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15"/>
      <c r="C401" s="115"/>
      <c r="D401" s="11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15"/>
      <c r="C402" s="115"/>
      <c r="D402" s="11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15"/>
      <c r="C403" s="115"/>
      <c r="D403" s="11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15"/>
      <c r="C404" s="115"/>
      <c r="D404" s="11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15"/>
      <c r="C405" s="115"/>
      <c r="D405" s="11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15"/>
      <c r="C406" s="115"/>
      <c r="D406" s="11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15"/>
      <c r="C407" s="115"/>
      <c r="D407" s="11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15"/>
      <c r="C408" s="115"/>
      <c r="D408" s="11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15"/>
      <c r="C409" s="115"/>
      <c r="D409" s="11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15"/>
      <c r="C410" s="115"/>
      <c r="D410" s="11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15"/>
      <c r="C411" s="115"/>
      <c r="D411" s="11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15"/>
      <c r="C412" s="115"/>
      <c r="D412" s="11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15"/>
      <c r="C413" s="115"/>
      <c r="D413" s="11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15"/>
      <c r="C414" s="115"/>
      <c r="D414" s="11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15"/>
      <c r="C415" s="115"/>
      <c r="D415" s="11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15"/>
      <c r="C416" s="115"/>
      <c r="D416" s="11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15"/>
      <c r="C417" s="115"/>
      <c r="D417" s="11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15"/>
      <c r="C418" s="115"/>
      <c r="D418" s="11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15"/>
      <c r="C419" s="115"/>
      <c r="D419" s="11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15"/>
      <c r="C420" s="115"/>
      <c r="D420" s="115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15"/>
      <c r="C421" s="115"/>
      <c r="D421" s="115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15"/>
      <c r="C422" s="115"/>
      <c r="D422" s="115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15"/>
      <c r="C423" s="115"/>
      <c r="D423" s="115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15"/>
      <c r="C424" s="115"/>
      <c r="D424" s="115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15"/>
      <c r="C425" s="115"/>
      <c r="D425" s="11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15"/>
      <c r="C426" s="115"/>
      <c r="D426" s="115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15"/>
      <c r="C427" s="115"/>
      <c r="D427" s="115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15"/>
      <c r="C428" s="115"/>
      <c r="D428" s="115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15"/>
      <c r="C429" s="115"/>
      <c r="D429" s="115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15"/>
      <c r="C430" s="115"/>
      <c r="D430" s="115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15"/>
      <c r="C431" s="115"/>
      <c r="D431" s="11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15"/>
      <c r="C432" s="115"/>
      <c r="D432" s="11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15"/>
      <c r="C433" s="115"/>
      <c r="D433" s="11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15"/>
      <c r="C434" s="115"/>
      <c r="D434" s="11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15"/>
      <c r="C435" s="115"/>
      <c r="D435" s="11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15"/>
      <c r="C436" s="115"/>
      <c r="D436" s="115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15"/>
      <c r="C437" s="115"/>
      <c r="D437" s="115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15"/>
      <c r="C438" s="115"/>
      <c r="D438" s="115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15"/>
      <c r="C439" s="115"/>
      <c r="D439" s="115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15"/>
      <c r="C440" s="115"/>
      <c r="D440" s="115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15"/>
      <c r="C441" s="115"/>
      <c r="D441" s="115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15"/>
      <c r="C442" s="115"/>
      <c r="D442" s="115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15"/>
      <c r="C443" s="115"/>
      <c r="D443" s="115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15"/>
      <c r="C444" s="115"/>
      <c r="D444" s="115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15"/>
      <c r="C445" s="115"/>
      <c r="D445" s="11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15"/>
      <c r="C446" s="115"/>
      <c r="D446" s="115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15"/>
      <c r="C447" s="115"/>
      <c r="D447" s="115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15"/>
      <c r="C448" s="115"/>
      <c r="D448" s="115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15"/>
      <c r="C449" s="115"/>
      <c r="D449" s="115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15"/>
      <c r="C450" s="115"/>
      <c r="D450" s="115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15"/>
      <c r="C451" s="115"/>
      <c r="D451" s="115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15"/>
      <c r="C452" s="115"/>
      <c r="D452" s="115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15"/>
      <c r="C453" s="115"/>
      <c r="D453" s="115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15"/>
      <c r="C454" s="115"/>
      <c r="D454" s="115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15"/>
      <c r="C455" s="115"/>
      <c r="D455" s="11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15"/>
      <c r="C456" s="115"/>
      <c r="D456" s="115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15"/>
      <c r="C457" s="115"/>
      <c r="D457" s="115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15"/>
      <c r="C458" s="115"/>
      <c r="D458" s="115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15"/>
      <c r="C459" s="115"/>
      <c r="D459" s="115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15"/>
      <c r="C460" s="115"/>
      <c r="D460" s="115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15"/>
      <c r="C461" s="115"/>
      <c r="D461" s="115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15"/>
      <c r="C462" s="115"/>
      <c r="D462" s="115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15"/>
      <c r="C463" s="115"/>
      <c r="D463" s="115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15"/>
      <c r="C464" s="115"/>
      <c r="D464" s="115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15"/>
      <c r="C465" s="115"/>
      <c r="D465" s="11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15"/>
      <c r="C466" s="115"/>
      <c r="D466" s="115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15"/>
      <c r="C467" s="115"/>
      <c r="D467" s="115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15"/>
      <c r="C468" s="115"/>
      <c r="D468" s="115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15"/>
      <c r="C469" s="115"/>
      <c r="D469" s="115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15"/>
      <c r="C470" s="115"/>
      <c r="D470" s="115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15"/>
      <c r="C471" s="115"/>
      <c r="D471" s="115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15"/>
      <c r="C472" s="115"/>
      <c r="D472" s="115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15"/>
      <c r="C473" s="115"/>
      <c r="D473" s="115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15"/>
      <c r="C474" s="115"/>
      <c r="D474" s="115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15"/>
      <c r="C475" s="115"/>
      <c r="D475" s="11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15"/>
      <c r="C476" s="115"/>
      <c r="D476" s="115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15"/>
      <c r="C477" s="115"/>
      <c r="D477" s="115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15"/>
      <c r="C478" s="115"/>
      <c r="D478" s="115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15"/>
      <c r="C479" s="115"/>
      <c r="D479" s="115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15"/>
      <c r="C480" s="115"/>
      <c r="D480" s="115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15"/>
      <c r="C481" s="115"/>
      <c r="D481" s="115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15"/>
      <c r="C482" s="115"/>
      <c r="D482" s="115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15"/>
      <c r="C483" s="115"/>
      <c r="D483" s="115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15"/>
      <c r="C484" s="115"/>
      <c r="D484" s="115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15"/>
      <c r="C485" s="115"/>
      <c r="D485" s="11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15"/>
      <c r="C486" s="115"/>
      <c r="D486" s="115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15"/>
      <c r="C487" s="115"/>
      <c r="D487" s="115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15"/>
      <c r="C488" s="115"/>
      <c r="D488" s="115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15"/>
      <c r="C489" s="115"/>
      <c r="D489" s="115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15"/>
      <c r="C490" s="115"/>
      <c r="D490" s="115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15"/>
      <c r="C491" s="115"/>
      <c r="D491" s="115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15"/>
      <c r="C492" s="115"/>
      <c r="D492" s="115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15"/>
      <c r="C493" s="115"/>
      <c r="D493" s="115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15"/>
      <c r="C494" s="115"/>
      <c r="D494" s="115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15"/>
      <c r="C495" s="115"/>
      <c r="D495" s="11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15"/>
      <c r="C496" s="115"/>
      <c r="D496" s="115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15"/>
      <c r="C497" s="115"/>
      <c r="D497" s="115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15"/>
      <c r="C498" s="115"/>
      <c r="D498" s="115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15"/>
      <c r="C499" s="115"/>
      <c r="D499" s="115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15"/>
      <c r="C500" s="115"/>
      <c r="D500" s="115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15"/>
      <c r="C501" s="115"/>
      <c r="D501" s="115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15"/>
      <c r="C502" s="115"/>
      <c r="D502" s="115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15"/>
      <c r="C503" s="115"/>
      <c r="D503" s="115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15"/>
      <c r="C504" s="115"/>
      <c r="D504" s="115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15"/>
      <c r="C505" s="115"/>
      <c r="D505" s="11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15"/>
      <c r="C506" s="115"/>
      <c r="D506" s="115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15"/>
      <c r="C507" s="115"/>
      <c r="D507" s="115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15"/>
      <c r="C508" s="115"/>
      <c r="D508" s="115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15"/>
      <c r="C509" s="115"/>
      <c r="D509" s="115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15"/>
      <c r="C510" s="115"/>
      <c r="D510" s="115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15"/>
      <c r="C511" s="115"/>
      <c r="D511" s="115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15"/>
      <c r="C512" s="115"/>
      <c r="D512" s="115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15"/>
      <c r="C513" s="115"/>
      <c r="D513" s="115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15"/>
      <c r="C514" s="115"/>
      <c r="D514" s="115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15"/>
      <c r="C515" s="115"/>
      <c r="D515" s="11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15"/>
      <c r="C516" s="115"/>
      <c r="D516" s="115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15"/>
      <c r="C517" s="115"/>
      <c r="D517" s="115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15"/>
      <c r="C518" s="115"/>
      <c r="D518" s="115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15"/>
      <c r="C519" s="115"/>
      <c r="D519" s="115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15"/>
      <c r="C520" s="115"/>
      <c r="D520" s="115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15"/>
      <c r="C521" s="115"/>
      <c r="D521" s="115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15"/>
      <c r="C522" s="115"/>
      <c r="D522" s="115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15"/>
      <c r="C523" s="115"/>
      <c r="D523" s="115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15"/>
      <c r="C524" s="115"/>
      <c r="D524" s="115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15"/>
      <c r="C525" s="115"/>
      <c r="D525" s="11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15"/>
      <c r="C526" s="115"/>
      <c r="D526" s="115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15"/>
      <c r="C527" s="115"/>
      <c r="D527" s="115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15"/>
      <c r="C528" s="115"/>
      <c r="D528" s="115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15"/>
      <c r="C529" s="115"/>
      <c r="D529" s="115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15"/>
      <c r="C530" s="115"/>
      <c r="D530" s="115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15"/>
      <c r="C531" s="115"/>
      <c r="D531" s="115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15"/>
      <c r="C532" s="115"/>
      <c r="D532" s="115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15"/>
      <c r="C533" s="115"/>
      <c r="D533" s="115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15"/>
      <c r="C534" s="115"/>
      <c r="D534" s="115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15"/>
      <c r="C535" s="115"/>
      <c r="D535" s="11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15"/>
      <c r="C536" s="115"/>
      <c r="D536" s="115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15"/>
      <c r="C537" s="115"/>
      <c r="D537" s="115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15"/>
      <c r="C538" s="115"/>
      <c r="D538" s="115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15"/>
      <c r="C539" s="115"/>
      <c r="D539" s="115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15"/>
      <c r="C540" s="115"/>
      <c r="D540" s="115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15"/>
      <c r="C541" s="115"/>
      <c r="D541" s="115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15"/>
      <c r="C542" s="115"/>
      <c r="D542" s="115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15"/>
      <c r="C543" s="115"/>
      <c r="D543" s="115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15"/>
      <c r="C544" s="115"/>
      <c r="D544" s="115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15"/>
      <c r="C545" s="115"/>
      <c r="D545" s="11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15"/>
      <c r="C546" s="115"/>
      <c r="D546" s="115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15"/>
      <c r="C547" s="115"/>
      <c r="D547" s="115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15"/>
      <c r="C548" s="115"/>
      <c r="D548" s="115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15"/>
      <c r="C549" s="115"/>
      <c r="D549" s="115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15"/>
      <c r="C550" s="115"/>
      <c r="D550" s="115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15"/>
      <c r="C551" s="115"/>
      <c r="D551" s="115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15"/>
      <c r="C552" s="115"/>
      <c r="D552" s="115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15"/>
      <c r="C553" s="115"/>
      <c r="D553" s="115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15"/>
      <c r="C554" s="115"/>
      <c r="D554" s="115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15"/>
      <c r="C555" s="115"/>
      <c r="D555" s="11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15"/>
      <c r="C556" s="115"/>
      <c r="D556" s="115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15"/>
      <c r="C557" s="115"/>
      <c r="D557" s="115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15"/>
      <c r="C558" s="115"/>
      <c r="D558" s="115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15"/>
      <c r="C559" s="115"/>
      <c r="D559" s="115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15"/>
      <c r="C560" s="115"/>
      <c r="D560" s="115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15"/>
      <c r="C561" s="115"/>
      <c r="D561" s="115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15"/>
      <c r="C562" s="115"/>
      <c r="D562" s="115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15"/>
      <c r="C563" s="115"/>
      <c r="D563" s="115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15"/>
      <c r="C564" s="115"/>
      <c r="D564" s="115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15"/>
      <c r="C565" s="115"/>
      <c r="D565" s="11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15"/>
      <c r="C566" s="115"/>
      <c r="D566" s="115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15"/>
      <c r="C567" s="115"/>
      <c r="D567" s="115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15"/>
      <c r="C568" s="115"/>
      <c r="D568" s="115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15"/>
      <c r="C569" s="115"/>
      <c r="D569" s="115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15"/>
      <c r="C570" s="115"/>
      <c r="D570" s="115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15"/>
      <c r="C571" s="115"/>
      <c r="D571" s="115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15"/>
      <c r="C572" s="115"/>
      <c r="D572" s="115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15"/>
      <c r="C573" s="115"/>
      <c r="D573" s="115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15"/>
      <c r="C574" s="115"/>
      <c r="D574" s="115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15"/>
      <c r="C575" s="115"/>
      <c r="D575" s="11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15"/>
      <c r="C576" s="115"/>
      <c r="D576" s="115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15"/>
      <c r="C577" s="115"/>
      <c r="D577" s="115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15"/>
      <c r="C578" s="115"/>
      <c r="D578" s="115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15"/>
      <c r="C579" s="115"/>
      <c r="D579" s="115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15"/>
      <c r="C580" s="115"/>
      <c r="D580" s="115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15"/>
      <c r="C581" s="115"/>
      <c r="D581" s="115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15"/>
      <c r="C582" s="115"/>
      <c r="D582" s="115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15"/>
      <c r="C583" s="115"/>
      <c r="D583" s="115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15"/>
      <c r="C584" s="115"/>
      <c r="D584" s="115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15"/>
      <c r="C585" s="115"/>
      <c r="D585" s="11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15"/>
      <c r="C586" s="115"/>
      <c r="D586" s="115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15"/>
      <c r="C587" s="115"/>
      <c r="D587" s="115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15"/>
      <c r="C588" s="115"/>
      <c r="D588" s="115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15"/>
      <c r="C589" s="115"/>
      <c r="D589" s="115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15"/>
      <c r="C590" s="115"/>
      <c r="D590" s="115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15"/>
      <c r="C591" s="115"/>
      <c r="D591" s="115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15"/>
      <c r="C592" s="115"/>
      <c r="D592" s="115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15"/>
      <c r="C593" s="115"/>
      <c r="D593" s="115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15"/>
      <c r="C594" s="115"/>
      <c r="D594" s="115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15"/>
      <c r="C595" s="115"/>
      <c r="D595" s="11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15"/>
      <c r="C596" s="115"/>
      <c r="D596" s="115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15"/>
      <c r="C597" s="115"/>
      <c r="D597" s="115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15"/>
      <c r="C598" s="115"/>
      <c r="D598" s="115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15"/>
      <c r="C599" s="115"/>
      <c r="D599" s="115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15"/>
      <c r="C600" s="115"/>
      <c r="D600" s="115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15"/>
      <c r="C601" s="115"/>
      <c r="D601" s="115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15"/>
      <c r="C602" s="115"/>
      <c r="D602" s="115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15"/>
      <c r="C603" s="115"/>
      <c r="D603" s="115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15"/>
      <c r="C604" s="115"/>
      <c r="D604" s="115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15"/>
      <c r="C605" s="115"/>
      <c r="D605" s="11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15"/>
      <c r="C606" s="115"/>
      <c r="D606" s="115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15"/>
      <c r="C607" s="115"/>
      <c r="D607" s="115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15"/>
      <c r="C608" s="115"/>
      <c r="D608" s="115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15"/>
      <c r="C609" s="115"/>
      <c r="D609" s="115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15"/>
      <c r="C610" s="115"/>
      <c r="D610" s="115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15"/>
      <c r="C611" s="115"/>
      <c r="D611" s="115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15"/>
      <c r="C612" s="115"/>
      <c r="D612" s="115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15"/>
      <c r="C613" s="115"/>
      <c r="D613" s="115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15"/>
      <c r="C614" s="115"/>
      <c r="D614" s="115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15"/>
      <c r="C615" s="115"/>
      <c r="D615" s="11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15"/>
      <c r="C616" s="115"/>
      <c r="D616" s="115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15"/>
      <c r="C617" s="115"/>
      <c r="D617" s="115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15"/>
      <c r="C618" s="115"/>
      <c r="D618" s="115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15"/>
      <c r="C619" s="115"/>
      <c r="D619" s="115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15"/>
      <c r="C620" s="115"/>
      <c r="D620" s="115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15"/>
      <c r="C621" s="115"/>
      <c r="D621" s="115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15"/>
      <c r="C622" s="115"/>
      <c r="D622" s="115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15"/>
      <c r="C623" s="115"/>
      <c r="D623" s="115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15"/>
      <c r="C624" s="115"/>
      <c r="D624" s="115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15"/>
      <c r="C625" s="115"/>
      <c r="D625" s="11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15"/>
      <c r="C626" s="115"/>
      <c r="D626" s="115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15"/>
      <c r="C627" s="115"/>
      <c r="D627" s="115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15"/>
      <c r="C628" s="115"/>
      <c r="D628" s="115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15"/>
      <c r="C629" s="115"/>
      <c r="D629" s="115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15"/>
      <c r="C630" s="115"/>
      <c r="D630" s="115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15"/>
      <c r="C631" s="115"/>
      <c r="D631" s="115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15"/>
      <c r="C632" s="115"/>
      <c r="D632" s="115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15"/>
      <c r="C633" s="115"/>
      <c r="D633" s="115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15"/>
      <c r="C634" s="115"/>
      <c r="D634" s="115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15"/>
      <c r="C635" s="115"/>
      <c r="D635" s="11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15"/>
      <c r="C636" s="115"/>
      <c r="D636" s="115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15"/>
      <c r="C637" s="115"/>
      <c r="D637" s="115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15"/>
      <c r="C638" s="115"/>
      <c r="D638" s="115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15"/>
      <c r="C639" s="115"/>
      <c r="D639" s="115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15"/>
      <c r="C640" s="115"/>
      <c r="D640" s="115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15"/>
      <c r="C641" s="115"/>
      <c r="D641" s="115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15"/>
      <c r="C642" s="115"/>
      <c r="D642" s="115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15"/>
      <c r="C643" s="115"/>
      <c r="D643" s="115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15"/>
      <c r="C644" s="115"/>
      <c r="D644" s="115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15"/>
      <c r="C645" s="115"/>
      <c r="D645" s="11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15"/>
      <c r="C646" s="115"/>
      <c r="D646" s="115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15"/>
      <c r="C647" s="115"/>
      <c r="D647" s="115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15"/>
      <c r="C648" s="115"/>
      <c r="D648" s="115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15"/>
      <c r="C649" s="115"/>
      <c r="D649" s="115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15"/>
      <c r="C650" s="115"/>
      <c r="D650" s="115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15"/>
      <c r="C651" s="115"/>
      <c r="D651" s="115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15"/>
      <c r="C652" s="115"/>
      <c r="D652" s="115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15"/>
      <c r="C653" s="115"/>
      <c r="D653" s="115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15"/>
      <c r="C654" s="115"/>
      <c r="D654" s="115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15"/>
      <c r="C655" s="115"/>
      <c r="D655" s="11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15"/>
      <c r="C656" s="115"/>
      <c r="D656" s="115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15"/>
      <c r="C657" s="115"/>
      <c r="D657" s="115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15"/>
      <c r="C658" s="115"/>
      <c r="D658" s="115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15"/>
      <c r="C659" s="115"/>
      <c r="D659" s="115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15"/>
      <c r="C660" s="115"/>
      <c r="D660" s="115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15"/>
      <c r="C661" s="115"/>
      <c r="D661" s="115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15"/>
      <c r="C662" s="115"/>
      <c r="D662" s="115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15"/>
      <c r="C663" s="115"/>
      <c r="D663" s="115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15"/>
      <c r="C664" s="115"/>
      <c r="D664" s="115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15"/>
      <c r="C665" s="115"/>
      <c r="D665" s="11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15"/>
      <c r="C666" s="115"/>
      <c r="D666" s="115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15"/>
      <c r="C667" s="115"/>
      <c r="D667" s="115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15"/>
      <c r="C668" s="115"/>
      <c r="D668" s="115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15"/>
      <c r="C669" s="115"/>
      <c r="D669" s="115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15"/>
      <c r="C670" s="115"/>
      <c r="D670" s="115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15"/>
      <c r="C671" s="115"/>
      <c r="D671" s="115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15"/>
      <c r="C672" s="115"/>
      <c r="D672" s="115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15"/>
      <c r="C673" s="115"/>
      <c r="D673" s="115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15"/>
      <c r="C674" s="115"/>
      <c r="D674" s="115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15"/>
      <c r="C675" s="115"/>
      <c r="D675" s="11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15"/>
      <c r="C676" s="115"/>
      <c r="D676" s="115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15"/>
      <c r="C677" s="115"/>
      <c r="D677" s="115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15"/>
      <c r="C678" s="115"/>
      <c r="D678" s="115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15"/>
      <c r="C679" s="115"/>
      <c r="D679" s="115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15"/>
      <c r="C680" s="115"/>
      <c r="D680" s="115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15"/>
      <c r="C681" s="115"/>
      <c r="D681" s="115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15"/>
      <c r="C682" s="115"/>
      <c r="D682" s="115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15"/>
      <c r="C683" s="115"/>
      <c r="D683" s="115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15"/>
      <c r="C684" s="115"/>
      <c r="D684" s="115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15"/>
      <c r="C685" s="115"/>
      <c r="D685" s="11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15"/>
      <c r="C686" s="115"/>
      <c r="D686" s="115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15"/>
      <c r="C687" s="115"/>
      <c r="D687" s="115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15"/>
      <c r="C688" s="115"/>
      <c r="D688" s="115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15"/>
      <c r="C689" s="115"/>
      <c r="D689" s="115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15"/>
      <c r="C690" s="115"/>
      <c r="D690" s="115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15"/>
      <c r="C691" s="115"/>
      <c r="D691" s="115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15"/>
      <c r="C692" s="115"/>
      <c r="D692" s="115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15"/>
      <c r="C693" s="115"/>
      <c r="D693" s="115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15"/>
      <c r="C694" s="115"/>
      <c r="D694" s="115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15"/>
      <c r="C695" s="115"/>
      <c r="D695" s="11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15"/>
      <c r="C696" s="115"/>
      <c r="D696" s="115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15"/>
      <c r="C697" s="115"/>
      <c r="D697" s="115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15"/>
      <c r="C698" s="115"/>
      <c r="D698" s="115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15"/>
      <c r="C699" s="115"/>
      <c r="D699" s="115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15"/>
      <c r="C700" s="115"/>
      <c r="D700" s="115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15"/>
      <c r="C701" s="115"/>
      <c r="D701" s="115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15"/>
      <c r="C702" s="115"/>
      <c r="D702" s="115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15"/>
      <c r="C703" s="115"/>
      <c r="D703" s="115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15"/>
      <c r="C704" s="115"/>
      <c r="D704" s="115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15"/>
      <c r="C705" s="115"/>
      <c r="D705" s="11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15"/>
      <c r="C706" s="115"/>
      <c r="D706" s="115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15"/>
      <c r="C707" s="115"/>
      <c r="D707" s="115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15"/>
      <c r="C708" s="115"/>
      <c r="D708" s="115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15"/>
      <c r="C709" s="115"/>
      <c r="D709" s="115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15"/>
      <c r="C710" s="115"/>
      <c r="D710" s="115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15"/>
      <c r="C711" s="115"/>
      <c r="D711" s="115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15"/>
      <c r="C712" s="115"/>
      <c r="D712" s="115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15"/>
      <c r="C713" s="115"/>
      <c r="D713" s="115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15"/>
      <c r="C714" s="115"/>
      <c r="D714" s="115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15"/>
      <c r="C715" s="115"/>
      <c r="D715" s="11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15"/>
      <c r="C716" s="115"/>
      <c r="D716" s="115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15"/>
      <c r="C717" s="115"/>
      <c r="D717" s="115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15"/>
      <c r="C718" s="115"/>
      <c r="D718" s="115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15"/>
      <c r="C719" s="115"/>
      <c r="D719" s="115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15"/>
      <c r="C720" s="115"/>
      <c r="D720" s="115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15"/>
      <c r="C721" s="115"/>
      <c r="D721" s="115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15"/>
      <c r="C722" s="115"/>
      <c r="D722" s="115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15"/>
      <c r="C723" s="115"/>
      <c r="D723" s="115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15"/>
      <c r="C724" s="115"/>
      <c r="D724" s="115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15"/>
      <c r="C725" s="115"/>
      <c r="D725" s="11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15"/>
      <c r="C726" s="115"/>
      <c r="D726" s="115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15"/>
      <c r="C727" s="115"/>
      <c r="D727" s="115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15"/>
      <c r="C728" s="115"/>
      <c r="D728" s="115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15"/>
      <c r="C729" s="115"/>
      <c r="D729" s="115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15"/>
      <c r="C730" s="115"/>
      <c r="D730" s="115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15"/>
      <c r="C731" s="115"/>
      <c r="D731" s="115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15"/>
      <c r="C732" s="115"/>
      <c r="D732" s="115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15"/>
      <c r="C733" s="115"/>
      <c r="D733" s="115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15"/>
      <c r="C734" s="115"/>
      <c r="D734" s="115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15"/>
      <c r="C735" s="115"/>
      <c r="D735" s="11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15"/>
      <c r="C736" s="115"/>
      <c r="D736" s="115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15"/>
      <c r="C737" s="115"/>
      <c r="D737" s="115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15"/>
      <c r="C738" s="115"/>
      <c r="D738" s="115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15"/>
      <c r="C739" s="115"/>
      <c r="D739" s="115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15"/>
      <c r="C740" s="115"/>
      <c r="D740" s="115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15"/>
      <c r="C741" s="115"/>
      <c r="D741" s="115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15"/>
      <c r="C742" s="115"/>
      <c r="D742" s="115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15"/>
      <c r="C743" s="115"/>
      <c r="D743" s="115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15"/>
      <c r="C744" s="115"/>
      <c r="D744" s="115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15"/>
      <c r="C745" s="115"/>
      <c r="D745" s="11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15"/>
      <c r="C746" s="115"/>
      <c r="D746" s="115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15"/>
      <c r="C747" s="115"/>
      <c r="D747" s="115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15"/>
      <c r="C748" s="115"/>
      <c r="D748" s="115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15"/>
      <c r="C749" s="115"/>
      <c r="D749" s="115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15"/>
      <c r="C750" s="115"/>
      <c r="D750" s="115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15"/>
      <c r="C751" s="115"/>
      <c r="D751" s="115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15"/>
      <c r="C752" s="115"/>
      <c r="D752" s="115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15"/>
      <c r="C753" s="115"/>
      <c r="D753" s="115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15"/>
      <c r="C754" s="115"/>
      <c r="D754" s="115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15"/>
      <c r="C755" s="115"/>
      <c r="D755" s="11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15"/>
      <c r="C756" s="115"/>
      <c r="D756" s="115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15"/>
      <c r="C757" s="115"/>
      <c r="D757" s="115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15"/>
      <c r="C758" s="115"/>
      <c r="D758" s="115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15"/>
      <c r="C759" s="115"/>
      <c r="D759" s="115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15"/>
      <c r="C760" s="115"/>
      <c r="D760" s="115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15"/>
      <c r="C761" s="115"/>
      <c r="D761" s="115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15"/>
      <c r="C762" s="115"/>
      <c r="D762" s="115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15"/>
      <c r="C763" s="115"/>
      <c r="D763" s="115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15"/>
      <c r="C764" s="115"/>
      <c r="D764" s="115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15"/>
      <c r="C765" s="115"/>
      <c r="D765" s="11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15"/>
      <c r="C766" s="115"/>
      <c r="D766" s="115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15"/>
      <c r="C767" s="115"/>
      <c r="D767" s="115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15"/>
      <c r="C768" s="115"/>
      <c r="D768" s="115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15"/>
      <c r="C769" s="115"/>
      <c r="D769" s="115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15"/>
      <c r="C770" s="115"/>
      <c r="D770" s="115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15"/>
      <c r="C771" s="115"/>
      <c r="D771" s="115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15"/>
      <c r="C772" s="115"/>
      <c r="D772" s="115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15"/>
      <c r="C773" s="115"/>
      <c r="D773" s="115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15"/>
      <c r="C774" s="115"/>
      <c r="D774" s="115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15"/>
      <c r="C775" s="115"/>
      <c r="D775" s="11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15"/>
      <c r="C776" s="115"/>
      <c r="D776" s="115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15"/>
      <c r="C777" s="115"/>
      <c r="D777" s="115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15"/>
      <c r="C778" s="115"/>
      <c r="D778" s="115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15"/>
      <c r="C779" s="115"/>
      <c r="D779" s="115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15"/>
      <c r="C780" s="115"/>
      <c r="D780" s="115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15"/>
      <c r="C781" s="115"/>
      <c r="D781" s="115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15"/>
      <c r="C782" s="115"/>
      <c r="D782" s="115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15"/>
      <c r="C783" s="115"/>
      <c r="D783" s="115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15"/>
      <c r="C784" s="115"/>
      <c r="D784" s="115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15"/>
      <c r="C785" s="115"/>
      <c r="D785" s="11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15"/>
      <c r="C786" s="115"/>
      <c r="D786" s="115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15"/>
      <c r="C787" s="115"/>
      <c r="D787" s="115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15"/>
      <c r="C788" s="115"/>
      <c r="D788" s="115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15"/>
      <c r="C789" s="115"/>
      <c r="D789" s="115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15"/>
      <c r="C790" s="115"/>
      <c r="D790" s="115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15"/>
      <c r="C791" s="115"/>
      <c r="D791" s="115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15"/>
      <c r="C792" s="115"/>
      <c r="D792" s="115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15"/>
      <c r="C793" s="115"/>
      <c r="D793" s="115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15"/>
      <c r="C794" s="115"/>
      <c r="D794" s="115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15"/>
      <c r="C795" s="115"/>
      <c r="D795" s="11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15"/>
      <c r="C796" s="115"/>
      <c r="D796" s="115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15"/>
      <c r="C797" s="115"/>
      <c r="D797" s="115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15"/>
      <c r="C798" s="115"/>
      <c r="D798" s="115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15"/>
      <c r="C799" s="115"/>
      <c r="D799" s="115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15"/>
      <c r="C800" s="115"/>
      <c r="D800" s="115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15"/>
      <c r="C801" s="115"/>
      <c r="D801" s="115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15"/>
      <c r="C802" s="115"/>
      <c r="D802" s="115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15"/>
      <c r="C803" s="115"/>
      <c r="D803" s="115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15"/>
      <c r="C804" s="115"/>
      <c r="D804" s="115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15"/>
      <c r="C805" s="115"/>
      <c r="D805" s="11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15"/>
      <c r="C806" s="115"/>
      <c r="D806" s="115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15"/>
      <c r="C807" s="115"/>
      <c r="D807" s="115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15"/>
      <c r="C808" s="115"/>
      <c r="D808" s="115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15"/>
      <c r="C809" s="115"/>
      <c r="D809" s="115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15"/>
      <c r="C810" s="115"/>
      <c r="D810" s="115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15"/>
      <c r="C811" s="115"/>
      <c r="D811" s="115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15"/>
      <c r="C812" s="115"/>
      <c r="D812" s="115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15"/>
      <c r="C813" s="115"/>
      <c r="D813" s="115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15"/>
      <c r="C814" s="115"/>
      <c r="D814" s="115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15"/>
      <c r="C815" s="115"/>
      <c r="D815" s="11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15"/>
      <c r="C816" s="115"/>
      <c r="D816" s="115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15"/>
      <c r="C817" s="115"/>
      <c r="D817" s="115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15"/>
      <c r="C818" s="115"/>
      <c r="D818" s="115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15"/>
      <c r="C819" s="115"/>
      <c r="D819" s="115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15"/>
      <c r="C820" s="115"/>
      <c r="D820" s="115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15"/>
      <c r="C821" s="115"/>
      <c r="D821" s="115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15"/>
      <c r="C822" s="115"/>
      <c r="D822" s="115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15"/>
      <c r="C823" s="115"/>
      <c r="D823" s="115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15"/>
      <c r="C824" s="115"/>
      <c r="D824" s="115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15"/>
      <c r="C825" s="115"/>
      <c r="D825" s="11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15"/>
      <c r="C826" s="115"/>
      <c r="D826" s="115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15"/>
      <c r="C827" s="115"/>
      <c r="D827" s="115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15"/>
      <c r="C828" s="115"/>
      <c r="D828" s="115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15"/>
      <c r="C829" s="115"/>
      <c r="D829" s="115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15"/>
      <c r="C830" s="115"/>
      <c r="D830" s="115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15"/>
      <c r="C831" s="115"/>
      <c r="D831" s="11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15"/>
      <c r="C832" s="115"/>
      <c r="D832" s="11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15"/>
      <c r="C833" s="115"/>
      <c r="D833" s="115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15"/>
      <c r="C834" s="115"/>
      <c r="D834" s="115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15"/>
      <c r="C835" s="115"/>
      <c r="D835" s="11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15"/>
      <c r="C836" s="115"/>
      <c r="D836" s="115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15"/>
      <c r="C837" s="115"/>
      <c r="D837" s="115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15"/>
      <c r="C838" s="115"/>
      <c r="D838" s="115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15"/>
      <c r="C839" s="115"/>
      <c r="D839" s="115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15"/>
      <c r="C840" s="115"/>
      <c r="D840" s="115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15"/>
      <c r="C841" s="115"/>
      <c r="D841" s="115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15"/>
      <c r="C842" s="115"/>
      <c r="D842" s="115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15"/>
      <c r="C843" s="115"/>
      <c r="D843" s="115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15"/>
      <c r="C844" s="115"/>
      <c r="D844" s="115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15"/>
      <c r="C845" s="115"/>
      <c r="D845" s="11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15"/>
      <c r="C846" s="115"/>
      <c r="D846" s="115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15"/>
      <c r="C847" s="115"/>
      <c r="D847" s="115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15"/>
      <c r="C848" s="115"/>
      <c r="D848" s="115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15"/>
      <c r="C849" s="115"/>
      <c r="D849" s="115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15"/>
      <c r="C850" s="115"/>
      <c r="D850" s="115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15"/>
      <c r="C851" s="115"/>
      <c r="D851" s="115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15"/>
      <c r="C852" s="115"/>
      <c r="D852" s="115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15"/>
      <c r="C853" s="115"/>
      <c r="D853" s="115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15"/>
      <c r="C854" s="115"/>
      <c r="D854" s="115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15"/>
      <c r="C855" s="115"/>
      <c r="D855" s="11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15"/>
      <c r="C856" s="115"/>
      <c r="D856" s="115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15"/>
      <c r="C857" s="115"/>
      <c r="D857" s="115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15"/>
      <c r="C858" s="115"/>
      <c r="D858" s="115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15"/>
      <c r="C859" s="115"/>
      <c r="D859" s="115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15"/>
      <c r="C860" s="115"/>
      <c r="D860" s="115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15"/>
      <c r="C861" s="115"/>
      <c r="D861" s="115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15"/>
      <c r="C862" s="115"/>
      <c r="D862" s="115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15"/>
      <c r="C863" s="115"/>
      <c r="D863" s="115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15"/>
      <c r="C864" s="115"/>
      <c r="D864" s="115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15"/>
      <c r="C865" s="115"/>
      <c r="D865" s="11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15"/>
      <c r="C866" s="115"/>
      <c r="D866" s="115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15"/>
      <c r="C867" s="115"/>
      <c r="D867" s="115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15"/>
      <c r="C868" s="115"/>
      <c r="D868" s="115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15"/>
      <c r="C869" s="115"/>
      <c r="D869" s="115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15"/>
      <c r="C870" s="115"/>
      <c r="D870" s="115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15"/>
      <c r="C871" s="115"/>
      <c r="D871" s="115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15"/>
      <c r="C872" s="115"/>
      <c r="D872" s="115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15"/>
      <c r="C873" s="115"/>
      <c r="D873" s="115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15"/>
      <c r="C874" s="115"/>
      <c r="D874" s="115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15"/>
      <c r="C875" s="115"/>
      <c r="D875" s="11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15"/>
      <c r="C876" s="115"/>
      <c r="D876" s="115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15"/>
      <c r="C877" s="115"/>
      <c r="D877" s="115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15"/>
      <c r="C878" s="115"/>
      <c r="D878" s="115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15"/>
      <c r="C879" s="115"/>
      <c r="D879" s="115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15"/>
      <c r="C880" s="115"/>
      <c r="D880" s="115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15"/>
      <c r="C881" s="115"/>
      <c r="D881" s="115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15"/>
      <c r="C882" s="115"/>
      <c r="D882" s="115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15"/>
      <c r="C883" s="115"/>
      <c r="D883" s="115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15"/>
      <c r="C884" s="115"/>
      <c r="D884" s="115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15"/>
      <c r="C885" s="115"/>
      <c r="D885" s="11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15"/>
      <c r="C886" s="115"/>
      <c r="D886" s="115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15"/>
      <c r="C887" s="115"/>
      <c r="D887" s="115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15"/>
      <c r="C888" s="115"/>
      <c r="D888" s="115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15"/>
      <c r="C889" s="115"/>
      <c r="D889" s="115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15"/>
      <c r="C890" s="115"/>
      <c r="D890" s="115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15"/>
      <c r="C891" s="115"/>
      <c r="D891" s="115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15"/>
      <c r="C892" s="115"/>
      <c r="D892" s="115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15"/>
      <c r="C893" s="115"/>
      <c r="D893" s="115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15"/>
      <c r="C894" s="115"/>
      <c r="D894" s="115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15"/>
      <c r="C895" s="115"/>
      <c r="D895" s="11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15"/>
      <c r="C896" s="115"/>
      <c r="D896" s="115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15"/>
      <c r="C897" s="115"/>
      <c r="D897" s="115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15"/>
      <c r="C898" s="115"/>
      <c r="D898" s="115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15"/>
      <c r="C899" s="115"/>
      <c r="D899" s="115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15"/>
      <c r="C900" s="115"/>
      <c r="D900" s="115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15"/>
      <c r="C901" s="115"/>
      <c r="D901" s="115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15"/>
      <c r="C902" s="115"/>
      <c r="D902" s="115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15"/>
      <c r="C903" s="115"/>
      <c r="D903" s="115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15"/>
      <c r="C904" s="115"/>
      <c r="D904" s="115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15"/>
      <c r="C905" s="115"/>
      <c r="D905" s="11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15"/>
      <c r="C906" s="115"/>
      <c r="D906" s="115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15"/>
      <c r="C907" s="115"/>
      <c r="D907" s="115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15"/>
      <c r="C908" s="115"/>
      <c r="D908" s="115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15"/>
      <c r="C909" s="115"/>
      <c r="D909" s="115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15"/>
      <c r="C910" s="115"/>
      <c r="D910" s="115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15"/>
      <c r="C911" s="115"/>
      <c r="D911" s="115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15"/>
      <c r="C912" s="115"/>
      <c r="D912" s="115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15"/>
      <c r="C913" s="115"/>
      <c r="D913" s="115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15"/>
      <c r="C914" s="115"/>
      <c r="D914" s="115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15"/>
      <c r="C915" s="115"/>
      <c r="D915" s="11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15"/>
      <c r="C916" s="115"/>
      <c r="D916" s="115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15"/>
      <c r="C917" s="115"/>
      <c r="D917" s="115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15"/>
      <c r="C918" s="115"/>
      <c r="D918" s="115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15"/>
      <c r="C919" s="115"/>
      <c r="D919" s="115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15"/>
      <c r="C920" s="115"/>
      <c r="D920" s="115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15"/>
      <c r="C921" s="115"/>
      <c r="D921" s="115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15"/>
      <c r="C922" s="115"/>
      <c r="D922" s="115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15"/>
      <c r="C923" s="115"/>
      <c r="D923" s="115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15"/>
      <c r="C924" s="115"/>
      <c r="D924" s="115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15"/>
      <c r="C925" s="115"/>
      <c r="D925" s="11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15"/>
      <c r="C926" s="115"/>
      <c r="D926" s="115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15"/>
      <c r="C927" s="115"/>
      <c r="D927" s="115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15"/>
      <c r="C928" s="115"/>
      <c r="D928" s="115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15"/>
      <c r="C929" s="115"/>
      <c r="D929" s="115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15"/>
      <c r="C930" s="115"/>
      <c r="D930" s="115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15"/>
      <c r="C931" s="115"/>
      <c r="D931" s="115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15"/>
      <c r="C932" s="115"/>
      <c r="D932" s="115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15"/>
      <c r="C933" s="115"/>
      <c r="D933" s="115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15"/>
      <c r="C934" s="115"/>
      <c r="D934" s="115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15"/>
      <c r="C935" s="115"/>
      <c r="D935" s="11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15"/>
      <c r="C936" s="115"/>
      <c r="D936" s="115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15"/>
      <c r="C937" s="115"/>
      <c r="D937" s="115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15"/>
      <c r="C938" s="115"/>
      <c r="D938" s="115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15"/>
      <c r="C939" s="115"/>
      <c r="D939" s="115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15"/>
      <c r="C940" s="115"/>
      <c r="D940" s="115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15"/>
      <c r="C941" s="115"/>
      <c r="D941" s="115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15"/>
      <c r="C942" s="115"/>
      <c r="D942" s="115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15"/>
      <c r="C943" s="115"/>
      <c r="D943" s="115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15"/>
      <c r="C944" s="115"/>
      <c r="D944" s="115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15"/>
      <c r="C945" s="115"/>
      <c r="D945" s="11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15"/>
      <c r="C946" s="115"/>
      <c r="D946" s="115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15"/>
      <c r="C947" s="115"/>
      <c r="D947" s="115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15"/>
      <c r="C948" s="115"/>
      <c r="D948" s="115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15"/>
      <c r="C949" s="115"/>
      <c r="D949" s="115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15"/>
      <c r="C950" s="115"/>
      <c r="D950" s="115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15"/>
      <c r="C951" s="115"/>
      <c r="D951" s="115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15"/>
      <c r="C952" s="115"/>
      <c r="D952" s="115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15"/>
      <c r="C953" s="115"/>
      <c r="D953" s="115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15"/>
      <c r="C954" s="115"/>
      <c r="D954" s="115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15"/>
      <c r="C955" s="115"/>
      <c r="D955" s="115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15"/>
      <c r="C956" s="115"/>
      <c r="D956" s="115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15"/>
      <c r="C957" s="115"/>
      <c r="D957" s="115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15"/>
      <c r="C958" s="115"/>
      <c r="D958" s="115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15"/>
      <c r="C959" s="115"/>
      <c r="D959" s="115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15"/>
      <c r="C960" s="115"/>
      <c r="D960" s="115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15"/>
      <c r="C961" s="115"/>
      <c r="D961" s="115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15"/>
      <c r="C962" s="115"/>
      <c r="D962" s="115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15"/>
      <c r="C963" s="115"/>
      <c r="D963" s="115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15"/>
      <c r="C964" s="115"/>
      <c r="D964" s="115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15"/>
      <c r="C965" s="115"/>
      <c r="D965" s="115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15"/>
      <c r="C966" s="115"/>
      <c r="D966" s="115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15"/>
      <c r="C967" s="115"/>
      <c r="D967" s="115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15"/>
      <c r="C968" s="115"/>
      <c r="D968" s="115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15"/>
      <c r="C969" s="115"/>
      <c r="D969" s="115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15"/>
      <c r="C970" s="115"/>
      <c r="D970" s="115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15"/>
      <c r="C971" s="115"/>
      <c r="D971" s="115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15"/>
      <c r="C972" s="115"/>
      <c r="D972" s="115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15"/>
      <c r="C973" s="115"/>
      <c r="D973" s="115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15"/>
      <c r="C974" s="115"/>
      <c r="D974" s="115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15"/>
      <c r="C975" s="115"/>
      <c r="D975" s="115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15"/>
      <c r="C976" s="115"/>
      <c r="D976" s="115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15"/>
      <c r="C977" s="115"/>
      <c r="D977" s="115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15"/>
      <c r="C978" s="115"/>
      <c r="D978" s="115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15"/>
      <c r="C979" s="115"/>
      <c r="D979" s="115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15"/>
      <c r="C980" s="115"/>
      <c r="D980" s="115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15"/>
      <c r="C981" s="115"/>
      <c r="D981" s="115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15"/>
      <c r="C982" s="115"/>
      <c r="D982" s="115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15"/>
      <c r="C983" s="115"/>
      <c r="D983" s="115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15"/>
      <c r="C984" s="115"/>
      <c r="D984" s="115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15"/>
      <c r="C985" s="115"/>
      <c r="D985" s="115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15"/>
      <c r="C986" s="115"/>
      <c r="D986" s="115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15"/>
      <c r="C987" s="115"/>
      <c r="D987" s="115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15"/>
      <c r="C988" s="115"/>
      <c r="D988" s="115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15"/>
      <c r="C989" s="115"/>
      <c r="D989" s="115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15"/>
      <c r="C990" s="115"/>
      <c r="D990" s="115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15"/>
      <c r="C991" s="115"/>
      <c r="D991" s="115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15"/>
      <c r="C992" s="115"/>
      <c r="D992" s="115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15"/>
      <c r="C993" s="115"/>
      <c r="D993" s="115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15"/>
      <c r="C994" s="115"/>
      <c r="D994" s="115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15"/>
      <c r="C995" s="115"/>
      <c r="D995" s="115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15"/>
      <c r="C996" s="115"/>
      <c r="D996" s="115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15"/>
      <c r="C997" s="115"/>
      <c r="D997" s="115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15"/>
      <c r="C998" s="115"/>
      <c r="D998" s="115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15"/>
      <c r="C999" s="115"/>
      <c r="D999" s="115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15"/>
      <c r="C1000" s="115"/>
      <c r="D1000" s="115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Z1000"/>
  <sheetViews>
    <sheetView showGridLines="0" workbookViewId="0">
      <selection activeCell="D16" sqref="D16"/>
    </sheetView>
  </sheetViews>
  <sheetFormatPr baseColWidth="10" defaultColWidth="14.5" defaultRowHeight="15" customHeight="1"/>
  <cols>
    <col min="1" max="1" width="41.1640625" customWidth="1"/>
    <col min="2" max="4" width="13.83203125" customWidth="1"/>
    <col min="5" max="26" width="10.83203125" customWidth="1"/>
  </cols>
  <sheetData>
    <row r="1" spans="1:26" ht="15.75" customHeight="1">
      <c r="A1" s="100" t="s">
        <v>177</v>
      </c>
      <c r="B1" s="100"/>
      <c r="C1" s="100"/>
      <c r="D1" s="10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76</v>
      </c>
      <c r="B2" s="119" t="s">
        <v>130</v>
      </c>
      <c r="C2" s="119" t="s">
        <v>131</v>
      </c>
      <c r="D2" s="119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80</v>
      </c>
      <c r="B3" s="120" t="s">
        <v>81</v>
      </c>
      <c r="C3" s="120" t="s">
        <v>81</v>
      </c>
      <c r="D3" s="120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82</v>
      </c>
      <c r="B4" s="108"/>
      <c r="C4" s="108"/>
      <c r="D4" s="10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6" t="s">
        <v>178</v>
      </c>
      <c r="B5" s="121">
        <v>22.4</v>
      </c>
      <c r="C5" s="121">
        <v>61.1</v>
      </c>
      <c r="D5" s="121">
        <v>75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91</v>
      </c>
      <c r="B6" s="122">
        <v>0.2</v>
      </c>
      <c r="C6" s="122">
        <v>0.3</v>
      </c>
      <c r="D6" s="122">
        <v>0.4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6" t="s">
        <v>179</v>
      </c>
      <c r="B7" s="123">
        <f t="shared" ref="B7:D7" si="0">B6</f>
        <v>0.2</v>
      </c>
      <c r="C7" s="123">
        <f t="shared" si="0"/>
        <v>0.3</v>
      </c>
      <c r="D7" s="123">
        <f t="shared" si="0"/>
        <v>0.4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/>
      <c r="B8" s="108"/>
      <c r="C8" s="108"/>
      <c r="D8" s="108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180</v>
      </c>
      <c r="B9" s="122">
        <v>1.9</v>
      </c>
      <c r="C9" s="122">
        <v>1.6</v>
      </c>
      <c r="D9" s="122">
        <v>12.8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8" t="s">
        <v>181</v>
      </c>
      <c r="B10" s="122">
        <v>-0.6</v>
      </c>
      <c r="C10" s="122">
        <v>-1.4</v>
      </c>
      <c r="D10" s="122">
        <v>1.1000000000000001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8" t="s">
        <v>182</v>
      </c>
      <c r="B11" s="122">
        <v>-0.6</v>
      </c>
      <c r="C11" s="122">
        <v>0.4</v>
      </c>
      <c r="D11" s="122">
        <v>-4.4000000000000004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 t="s">
        <v>183</v>
      </c>
      <c r="B12" s="122">
        <v>-1.9</v>
      </c>
      <c r="C12" s="122">
        <v>-2.4</v>
      </c>
      <c r="D12" s="122">
        <v>-5.6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184</v>
      </c>
      <c r="B13" s="122">
        <v>0.5</v>
      </c>
      <c r="C13" s="122">
        <v>0.1</v>
      </c>
      <c r="D13" s="122">
        <v>2.7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8" t="s">
        <v>185</v>
      </c>
      <c r="B14" s="122">
        <v>-3</v>
      </c>
      <c r="C14" s="122">
        <v>-625</v>
      </c>
      <c r="D14" s="122">
        <v>2081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8" t="s">
        <v>186</v>
      </c>
      <c r="B15" s="122">
        <v>9.5</v>
      </c>
      <c r="C15" s="122">
        <v>-7.2</v>
      </c>
      <c r="D15" s="122">
        <v>2.2000000000000002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06" t="s">
        <v>187</v>
      </c>
      <c r="B16" s="123">
        <v>36.9</v>
      </c>
      <c r="C16" s="123">
        <v>62.2</v>
      </c>
      <c r="D16" s="123">
        <v>79.2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8"/>
      <c r="B17" s="108"/>
      <c r="C17" s="108"/>
      <c r="D17" s="10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8" t="s">
        <v>188</v>
      </c>
      <c r="B18" s="122">
        <v>0.4</v>
      </c>
      <c r="C18" s="122">
        <v>0.7</v>
      </c>
      <c r="D18" s="122">
        <v>0.5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8" t="s">
        <v>189</v>
      </c>
      <c r="B19" s="122">
        <v>-7</v>
      </c>
      <c r="C19" s="122">
        <v>-6</v>
      </c>
      <c r="D19" s="122">
        <v>-15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8" t="s">
        <v>190</v>
      </c>
      <c r="B20" s="122" t="s">
        <v>85</v>
      </c>
      <c r="C20" s="122" t="s">
        <v>85</v>
      </c>
      <c r="D20" s="122" t="s">
        <v>85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8" t="s">
        <v>191</v>
      </c>
      <c r="B21" s="122">
        <v>-29.4</v>
      </c>
      <c r="C21" s="122">
        <v>-111.8</v>
      </c>
      <c r="D21" s="122">
        <v>-42.8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8" t="s">
        <v>192</v>
      </c>
      <c r="B22" s="122" t="s">
        <v>85</v>
      </c>
      <c r="C22" s="122" t="s">
        <v>85</v>
      </c>
      <c r="D22" s="122" t="s">
        <v>85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8" t="s">
        <v>193</v>
      </c>
      <c r="B23" s="122">
        <v>-745</v>
      </c>
      <c r="C23" s="122">
        <v>-1078</v>
      </c>
      <c r="D23" s="122">
        <v>-791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6" t="s">
        <v>194</v>
      </c>
      <c r="B24" s="123">
        <v>29.7</v>
      </c>
      <c r="C24" s="123">
        <v>112.5</v>
      </c>
      <c r="D24" s="123">
        <v>43.3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8"/>
      <c r="B25" s="108"/>
      <c r="C25" s="108"/>
      <c r="D25" s="10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8" t="s">
        <v>195</v>
      </c>
      <c r="B26" s="122" t="s">
        <v>85</v>
      </c>
      <c r="C26" s="122" t="s">
        <v>85</v>
      </c>
      <c r="D26" s="122" t="s">
        <v>85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8" t="s">
        <v>196</v>
      </c>
      <c r="B27" s="122">
        <v>6969</v>
      </c>
      <c r="C27" s="122">
        <v>6963</v>
      </c>
      <c r="D27" s="122">
        <v>16091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6" t="s">
        <v>197</v>
      </c>
      <c r="B28" s="123">
        <v>6969</v>
      </c>
      <c r="C28" s="123">
        <v>6963</v>
      </c>
      <c r="D28" s="123">
        <v>16091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8" t="s">
        <v>198</v>
      </c>
      <c r="B29" s="122">
        <v>-37</v>
      </c>
      <c r="C29" s="122">
        <v>-5977</v>
      </c>
      <c r="D29" s="122">
        <v>-963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 t="s">
        <v>199</v>
      </c>
      <c r="B30" s="122">
        <v>-6500</v>
      </c>
      <c r="C30" s="122">
        <v>-8805</v>
      </c>
      <c r="D30" s="122">
        <v>-12629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06" t="s">
        <v>200</v>
      </c>
      <c r="B31" s="123">
        <v>6537</v>
      </c>
      <c r="C31" s="123">
        <v>14782</v>
      </c>
      <c r="D31" s="123">
        <v>13592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08"/>
      <c r="B32" s="108"/>
      <c r="C32" s="108"/>
      <c r="D32" s="10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08" t="s">
        <v>201</v>
      </c>
      <c r="B33" s="122">
        <v>669</v>
      </c>
      <c r="C33" s="122">
        <v>781</v>
      </c>
      <c r="D33" s="122">
        <v>880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8" t="s">
        <v>202</v>
      </c>
      <c r="B34" s="122">
        <v>-75265</v>
      </c>
      <c r="C34" s="122">
        <v>-69714</v>
      </c>
      <c r="D34" s="122">
        <v>-75992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08"/>
      <c r="B35" s="108"/>
      <c r="C35" s="108"/>
      <c r="D35" s="10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08" t="s">
        <v>203</v>
      </c>
      <c r="B36" s="122">
        <v>-13712</v>
      </c>
      <c r="C36" s="122">
        <v>-14119</v>
      </c>
      <c r="D36" s="122">
        <v>-14081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06" t="s">
        <v>204</v>
      </c>
      <c r="B37" s="123">
        <v>-13712</v>
      </c>
      <c r="C37" s="123">
        <v>-14119</v>
      </c>
      <c r="D37" s="123">
        <v>-14081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08"/>
      <c r="B38" s="108"/>
      <c r="C38" s="108"/>
      <c r="D38" s="10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08" t="s">
        <v>205</v>
      </c>
      <c r="B39" s="122" t="s">
        <v>85</v>
      </c>
      <c r="C39" s="122" t="s">
        <v>85</v>
      </c>
      <c r="D39" s="122" t="s">
        <v>85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08" t="s">
        <v>206</v>
      </c>
      <c r="B40" s="122" t="s">
        <v>85</v>
      </c>
      <c r="C40" s="122">
        <v>-105</v>
      </c>
      <c r="D40" s="122">
        <v>-126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06" t="s">
        <v>207</v>
      </c>
      <c r="B41" s="123">
        <v>0.2</v>
      </c>
      <c r="C41" s="123">
        <v>70.2</v>
      </c>
      <c r="D41" s="123">
        <v>-12.4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08"/>
      <c r="B42" s="108"/>
      <c r="C42" s="108"/>
      <c r="D42" s="10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06" t="s">
        <v>208</v>
      </c>
      <c r="B43" s="124">
        <v>7.1</v>
      </c>
      <c r="C43" s="124">
        <v>20</v>
      </c>
      <c r="D43" s="124">
        <v>24.2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08"/>
      <c r="B44" s="108"/>
      <c r="C44" s="108"/>
      <c r="D44" s="10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Z1000"/>
  <sheetViews>
    <sheetView showGridLines="0" workbookViewId="0"/>
  </sheetViews>
  <sheetFormatPr baseColWidth="10" defaultColWidth="14.5" defaultRowHeight="15" customHeight="1"/>
  <cols>
    <col min="1" max="1" width="45" customWidth="1"/>
    <col min="2" max="4" width="13.83203125" customWidth="1"/>
    <col min="5" max="26" width="11.5" customWidth="1"/>
  </cols>
  <sheetData>
    <row r="1" spans="1:26" ht="15.75" customHeight="1">
      <c r="A1" s="100" t="s">
        <v>75</v>
      </c>
      <c r="B1" s="100"/>
      <c r="C1" s="100"/>
      <c r="D1" s="10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76</v>
      </c>
      <c r="B2" s="119" t="s">
        <v>130</v>
      </c>
      <c r="C2" s="119" t="s">
        <v>131</v>
      </c>
      <c r="D2" s="119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133</v>
      </c>
      <c r="B3" s="120" t="s">
        <v>81</v>
      </c>
      <c r="C3" s="120" t="s">
        <v>81</v>
      </c>
      <c r="D3" s="120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209</v>
      </c>
      <c r="B4" s="108"/>
      <c r="C4" s="108"/>
      <c r="D4" s="10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8" t="s">
        <v>210</v>
      </c>
      <c r="B5" s="122">
        <v>81801</v>
      </c>
      <c r="C5" s="122">
        <v>76477</v>
      </c>
      <c r="D5" s="122">
        <v>77344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211</v>
      </c>
      <c r="B6" s="122">
        <v>70898</v>
      </c>
      <c r="C6" s="122">
        <v>63930</v>
      </c>
      <c r="D6" s="122">
        <v>66288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8" t="s">
        <v>212</v>
      </c>
      <c r="B7" s="122">
        <v>70898</v>
      </c>
      <c r="C7" s="122">
        <v>63930</v>
      </c>
      <c r="D7" s="122">
        <v>66288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 t="s">
        <v>213</v>
      </c>
      <c r="B8" s="122">
        <v>83001</v>
      </c>
      <c r="C8" s="122">
        <v>77777</v>
      </c>
      <c r="D8" s="122">
        <v>88144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214</v>
      </c>
      <c r="B9" s="122">
        <v>265595</v>
      </c>
      <c r="C9" s="122">
        <v>260174</v>
      </c>
      <c r="D9" s="122">
        <v>274515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8" t="s">
        <v>215</v>
      </c>
      <c r="B10" s="125">
        <v>0.183421</v>
      </c>
      <c r="C10" s="125">
        <v>0.159438</v>
      </c>
      <c r="D10" s="125">
        <v>0.14428099999999999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8" t="s">
        <v>216</v>
      </c>
      <c r="B11" s="122">
        <v>41976</v>
      </c>
      <c r="C11" s="122">
        <v>6859</v>
      </c>
      <c r="D11" s="122">
        <v>6761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 t="s">
        <v>217</v>
      </c>
      <c r="B12" s="122">
        <v>3986</v>
      </c>
      <c r="C12" s="122">
        <v>3962</v>
      </c>
      <c r="D12" s="122">
        <v>3134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218</v>
      </c>
      <c r="B13" s="122">
        <v>45962</v>
      </c>
      <c r="C13" s="122">
        <v>10821</v>
      </c>
      <c r="D13" s="122">
        <v>9895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8" t="s">
        <v>219</v>
      </c>
      <c r="B14" s="122">
        <v>-33771</v>
      </c>
      <c r="C14" s="122">
        <v>-3006</v>
      </c>
      <c r="D14" s="122">
        <v>-3598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8" t="s">
        <v>220</v>
      </c>
      <c r="B15" s="122">
        <v>1181</v>
      </c>
      <c r="C15" s="122">
        <v>2666</v>
      </c>
      <c r="D15" s="122">
        <v>3383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08" t="s">
        <v>221</v>
      </c>
      <c r="B16" s="122">
        <v>-32590</v>
      </c>
      <c r="C16" s="122">
        <v>-340</v>
      </c>
      <c r="D16" s="122">
        <v>-215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8"/>
      <c r="B17" s="108"/>
      <c r="C17" s="108"/>
      <c r="D17" s="10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8" t="s">
        <v>222</v>
      </c>
      <c r="B18" s="122">
        <v>45564.375</v>
      </c>
      <c r="C18" s="122">
        <v>41105</v>
      </c>
      <c r="D18" s="122">
        <v>41880.625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8" t="s">
        <v>223</v>
      </c>
      <c r="B19" s="122">
        <v>3000</v>
      </c>
      <c r="C19" s="122">
        <v>3200</v>
      </c>
      <c r="D19" s="122">
        <v>2800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8" t="s">
        <v>224</v>
      </c>
      <c r="B20" s="126">
        <v>44134</v>
      </c>
      <c r="C20" s="126">
        <v>44134</v>
      </c>
      <c r="D20" s="126">
        <v>44134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8" t="s">
        <v>225</v>
      </c>
      <c r="B21" s="127" t="s">
        <v>226</v>
      </c>
      <c r="C21" s="127" t="s">
        <v>226</v>
      </c>
      <c r="D21" s="127" t="s">
        <v>227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8" t="s">
        <v>228</v>
      </c>
      <c r="B22" s="127" t="s">
        <v>229</v>
      </c>
      <c r="C22" s="127" t="s">
        <v>229</v>
      </c>
      <c r="D22" s="127" t="s">
        <v>229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8"/>
      <c r="B23" s="108"/>
      <c r="C23" s="108"/>
      <c r="D23" s="10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6" t="s">
        <v>230</v>
      </c>
      <c r="B24" s="108"/>
      <c r="C24" s="108"/>
      <c r="D24" s="10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8" t="s">
        <v>231</v>
      </c>
      <c r="B25" s="122">
        <v>14236</v>
      </c>
      <c r="C25" s="122">
        <v>16217</v>
      </c>
      <c r="D25" s="122">
        <v>18752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8" t="s">
        <v>232</v>
      </c>
      <c r="B26" s="122">
        <v>1200</v>
      </c>
      <c r="C26" s="122">
        <v>1300</v>
      </c>
      <c r="D26" s="122">
        <v>10800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8" t="s">
        <v>233</v>
      </c>
      <c r="B27" s="122">
        <v>270.2688</v>
      </c>
      <c r="C27" s="122">
        <v>334.24560000000002</v>
      </c>
      <c r="D27" s="122">
        <v>2155.4207999999999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8" t="s">
        <v>234</v>
      </c>
      <c r="B28" s="122">
        <v>929.73119999999994</v>
      </c>
      <c r="C28" s="122">
        <v>965.75440000000003</v>
      </c>
      <c r="D28" s="122">
        <v>8644.5792000000001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8"/>
      <c r="B29" s="108"/>
      <c r="C29" s="108"/>
      <c r="D29" s="10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 t="s">
        <v>235</v>
      </c>
      <c r="B30" s="122" t="s">
        <v>85</v>
      </c>
      <c r="C30" s="122" t="s">
        <v>85</v>
      </c>
      <c r="D30" s="122" t="s">
        <v>85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08" t="s">
        <v>236</v>
      </c>
      <c r="B31" s="122" t="s">
        <v>85</v>
      </c>
      <c r="C31" s="122" t="s">
        <v>85</v>
      </c>
      <c r="D31" s="122" t="s">
        <v>85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08" t="s">
        <v>237</v>
      </c>
      <c r="B32" s="122" t="s">
        <v>85</v>
      </c>
      <c r="C32" s="122" t="s">
        <v>85</v>
      </c>
      <c r="D32" s="122" t="s">
        <v>85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08" t="s">
        <v>238</v>
      </c>
      <c r="B33" s="122">
        <v>5340</v>
      </c>
      <c r="C33" s="122">
        <v>6068</v>
      </c>
      <c r="D33" s="122">
        <v>6829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6" t="s">
        <v>239</v>
      </c>
      <c r="B34" s="121">
        <v>5340</v>
      </c>
      <c r="C34" s="121">
        <v>6068</v>
      </c>
      <c r="D34" s="121">
        <v>6829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Z1000"/>
  <sheetViews>
    <sheetView showGridLines="0" workbookViewId="0"/>
  </sheetViews>
  <sheetFormatPr baseColWidth="10" defaultColWidth="14.5" defaultRowHeight="15" customHeight="1"/>
  <cols>
    <col min="1" max="1" width="43.6640625" customWidth="1"/>
    <col min="2" max="4" width="18.5" customWidth="1"/>
    <col min="5" max="26" width="11.5" customWidth="1"/>
  </cols>
  <sheetData>
    <row r="1" spans="1:26" ht="13.5" customHeight="1">
      <c r="A1" s="100" t="s">
        <v>128</v>
      </c>
      <c r="B1" s="100"/>
      <c r="C1" s="100"/>
      <c r="D1" s="100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spans="1:26" ht="13.5" customHeight="1">
      <c r="A2" s="102" t="s">
        <v>129</v>
      </c>
      <c r="B2" s="119" t="s">
        <v>130</v>
      </c>
      <c r="C2" s="119" t="s">
        <v>131</v>
      </c>
      <c r="D2" s="119" t="s">
        <v>132</v>
      </c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spans="1:26" ht="13.5" customHeight="1">
      <c r="A3" s="104" t="s">
        <v>133</v>
      </c>
      <c r="B3" s="120" t="s">
        <v>81</v>
      </c>
      <c r="C3" s="120" t="s">
        <v>81</v>
      </c>
      <c r="D3" s="120" t="s">
        <v>81</v>
      </c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spans="1:26" ht="13.5" customHeight="1">
      <c r="A4" s="106" t="s">
        <v>209</v>
      </c>
      <c r="B4" s="108"/>
      <c r="C4" s="108"/>
      <c r="D4" s="10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spans="1:26" ht="13.5" customHeight="1">
      <c r="A5" s="108" t="s">
        <v>240</v>
      </c>
      <c r="B5" s="122">
        <v>18981.592000000001</v>
      </c>
      <c r="C5" s="122">
        <v>17773.060000000001</v>
      </c>
      <c r="D5" s="122">
        <v>17001.802</v>
      </c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 spans="1:26" ht="13.5" customHeight="1">
      <c r="A6" s="108" t="s">
        <v>241</v>
      </c>
      <c r="B6" s="122">
        <v>19019.944</v>
      </c>
      <c r="C6" s="122">
        <v>17772.944</v>
      </c>
      <c r="D6" s="122">
        <v>16976.762999999999</v>
      </c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spans="1:26" ht="13.5" customHeight="1">
      <c r="A7" s="108" t="s">
        <v>242</v>
      </c>
      <c r="B7" s="129">
        <v>5.63</v>
      </c>
      <c r="C7" s="129">
        <v>5.09</v>
      </c>
      <c r="D7" s="129">
        <v>3.85</v>
      </c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spans="1:26" ht="13.5" customHeight="1">
      <c r="A8" s="108" t="s">
        <v>243</v>
      </c>
      <c r="B8" s="122">
        <v>107147</v>
      </c>
      <c r="C8" s="122">
        <v>90488</v>
      </c>
      <c r="D8" s="122">
        <v>65339</v>
      </c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spans="1:26" ht="13.5" customHeight="1">
      <c r="A9" s="108" t="s">
        <v>244</v>
      </c>
      <c r="B9" s="129">
        <v>5.63</v>
      </c>
      <c r="C9" s="129">
        <v>5.09</v>
      </c>
      <c r="D9" s="129">
        <v>3.85</v>
      </c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spans="1:26" ht="13.5" customHeight="1">
      <c r="A10" s="108" t="s">
        <v>245</v>
      </c>
      <c r="B10" s="122">
        <v>114483</v>
      </c>
      <c r="C10" s="122">
        <v>108047</v>
      </c>
      <c r="D10" s="122">
        <v>122278</v>
      </c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spans="1:26" ht="13.5" customHeight="1">
      <c r="A11" s="108" t="s">
        <v>246</v>
      </c>
      <c r="B11" s="122">
        <v>-122617</v>
      </c>
      <c r="C11" s="122">
        <v>-97851</v>
      </c>
      <c r="D11" s="122">
        <v>-69552</v>
      </c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spans="1:26" ht="13.5" customHeight="1">
      <c r="A12" s="108" t="s">
        <v>247</v>
      </c>
      <c r="B12" s="122">
        <v>9600</v>
      </c>
      <c r="C12" s="122">
        <v>10400</v>
      </c>
      <c r="D12" s="122">
        <v>86400</v>
      </c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spans="1:26" ht="13.5" customHeight="1">
      <c r="A13" s="108" t="s">
        <v>248</v>
      </c>
      <c r="B13" s="127" t="s">
        <v>249</v>
      </c>
      <c r="C13" s="127" t="s">
        <v>249</v>
      </c>
      <c r="D13" s="127" t="s">
        <v>249</v>
      </c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spans="1:26" ht="13.5" customHeight="1">
      <c r="A14" s="108" t="s">
        <v>250</v>
      </c>
      <c r="B14" s="122">
        <v>16216</v>
      </c>
      <c r="C14" s="122">
        <v>17085</v>
      </c>
      <c r="D14" s="122">
        <v>17952</v>
      </c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spans="1:26" ht="13.5" customHeight="1">
      <c r="A15" s="108" t="s">
        <v>251</v>
      </c>
      <c r="B15" s="122">
        <v>65982</v>
      </c>
      <c r="C15" s="122">
        <v>69797</v>
      </c>
      <c r="D15" s="122">
        <v>75291</v>
      </c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spans="1:26" ht="13.5" customHeight="1">
      <c r="A16" s="108" t="s">
        <v>252</v>
      </c>
      <c r="B16" s="122">
        <v>8205</v>
      </c>
      <c r="C16" s="122">
        <v>9075</v>
      </c>
      <c r="D16" s="122">
        <v>10283</v>
      </c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spans="1:26" ht="13.5" customHeight="1">
      <c r="A17" s="108" t="s">
        <v>253</v>
      </c>
      <c r="B17" s="130">
        <v>132000</v>
      </c>
      <c r="C17" s="130">
        <v>137000</v>
      </c>
      <c r="D17" s="130">
        <v>147000</v>
      </c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spans="1:26" ht="13.5" customHeight="1">
      <c r="A18" s="108" t="s">
        <v>254</v>
      </c>
      <c r="B18" s="122" t="s">
        <v>255</v>
      </c>
      <c r="C18" s="122" t="s">
        <v>255</v>
      </c>
      <c r="D18" s="122" t="s">
        <v>255</v>
      </c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spans="1:26" ht="13.5" customHeight="1">
      <c r="A19" s="108" t="s">
        <v>224</v>
      </c>
      <c r="B19" s="126">
        <v>44134</v>
      </c>
      <c r="C19" s="126">
        <v>44134</v>
      </c>
      <c r="D19" s="126">
        <v>44134</v>
      </c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spans="1:26" ht="13.5" customHeight="1">
      <c r="A20" s="108" t="s">
        <v>225</v>
      </c>
      <c r="B20" s="127" t="s">
        <v>256</v>
      </c>
      <c r="C20" s="127" t="s">
        <v>226</v>
      </c>
      <c r="D20" s="127" t="s">
        <v>227</v>
      </c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spans="1:26" ht="13.5" customHeight="1">
      <c r="A21" s="108" t="s">
        <v>228</v>
      </c>
      <c r="B21" s="127" t="s">
        <v>257</v>
      </c>
      <c r="C21" s="127" t="s">
        <v>229</v>
      </c>
      <c r="D21" s="127" t="s">
        <v>229</v>
      </c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spans="1:26" ht="13.5" customHeight="1">
      <c r="A22" s="1" t="s">
        <v>258</v>
      </c>
      <c r="B22" s="89">
        <v>14966000000</v>
      </c>
      <c r="C22" s="89"/>
      <c r="D22" s="1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spans="1:26" ht="13.5" customHeight="1">
      <c r="A23" s="1" t="s">
        <v>259</v>
      </c>
      <c r="B23" s="89">
        <v>-406000000</v>
      </c>
      <c r="C23" s="89"/>
      <c r="D23" s="1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spans="1:26" ht="13.5" customHeight="1">
      <c r="A24" s="1" t="s">
        <v>260</v>
      </c>
      <c r="B24" s="1"/>
      <c r="C24" s="1"/>
      <c r="D24" s="1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spans="1:26" ht="13.5" customHeight="1">
      <c r="A25" s="1" t="s">
        <v>261</v>
      </c>
      <c r="B25" s="1"/>
      <c r="C25" s="1"/>
      <c r="D25" s="1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spans="1:26" ht="13.5" customHeight="1">
      <c r="A26" s="1" t="s">
        <v>262</v>
      </c>
      <c r="B26" s="1"/>
      <c r="C26" s="1"/>
      <c r="D26" s="1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spans="1:26" ht="13.5" customHeight="1">
      <c r="A27" s="1" t="s">
        <v>263</v>
      </c>
      <c r="B27" s="89">
        <v>164006000000</v>
      </c>
      <c r="C27" s="89"/>
      <c r="D27" s="1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spans="1:26" ht="13.5" customHeight="1">
      <c r="A28" s="1" t="s">
        <v>264</v>
      </c>
      <c r="B28" s="1"/>
      <c r="C28" s="1"/>
      <c r="D28" s="1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spans="1:26" ht="13.5" customHeight="1">
      <c r="A29" s="1" t="s">
        <v>265</v>
      </c>
      <c r="B29" s="89">
        <v>65339000000</v>
      </c>
      <c r="C29" s="89"/>
      <c r="D29" s="1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spans="1:26" ht="13.5" customHeight="1">
      <c r="A30" s="1" t="s">
        <v>266</v>
      </c>
      <c r="B30" s="89">
        <v>65339000000</v>
      </c>
      <c r="C30" s="89"/>
      <c r="D30" s="1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spans="1:26" ht="13.5" customHeight="1">
      <c r="A31" s="1" t="s">
        <v>267</v>
      </c>
      <c r="B31" s="89">
        <v>38321000000</v>
      </c>
      <c r="C31" s="89"/>
      <c r="D31" s="1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spans="1:26" ht="13.5" customHeight="1">
      <c r="A32" s="1" t="s">
        <v>268</v>
      </c>
      <c r="B32" s="89">
        <v>177775000000</v>
      </c>
      <c r="C32" s="89"/>
      <c r="D32" s="1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spans="1:26" ht="13.5" customHeight="1">
      <c r="A33" s="1" t="s">
        <v>269</v>
      </c>
      <c r="B33" s="89">
        <v>65339000000</v>
      </c>
      <c r="C33" s="89"/>
      <c r="D33" s="1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spans="1:26" ht="13.5" customHeight="1">
      <c r="A34" s="1" t="s">
        <v>270</v>
      </c>
      <c r="B34" s="89">
        <v>112436000000</v>
      </c>
      <c r="C34" s="89"/>
      <c r="D34" s="1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spans="1:26" ht="13.5" customHeight="1">
      <c r="A35" s="1" t="s">
        <v>271</v>
      </c>
      <c r="B35" s="89">
        <v>74420000000</v>
      </c>
      <c r="C35" s="89"/>
      <c r="D35" s="1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spans="1:26" ht="13.5" customHeight="1">
      <c r="A36" s="1" t="s">
        <v>272</v>
      </c>
      <c r="B36" s="89">
        <v>16976763000</v>
      </c>
      <c r="C36" s="89"/>
      <c r="D36" s="1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spans="1:26" ht="13.5" customHeight="1">
      <c r="A37" s="1" t="s">
        <v>273</v>
      </c>
      <c r="B37" s="89">
        <v>16976763000</v>
      </c>
      <c r="C37" s="89"/>
      <c r="D37" s="1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spans="1:26" ht="13.5" customHeight="1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spans="1:26" ht="13.5" customHeight="1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spans="1:26" ht="13.5" customHeight="1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spans="1:26" ht="13.5" customHeight="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spans="1:26" ht="13.5" customHeight="1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spans="1:26" ht="13.5" customHeight="1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spans="1:26" ht="13.5" customHeight="1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spans="1:26" ht="13.5" customHeight="1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spans="1:26" ht="13.5" customHeight="1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spans="1:26" ht="13.5" customHeight="1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spans="1:26" ht="13.5" customHeight="1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spans="1:26" ht="13.5" customHeight="1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spans="1:26" ht="13.5" customHeight="1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spans="1:26" ht="13.5" customHeight="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spans="1:26" ht="13.5" customHeight="1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spans="1:26" ht="13.5" customHeight="1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spans="1:26" ht="13.5" customHeight="1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spans="1:26" ht="13.5" customHeight="1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spans="1:26" ht="13.5" customHeight="1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spans="1:26" ht="13.5" customHeight="1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spans="1:26" ht="13.5" customHeight="1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spans="1:26" ht="13.5" customHeight="1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spans="1:26" ht="13.5" customHeight="1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spans="1:26" ht="13.5" customHeight="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spans="1:26" ht="13.5" customHeight="1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spans="1:26" ht="13.5" customHeight="1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spans="1:26" ht="13.5" customHeight="1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spans="1:26" ht="13.5" customHeight="1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spans="1:26" ht="13.5" customHeight="1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spans="1:26" ht="13.5" customHeight="1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spans="1:26" ht="13.5" customHeight="1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spans="1:26" ht="13.5" customHeight="1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spans="1:26" ht="13.5" customHeight="1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spans="1:26" ht="13.5" customHeight="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spans="1:26" ht="13.5" customHeight="1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spans="1:26" ht="13.5" customHeight="1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spans="1:26" ht="13.5" customHeight="1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spans="1:26" ht="13.5" customHeight="1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spans="1:26" ht="13.5" customHeight="1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spans="1:26" ht="13.5" customHeight="1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spans="1:26" ht="13.5" customHeight="1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spans="1:26" ht="13.5" customHeight="1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spans="1:26" ht="13.5" customHeight="1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spans="1:26" ht="13.5" customHeight="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spans="1:26" ht="13.5" customHeight="1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spans="1:26" ht="13.5" customHeight="1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spans="1:26" ht="13.5" customHeight="1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spans="1:26" ht="13.5" customHeight="1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spans="1:26" ht="13.5" customHeight="1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spans="1:26" ht="13.5" customHeight="1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</row>
    <row r="88" spans="1:26" ht="13.5" customHeight="1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spans="1:26" ht="13.5" customHeight="1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spans="1:26" ht="13.5" customHeight="1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spans="1:26" ht="13.5" customHeight="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spans="1:26" ht="13.5" customHeight="1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spans="1:26" ht="13.5" customHeight="1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spans="1:26" ht="13.5" customHeight="1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spans="1:26" ht="13.5" customHeight="1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spans="1:26" ht="13.5" customHeight="1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spans="1:26" ht="13.5" customHeight="1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spans="1:26" ht="13.5" customHeight="1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spans="1:26" ht="13.5" customHeight="1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spans="1:26" ht="13.5" customHeight="1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spans="1:26" ht="13.5" customHeight="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spans="1:26" ht="13.5" customHeight="1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spans="1:26" ht="13.5" customHeight="1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spans="1:26" ht="13.5" customHeight="1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spans="1:26" ht="13.5" customHeight="1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spans="1:26" ht="13.5" customHeight="1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spans="1:26" ht="13.5" customHeight="1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spans="1:26" ht="13.5" customHeight="1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spans="1:26" ht="13.5" customHeight="1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spans="1:26" ht="13.5" customHeight="1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spans="1:26" ht="13.5" customHeight="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spans="1:26" ht="13.5" customHeight="1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spans="1:26" ht="13.5" customHeight="1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spans="1:26" ht="13.5" customHeight="1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spans="1:26" ht="13.5" customHeight="1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spans="1:26" ht="13.5" customHeight="1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spans="1:26" ht="13.5" customHeight="1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spans="1:26" ht="13.5" customHeight="1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spans="1:26" ht="13.5" customHeight="1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spans="1:26" ht="13.5" customHeight="1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spans="1:26" ht="13.5" customHeight="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spans="1:26" ht="13.5" customHeight="1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spans="1:26" ht="13.5" customHeight="1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spans="1:26" ht="13.5" customHeight="1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spans="1:26" ht="13.5" customHeight="1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spans="1:26" ht="13.5" customHeight="1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spans="1:26" ht="13.5" customHeight="1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spans="1:26" ht="13.5" customHeight="1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spans="1:26" ht="13.5" customHeight="1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spans="1:26" ht="13.5" customHeight="1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spans="1:26" ht="13.5" customHeight="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spans="1:26" ht="13.5" customHeight="1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spans="1:26" ht="13.5" customHeight="1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spans="1:26" ht="13.5" customHeight="1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spans="1:26" ht="13.5" customHeight="1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spans="1:26" ht="13.5" customHeight="1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spans="1:26" ht="13.5" customHeight="1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spans="1:26" ht="13.5" customHeight="1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spans="1:26" ht="13.5" customHeight="1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spans="1:26" ht="13.5" customHeight="1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spans="1:26" ht="13.5" customHeight="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spans="1:26" ht="13.5" customHeight="1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spans="1:26" ht="13.5" customHeight="1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spans="1:26" ht="13.5" customHeight="1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spans="1:26" ht="13.5" customHeight="1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spans="1:26" ht="13.5" customHeight="1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spans="1:26" ht="13.5" customHeight="1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spans="1:26" ht="13.5" customHeight="1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spans="1:26" ht="13.5" customHeight="1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spans="1:26" ht="13.5" customHeight="1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spans="1:26" ht="13.5" customHeight="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spans="1:26" ht="13.5" customHeight="1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spans="1:26" ht="13.5" customHeight="1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spans="1:26" ht="13.5" customHeight="1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spans="1:26" ht="13.5" customHeight="1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spans="1:26" ht="13.5" customHeight="1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spans="1:26" ht="13.5" customHeight="1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spans="1:26" ht="13.5" customHeight="1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spans="1:26" ht="13.5" customHeight="1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spans="1:26" ht="13.5" customHeight="1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spans="1:26" ht="13.5" customHeight="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spans="1:26" ht="13.5" customHeight="1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spans="1:26" ht="13.5" customHeight="1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spans="1:26" ht="13.5" customHeight="1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spans="1:26" ht="13.5" customHeight="1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spans="1:26" ht="13.5" customHeight="1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spans="1:26" ht="13.5" customHeight="1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spans="1:26" ht="13.5" customHeight="1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spans="1:26" ht="13.5" customHeight="1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spans="1:26" ht="13.5" customHeight="1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spans="1:26" ht="13.5" customHeight="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spans="1:26" ht="13.5" customHeight="1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spans="1:26" ht="13.5" customHeight="1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spans="1:26" ht="13.5" customHeight="1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spans="1:26" ht="13.5" customHeight="1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spans="1:26" ht="13.5" customHeight="1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spans="1:26" ht="13.5" customHeight="1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spans="1:26" ht="13.5" customHeight="1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spans="1:26" ht="13.5" customHeight="1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spans="1:26" ht="13.5" customHeight="1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spans="1:26" ht="13.5" customHeight="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spans="1:26" ht="13.5" customHeight="1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spans="1:26" ht="13.5" customHeight="1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spans="1:26" ht="13.5" customHeight="1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spans="1:26" ht="13.5" customHeight="1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spans="1:26" ht="13.5" customHeight="1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spans="1:26" ht="13.5" customHeight="1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spans="1:26" ht="13.5" customHeight="1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spans="1:26" ht="13.5" customHeight="1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spans="1:26" ht="13.5" customHeight="1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spans="1:26" ht="13.5" customHeight="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spans="1:26" ht="13.5" customHeight="1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spans="1:26" ht="13.5" customHeight="1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spans="1:26" ht="13.5" customHeight="1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spans="1:26" ht="13.5" customHeight="1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spans="1:26" ht="13.5" customHeight="1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spans="1:26" ht="13.5" customHeight="1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spans="1:26" ht="13.5" customHeight="1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spans="1:26" ht="13.5" customHeight="1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spans="1:26" ht="13.5" customHeight="1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spans="1:26" ht="13.5" customHeight="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spans="1:26" ht="13.5" customHeight="1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spans="1:26" ht="13.5" customHeight="1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spans="1:26" ht="13.5" customHeight="1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spans="1:26" ht="13.5" customHeight="1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spans="1:26" ht="13.5" customHeight="1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spans="1:26" ht="13.5" customHeight="1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spans="1:26" ht="13.5" customHeight="1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spans="1:26" ht="13.5" customHeight="1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spans="1:26" ht="13.5" customHeight="1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spans="1:26" ht="13.5" customHeight="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spans="1:26" ht="13.5" customHeight="1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spans="1:26" ht="13.5" customHeight="1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spans="1:26" ht="13.5" customHeight="1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spans="1:26" ht="13.5" customHeight="1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spans="1:26" ht="13.5" customHeight="1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spans="1:26" ht="13.5" customHeight="1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spans="1:26" ht="13.5" customHeight="1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spans="1:26" ht="13.5" customHeight="1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spans="1:26" ht="13.5" customHeight="1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spans="1:26" ht="13.5" customHeight="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spans="1:26" ht="13.5" customHeight="1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spans="1:26" ht="13.5" customHeight="1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spans="1:26" ht="13.5" customHeight="1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spans="1:26" ht="13.5" customHeight="1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spans="1:26" ht="13.5" customHeight="1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spans="1:26" ht="13.5" customHeight="1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spans="1:26" ht="13.5" customHeight="1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spans="1:26" ht="13.5" customHeight="1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spans="1:26" ht="13.5" customHeight="1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spans="1:26" ht="13.5" customHeight="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spans="1:26" ht="13.5" customHeight="1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spans="1:26" ht="13.5" customHeight="1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spans="1:26" ht="13.5" customHeight="1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spans="1:26" ht="13.5" customHeight="1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spans="1:26" ht="13.5" customHeight="1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spans="1:26" ht="13.5" customHeight="1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spans="1:26" ht="13.5" customHeight="1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spans="1:26" ht="13.5" customHeight="1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spans="1:26" ht="13.5" customHeight="1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spans="1:26" ht="13.5" customHeight="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spans="1:26" ht="13.5" customHeight="1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spans="1:26" ht="13.5" customHeight="1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spans="1:26" ht="13.5" customHeight="1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spans="1:26" ht="13.5" customHeight="1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spans="1:26" ht="13.5" customHeight="1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spans="1:26" ht="13.5" customHeight="1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spans="1:26" ht="13.5" customHeight="1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spans="1:26" ht="13.5" customHeight="1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spans="1:26" ht="13.5" customHeight="1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spans="1:26" ht="13.5" customHeight="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spans="1:26" ht="13.5" customHeight="1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spans="1:26" ht="13.5" customHeight="1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spans="1:26" ht="13.5" customHeight="1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spans="1:26" ht="13.5" customHeight="1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spans="1:26" ht="13.5" customHeight="1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spans="1:26" ht="13.5" customHeight="1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spans="1:26" ht="13.5" customHeight="1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spans="1:26" ht="13.5" customHeight="1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spans="1:26" ht="13.5" customHeight="1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spans="1:26" ht="13.5" customHeight="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spans="1:26" ht="13.5" customHeight="1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spans="1:26" ht="13.5" customHeight="1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spans="1:26" ht="13.5" customHeight="1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spans="1:26" ht="13.5" customHeight="1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spans="1:26" ht="13.5" customHeight="1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spans="1:26" ht="13.5" customHeight="1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spans="1:26" ht="13.5" customHeight="1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spans="1:26" ht="13.5" customHeight="1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spans="1:26" ht="13.5" customHeight="1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spans="1:26" ht="13.5" customHeight="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spans="1:26" ht="13.5" customHeight="1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spans="1:26" ht="13.5" customHeight="1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spans="1:26" ht="13.5" customHeight="1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spans="1:26" ht="13.5" customHeight="1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spans="1:26" ht="13.5" customHeight="1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spans="1:26" ht="13.5" customHeight="1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spans="1:26" ht="13.5" customHeight="1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spans="1:26" ht="13.5" customHeight="1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spans="1:26" ht="13.5" customHeight="1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spans="1:26" ht="13.5" customHeight="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spans="1:26" ht="13.5" customHeight="1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spans="1:26" ht="13.5" customHeight="1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spans="1:26" ht="13.5" customHeight="1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spans="1:26" ht="13.5" customHeight="1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spans="1:26" ht="13.5" customHeight="1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spans="1:26" ht="13.5" customHeight="1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spans="1:26" ht="13.5" customHeight="1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spans="1:26" ht="13.5" customHeight="1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spans="1:26" ht="13.5" customHeight="1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spans="1:26" ht="13.5" customHeight="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spans="1:26" ht="13.5" customHeight="1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spans="1:26" ht="13.5" customHeight="1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spans="1:26" ht="13.5" customHeight="1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spans="1:26" ht="13.5" customHeight="1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spans="1:26" ht="13.5" customHeight="1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spans="1:26" ht="13.5" customHeight="1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spans="1:26" ht="13.5" customHeight="1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spans="1:26" ht="13.5" customHeight="1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spans="1:26" ht="13.5" customHeight="1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spans="1:26" ht="13.5" customHeight="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spans="1:26" ht="13.5" customHeight="1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spans="1:26" ht="13.5" customHeight="1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spans="1:26" ht="13.5" customHeight="1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spans="1:26" ht="13.5" customHeight="1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spans="1:26" ht="13.5" customHeight="1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spans="1:26" ht="13.5" customHeight="1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spans="1:26" ht="13.5" customHeight="1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spans="1:26" ht="13.5" customHeight="1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spans="1:26" ht="13.5" customHeight="1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spans="1:26" ht="13.5" customHeight="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spans="1:26" ht="13.5" customHeight="1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spans="1:26" ht="13.5" customHeight="1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spans="1:26" ht="13.5" customHeight="1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spans="1:26" ht="13.5" customHeight="1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spans="1:26" ht="13.5" customHeight="1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spans="1:26" ht="13.5" customHeight="1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spans="1:26" ht="13.5" customHeight="1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spans="1:26" ht="13.5" customHeight="1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spans="1:26" ht="13.5" customHeight="1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spans="1:26" ht="13.5" customHeight="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spans="1:26" ht="13.5" customHeight="1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spans="1:26" ht="13.5" customHeight="1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spans="1:26" ht="13.5" customHeight="1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spans="1:26" ht="13.5" customHeight="1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spans="1:26" ht="13.5" customHeight="1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spans="1:26" ht="13.5" customHeight="1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spans="1:26" ht="13.5" customHeight="1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spans="1:26" ht="13.5" customHeight="1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spans="1:26" ht="13.5" customHeight="1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spans="1:26" ht="13.5" customHeight="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spans="1:26" ht="13.5" customHeight="1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spans="1:26" ht="13.5" customHeight="1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spans="1:26" ht="13.5" customHeight="1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spans="1:26" ht="13.5" customHeight="1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spans="1:26" ht="13.5" customHeight="1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spans="1:26" ht="13.5" customHeight="1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spans="1:26" ht="13.5" customHeight="1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spans="1:26" ht="13.5" customHeight="1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spans="1:26" ht="13.5" customHeight="1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spans="1:26" ht="13.5" customHeight="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spans="1:26" ht="13.5" customHeight="1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spans="1:26" ht="13.5" customHeight="1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spans="1:26" ht="13.5" customHeight="1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spans="1:26" ht="13.5" customHeight="1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spans="1:26" ht="13.5" customHeight="1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spans="1:26" ht="13.5" customHeight="1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spans="1:26" ht="13.5" customHeight="1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spans="1:26" ht="13.5" customHeight="1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spans="1:26" ht="13.5" customHeight="1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spans="1:26" ht="13.5" customHeight="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spans="1:26" ht="13.5" customHeight="1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spans="1:26" ht="13.5" customHeight="1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spans="1:26" ht="13.5" customHeight="1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spans="1:26" ht="13.5" customHeight="1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spans="1:26" ht="13.5" customHeight="1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spans="1:26" ht="13.5" customHeight="1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spans="1:26" ht="13.5" customHeight="1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spans="1:26" ht="13.5" customHeight="1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spans="1:26" ht="13.5" customHeight="1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spans="1:26" ht="13.5" customHeight="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spans="1:26" ht="13.5" customHeight="1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spans="1:26" ht="13.5" customHeight="1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</row>
    <row r="364" spans="1:26" ht="13.5" customHeight="1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</row>
    <row r="365" spans="1:26" ht="13.5" customHeight="1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</row>
    <row r="366" spans="1:26" ht="13.5" customHeight="1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</row>
    <row r="367" spans="1:26" ht="13.5" customHeight="1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</row>
    <row r="368" spans="1:26" ht="13.5" customHeight="1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</row>
    <row r="369" spans="1:26" ht="13.5" customHeight="1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</row>
    <row r="370" spans="1:26" ht="13.5" customHeight="1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</row>
    <row r="371" spans="1:26" ht="13.5" customHeight="1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</row>
    <row r="372" spans="1:26" ht="13.5" customHeight="1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</row>
    <row r="373" spans="1:26" ht="13.5" customHeight="1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</row>
    <row r="374" spans="1:26" ht="13.5" customHeight="1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</row>
    <row r="375" spans="1:26" ht="13.5" customHeight="1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spans="1:26" ht="13.5" customHeight="1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spans="1:26" ht="13.5" customHeight="1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spans="1:26" ht="13.5" customHeight="1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</row>
    <row r="379" spans="1:26" ht="13.5" customHeight="1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</row>
    <row r="380" spans="1:26" ht="13.5" customHeight="1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</row>
    <row r="381" spans="1:26" ht="13.5" customHeight="1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</row>
    <row r="382" spans="1:26" ht="13.5" customHeight="1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</row>
    <row r="383" spans="1:26" ht="13.5" customHeight="1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</row>
    <row r="384" spans="1:26" ht="13.5" customHeight="1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</row>
    <row r="385" spans="1:26" ht="13.5" customHeight="1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</row>
    <row r="386" spans="1:26" ht="13.5" customHeight="1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</row>
    <row r="387" spans="1:26" ht="13.5" customHeight="1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</row>
    <row r="388" spans="1:26" ht="13.5" customHeight="1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</row>
    <row r="389" spans="1:26" ht="13.5" customHeight="1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</row>
    <row r="390" spans="1:26" ht="13.5" customHeight="1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1" spans="1:26" ht="13.5" customHeight="1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</row>
    <row r="392" spans="1:26" ht="13.5" customHeight="1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</row>
    <row r="393" spans="1:26" ht="13.5" customHeight="1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</row>
    <row r="394" spans="1:26" ht="13.5" customHeight="1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</row>
    <row r="395" spans="1:26" ht="13.5" customHeight="1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</row>
    <row r="396" spans="1:26" ht="13.5" customHeight="1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</row>
    <row r="397" spans="1:26" ht="13.5" customHeight="1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</row>
    <row r="398" spans="1:26" ht="13.5" customHeight="1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</row>
    <row r="399" spans="1:26" ht="13.5" customHeight="1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</row>
    <row r="400" spans="1:26" ht="13.5" customHeight="1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</row>
    <row r="401" spans="1:26" ht="13.5" customHeight="1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</row>
    <row r="402" spans="1:26" ht="13.5" customHeight="1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</row>
    <row r="403" spans="1:26" ht="13.5" customHeight="1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</row>
    <row r="404" spans="1:26" ht="13.5" customHeight="1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</row>
    <row r="405" spans="1:26" ht="13.5" customHeight="1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</row>
    <row r="406" spans="1:26" ht="13.5" customHeight="1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</row>
    <row r="407" spans="1:26" ht="13.5" customHeight="1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</row>
    <row r="408" spans="1:26" ht="13.5" customHeight="1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</row>
    <row r="409" spans="1:26" ht="13.5" customHeight="1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</row>
    <row r="410" spans="1:26" ht="13.5" customHeight="1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</row>
    <row r="411" spans="1:26" ht="13.5" customHeight="1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</row>
    <row r="412" spans="1:26" ht="13.5" customHeight="1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</row>
    <row r="413" spans="1:26" ht="13.5" customHeight="1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</row>
    <row r="414" spans="1:26" ht="13.5" customHeight="1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</row>
    <row r="415" spans="1:26" ht="13.5" customHeight="1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</row>
    <row r="416" spans="1:26" ht="13.5" customHeight="1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</row>
    <row r="417" spans="1:26" ht="13.5" customHeight="1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</row>
    <row r="418" spans="1:26" ht="13.5" customHeight="1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</row>
    <row r="419" spans="1:26" ht="13.5" customHeight="1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</row>
    <row r="420" spans="1:26" ht="13.5" customHeight="1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</row>
    <row r="421" spans="1:26" ht="13.5" customHeight="1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</row>
    <row r="422" spans="1:26" ht="13.5" customHeight="1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</row>
    <row r="423" spans="1:26" ht="13.5" customHeight="1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</row>
    <row r="424" spans="1:26" ht="13.5" customHeight="1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</row>
    <row r="425" spans="1:26" ht="13.5" customHeight="1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</row>
    <row r="426" spans="1:26" ht="13.5" customHeight="1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</row>
    <row r="427" spans="1:26" ht="13.5" customHeight="1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</row>
    <row r="428" spans="1:26" ht="13.5" customHeight="1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</row>
    <row r="429" spans="1:26" ht="13.5" customHeight="1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</row>
    <row r="430" spans="1:26" ht="13.5" customHeight="1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</row>
    <row r="431" spans="1:26" ht="13.5" customHeight="1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</row>
    <row r="432" spans="1:26" ht="13.5" customHeight="1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</row>
    <row r="433" spans="1:26" ht="13.5" customHeight="1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</row>
    <row r="434" spans="1:26" ht="13.5" customHeight="1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</row>
    <row r="435" spans="1:26" ht="13.5" customHeight="1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</row>
    <row r="436" spans="1:26" ht="13.5" customHeight="1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</row>
    <row r="437" spans="1:26" ht="13.5" customHeight="1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</row>
    <row r="438" spans="1:26" ht="13.5" customHeight="1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</row>
    <row r="439" spans="1:26" ht="13.5" customHeight="1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</row>
    <row r="440" spans="1:26" ht="13.5" customHeight="1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</row>
    <row r="441" spans="1:26" ht="13.5" customHeight="1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</row>
    <row r="442" spans="1:26" ht="13.5" customHeight="1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</row>
    <row r="443" spans="1:26" ht="13.5" customHeight="1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</row>
    <row r="444" spans="1:26" ht="13.5" customHeight="1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</row>
    <row r="445" spans="1:26" ht="13.5" customHeight="1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</row>
    <row r="446" spans="1:26" ht="13.5" customHeight="1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</row>
    <row r="447" spans="1:26" ht="13.5" customHeight="1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</row>
    <row r="448" spans="1:26" ht="13.5" customHeight="1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</row>
    <row r="449" spans="1:26" ht="13.5" customHeight="1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</row>
    <row r="450" spans="1:26" ht="13.5" customHeight="1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</row>
    <row r="451" spans="1:26" ht="13.5" customHeight="1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</row>
    <row r="452" spans="1:26" ht="13.5" customHeight="1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</row>
    <row r="453" spans="1:26" ht="13.5" customHeight="1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</row>
    <row r="454" spans="1:26" ht="13.5" customHeight="1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</row>
    <row r="455" spans="1:26" ht="13.5" customHeight="1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</row>
    <row r="456" spans="1:26" ht="13.5" customHeight="1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</row>
    <row r="457" spans="1:26" ht="13.5" customHeight="1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</row>
    <row r="458" spans="1:26" ht="13.5" customHeight="1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</row>
    <row r="459" spans="1:26" ht="13.5" customHeight="1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</row>
    <row r="460" spans="1:26" ht="13.5" customHeight="1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</row>
    <row r="461" spans="1:26" ht="13.5" customHeight="1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28"/>
      <c r="V461" s="128"/>
      <c r="W461" s="128"/>
      <c r="X461" s="128"/>
      <c r="Y461" s="128"/>
      <c r="Z461" s="128"/>
    </row>
    <row r="462" spans="1:26" ht="13.5" customHeight="1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28"/>
      <c r="V462" s="128"/>
      <c r="W462" s="128"/>
      <c r="X462" s="128"/>
      <c r="Y462" s="128"/>
      <c r="Z462" s="128"/>
    </row>
    <row r="463" spans="1:26" ht="13.5" customHeight="1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</row>
    <row r="464" spans="1:26" ht="13.5" customHeight="1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  <c r="X464" s="128"/>
      <c r="Y464" s="128"/>
      <c r="Z464" s="128"/>
    </row>
    <row r="465" spans="1:26" ht="13.5" customHeight="1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</row>
    <row r="466" spans="1:26" ht="13.5" customHeight="1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28"/>
      <c r="V466" s="128"/>
      <c r="W466" s="128"/>
      <c r="X466" s="128"/>
      <c r="Y466" s="128"/>
      <c r="Z466" s="128"/>
    </row>
    <row r="467" spans="1:26" ht="13.5" customHeight="1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28"/>
      <c r="V467" s="128"/>
      <c r="W467" s="128"/>
      <c r="X467" s="128"/>
      <c r="Y467" s="128"/>
      <c r="Z467" s="128"/>
    </row>
    <row r="468" spans="1:26" ht="13.5" customHeight="1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8"/>
      <c r="X468" s="128"/>
      <c r="Y468" s="128"/>
      <c r="Z468" s="128"/>
    </row>
    <row r="469" spans="1:26" ht="13.5" customHeight="1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28"/>
      <c r="V469" s="128"/>
      <c r="W469" s="128"/>
      <c r="X469" s="128"/>
      <c r="Y469" s="128"/>
      <c r="Z469" s="128"/>
    </row>
    <row r="470" spans="1:26" ht="13.5" customHeight="1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28"/>
      <c r="V470" s="128"/>
      <c r="W470" s="128"/>
      <c r="X470" s="128"/>
      <c r="Y470" s="128"/>
      <c r="Z470" s="128"/>
    </row>
    <row r="471" spans="1:26" ht="13.5" customHeight="1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  <c r="X471" s="128"/>
      <c r="Y471" s="128"/>
      <c r="Z471" s="128"/>
    </row>
    <row r="472" spans="1:26" ht="13.5" customHeight="1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  <c r="X472" s="128"/>
      <c r="Y472" s="128"/>
      <c r="Z472" s="128"/>
    </row>
    <row r="473" spans="1:26" ht="13.5" customHeight="1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</row>
    <row r="474" spans="1:26" ht="13.5" customHeight="1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28"/>
      <c r="V474" s="128"/>
      <c r="W474" s="128"/>
      <c r="X474" s="128"/>
      <c r="Y474" s="128"/>
      <c r="Z474" s="128"/>
    </row>
    <row r="475" spans="1:26" ht="13.5" customHeight="1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28"/>
      <c r="V475" s="128"/>
      <c r="W475" s="128"/>
      <c r="X475" s="128"/>
      <c r="Y475" s="128"/>
      <c r="Z475" s="128"/>
    </row>
    <row r="476" spans="1:26" ht="13.5" customHeight="1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  <c r="X476" s="128"/>
      <c r="Y476" s="128"/>
      <c r="Z476" s="128"/>
    </row>
    <row r="477" spans="1:26" ht="13.5" customHeight="1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  <c r="X477" s="128"/>
      <c r="Y477" s="128"/>
      <c r="Z477" s="128"/>
    </row>
    <row r="478" spans="1:26" ht="13.5" customHeight="1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  <c r="X478" s="128"/>
      <c r="Y478" s="128"/>
      <c r="Z478" s="128"/>
    </row>
    <row r="479" spans="1:26" ht="13.5" customHeight="1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28"/>
      <c r="V479" s="128"/>
      <c r="W479" s="128"/>
      <c r="X479" s="128"/>
      <c r="Y479" s="128"/>
      <c r="Z479" s="128"/>
    </row>
    <row r="480" spans="1:26" ht="13.5" customHeight="1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28"/>
      <c r="V480" s="128"/>
      <c r="W480" s="128"/>
      <c r="X480" s="128"/>
      <c r="Y480" s="128"/>
      <c r="Z480" s="128"/>
    </row>
    <row r="481" spans="1:26" ht="13.5" customHeight="1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28"/>
      <c r="V481" s="128"/>
      <c r="W481" s="128"/>
      <c r="X481" s="128"/>
      <c r="Y481" s="128"/>
      <c r="Z481" s="128"/>
    </row>
    <row r="482" spans="1:26" ht="13.5" customHeight="1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28"/>
      <c r="V482" s="128"/>
      <c r="W482" s="128"/>
      <c r="X482" s="128"/>
      <c r="Y482" s="128"/>
      <c r="Z482" s="128"/>
    </row>
    <row r="483" spans="1:26" ht="13.5" customHeight="1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28"/>
      <c r="V483" s="128"/>
      <c r="W483" s="128"/>
      <c r="X483" s="128"/>
      <c r="Y483" s="128"/>
      <c r="Z483" s="128"/>
    </row>
    <row r="484" spans="1:26" ht="13.5" customHeight="1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28"/>
      <c r="V484" s="128"/>
      <c r="W484" s="128"/>
      <c r="X484" s="128"/>
      <c r="Y484" s="128"/>
      <c r="Z484" s="128"/>
    </row>
    <row r="485" spans="1:26" ht="13.5" customHeight="1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  <c r="X485" s="128"/>
      <c r="Y485" s="128"/>
      <c r="Z485" s="128"/>
    </row>
    <row r="486" spans="1:26" ht="13.5" customHeight="1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  <c r="X486" s="128"/>
      <c r="Y486" s="128"/>
      <c r="Z486" s="128"/>
    </row>
    <row r="487" spans="1:26" ht="13.5" customHeight="1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</row>
    <row r="488" spans="1:26" ht="13.5" customHeight="1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</row>
    <row r="489" spans="1:26" ht="13.5" customHeight="1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  <c r="X489" s="128"/>
      <c r="Y489" s="128"/>
      <c r="Z489" s="128"/>
    </row>
    <row r="490" spans="1:26" ht="13.5" customHeight="1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28"/>
      <c r="V490" s="128"/>
      <c r="W490" s="128"/>
      <c r="X490" s="128"/>
      <c r="Y490" s="128"/>
      <c r="Z490" s="128"/>
    </row>
    <row r="491" spans="1:26" ht="13.5" customHeight="1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28"/>
      <c r="V491" s="128"/>
      <c r="W491" s="128"/>
      <c r="X491" s="128"/>
      <c r="Y491" s="128"/>
      <c r="Z491" s="128"/>
    </row>
    <row r="492" spans="1:26" ht="13.5" customHeight="1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28"/>
      <c r="V492" s="128"/>
      <c r="W492" s="128"/>
      <c r="X492" s="128"/>
      <c r="Y492" s="128"/>
      <c r="Z492" s="128"/>
    </row>
    <row r="493" spans="1:26" ht="13.5" customHeight="1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28"/>
      <c r="V493" s="128"/>
      <c r="W493" s="128"/>
      <c r="X493" s="128"/>
      <c r="Y493" s="128"/>
      <c r="Z493" s="128"/>
    </row>
    <row r="494" spans="1:26" ht="13.5" customHeight="1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28"/>
      <c r="V494" s="128"/>
      <c r="W494" s="128"/>
      <c r="X494" s="128"/>
      <c r="Y494" s="128"/>
      <c r="Z494" s="128"/>
    </row>
    <row r="495" spans="1:26" ht="13.5" customHeight="1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28"/>
      <c r="V495" s="128"/>
      <c r="W495" s="128"/>
      <c r="X495" s="128"/>
      <c r="Y495" s="128"/>
      <c r="Z495" s="128"/>
    </row>
    <row r="496" spans="1:26" ht="13.5" customHeight="1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28"/>
      <c r="V496" s="128"/>
      <c r="W496" s="128"/>
      <c r="X496" s="128"/>
      <c r="Y496" s="128"/>
      <c r="Z496" s="128"/>
    </row>
    <row r="497" spans="1:26" ht="13.5" customHeight="1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28"/>
      <c r="V497" s="128"/>
      <c r="W497" s="128"/>
      <c r="X497" s="128"/>
      <c r="Y497" s="128"/>
      <c r="Z497" s="128"/>
    </row>
    <row r="498" spans="1:26" ht="13.5" customHeight="1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</row>
    <row r="499" spans="1:26" ht="13.5" customHeight="1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</row>
    <row r="500" spans="1:26" ht="13.5" customHeight="1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</row>
    <row r="501" spans="1:26" ht="13.5" customHeight="1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</row>
    <row r="502" spans="1:26" ht="13.5" customHeight="1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</row>
    <row r="503" spans="1:26" ht="13.5" customHeight="1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</row>
    <row r="504" spans="1:26" ht="13.5" customHeight="1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</row>
    <row r="505" spans="1:26" ht="13.5" customHeight="1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</row>
    <row r="506" spans="1:26" ht="13.5" customHeight="1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</row>
    <row r="507" spans="1:26" ht="13.5" customHeight="1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</row>
    <row r="508" spans="1:26" ht="13.5" customHeight="1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</row>
    <row r="509" spans="1:26" ht="13.5" customHeight="1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</row>
    <row r="510" spans="1:26" ht="13.5" customHeight="1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</row>
    <row r="511" spans="1:26" ht="13.5" customHeight="1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</row>
    <row r="512" spans="1:26" ht="13.5" customHeight="1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</row>
    <row r="513" spans="1:26" ht="13.5" customHeight="1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</row>
    <row r="514" spans="1:26" ht="13.5" customHeight="1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</row>
    <row r="515" spans="1:26" ht="13.5" customHeight="1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</row>
    <row r="516" spans="1:26" ht="13.5" customHeight="1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28"/>
      <c r="V516" s="128"/>
      <c r="W516" s="128"/>
      <c r="X516" s="128"/>
      <c r="Y516" s="128"/>
      <c r="Z516" s="128"/>
    </row>
    <row r="517" spans="1:26" ht="13.5" customHeight="1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28"/>
      <c r="V517" s="128"/>
      <c r="W517" s="128"/>
      <c r="X517" s="128"/>
      <c r="Y517" s="128"/>
      <c r="Z517" s="128"/>
    </row>
    <row r="518" spans="1:26" ht="13.5" customHeight="1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28"/>
      <c r="V518" s="128"/>
      <c r="W518" s="128"/>
      <c r="X518" s="128"/>
      <c r="Y518" s="128"/>
      <c r="Z518" s="128"/>
    </row>
    <row r="519" spans="1:26" ht="13.5" customHeight="1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28"/>
      <c r="V519" s="128"/>
      <c r="W519" s="128"/>
      <c r="X519" s="128"/>
      <c r="Y519" s="128"/>
      <c r="Z519" s="128"/>
    </row>
    <row r="520" spans="1:26" ht="13.5" customHeight="1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28"/>
      <c r="V520" s="128"/>
      <c r="W520" s="128"/>
      <c r="X520" s="128"/>
      <c r="Y520" s="128"/>
      <c r="Z520" s="128"/>
    </row>
    <row r="521" spans="1:26" ht="13.5" customHeight="1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28"/>
      <c r="V521" s="128"/>
      <c r="W521" s="128"/>
      <c r="X521" s="128"/>
      <c r="Y521" s="128"/>
      <c r="Z521" s="128"/>
    </row>
    <row r="522" spans="1:26" ht="13.5" customHeight="1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28"/>
      <c r="V522" s="128"/>
      <c r="W522" s="128"/>
      <c r="X522" s="128"/>
      <c r="Y522" s="128"/>
      <c r="Z522" s="128"/>
    </row>
    <row r="523" spans="1:26" ht="13.5" customHeight="1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28"/>
      <c r="V523" s="128"/>
      <c r="W523" s="128"/>
      <c r="X523" s="128"/>
      <c r="Y523" s="128"/>
      <c r="Z523" s="128"/>
    </row>
    <row r="524" spans="1:26" ht="13.5" customHeight="1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28"/>
      <c r="V524" s="128"/>
      <c r="W524" s="128"/>
      <c r="X524" s="128"/>
      <c r="Y524" s="128"/>
      <c r="Z524" s="128"/>
    </row>
    <row r="525" spans="1:26" ht="13.5" customHeight="1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28"/>
      <c r="V525" s="128"/>
      <c r="W525" s="128"/>
      <c r="X525" s="128"/>
      <c r="Y525" s="128"/>
      <c r="Z525" s="128"/>
    </row>
    <row r="526" spans="1:26" ht="13.5" customHeight="1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28"/>
      <c r="V526" s="128"/>
      <c r="W526" s="128"/>
      <c r="X526" s="128"/>
      <c r="Y526" s="128"/>
      <c r="Z526" s="128"/>
    </row>
    <row r="527" spans="1:26" ht="13.5" customHeight="1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28"/>
      <c r="V527" s="128"/>
      <c r="W527" s="128"/>
      <c r="X527" s="128"/>
      <c r="Y527" s="128"/>
      <c r="Z527" s="128"/>
    </row>
    <row r="528" spans="1:26" ht="13.5" customHeight="1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28"/>
      <c r="V528" s="128"/>
      <c r="W528" s="128"/>
      <c r="X528" s="128"/>
      <c r="Y528" s="128"/>
      <c r="Z528" s="128"/>
    </row>
    <row r="529" spans="1:26" ht="13.5" customHeight="1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28"/>
      <c r="V529" s="128"/>
      <c r="W529" s="128"/>
      <c r="X529" s="128"/>
      <c r="Y529" s="128"/>
      <c r="Z529" s="128"/>
    </row>
    <row r="530" spans="1:26" ht="13.5" customHeight="1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28"/>
      <c r="V530" s="128"/>
      <c r="W530" s="128"/>
      <c r="X530" s="128"/>
      <c r="Y530" s="128"/>
      <c r="Z530" s="128"/>
    </row>
    <row r="531" spans="1:26" ht="13.5" customHeight="1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8"/>
      <c r="X531" s="128"/>
      <c r="Y531" s="128"/>
      <c r="Z531" s="128"/>
    </row>
    <row r="532" spans="1:26" ht="13.5" customHeight="1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28"/>
      <c r="V532" s="128"/>
      <c r="W532" s="128"/>
      <c r="X532" s="128"/>
      <c r="Y532" s="128"/>
      <c r="Z532" s="128"/>
    </row>
    <row r="533" spans="1:26" ht="13.5" customHeight="1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28"/>
      <c r="V533" s="128"/>
      <c r="W533" s="128"/>
      <c r="X533" s="128"/>
      <c r="Y533" s="128"/>
      <c r="Z533" s="128"/>
    </row>
    <row r="534" spans="1:26" ht="13.5" customHeight="1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28"/>
      <c r="V534" s="128"/>
      <c r="W534" s="128"/>
      <c r="X534" s="128"/>
      <c r="Y534" s="128"/>
      <c r="Z534" s="128"/>
    </row>
    <row r="535" spans="1:26" ht="13.5" customHeight="1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28"/>
      <c r="V535" s="128"/>
      <c r="W535" s="128"/>
      <c r="X535" s="128"/>
      <c r="Y535" s="128"/>
      <c r="Z535" s="128"/>
    </row>
    <row r="536" spans="1:26" ht="13.5" customHeight="1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28"/>
      <c r="V536" s="128"/>
      <c r="W536" s="128"/>
      <c r="X536" s="128"/>
      <c r="Y536" s="128"/>
      <c r="Z536" s="128"/>
    </row>
    <row r="537" spans="1:26" ht="13.5" customHeight="1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28"/>
      <c r="V537" s="128"/>
      <c r="W537" s="128"/>
      <c r="X537" s="128"/>
      <c r="Y537" s="128"/>
      <c r="Z537" s="128"/>
    </row>
    <row r="538" spans="1:26" ht="13.5" customHeight="1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28"/>
      <c r="V538" s="128"/>
      <c r="W538" s="128"/>
      <c r="X538" s="128"/>
      <c r="Y538" s="128"/>
      <c r="Z538" s="128"/>
    </row>
    <row r="539" spans="1:26" ht="13.5" customHeight="1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28"/>
      <c r="V539" s="128"/>
      <c r="W539" s="128"/>
      <c r="X539" s="128"/>
      <c r="Y539" s="128"/>
      <c r="Z539" s="128"/>
    </row>
    <row r="540" spans="1:26" ht="13.5" customHeight="1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28"/>
      <c r="V540" s="128"/>
      <c r="W540" s="128"/>
      <c r="X540" s="128"/>
      <c r="Y540" s="128"/>
      <c r="Z540" s="128"/>
    </row>
    <row r="541" spans="1:26" ht="13.5" customHeight="1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  <c r="X541" s="128"/>
      <c r="Y541" s="128"/>
      <c r="Z541" s="128"/>
    </row>
    <row r="542" spans="1:26" ht="13.5" customHeight="1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28"/>
      <c r="V542" s="128"/>
      <c r="W542" s="128"/>
      <c r="X542" s="128"/>
      <c r="Y542" s="128"/>
      <c r="Z542" s="128"/>
    </row>
    <row r="543" spans="1:26" ht="13.5" customHeight="1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  <c r="X543" s="128"/>
      <c r="Y543" s="128"/>
      <c r="Z543" s="128"/>
    </row>
    <row r="544" spans="1:26" ht="13.5" customHeight="1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</row>
    <row r="545" spans="1:26" ht="13.5" customHeight="1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28"/>
      <c r="V545" s="128"/>
      <c r="W545" s="128"/>
      <c r="X545" s="128"/>
      <c r="Y545" s="128"/>
      <c r="Z545" s="128"/>
    </row>
    <row r="546" spans="1:26" ht="13.5" customHeight="1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28"/>
      <c r="V546" s="128"/>
      <c r="W546" s="128"/>
      <c r="X546" s="128"/>
      <c r="Y546" s="128"/>
      <c r="Z546" s="128"/>
    </row>
    <row r="547" spans="1:26" ht="13.5" customHeight="1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28"/>
      <c r="V547" s="128"/>
      <c r="W547" s="128"/>
      <c r="X547" s="128"/>
      <c r="Y547" s="128"/>
      <c r="Z547" s="128"/>
    </row>
    <row r="548" spans="1:26" ht="13.5" customHeight="1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28"/>
      <c r="V548" s="128"/>
      <c r="W548" s="128"/>
      <c r="X548" s="128"/>
      <c r="Y548" s="128"/>
      <c r="Z548" s="128"/>
    </row>
    <row r="549" spans="1:26" ht="13.5" customHeight="1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28"/>
      <c r="V549" s="128"/>
      <c r="W549" s="128"/>
      <c r="X549" s="128"/>
      <c r="Y549" s="128"/>
      <c r="Z549" s="128"/>
    </row>
    <row r="550" spans="1:26" ht="13.5" customHeight="1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28"/>
      <c r="V550" s="128"/>
      <c r="W550" s="128"/>
      <c r="X550" s="128"/>
      <c r="Y550" s="128"/>
      <c r="Z550" s="128"/>
    </row>
    <row r="551" spans="1:26" ht="13.5" customHeight="1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28"/>
      <c r="V551" s="128"/>
      <c r="W551" s="128"/>
      <c r="X551" s="128"/>
      <c r="Y551" s="128"/>
      <c r="Z551" s="128"/>
    </row>
    <row r="552" spans="1:26" ht="13.5" customHeight="1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8"/>
      <c r="X552" s="128"/>
      <c r="Y552" s="128"/>
      <c r="Z552" s="128"/>
    </row>
    <row r="553" spans="1:26" ht="13.5" customHeight="1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28"/>
      <c r="V553" s="128"/>
      <c r="W553" s="128"/>
      <c r="X553" s="128"/>
      <c r="Y553" s="128"/>
      <c r="Z553" s="128"/>
    </row>
    <row r="554" spans="1:26" ht="13.5" customHeight="1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28"/>
      <c r="V554" s="128"/>
      <c r="W554" s="128"/>
      <c r="X554" s="128"/>
      <c r="Y554" s="128"/>
      <c r="Z554" s="128"/>
    </row>
    <row r="555" spans="1:26" ht="13.5" customHeight="1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28"/>
      <c r="V555" s="128"/>
      <c r="W555" s="128"/>
      <c r="X555" s="128"/>
      <c r="Y555" s="128"/>
      <c r="Z555" s="128"/>
    </row>
    <row r="556" spans="1:26" ht="13.5" customHeight="1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28"/>
      <c r="V556" s="128"/>
      <c r="W556" s="128"/>
      <c r="X556" s="128"/>
      <c r="Y556" s="128"/>
      <c r="Z556" s="128"/>
    </row>
    <row r="557" spans="1:26" ht="13.5" customHeight="1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28"/>
      <c r="V557" s="128"/>
      <c r="W557" s="128"/>
      <c r="X557" s="128"/>
      <c r="Y557" s="128"/>
      <c r="Z557" s="128"/>
    </row>
    <row r="558" spans="1:26" ht="13.5" customHeight="1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28"/>
      <c r="V558" s="128"/>
      <c r="W558" s="128"/>
      <c r="X558" s="128"/>
      <c r="Y558" s="128"/>
      <c r="Z558" s="128"/>
    </row>
    <row r="559" spans="1:26" ht="13.5" customHeight="1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28"/>
      <c r="V559" s="128"/>
      <c r="W559" s="128"/>
      <c r="X559" s="128"/>
      <c r="Y559" s="128"/>
      <c r="Z559" s="128"/>
    </row>
    <row r="560" spans="1:26" ht="13.5" customHeight="1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  <c r="X560" s="128"/>
      <c r="Y560" s="128"/>
      <c r="Z560" s="128"/>
    </row>
    <row r="561" spans="1:26" ht="13.5" customHeight="1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28"/>
      <c r="V561" s="128"/>
      <c r="W561" s="128"/>
      <c r="X561" s="128"/>
      <c r="Y561" s="128"/>
      <c r="Z561" s="128"/>
    </row>
    <row r="562" spans="1:26" ht="13.5" customHeight="1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28"/>
      <c r="V562" s="128"/>
      <c r="W562" s="128"/>
      <c r="X562" s="128"/>
      <c r="Y562" s="128"/>
      <c r="Z562" s="128"/>
    </row>
    <row r="563" spans="1:26" ht="13.5" customHeight="1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28"/>
      <c r="V563" s="128"/>
      <c r="W563" s="128"/>
      <c r="X563" s="128"/>
      <c r="Y563" s="128"/>
      <c r="Z563" s="128"/>
    </row>
    <row r="564" spans="1:26" ht="13.5" customHeight="1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28"/>
      <c r="V564" s="128"/>
      <c r="W564" s="128"/>
      <c r="X564" s="128"/>
      <c r="Y564" s="128"/>
      <c r="Z564" s="128"/>
    </row>
    <row r="565" spans="1:26" ht="13.5" customHeight="1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  <c r="X565" s="128"/>
      <c r="Y565" s="128"/>
      <c r="Z565" s="128"/>
    </row>
    <row r="566" spans="1:26" ht="13.5" customHeight="1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28"/>
      <c r="V566" s="128"/>
      <c r="W566" s="128"/>
      <c r="X566" s="128"/>
      <c r="Y566" s="128"/>
      <c r="Z566" s="128"/>
    </row>
    <row r="567" spans="1:26" ht="13.5" customHeight="1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28"/>
      <c r="V567" s="128"/>
      <c r="W567" s="128"/>
      <c r="X567" s="128"/>
      <c r="Y567" s="128"/>
      <c r="Z567" s="128"/>
    </row>
    <row r="568" spans="1:26" ht="13.5" customHeight="1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28"/>
      <c r="V568" s="128"/>
      <c r="W568" s="128"/>
      <c r="X568" s="128"/>
      <c r="Y568" s="128"/>
      <c r="Z568" s="128"/>
    </row>
    <row r="569" spans="1:26" ht="13.5" customHeight="1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28"/>
      <c r="V569" s="128"/>
      <c r="W569" s="128"/>
      <c r="X569" s="128"/>
      <c r="Y569" s="128"/>
      <c r="Z569" s="128"/>
    </row>
    <row r="570" spans="1:26" ht="13.5" customHeight="1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28"/>
      <c r="V570" s="128"/>
      <c r="W570" s="128"/>
      <c r="X570" s="128"/>
      <c r="Y570" s="128"/>
      <c r="Z570" s="128"/>
    </row>
    <row r="571" spans="1:26" ht="13.5" customHeight="1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28"/>
      <c r="V571" s="128"/>
      <c r="W571" s="128"/>
      <c r="X571" s="128"/>
      <c r="Y571" s="128"/>
      <c r="Z571" s="128"/>
    </row>
    <row r="572" spans="1:26" ht="13.5" customHeight="1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28"/>
      <c r="V572" s="128"/>
      <c r="W572" s="128"/>
      <c r="X572" s="128"/>
      <c r="Y572" s="128"/>
      <c r="Z572" s="128"/>
    </row>
    <row r="573" spans="1:26" ht="13.5" customHeight="1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8"/>
      <c r="X573" s="128"/>
      <c r="Y573" s="128"/>
      <c r="Z573" s="128"/>
    </row>
    <row r="574" spans="1:26" ht="13.5" customHeight="1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28"/>
      <c r="V574" s="128"/>
      <c r="W574" s="128"/>
      <c r="X574" s="128"/>
      <c r="Y574" s="128"/>
      <c r="Z574" s="128"/>
    </row>
    <row r="575" spans="1:26" ht="13.5" customHeight="1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28"/>
      <c r="V575" s="128"/>
      <c r="W575" s="128"/>
      <c r="X575" s="128"/>
      <c r="Y575" s="128"/>
      <c r="Z575" s="128"/>
    </row>
    <row r="576" spans="1:26" ht="13.5" customHeight="1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28"/>
      <c r="V576" s="128"/>
      <c r="W576" s="128"/>
      <c r="X576" s="128"/>
      <c r="Y576" s="128"/>
      <c r="Z576" s="128"/>
    </row>
    <row r="577" spans="1:26" ht="13.5" customHeight="1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  <c r="X577" s="128"/>
      <c r="Y577" s="128"/>
      <c r="Z577" s="128"/>
    </row>
    <row r="578" spans="1:26" ht="13.5" customHeight="1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28"/>
      <c r="V578" s="128"/>
      <c r="W578" s="128"/>
      <c r="X578" s="128"/>
      <c r="Y578" s="128"/>
      <c r="Z578" s="128"/>
    </row>
    <row r="579" spans="1:26" ht="13.5" customHeight="1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28"/>
      <c r="V579" s="128"/>
      <c r="W579" s="128"/>
      <c r="X579" s="128"/>
      <c r="Y579" s="128"/>
      <c r="Z579" s="128"/>
    </row>
    <row r="580" spans="1:26" ht="13.5" customHeight="1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28"/>
      <c r="V580" s="128"/>
      <c r="W580" s="128"/>
      <c r="X580" s="128"/>
      <c r="Y580" s="128"/>
      <c r="Z580" s="128"/>
    </row>
    <row r="581" spans="1:26" ht="13.5" customHeight="1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28"/>
      <c r="V581" s="128"/>
      <c r="W581" s="128"/>
      <c r="X581" s="128"/>
      <c r="Y581" s="128"/>
      <c r="Z581" s="128"/>
    </row>
    <row r="582" spans="1:26" ht="13.5" customHeight="1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28"/>
      <c r="V582" s="128"/>
      <c r="W582" s="128"/>
      <c r="X582" s="128"/>
      <c r="Y582" s="128"/>
      <c r="Z582" s="128"/>
    </row>
    <row r="583" spans="1:26" ht="13.5" customHeight="1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28"/>
      <c r="V583" s="128"/>
      <c r="W583" s="128"/>
      <c r="X583" s="128"/>
      <c r="Y583" s="128"/>
      <c r="Z583" s="128"/>
    </row>
    <row r="584" spans="1:26" ht="13.5" customHeight="1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28"/>
      <c r="V584" s="128"/>
      <c r="W584" s="128"/>
      <c r="X584" s="128"/>
      <c r="Y584" s="128"/>
      <c r="Z584" s="128"/>
    </row>
    <row r="585" spans="1:26" ht="13.5" customHeight="1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28"/>
      <c r="V585" s="128"/>
      <c r="W585" s="128"/>
      <c r="X585" s="128"/>
      <c r="Y585" s="128"/>
      <c r="Z585" s="128"/>
    </row>
    <row r="586" spans="1:26" ht="13.5" customHeight="1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  <c r="X586" s="128"/>
      <c r="Y586" s="128"/>
      <c r="Z586" s="128"/>
    </row>
    <row r="587" spans="1:26" ht="13.5" customHeight="1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28"/>
      <c r="V587" s="128"/>
      <c r="W587" s="128"/>
      <c r="X587" s="128"/>
      <c r="Y587" s="128"/>
      <c r="Z587" s="128"/>
    </row>
    <row r="588" spans="1:26" ht="13.5" customHeight="1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28"/>
      <c r="V588" s="128"/>
      <c r="W588" s="128"/>
      <c r="X588" s="128"/>
      <c r="Y588" s="128"/>
      <c r="Z588" s="128"/>
    </row>
    <row r="589" spans="1:26" ht="13.5" customHeight="1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28"/>
      <c r="V589" s="128"/>
      <c r="W589" s="128"/>
      <c r="X589" s="128"/>
      <c r="Y589" s="128"/>
      <c r="Z589" s="128"/>
    </row>
    <row r="590" spans="1:26" ht="13.5" customHeight="1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28"/>
      <c r="V590" s="128"/>
      <c r="W590" s="128"/>
      <c r="X590" s="128"/>
      <c r="Y590" s="128"/>
      <c r="Z590" s="128"/>
    </row>
    <row r="591" spans="1:26" ht="13.5" customHeight="1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28"/>
      <c r="V591" s="128"/>
      <c r="W591" s="128"/>
      <c r="X591" s="128"/>
      <c r="Y591" s="128"/>
      <c r="Z591" s="128"/>
    </row>
    <row r="592" spans="1:26" ht="13.5" customHeight="1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28"/>
      <c r="V592" s="128"/>
      <c r="W592" s="128"/>
      <c r="X592" s="128"/>
      <c r="Y592" s="128"/>
      <c r="Z592" s="128"/>
    </row>
    <row r="593" spans="1:26" ht="13.5" customHeight="1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  <c r="X593" s="128"/>
      <c r="Y593" s="128"/>
      <c r="Z593" s="128"/>
    </row>
    <row r="594" spans="1:26" ht="13.5" customHeight="1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8"/>
      <c r="X594" s="128"/>
      <c r="Y594" s="128"/>
      <c r="Z594" s="128"/>
    </row>
    <row r="595" spans="1:26" ht="13.5" customHeight="1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28"/>
      <c r="V595" s="128"/>
      <c r="W595" s="128"/>
      <c r="X595" s="128"/>
      <c r="Y595" s="128"/>
      <c r="Z595" s="128"/>
    </row>
    <row r="596" spans="1:26" ht="13.5" customHeight="1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28"/>
      <c r="V596" s="128"/>
      <c r="W596" s="128"/>
      <c r="X596" s="128"/>
      <c r="Y596" s="128"/>
      <c r="Z596" s="128"/>
    </row>
    <row r="597" spans="1:26" ht="13.5" customHeight="1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28"/>
      <c r="V597" s="128"/>
      <c r="W597" s="128"/>
      <c r="X597" s="128"/>
      <c r="Y597" s="128"/>
      <c r="Z597" s="128"/>
    </row>
    <row r="598" spans="1:26" ht="13.5" customHeight="1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28"/>
      <c r="V598" s="128"/>
      <c r="W598" s="128"/>
      <c r="X598" s="128"/>
      <c r="Y598" s="128"/>
      <c r="Z598" s="128"/>
    </row>
    <row r="599" spans="1:26" ht="13.5" customHeight="1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  <c r="X599" s="128"/>
      <c r="Y599" s="128"/>
      <c r="Z599" s="128"/>
    </row>
    <row r="600" spans="1:26" ht="13.5" customHeight="1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</row>
    <row r="601" spans="1:26" ht="13.5" customHeight="1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28"/>
      <c r="V601" s="128"/>
      <c r="W601" s="128"/>
      <c r="X601" s="128"/>
      <c r="Y601" s="128"/>
      <c r="Z601" s="128"/>
    </row>
    <row r="602" spans="1:26" ht="13.5" customHeight="1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28"/>
      <c r="V602" s="128"/>
      <c r="W602" s="128"/>
      <c r="X602" s="128"/>
      <c r="Y602" s="128"/>
      <c r="Z602" s="128"/>
    </row>
    <row r="603" spans="1:26" ht="13.5" customHeight="1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28"/>
      <c r="V603" s="128"/>
      <c r="W603" s="128"/>
      <c r="X603" s="128"/>
      <c r="Y603" s="128"/>
      <c r="Z603" s="128"/>
    </row>
    <row r="604" spans="1:26" ht="13.5" customHeight="1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28"/>
      <c r="V604" s="128"/>
      <c r="W604" s="128"/>
      <c r="X604" s="128"/>
      <c r="Y604" s="128"/>
      <c r="Z604" s="128"/>
    </row>
    <row r="605" spans="1:26" ht="13.5" customHeight="1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28"/>
      <c r="V605" s="128"/>
      <c r="W605" s="128"/>
      <c r="X605" s="128"/>
      <c r="Y605" s="128"/>
      <c r="Z605" s="128"/>
    </row>
    <row r="606" spans="1:26" ht="13.5" customHeight="1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28"/>
      <c r="V606" s="128"/>
      <c r="W606" s="128"/>
      <c r="X606" s="128"/>
      <c r="Y606" s="128"/>
      <c r="Z606" s="128"/>
    </row>
    <row r="607" spans="1:26" ht="13.5" customHeight="1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28"/>
      <c r="V607" s="128"/>
      <c r="W607" s="128"/>
      <c r="X607" s="128"/>
      <c r="Y607" s="128"/>
      <c r="Z607" s="128"/>
    </row>
    <row r="608" spans="1:26" ht="13.5" customHeight="1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28"/>
      <c r="V608" s="128"/>
      <c r="W608" s="128"/>
      <c r="X608" s="128"/>
      <c r="Y608" s="128"/>
      <c r="Z608" s="128"/>
    </row>
    <row r="609" spans="1:26" ht="13.5" customHeight="1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28"/>
      <c r="V609" s="128"/>
      <c r="W609" s="128"/>
      <c r="X609" s="128"/>
      <c r="Y609" s="128"/>
      <c r="Z609" s="128"/>
    </row>
    <row r="610" spans="1:26" ht="13.5" customHeight="1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28"/>
      <c r="V610" s="128"/>
      <c r="W610" s="128"/>
      <c r="X610" s="128"/>
      <c r="Y610" s="128"/>
      <c r="Z610" s="128"/>
    </row>
    <row r="611" spans="1:26" ht="13.5" customHeight="1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28"/>
      <c r="V611" s="128"/>
      <c r="W611" s="128"/>
      <c r="X611" s="128"/>
      <c r="Y611" s="128"/>
      <c r="Z611" s="128"/>
    </row>
    <row r="612" spans="1:26" ht="13.5" customHeight="1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  <c r="X612" s="128"/>
      <c r="Y612" s="128"/>
      <c r="Z612" s="128"/>
    </row>
    <row r="613" spans="1:26" ht="13.5" customHeight="1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28"/>
      <c r="V613" s="128"/>
      <c r="W613" s="128"/>
      <c r="X613" s="128"/>
      <c r="Y613" s="128"/>
      <c r="Z613" s="128"/>
    </row>
    <row r="614" spans="1:26" ht="13.5" customHeight="1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28"/>
      <c r="V614" s="128"/>
      <c r="W614" s="128"/>
      <c r="X614" s="128"/>
      <c r="Y614" s="128"/>
      <c r="Z614" s="128"/>
    </row>
    <row r="615" spans="1:26" ht="13.5" customHeight="1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28"/>
      <c r="V615" s="128"/>
      <c r="W615" s="128"/>
      <c r="X615" s="128"/>
      <c r="Y615" s="128"/>
      <c r="Z615" s="128"/>
    </row>
    <row r="616" spans="1:26" ht="13.5" customHeight="1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28"/>
      <c r="V616" s="128"/>
      <c r="W616" s="128"/>
      <c r="X616" s="128"/>
      <c r="Y616" s="128"/>
      <c r="Z616" s="128"/>
    </row>
    <row r="617" spans="1:26" ht="13.5" customHeight="1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28"/>
      <c r="V617" s="128"/>
      <c r="W617" s="128"/>
      <c r="X617" s="128"/>
      <c r="Y617" s="128"/>
      <c r="Z617" s="128"/>
    </row>
    <row r="618" spans="1:26" ht="13.5" customHeight="1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28"/>
      <c r="V618" s="128"/>
      <c r="W618" s="128"/>
      <c r="X618" s="128"/>
      <c r="Y618" s="128"/>
      <c r="Z618" s="128"/>
    </row>
    <row r="619" spans="1:26" ht="13.5" customHeight="1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28"/>
      <c r="V619" s="128"/>
      <c r="W619" s="128"/>
      <c r="X619" s="128"/>
      <c r="Y619" s="128"/>
      <c r="Z619" s="128"/>
    </row>
    <row r="620" spans="1:26" ht="13.5" customHeight="1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28"/>
      <c r="V620" s="128"/>
      <c r="W620" s="128"/>
      <c r="X620" s="128"/>
      <c r="Y620" s="128"/>
      <c r="Z620" s="128"/>
    </row>
    <row r="621" spans="1:26" ht="13.5" customHeight="1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  <c r="X621" s="128"/>
      <c r="Y621" s="128"/>
      <c r="Z621" s="128"/>
    </row>
    <row r="622" spans="1:26" ht="13.5" customHeight="1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28"/>
      <c r="V622" s="128"/>
      <c r="W622" s="128"/>
      <c r="X622" s="128"/>
      <c r="Y622" s="128"/>
      <c r="Z622" s="128"/>
    </row>
    <row r="623" spans="1:26" ht="13.5" customHeight="1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28"/>
      <c r="V623" s="128"/>
      <c r="W623" s="128"/>
      <c r="X623" s="128"/>
      <c r="Y623" s="128"/>
      <c r="Z623" s="128"/>
    </row>
    <row r="624" spans="1:26" ht="13.5" customHeight="1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28"/>
      <c r="V624" s="128"/>
      <c r="W624" s="128"/>
      <c r="X624" s="128"/>
      <c r="Y624" s="128"/>
      <c r="Z624" s="128"/>
    </row>
    <row r="625" spans="1:26" ht="13.5" customHeight="1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28"/>
      <c r="V625" s="128"/>
      <c r="W625" s="128"/>
      <c r="X625" s="128"/>
      <c r="Y625" s="128"/>
      <c r="Z625" s="128"/>
    </row>
    <row r="626" spans="1:26" ht="13.5" customHeight="1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28"/>
      <c r="V626" s="128"/>
      <c r="W626" s="128"/>
      <c r="X626" s="128"/>
      <c r="Y626" s="128"/>
      <c r="Z626" s="128"/>
    </row>
    <row r="627" spans="1:26" ht="13.5" customHeight="1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28"/>
      <c r="V627" s="128"/>
      <c r="W627" s="128"/>
      <c r="X627" s="128"/>
      <c r="Y627" s="128"/>
      <c r="Z627" s="128"/>
    </row>
    <row r="628" spans="1:26" ht="13.5" customHeight="1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28"/>
      <c r="V628" s="128"/>
      <c r="W628" s="128"/>
      <c r="X628" s="128"/>
      <c r="Y628" s="128"/>
      <c r="Z628" s="128"/>
    </row>
    <row r="629" spans="1:26" ht="13.5" customHeight="1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28"/>
      <c r="V629" s="128"/>
      <c r="W629" s="128"/>
      <c r="X629" s="128"/>
      <c r="Y629" s="128"/>
      <c r="Z629" s="128"/>
    </row>
    <row r="630" spans="1:26" ht="13.5" customHeight="1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28"/>
      <c r="V630" s="128"/>
      <c r="W630" s="128"/>
      <c r="X630" s="128"/>
      <c r="Y630" s="128"/>
      <c r="Z630" s="128"/>
    </row>
    <row r="631" spans="1:26" ht="13.5" customHeight="1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28"/>
      <c r="V631" s="128"/>
      <c r="W631" s="128"/>
      <c r="X631" s="128"/>
      <c r="Y631" s="128"/>
      <c r="Z631" s="128"/>
    </row>
    <row r="632" spans="1:26" ht="13.5" customHeight="1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28"/>
      <c r="V632" s="128"/>
      <c r="W632" s="128"/>
      <c r="X632" s="128"/>
      <c r="Y632" s="128"/>
      <c r="Z632" s="128"/>
    </row>
    <row r="633" spans="1:26" ht="13.5" customHeight="1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28"/>
      <c r="V633" s="128"/>
      <c r="W633" s="128"/>
      <c r="X633" s="128"/>
      <c r="Y633" s="128"/>
      <c r="Z633" s="128"/>
    </row>
    <row r="634" spans="1:26" ht="13.5" customHeight="1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28"/>
      <c r="V634" s="128"/>
      <c r="W634" s="128"/>
      <c r="X634" s="128"/>
      <c r="Y634" s="128"/>
      <c r="Z634" s="128"/>
    </row>
    <row r="635" spans="1:26" ht="13.5" customHeight="1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28"/>
      <c r="V635" s="128"/>
      <c r="W635" s="128"/>
      <c r="X635" s="128"/>
      <c r="Y635" s="128"/>
      <c r="Z635" s="128"/>
    </row>
    <row r="636" spans="1:26" ht="13.5" customHeight="1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28"/>
      <c r="V636" s="128"/>
      <c r="W636" s="128"/>
      <c r="X636" s="128"/>
      <c r="Y636" s="128"/>
      <c r="Z636" s="128"/>
    </row>
    <row r="637" spans="1:26" ht="13.5" customHeight="1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28"/>
      <c r="V637" s="128"/>
      <c r="W637" s="128"/>
      <c r="X637" s="128"/>
      <c r="Y637" s="128"/>
      <c r="Z637" s="128"/>
    </row>
    <row r="638" spans="1:26" ht="13.5" customHeight="1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28"/>
      <c r="V638" s="128"/>
      <c r="W638" s="128"/>
      <c r="X638" s="128"/>
      <c r="Y638" s="128"/>
      <c r="Z638" s="128"/>
    </row>
    <row r="639" spans="1:26" ht="13.5" customHeight="1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28"/>
      <c r="V639" s="128"/>
      <c r="W639" s="128"/>
      <c r="X639" s="128"/>
      <c r="Y639" s="128"/>
      <c r="Z639" s="128"/>
    </row>
    <row r="640" spans="1:26" ht="13.5" customHeight="1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28"/>
      <c r="V640" s="128"/>
      <c r="W640" s="128"/>
      <c r="X640" s="128"/>
      <c r="Y640" s="128"/>
      <c r="Z640" s="128"/>
    </row>
    <row r="641" spans="1:26" ht="13.5" customHeight="1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  <c r="X641" s="128"/>
      <c r="Y641" s="128"/>
      <c r="Z641" s="128"/>
    </row>
    <row r="642" spans="1:26" ht="13.5" customHeight="1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28"/>
      <c r="V642" s="128"/>
      <c r="W642" s="128"/>
      <c r="X642" s="128"/>
      <c r="Y642" s="128"/>
      <c r="Z642" s="128"/>
    </row>
    <row r="643" spans="1:26" ht="13.5" customHeight="1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28"/>
      <c r="V643" s="128"/>
      <c r="W643" s="128"/>
      <c r="X643" s="128"/>
      <c r="Y643" s="128"/>
      <c r="Z643" s="128"/>
    </row>
    <row r="644" spans="1:26" ht="13.5" customHeight="1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28"/>
      <c r="V644" s="128"/>
      <c r="W644" s="128"/>
      <c r="X644" s="128"/>
      <c r="Y644" s="128"/>
      <c r="Z644" s="128"/>
    </row>
    <row r="645" spans="1:26" ht="13.5" customHeight="1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28"/>
      <c r="V645" s="128"/>
      <c r="W645" s="128"/>
      <c r="X645" s="128"/>
      <c r="Y645" s="128"/>
      <c r="Z645" s="128"/>
    </row>
    <row r="646" spans="1:26" ht="13.5" customHeight="1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28"/>
      <c r="V646" s="128"/>
      <c r="W646" s="128"/>
      <c r="X646" s="128"/>
      <c r="Y646" s="128"/>
      <c r="Z646" s="128"/>
    </row>
    <row r="647" spans="1:26" ht="13.5" customHeight="1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28"/>
      <c r="V647" s="128"/>
      <c r="W647" s="128"/>
      <c r="X647" s="128"/>
      <c r="Y647" s="128"/>
      <c r="Z647" s="128"/>
    </row>
    <row r="648" spans="1:26" ht="13.5" customHeight="1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28"/>
      <c r="V648" s="128"/>
      <c r="W648" s="128"/>
      <c r="X648" s="128"/>
      <c r="Y648" s="128"/>
      <c r="Z648" s="128"/>
    </row>
    <row r="649" spans="1:26" ht="13.5" customHeight="1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28"/>
      <c r="V649" s="128"/>
      <c r="W649" s="128"/>
      <c r="X649" s="128"/>
      <c r="Y649" s="128"/>
      <c r="Z649" s="128"/>
    </row>
    <row r="650" spans="1:26" ht="13.5" customHeight="1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28"/>
      <c r="V650" s="128"/>
      <c r="W650" s="128"/>
      <c r="X650" s="128"/>
      <c r="Y650" s="128"/>
      <c r="Z650" s="128"/>
    </row>
    <row r="651" spans="1:26" ht="13.5" customHeight="1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28"/>
      <c r="V651" s="128"/>
      <c r="W651" s="128"/>
      <c r="X651" s="128"/>
      <c r="Y651" s="128"/>
      <c r="Z651" s="128"/>
    </row>
    <row r="652" spans="1:26" ht="13.5" customHeight="1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  <c r="X652" s="128"/>
      <c r="Y652" s="128"/>
      <c r="Z652" s="128"/>
    </row>
    <row r="653" spans="1:26" ht="13.5" customHeight="1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28"/>
      <c r="V653" s="128"/>
      <c r="W653" s="128"/>
      <c r="X653" s="128"/>
      <c r="Y653" s="128"/>
      <c r="Z653" s="128"/>
    </row>
    <row r="654" spans="1:26" ht="13.5" customHeight="1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28"/>
      <c r="V654" s="128"/>
      <c r="W654" s="128"/>
      <c r="X654" s="128"/>
      <c r="Y654" s="128"/>
      <c r="Z654" s="128"/>
    </row>
    <row r="655" spans="1:26" ht="13.5" customHeight="1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  <c r="X655" s="128"/>
      <c r="Y655" s="128"/>
      <c r="Z655" s="128"/>
    </row>
    <row r="656" spans="1:26" ht="13.5" customHeight="1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</row>
    <row r="657" spans="1:26" ht="13.5" customHeight="1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28"/>
      <c r="V657" s="128"/>
      <c r="W657" s="128"/>
      <c r="X657" s="128"/>
      <c r="Y657" s="128"/>
      <c r="Z657" s="128"/>
    </row>
    <row r="658" spans="1:26" ht="13.5" customHeight="1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28"/>
      <c r="V658" s="128"/>
      <c r="W658" s="128"/>
      <c r="X658" s="128"/>
      <c r="Y658" s="128"/>
      <c r="Z658" s="128"/>
    </row>
    <row r="659" spans="1:26" ht="13.5" customHeight="1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28"/>
      <c r="V659" s="128"/>
      <c r="W659" s="128"/>
      <c r="X659" s="128"/>
      <c r="Y659" s="128"/>
      <c r="Z659" s="128"/>
    </row>
    <row r="660" spans="1:26" ht="13.5" customHeight="1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28"/>
      <c r="V660" s="128"/>
      <c r="W660" s="128"/>
      <c r="X660" s="128"/>
      <c r="Y660" s="128"/>
      <c r="Z660" s="128"/>
    </row>
    <row r="661" spans="1:26" ht="13.5" customHeight="1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  <c r="X661" s="128"/>
      <c r="Y661" s="128"/>
      <c r="Z661" s="128"/>
    </row>
    <row r="662" spans="1:26" ht="13.5" customHeight="1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28"/>
      <c r="V662" s="128"/>
      <c r="W662" s="128"/>
      <c r="X662" s="128"/>
      <c r="Y662" s="128"/>
      <c r="Z662" s="128"/>
    </row>
    <row r="663" spans="1:26" ht="13.5" customHeight="1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28"/>
      <c r="V663" s="128"/>
      <c r="W663" s="128"/>
      <c r="X663" s="128"/>
      <c r="Y663" s="128"/>
      <c r="Z663" s="128"/>
    </row>
    <row r="664" spans="1:26" ht="13.5" customHeight="1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  <c r="X664" s="128"/>
      <c r="Y664" s="128"/>
      <c r="Z664" s="128"/>
    </row>
    <row r="665" spans="1:26" ht="13.5" customHeight="1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28"/>
      <c r="V665" s="128"/>
      <c r="W665" s="128"/>
      <c r="X665" s="128"/>
      <c r="Y665" s="128"/>
      <c r="Z665" s="128"/>
    </row>
    <row r="666" spans="1:26" ht="13.5" customHeight="1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28"/>
      <c r="V666" s="128"/>
      <c r="W666" s="128"/>
      <c r="X666" s="128"/>
      <c r="Y666" s="128"/>
      <c r="Z666" s="128"/>
    </row>
    <row r="667" spans="1:26" ht="13.5" customHeight="1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28"/>
      <c r="V667" s="128"/>
      <c r="W667" s="128"/>
      <c r="X667" s="128"/>
      <c r="Y667" s="128"/>
      <c r="Z667" s="128"/>
    </row>
    <row r="668" spans="1:26" ht="13.5" customHeight="1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28"/>
      <c r="V668" s="128"/>
      <c r="W668" s="128"/>
      <c r="X668" s="128"/>
      <c r="Y668" s="128"/>
      <c r="Z668" s="128"/>
    </row>
    <row r="669" spans="1:26" ht="13.5" customHeight="1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28"/>
      <c r="V669" s="128"/>
      <c r="W669" s="128"/>
      <c r="X669" s="128"/>
      <c r="Y669" s="128"/>
      <c r="Z669" s="128"/>
    </row>
    <row r="670" spans="1:26" ht="13.5" customHeight="1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28"/>
      <c r="V670" s="128"/>
      <c r="W670" s="128"/>
      <c r="X670" s="128"/>
      <c r="Y670" s="128"/>
      <c r="Z670" s="128"/>
    </row>
    <row r="671" spans="1:26" ht="13.5" customHeight="1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28"/>
      <c r="V671" s="128"/>
      <c r="W671" s="128"/>
      <c r="X671" s="128"/>
      <c r="Y671" s="128"/>
      <c r="Z671" s="128"/>
    </row>
    <row r="672" spans="1:26" ht="13.5" customHeight="1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28"/>
      <c r="V672" s="128"/>
      <c r="W672" s="128"/>
      <c r="X672" s="128"/>
      <c r="Y672" s="128"/>
      <c r="Z672" s="128"/>
    </row>
    <row r="673" spans="1:26" ht="13.5" customHeight="1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28"/>
      <c r="V673" s="128"/>
      <c r="W673" s="128"/>
      <c r="X673" s="128"/>
      <c r="Y673" s="128"/>
      <c r="Z673" s="128"/>
    </row>
    <row r="674" spans="1:26" ht="13.5" customHeight="1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28"/>
      <c r="V674" s="128"/>
      <c r="W674" s="128"/>
      <c r="X674" s="128"/>
      <c r="Y674" s="128"/>
      <c r="Z674" s="128"/>
    </row>
    <row r="675" spans="1:26" ht="13.5" customHeight="1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28"/>
      <c r="V675" s="128"/>
      <c r="W675" s="128"/>
      <c r="X675" s="128"/>
      <c r="Y675" s="128"/>
      <c r="Z675" s="128"/>
    </row>
    <row r="676" spans="1:26" ht="13.5" customHeight="1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28"/>
      <c r="V676" s="128"/>
      <c r="W676" s="128"/>
      <c r="X676" s="128"/>
      <c r="Y676" s="128"/>
      <c r="Z676" s="128"/>
    </row>
    <row r="677" spans="1:26" ht="13.5" customHeight="1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28"/>
      <c r="V677" s="128"/>
      <c r="W677" s="128"/>
      <c r="X677" s="128"/>
      <c r="Y677" s="128"/>
      <c r="Z677" s="128"/>
    </row>
    <row r="678" spans="1:26" ht="13.5" customHeight="1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28"/>
      <c r="V678" s="128"/>
      <c r="W678" s="128"/>
      <c r="X678" s="128"/>
      <c r="Y678" s="128"/>
      <c r="Z678" s="128"/>
    </row>
    <row r="679" spans="1:26" ht="13.5" customHeight="1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28"/>
      <c r="V679" s="128"/>
      <c r="W679" s="128"/>
      <c r="X679" s="128"/>
      <c r="Y679" s="128"/>
      <c r="Z679" s="128"/>
    </row>
    <row r="680" spans="1:26" ht="13.5" customHeight="1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28"/>
      <c r="V680" s="128"/>
      <c r="W680" s="128"/>
      <c r="X680" s="128"/>
      <c r="Y680" s="128"/>
      <c r="Z680" s="128"/>
    </row>
    <row r="681" spans="1:26" ht="13.5" customHeight="1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  <c r="X681" s="128"/>
      <c r="Y681" s="128"/>
      <c r="Z681" s="128"/>
    </row>
    <row r="682" spans="1:26" ht="13.5" customHeight="1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28"/>
      <c r="V682" s="128"/>
      <c r="W682" s="128"/>
      <c r="X682" s="128"/>
      <c r="Y682" s="128"/>
      <c r="Z682" s="128"/>
    </row>
    <row r="683" spans="1:26" ht="13.5" customHeight="1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28"/>
      <c r="V683" s="128"/>
      <c r="W683" s="128"/>
      <c r="X683" s="128"/>
      <c r="Y683" s="128"/>
      <c r="Z683" s="128"/>
    </row>
    <row r="684" spans="1:26" ht="13.5" customHeight="1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28"/>
      <c r="V684" s="128"/>
      <c r="W684" s="128"/>
      <c r="X684" s="128"/>
      <c r="Y684" s="128"/>
      <c r="Z684" s="128"/>
    </row>
    <row r="685" spans="1:26" ht="13.5" customHeight="1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28"/>
      <c r="V685" s="128"/>
      <c r="W685" s="128"/>
      <c r="X685" s="128"/>
      <c r="Y685" s="128"/>
      <c r="Z685" s="128"/>
    </row>
    <row r="686" spans="1:26" ht="13.5" customHeight="1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28"/>
      <c r="V686" s="128"/>
      <c r="W686" s="128"/>
      <c r="X686" s="128"/>
      <c r="Y686" s="128"/>
      <c r="Z686" s="128"/>
    </row>
    <row r="687" spans="1:26" ht="13.5" customHeight="1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28"/>
      <c r="V687" s="128"/>
      <c r="W687" s="128"/>
      <c r="X687" s="128"/>
      <c r="Y687" s="128"/>
      <c r="Z687" s="128"/>
    </row>
    <row r="688" spans="1:26" ht="13.5" customHeight="1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28"/>
      <c r="V688" s="128"/>
      <c r="W688" s="128"/>
      <c r="X688" s="128"/>
      <c r="Y688" s="128"/>
      <c r="Z688" s="128"/>
    </row>
    <row r="689" spans="1:26" ht="13.5" customHeight="1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28"/>
      <c r="V689" s="128"/>
      <c r="W689" s="128"/>
      <c r="X689" s="128"/>
      <c r="Y689" s="128"/>
      <c r="Z689" s="128"/>
    </row>
    <row r="690" spans="1:26" ht="13.5" customHeight="1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128"/>
      <c r="W690" s="128"/>
      <c r="X690" s="128"/>
      <c r="Y690" s="128"/>
      <c r="Z690" s="128"/>
    </row>
    <row r="691" spans="1:26" ht="13.5" customHeight="1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128"/>
      <c r="W691" s="128"/>
      <c r="X691" s="128"/>
      <c r="Y691" s="128"/>
      <c r="Z691" s="128"/>
    </row>
    <row r="692" spans="1:26" ht="13.5" customHeight="1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128"/>
      <c r="W692" s="128"/>
      <c r="X692" s="128"/>
      <c r="Y692" s="128"/>
      <c r="Z692" s="128"/>
    </row>
    <row r="693" spans="1:26" ht="13.5" customHeight="1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128"/>
      <c r="W693" s="128"/>
      <c r="X693" s="128"/>
      <c r="Y693" s="128"/>
      <c r="Z693" s="128"/>
    </row>
    <row r="694" spans="1:26" ht="13.5" customHeight="1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28"/>
      <c r="V694" s="128"/>
      <c r="W694" s="128"/>
      <c r="X694" s="128"/>
      <c r="Y694" s="128"/>
      <c r="Z694" s="128"/>
    </row>
    <row r="695" spans="1:26" ht="13.5" customHeight="1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28"/>
      <c r="V695" s="128"/>
      <c r="W695" s="128"/>
      <c r="X695" s="128"/>
      <c r="Y695" s="128"/>
      <c r="Z695" s="128"/>
    </row>
    <row r="696" spans="1:26" ht="13.5" customHeight="1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28"/>
      <c r="V696" s="128"/>
      <c r="W696" s="128"/>
      <c r="X696" s="128"/>
      <c r="Y696" s="128"/>
      <c r="Z696" s="128"/>
    </row>
    <row r="697" spans="1:26" ht="13.5" customHeight="1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28"/>
      <c r="V697" s="128"/>
      <c r="W697" s="128"/>
      <c r="X697" s="128"/>
      <c r="Y697" s="128"/>
      <c r="Z697" s="128"/>
    </row>
    <row r="698" spans="1:26" ht="13.5" customHeight="1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28"/>
      <c r="V698" s="128"/>
      <c r="W698" s="128"/>
      <c r="X698" s="128"/>
      <c r="Y698" s="128"/>
      <c r="Z698" s="128"/>
    </row>
    <row r="699" spans="1:26" ht="13.5" customHeight="1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28"/>
      <c r="V699" s="128"/>
      <c r="W699" s="128"/>
      <c r="X699" s="128"/>
      <c r="Y699" s="128"/>
      <c r="Z699" s="128"/>
    </row>
    <row r="700" spans="1:26" ht="13.5" customHeight="1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28"/>
      <c r="V700" s="128"/>
      <c r="W700" s="128"/>
      <c r="X700" s="128"/>
      <c r="Y700" s="128"/>
      <c r="Z700" s="128"/>
    </row>
    <row r="701" spans="1:26" ht="13.5" customHeight="1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  <c r="X701" s="128"/>
      <c r="Y701" s="128"/>
      <c r="Z701" s="128"/>
    </row>
    <row r="702" spans="1:26" ht="13.5" customHeight="1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28"/>
      <c r="V702" s="128"/>
      <c r="W702" s="128"/>
      <c r="X702" s="128"/>
      <c r="Y702" s="128"/>
      <c r="Z702" s="128"/>
    </row>
    <row r="703" spans="1:26" ht="13.5" customHeight="1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28"/>
      <c r="V703" s="128"/>
      <c r="W703" s="128"/>
      <c r="X703" s="128"/>
      <c r="Y703" s="128"/>
      <c r="Z703" s="128"/>
    </row>
    <row r="704" spans="1:26" ht="13.5" customHeight="1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28"/>
      <c r="V704" s="128"/>
      <c r="W704" s="128"/>
      <c r="X704" s="128"/>
      <c r="Y704" s="128"/>
      <c r="Z704" s="128"/>
    </row>
    <row r="705" spans="1:26" ht="13.5" customHeight="1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28"/>
      <c r="V705" s="128"/>
      <c r="W705" s="128"/>
      <c r="X705" s="128"/>
      <c r="Y705" s="128"/>
      <c r="Z705" s="128"/>
    </row>
    <row r="706" spans="1:26" ht="13.5" customHeight="1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28"/>
      <c r="V706" s="128"/>
      <c r="W706" s="128"/>
      <c r="X706" s="128"/>
      <c r="Y706" s="128"/>
      <c r="Z706" s="128"/>
    </row>
    <row r="707" spans="1:26" ht="13.5" customHeight="1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28"/>
      <c r="V707" s="128"/>
      <c r="W707" s="128"/>
      <c r="X707" s="128"/>
      <c r="Y707" s="128"/>
      <c r="Z707" s="128"/>
    </row>
    <row r="708" spans="1:26" ht="13.5" customHeight="1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28"/>
      <c r="V708" s="128"/>
      <c r="W708" s="128"/>
      <c r="X708" s="128"/>
      <c r="Y708" s="128"/>
      <c r="Z708" s="128"/>
    </row>
    <row r="709" spans="1:26" ht="13.5" customHeight="1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28"/>
      <c r="V709" s="128"/>
      <c r="W709" s="128"/>
      <c r="X709" s="128"/>
      <c r="Y709" s="128"/>
      <c r="Z709" s="128"/>
    </row>
    <row r="710" spans="1:26" ht="13.5" customHeight="1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28"/>
      <c r="V710" s="128"/>
      <c r="W710" s="128"/>
      <c r="X710" s="128"/>
      <c r="Y710" s="128"/>
      <c r="Z710" s="128"/>
    </row>
    <row r="711" spans="1:26" ht="13.5" customHeight="1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  <c r="X711" s="128"/>
      <c r="Y711" s="128"/>
      <c r="Z711" s="128"/>
    </row>
    <row r="712" spans="1:26" ht="13.5" customHeight="1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</row>
    <row r="713" spans="1:26" ht="13.5" customHeight="1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28"/>
      <c r="V713" s="128"/>
      <c r="W713" s="128"/>
      <c r="X713" s="128"/>
      <c r="Y713" s="128"/>
      <c r="Z713" s="128"/>
    </row>
    <row r="714" spans="1:26" ht="13.5" customHeight="1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28"/>
      <c r="V714" s="128"/>
      <c r="W714" s="128"/>
      <c r="X714" s="128"/>
      <c r="Y714" s="128"/>
      <c r="Z714" s="128"/>
    </row>
    <row r="715" spans="1:26" ht="13.5" customHeight="1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28"/>
      <c r="V715" s="128"/>
      <c r="W715" s="128"/>
      <c r="X715" s="128"/>
      <c r="Y715" s="128"/>
      <c r="Z715" s="128"/>
    </row>
    <row r="716" spans="1:26" ht="13.5" customHeight="1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28"/>
      <c r="V716" s="128"/>
      <c r="W716" s="128"/>
      <c r="X716" s="128"/>
      <c r="Y716" s="128"/>
      <c r="Z716" s="128"/>
    </row>
    <row r="717" spans="1:26" ht="13.5" customHeight="1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28"/>
      <c r="V717" s="128"/>
      <c r="W717" s="128"/>
      <c r="X717" s="128"/>
      <c r="Y717" s="128"/>
      <c r="Z717" s="128"/>
    </row>
    <row r="718" spans="1:26" ht="13.5" customHeight="1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28"/>
      <c r="V718" s="128"/>
      <c r="W718" s="128"/>
      <c r="X718" s="128"/>
      <c r="Y718" s="128"/>
      <c r="Z718" s="128"/>
    </row>
    <row r="719" spans="1:26" ht="13.5" customHeight="1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28"/>
      <c r="V719" s="128"/>
      <c r="W719" s="128"/>
      <c r="X719" s="128"/>
      <c r="Y719" s="128"/>
      <c r="Z719" s="128"/>
    </row>
    <row r="720" spans="1:26" ht="13.5" customHeight="1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28"/>
      <c r="V720" s="128"/>
      <c r="W720" s="128"/>
      <c r="X720" s="128"/>
      <c r="Y720" s="128"/>
      <c r="Z720" s="128"/>
    </row>
    <row r="721" spans="1:26" ht="13.5" customHeight="1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  <c r="X721" s="128"/>
      <c r="Y721" s="128"/>
      <c r="Z721" s="128"/>
    </row>
    <row r="722" spans="1:26" ht="13.5" customHeight="1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28"/>
      <c r="V722" s="128"/>
      <c r="W722" s="128"/>
      <c r="X722" s="128"/>
      <c r="Y722" s="128"/>
      <c r="Z722" s="128"/>
    </row>
    <row r="723" spans="1:26" ht="13.5" customHeight="1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28"/>
      <c r="V723" s="128"/>
      <c r="W723" s="128"/>
      <c r="X723" s="128"/>
      <c r="Y723" s="128"/>
      <c r="Z723" s="128"/>
    </row>
    <row r="724" spans="1:26" ht="13.5" customHeight="1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28"/>
      <c r="V724" s="128"/>
      <c r="W724" s="128"/>
      <c r="X724" s="128"/>
      <c r="Y724" s="128"/>
      <c r="Z724" s="128"/>
    </row>
    <row r="725" spans="1:26" ht="13.5" customHeight="1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  <c r="X725" s="128"/>
      <c r="Y725" s="128"/>
      <c r="Z725" s="128"/>
    </row>
    <row r="726" spans="1:26" ht="13.5" customHeight="1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28"/>
      <c r="V726" s="128"/>
      <c r="W726" s="128"/>
      <c r="X726" s="128"/>
      <c r="Y726" s="128"/>
      <c r="Z726" s="128"/>
    </row>
    <row r="727" spans="1:26" ht="13.5" customHeight="1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28"/>
      <c r="V727" s="128"/>
      <c r="W727" s="128"/>
      <c r="X727" s="128"/>
      <c r="Y727" s="128"/>
      <c r="Z727" s="128"/>
    </row>
    <row r="728" spans="1:26" ht="13.5" customHeight="1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28"/>
      <c r="V728" s="128"/>
      <c r="W728" s="128"/>
      <c r="X728" s="128"/>
      <c r="Y728" s="128"/>
      <c r="Z728" s="128"/>
    </row>
    <row r="729" spans="1:26" ht="13.5" customHeight="1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28"/>
      <c r="V729" s="128"/>
      <c r="W729" s="128"/>
      <c r="X729" s="128"/>
      <c r="Y729" s="128"/>
      <c r="Z729" s="128"/>
    </row>
    <row r="730" spans="1:26" ht="13.5" customHeight="1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28"/>
      <c r="V730" s="128"/>
      <c r="W730" s="128"/>
      <c r="X730" s="128"/>
      <c r="Y730" s="128"/>
      <c r="Z730" s="128"/>
    </row>
    <row r="731" spans="1:26" ht="13.5" customHeight="1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28"/>
      <c r="V731" s="128"/>
      <c r="W731" s="128"/>
      <c r="X731" s="128"/>
      <c r="Y731" s="128"/>
      <c r="Z731" s="128"/>
    </row>
    <row r="732" spans="1:26" ht="13.5" customHeight="1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28"/>
      <c r="V732" s="128"/>
      <c r="W732" s="128"/>
      <c r="X732" s="128"/>
      <c r="Y732" s="128"/>
      <c r="Z732" s="128"/>
    </row>
    <row r="733" spans="1:26" ht="13.5" customHeight="1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28"/>
      <c r="V733" s="128"/>
      <c r="W733" s="128"/>
      <c r="X733" s="128"/>
      <c r="Y733" s="128"/>
      <c r="Z733" s="128"/>
    </row>
    <row r="734" spans="1:26" ht="13.5" customHeight="1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28"/>
      <c r="V734" s="128"/>
      <c r="W734" s="128"/>
      <c r="X734" s="128"/>
      <c r="Y734" s="128"/>
      <c r="Z734" s="128"/>
    </row>
    <row r="735" spans="1:26" ht="13.5" customHeight="1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28"/>
      <c r="V735" s="128"/>
      <c r="W735" s="128"/>
      <c r="X735" s="128"/>
      <c r="Y735" s="128"/>
      <c r="Z735" s="128"/>
    </row>
    <row r="736" spans="1:26" ht="13.5" customHeight="1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28"/>
      <c r="V736" s="128"/>
      <c r="W736" s="128"/>
      <c r="X736" s="128"/>
      <c r="Y736" s="128"/>
      <c r="Z736" s="128"/>
    </row>
    <row r="737" spans="1:26" ht="13.5" customHeight="1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28"/>
      <c r="V737" s="128"/>
      <c r="W737" s="128"/>
      <c r="X737" s="128"/>
      <c r="Y737" s="128"/>
      <c r="Z737" s="128"/>
    </row>
    <row r="738" spans="1:26" ht="13.5" customHeight="1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28"/>
      <c r="V738" s="128"/>
      <c r="W738" s="128"/>
      <c r="X738" s="128"/>
      <c r="Y738" s="128"/>
      <c r="Z738" s="128"/>
    </row>
    <row r="739" spans="1:26" ht="13.5" customHeight="1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28"/>
      <c r="V739" s="128"/>
      <c r="W739" s="128"/>
      <c r="X739" s="128"/>
      <c r="Y739" s="128"/>
      <c r="Z739" s="128"/>
    </row>
    <row r="740" spans="1:26" ht="13.5" customHeight="1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28"/>
      <c r="V740" s="128"/>
      <c r="W740" s="128"/>
      <c r="X740" s="128"/>
      <c r="Y740" s="128"/>
      <c r="Z740" s="128"/>
    </row>
    <row r="741" spans="1:26" ht="13.5" customHeight="1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28"/>
      <c r="V741" s="128"/>
      <c r="W741" s="128"/>
      <c r="X741" s="128"/>
      <c r="Y741" s="128"/>
      <c r="Z741" s="128"/>
    </row>
    <row r="742" spans="1:26" ht="13.5" customHeight="1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28"/>
      <c r="V742" s="128"/>
      <c r="W742" s="128"/>
      <c r="X742" s="128"/>
      <c r="Y742" s="128"/>
      <c r="Z742" s="128"/>
    </row>
    <row r="743" spans="1:26" ht="13.5" customHeight="1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28"/>
      <c r="V743" s="128"/>
      <c r="W743" s="128"/>
      <c r="X743" s="128"/>
      <c r="Y743" s="128"/>
      <c r="Z743" s="128"/>
    </row>
    <row r="744" spans="1:26" ht="13.5" customHeight="1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28"/>
      <c r="V744" s="128"/>
      <c r="W744" s="128"/>
      <c r="X744" s="128"/>
      <c r="Y744" s="128"/>
      <c r="Z744" s="128"/>
    </row>
    <row r="745" spans="1:26" ht="13.5" customHeight="1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28"/>
      <c r="V745" s="128"/>
      <c r="W745" s="128"/>
      <c r="X745" s="128"/>
      <c r="Y745" s="128"/>
      <c r="Z745" s="128"/>
    </row>
    <row r="746" spans="1:26" ht="13.5" customHeight="1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28"/>
      <c r="V746" s="128"/>
      <c r="W746" s="128"/>
      <c r="X746" s="128"/>
      <c r="Y746" s="128"/>
      <c r="Z746" s="128"/>
    </row>
    <row r="747" spans="1:26" ht="13.5" customHeight="1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28"/>
      <c r="V747" s="128"/>
      <c r="W747" s="128"/>
      <c r="X747" s="128"/>
      <c r="Y747" s="128"/>
      <c r="Z747" s="128"/>
    </row>
    <row r="748" spans="1:26" ht="13.5" customHeight="1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28"/>
      <c r="V748" s="128"/>
      <c r="W748" s="128"/>
      <c r="X748" s="128"/>
      <c r="Y748" s="128"/>
      <c r="Z748" s="128"/>
    </row>
    <row r="749" spans="1:26" ht="13.5" customHeight="1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28"/>
      <c r="V749" s="128"/>
      <c r="W749" s="128"/>
      <c r="X749" s="128"/>
      <c r="Y749" s="128"/>
      <c r="Z749" s="128"/>
    </row>
    <row r="750" spans="1:26" ht="13.5" customHeight="1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28"/>
      <c r="V750" s="128"/>
      <c r="W750" s="128"/>
      <c r="X750" s="128"/>
      <c r="Y750" s="128"/>
      <c r="Z750" s="128"/>
    </row>
    <row r="751" spans="1:26" ht="13.5" customHeight="1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28"/>
      <c r="V751" s="128"/>
      <c r="W751" s="128"/>
      <c r="X751" s="128"/>
      <c r="Y751" s="128"/>
      <c r="Z751" s="128"/>
    </row>
    <row r="752" spans="1:26" ht="13.5" customHeight="1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28"/>
      <c r="V752" s="128"/>
      <c r="W752" s="128"/>
      <c r="X752" s="128"/>
      <c r="Y752" s="128"/>
      <c r="Z752" s="128"/>
    </row>
    <row r="753" spans="1:26" ht="13.5" customHeight="1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28"/>
      <c r="V753" s="128"/>
      <c r="W753" s="128"/>
      <c r="X753" s="128"/>
      <c r="Y753" s="128"/>
      <c r="Z753" s="128"/>
    </row>
    <row r="754" spans="1:26" ht="13.5" customHeight="1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28"/>
      <c r="V754" s="128"/>
      <c r="W754" s="128"/>
      <c r="X754" s="128"/>
      <c r="Y754" s="128"/>
      <c r="Z754" s="128"/>
    </row>
    <row r="755" spans="1:26" ht="13.5" customHeight="1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28"/>
      <c r="V755" s="128"/>
      <c r="W755" s="128"/>
      <c r="X755" s="128"/>
      <c r="Y755" s="128"/>
      <c r="Z755" s="128"/>
    </row>
    <row r="756" spans="1:26" ht="13.5" customHeight="1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28"/>
      <c r="V756" s="128"/>
      <c r="W756" s="128"/>
      <c r="X756" s="128"/>
      <c r="Y756" s="128"/>
      <c r="Z756" s="128"/>
    </row>
    <row r="757" spans="1:26" ht="13.5" customHeight="1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28"/>
      <c r="V757" s="128"/>
      <c r="W757" s="128"/>
      <c r="X757" s="128"/>
      <c r="Y757" s="128"/>
      <c r="Z757" s="128"/>
    </row>
    <row r="758" spans="1:26" ht="13.5" customHeight="1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28"/>
      <c r="V758" s="128"/>
      <c r="W758" s="128"/>
      <c r="X758" s="128"/>
      <c r="Y758" s="128"/>
      <c r="Z758" s="128"/>
    </row>
    <row r="759" spans="1:26" ht="13.5" customHeight="1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28"/>
      <c r="V759" s="128"/>
      <c r="W759" s="128"/>
      <c r="X759" s="128"/>
      <c r="Y759" s="128"/>
      <c r="Z759" s="128"/>
    </row>
    <row r="760" spans="1:26" ht="13.5" customHeight="1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28"/>
      <c r="V760" s="128"/>
      <c r="W760" s="128"/>
      <c r="X760" s="128"/>
      <c r="Y760" s="128"/>
      <c r="Z760" s="128"/>
    </row>
    <row r="761" spans="1:26" ht="13.5" customHeight="1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28"/>
      <c r="V761" s="128"/>
      <c r="W761" s="128"/>
      <c r="X761" s="128"/>
      <c r="Y761" s="128"/>
      <c r="Z761" s="128"/>
    </row>
    <row r="762" spans="1:26" ht="13.5" customHeight="1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28"/>
      <c r="V762" s="128"/>
      <c r="W762" s="128"/>
      <c r="X762" s="128"/>
      <c r="Y762" s="128"/>
      <c r="Z762" s="128"/>
    </row>
    <row r="763" spans="1:26" ht="13.5" customHeight="1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28"/>
      <c r="V763" s="128"/>
      <c r="W763" s="128"/>
      <c r="X763" s="128"/>
      <c r="Y763" s="128"/>
      <c r="Z763" s="128"/>
    </row>
    <row r="764" spans="1:26" ht="13.5" customHeight="1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28"/>
      <c r="V764" s="128"/>
      <c r="W764" s="128"/>
      <c r="X764" s="128"/>
      <c r="Y764" s="128"/>
      <c r="Z764" s="128"/>
    </row>
    <row r="765" spans="1:26" ht="13.5" customHeight="1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28"/>
      <c r="V765" s="128"/>
      <c r="W765" s="128"/>
      <c r="X765" s="128"/>
      <c r="Y765" s="128"/>
      <c r="Z765" s="128"/>
    </row>
    <row r="766" spans="1:26" ht="13.5" customHeight="1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28"/>
      <c r="V766" s="128"/>
      <c r="W766" s="128"/>
      <c r="X766" s="128"/>
      <c r="Y766" s="128"/>
      <c r="Z766" s="128"/>
    </row>
    <row r="767" spans="1:26" ht="13.5" customHeight="1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28"/>
      <c r="V767" s="128"/>
      <c r="W767" s="128"/>
      <c r="X767" s="128"/>
      <c r="Y767" s="128"/>
      <c r="Z767" s="128"/>
    </row>
    <row r="768" spans="1:26" ht="13.5" customHeight="1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28"/>
      <c r="V768" s="128"/>
      <c r="W768" s="128"/>
      <c r="X768" s="128"/>
      <c r="Y768" s="128"/>
      <c r="Z768" s="128"/>
    </row>
    <row r="769" spans="1:26" ht="13.5" customHeight="1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28"/>
      <c r="V769" s="128"/>
      <c r="W769" s="128"/>
      <c r="X769" s="128"/>
      <c r="Y769" s="128"/>
      <c r="Z769" s="128"/>
    </row>
    <row r="770" spans="1:26" ht="13.5" customHeight="1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28"/>
      <c r="V770" s="128"/>
      <c r="W770" s="128"/>
      <c r="X770" s="128"/>
      <c r="Y770" s="128"/>
      <c r="Z770" s="128"/>
    </row>
    <row r="771" spans="1:26" ht="13.5" customHeight="1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28"/>
      <c r="V771" s="128"/>
      <c r="W771" s="128"/>
      <c r="X771" s="128"/>
      <c r="Y771" s="128"/>
      <c r="Z771" s="128"/>
    </row>
    <row r="772" spans="1:26" ht="13.5" customHeight="1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28"/>
      <c r="V772" s="128"/>
      <c r="W772" s="128"/>
      <c r="X772" s="128"/>
      <c r="Y772" s="128"/>
      <c r="Z772" s="128"/>
    </row>
    <row r="773" spans="1:26" ht="13.5" customHeight="1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28"/>
      <c r="V773" s="128"/>
      <c r="W773" s="128"/>
      <c r="X773" s="128"/>
      <c r="Y773" s="128"/>
      <c r="Z773" s="128"/>
    </row>
    <row r="774" spans="1:26" ht="13.5" customHeight="1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28"/>
      <c r="V774" s="128"/>
      <c r="W774" s="128"/>
      <c r="X774" s="128"/>
      <c r="Y774" s="128"/>
      <c r="Z774" s="128"/>
    </row>
    <row r="775" spans="1:26" ht="13.5" customHeight="1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28"/>
      <c r="V775" s="128"/>
      <c r="W775" s="128"/>
      <c r="X775" s="128"/>
      <c r="Y775" s="128"/>
      <c r="Z775" s="128"/>
    </row>
    <row r="776" spans="1:26" ht="13.5" customHeight="1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28"/>
      <c r="V776" s="128"/>
      <c r="W776" s="128"/>
      <c r="X776" s="128"/>
      <c r="Y776" s="128"/>
      <c r="Z776" s="128"/>
    </row>
    <row r="777" spans="1:26" ht="13.5" customHeight="1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28"/>
      <c r="V777" s="128"/>
      <c r="W777" s="128"/>
      <c r="X777" s="128"/>
      <c r="Y777" s="128"/>
      <c r="Z777" s="128"/>
    </row>
    <row r="778" spans="1:26" ht="13.5" customHeight="1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28"/>
      <c r="V778" s="128"/>
      <c r="W778" s="128"/>
      <c r="X778" s="128"/>
      <c r="Y778" s="128"/>
      <c r="Z778" s="128"/>
    </row>
    <row r="779" spans="1:26" ht="13.5" customHeight="1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28"/>
      <c r="V779" s="128"/>
      <c r="W779" s="128"/>
      <c r="X779" s="128"/>
      <c r="Y779" s="128"/>
      <c r="Z779" s="128"/>
    </row>
    <row r="780" spans="1:26" ht="13.5" customHeight="1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28"/>
      <c r="V780" s="128"/>
      <c r="W780" s="128"/>
      <c r="X780" s="128"/>
      <c r="Y780" s="128"/>
      <c r="Z780" s="128"/>
    </row>
    <row r="781" spans="1:26" ht="13.5" customHeight="1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28"/>
      <c r="V781" s="128"/>
      <c r="W781" s="128"/>
      <c r="X781" s="128"/>
      <c r="Y781" s="128"/>
      <c r="Z781" s="128"/>
    </row>
    <row r="782" spans="1:26" ht="13.5" customHeight="1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28"/>
      <c r="V782" s="128"/>
      <c r="W782" s="128"/>
      <c r="X782" s="128"/>
      <c r="Y782" s="128"/>
      <c r="Z782" s="128"/>
    </row>
    <row r="783" spans="1:26" ht="13.5" customHeight="1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28"/>
      <c r="V783" s="128"/>
      <c r="W783" s="128"/>
      <c r="X783" s="128"/>
      <c r="Y783" s="128"/>
      <c r="Z783" s="128"/>
    </row>
    <row r="784" spans="1:26" ht="13.5" customHeight="1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  <c r="X784" s="128"/>
      <c r="Y784" s="128"/>
      <c r="Z784" s="128"/>
    </row>
    <row r="785" spans="1:26" ht="13.5" customHeight="1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28"/>
      <c r="V785" s="128"/>
      <c r="W785" s="128"/>
      <c r="X785" s="128"/>
      <c r="Y785" s="128"/>
      <c r="Z785" s="128"/>
    </row>
    <row r="786" spans="1:26" ht="13.5" customHeight="1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28"/>
      <c r="V786" s="128"/>
      <c r="W786" s="128"/>
      <c r="X786" s="128"/>
      <c r="Y786" s="128"/>
      <c r="Z786" s="128"/>
    </row>
    <row r="787" spans="1:26" ht="13.5" customHeight="1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28"/>
      <c r="V787" s="128"/>
      <c r="W787" s="128"/>
      <c r="X787" s="128"/>
      <c r="Y787" s="128"/>
      <c r="Z787" s="128"/>
    </row>
    <row r="788" spans="1:26" ht="13.5" customHeight="1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28"/>
      <c r="V788" s="128"/>
      <c r="W788" s="128"/>
      <c r="X788" s="128"/>
      <c r="Y788" s="128"/>
      <c r="Z788" s="128"/>
    </row>
    <row r="789" spans="1:26" ht="13.5" customHeight="1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28"/>
      <c r="V789" s="128"/>
      <c r="W789" s="128"/>
      <c r="X789" s="128"/>
      <c r="Y789" s="128"/>
      <c r="Z789" s="128"/>
    </row>
    <row r="790" spans="1:26" ht="13.5" customHeight="1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28"/>
      <c r="V790" s="128"/>
      <c r="W790" s="128"/>
      <c r="X790" s="128"/>
      <c r="Y790" s="128"/>
      <c r="Z790" s="128"/>
    </row>
    <row r="791" spans="1:26" ht="13.5" customHeight="1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28"/>
      <c r="V791" s="128"/>
      <c r="W791" s="128"/>
      <c r="X791" s="128"/>
      <c r="Y791" s="128"/>
      <c r="Z791" s="128"/>
    </row>
    <row r="792" spans="1:26" ht="13.5" customHeight="1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28"/>
      <c r="V792" s="128"/>
      <c r="W792" s="128"/>
      <c r="X792" s="128"/>
      <c r="Y792" s="128"/>
      <c r="Z792" s="128"/>
    </row>
    <row r="793" spans="1:26" ht="13.5" customHeight="1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28"/>
      <c r="V793" s="128"/>
      <c r="W793" s="128"/>
      <c r="X793" s="128"/>
      <c r="Y793" s="128"/>
      <c r="Z793" s="128"/>
    </row>
    <row r="794" spans="1:26" ht="13.5" customHeight="1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28"/>
      <c r="V794" s="128"/>
      <c r="W794" s="128"/>
      <c r="X794" s="128"/>
      <c r="Y794" s="128"/>
      <c r="Z794" s="128"/>
    </row>
    <row r="795" spans="1:26" ht="13.5" customHeight="1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28"/>
      <c r="V795" s="128"/>
      <c r="W795" s="128"/>
      <c r="X795" s="128"/>
      <c r="Y795" s="128"/>
      <c r="Z795" s="128"/>
    </row>
    <row r="796" spans="1:26" ht="13.5" customHeight="1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28"/>
      <c r="V796" s="128"/>
      <c r="W796" s="128"/>
      <c r="X796" s="128"/>
      <c r="Y796" s="128"/>
      <c r="Z796" s="128"/>
    </row>
    <row r="797" spans="1:26" ht="13.5" customHeight="1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28"/>
      <c r="V797" s="128"/>
      <c r="W797" s="128"/>
      <c r="X797" s="128"/>
      <c r="Y797" s="128"/>
      <c r="Z797" s="128"/>
    </row>
    <row r="798" spans="1:26" ht="13.5" customHeight="1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28"/>
      <c r="V798" s="128"/>
      <c r="W798" s="128"/>
      <c r="X798" s="128"/>
      <c r="Y798" s="128"/>
      <c r="Z798" s="128"/>
    </row>
    <row r="799" spans="1:26" ht="13.5" customHeight="1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28"/>
      <c r="V799" s="128"/>
      <c r="W799" s="128"/>
      <c r="X799" s="128"/>
      <c r="Y799" s="128"/>
      <c r="Z799" s="128"/>
    </row>
    <row r="800" spans="1:26" ht="13.5" customHeight="1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28"/>
      <c r="V800" s="128"/>
      <c r="W800" s="128"/>
      <c r="X800" s="128"/>
      <c r="Y800" s="128"/>
      <c r="Z800" s="128"/>
    </row>
    <row r="801" spans="1:26" ht="13.5" customHeight="1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28"/>
      <c r="V801" s="128"/>
      <c r="W801" s="128"/>
      <c r="X801" s="128"/>
      <c r="Y801" s="128"/>
      <c r="Z801" s="128"/>
    </row>
    <row r="802" spans="1:26" ht="13.5" customHeight="1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28"/>
      <c r="V802" s="128"/>
      <c r="W802" s="128"/>
      <c r="X802" s="128"/>
      <c r="Y802" s="128"/>
      <c r="Z802" s="128"/>
    </row>
    <row r="803" spans="1:26" ht="13.5" customHeight="1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28"/>
      <c r="V803" s="128"/>
      <c r="W803" s="128"/>
      <c r="X803" s="128"/>
      <c r="Y803" s="128"/>
      <c r="Z803" s="128"/>
    </row>
    <row r="804" spans="1:26" ht="13.5" customHeight="1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28"/>
      <c r="V804" s="128"/>
      <c r="W804" s="128"/>
      <c r="X804" s="128"/>
      <c r="Y804" s="128"/>
      <c r="Z804" s="128"/>
    </row>
    <row r="805" spans="1:26" ht="13.5" customHeight="1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28"/>
      <c r="V805" s="128"/>
      <c r="W805" s="128"/>
      <c r="X805" s="128"/>
      <c r="Y805" s="128"/>
      <c r="Z805" s="128"/>
    </row>
    <row r="806" spans="1:26" ht="13.5" customHeight="1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28"/>
      <c r="V806" s="128"/>
      <c r="W806" s="128"/>
      <c r="X806" s="128"/>
      <c r="Y806" s="128"/>
      <c r="Z806" s="128"/>
    </row>
    <row r="807" spans="1:26" ht="13.5" customHeight="1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28"/>
      <c r="V807" s="128"/>
      <c r="W807" s="128"/>
      <c r="X807" s="128"/>
      <c r="Y807" s="128"/>
      <c r="Z807" s="128"/>
    </row>
    <row r="808" spans="1:26" ht="13.5" customHeight="1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28"/>
      <c r="V808" s="128"/>
      <c r="W808" s="128"/>
      <c r="X808" s="128"/>
      <c r="Y808" s="128"/>
      <c r="Z808" s="128"/>
    </row>
    <row r="809" spans="1:26" ht="13.5" customHeight="1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28"/>
      <c r="V809" s="128"/>
      <c r="W809" s="128"/>
      <c r="X809" s="128"/>
      <c r="Y809" s="128"/>
      <c r="Z809" s="128"/>
    </row>
    <row r="810" spans="1:26" ht="13.5" customHeight="1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28"/>
      <c r="V810" s="128"/>
      <c r="W810" s="128"/>
      <c r="X810" s="128"/>
      <c r="Y810" s="128"/>
      <c r="Z810" s="128"/>
    </row>
    <row r="811" spans="1:26" ht="13.5" customHeight="1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28"/>
      <c r="V811" s="128"/>
      <c r="W811" s="128"/>
      <c r="X811" s="128"/>
      <c r="Y811" s="128"/>
      <c r="Z811" s="128"/>
    </row>
    <row r="812" spans="1:26" ht="13.5" customHeight="1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28"/>
      <c r="V812" s="128"/>
      <c r="W812" s="128"/>
      <c r="X812" s="128"/>
      <c r="Y812" s="128"/>
      <c r="Z812" s="128"/>
    </row>
    <row r="813" spans="1:26" ht="13.5" customHeight="1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28"/>
      <c r="V813" s="128"/>
      <c r="W813" s="128"/>
      <c r="X813" s="128"/>
      <c r="Y813" s="128"/>
      <c r="Z813" s="128"/>
    </row>
    <row r="814" spans="1:26" ht="13.5" customHeight="1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28"/>
      <c r="V814" s="128"/>
      <c r="W814" s="128"/>
      <c r="X814" s="128"/>
      <c r="Y814" s="128"/>
      <c r="Z814" s="128"/>
    </row>
    <row r="815" spans="1:26" ht="13.5" customHeight="1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28"/>
      <c r="V815" s="128"/>
      <c r="W815" s="128"/>
      <c r="X815" s="128"/>
      <c r="Y815" s="128"/>
      <c r="Z815" s="128"/>
    </row>
    <row r="816" spans="1:26" ht="13.5" customHeight="1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28"/>
      <c r="V816" s="128"/>
      <c r="W816" s="128"/>
      <c r="X816" s="128"/>
      <c r="Y816" s="128"/>
      <c r="Z816" s="128"/>
    </row>
    <row r="817" spans="1:26" ht="13.5" customHeight="1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28"/>
      <c r="V817" s="128"/>
      <c r="W817" s="128"/>
      <c r="X817" s="128"/>
      <c r="Y817" s="128"/>
      <c r="Z817" s="128"/>
    </row>
    <row r="818" spans="1:26" ht="13.5" customHeight="1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28"/>
      <c r="V818" s="128"/>
      <c r="W818" s="128"/>
      <c r="X818" s="128"/>
      <c r="Y818" s="128"/>
      <c r="Z818" s="128"/>
    </row>
    <row r="819" spans="1:26" ht="13.5" customHeight="1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28"/>
      <c r="V819" s="128"/>
      <c r="W819" s="128"/>
      <c r="X819" s="128"/>
      <c r="Y819" s="128"/>
      <c r="Z819" s="128"/>
    </row>
    <row r="820" spans="1:26" ht="13.5" customHeight="1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28"/>
      <c r="V820" s="128"/>
      <c r="W820" s="128"/>
      <c r="X820" s="128"/>
      <c r="Y820" s="128"/>
      <c r="Z820" s="128"/>
    </row>
    <row r="821" spans="1:26" ht="13.5" customHeight="1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28"/>
      <c r="V821" s="128"/>
      <c r="W821" s="128"/>
      <c r="X821" s="128"/>
      <c r="Y821" s="128"/>
      <c r="Z821" s="128"/>
    </row>
    <row r="822" spans="1:26" ht="13.5" customHeight="1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28"/>
      <c r="V822" s="128"/>
      <c r="W822" s="128"/>
      <c r="X822" s="128"/>
      <c r="Y822" s="128"/>
      <c r="Z822" s="128"/>
    </row>
    <row r="823" spans="1:26" ht="13.5" customHeight="1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28"/>
      <c r="V823" s="128"/>
      <c r="W823" s="128"/>
      <c r="X823" s="128"/>
      <c r="Y823" s="128"/>
      <c r="Z823" s="128"/>
    </row>
    <row r="824" spans="1:26" ht="13.5" customHeight="1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28"/>
      <c r="V824" s="128"/>
      <c r="W824" s="128"/>
      <c r="X824" s="128"/>
      <c r="Y824" s="128"/>
      <c r="Z824" s="128"/>
    </row>
    <row r="825" spans="1:26" ht="13.5" customHeight="1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28"/>
      <c r="V825" s="128"/>
      <c r="W825" s="128"/>
      <c r="X825" s="128"/>
      <c r="Y825" s="128"/>
      <c r="Z825" s="128"/>
    </row>
    <row r="826" spans="1:26" ht="13.5" customHeight="1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28"/>
      <c r="V826" s="128"/>
      <c r="W826" s="128"/>
      <c r="X826" s="128"/>
      <c r="Y826" s="128"/>
      <c r="Z826" s="128"/>
    </row>
    <row r="827" spans="1:26" ht="13.5" customHeight="1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28"/>
      <c r="V827" s="128"/>
      <c r="W827" s="128"/>
      <c r="X827" s="128"/>
      <c r="Y827" s="128"/>
      <c r="Z827" s="128"/>
    </row>
    <row r="828" spans="1:26" ht="13.5" customHeight="1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28"/>
      <c r="V828" s="128"/>
      <c r="W828" s="128"/>
      <c r="X828" s="128"/>
      <c r="Y828" s="128"/>
      <c r="Z828" s="128"/>
    </row>
    <row r="829" spans="1:26" ht="13.5" customHeight="1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28"/>
      <c r="V829" s="128"/>
      <c r="W829" s="128"/>
      <c r="X829" s="128"/>
      <c r="Y829" s="128"/>
      <c r="Z829" s="128"/>
    </row>
    <row r="830" spans="1:26" ht="13.5" customHeight="1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28"/>
      <c r="V830" s="128"/>
      <c r="W830" s="128"/>
      <c r="X830" s="128"/>
      <c r="Y830" s="128"/>
      <c r="Z830" s="128"/>
    </row>
    <row r="831" spans="1:26" ht="13.5" customHeight="1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28"/>
      <c r="V831" s="128"/>
      <c r="W831" s="128"/>
      <c r="X831" s="128"/>
      <c r="Y831" s="128"/>
      <c r="Z831" s="128"/>
    </row>
    <row r="832" spans="1:26" ht="13.5" customHeight="1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28"/>
      <c r="V832" s="128"/>
      <c r="W832" s="128"/>
      <c r="X832" s="128"/>
      <c r="Y832" s="128"/>
      <c r="Z832" s="128"/>
    </row>
    <row r="833" spans="1:26" ht="13.5" customHeight="1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28"/>
      <c r="V833" s="128"/>
      <c r="W833" s="128"/>
      <c r="X833" s="128"/>
      <c r="Y833" s="128"/>
      <c r="Z833" s="128"/>
    </row>
    <row r="834" spans="1:26" ht="13.5" customHeight="1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28"/>
      <c r="V834" s="128"/>
      <c r="W834" s="128"/>
      <c r="X834" s="128"/>
      <c r="Y834" s="128"/>
      <c r="Z834" s="128"/>
    </row>
    <row r="835" spans="1:26" ht="13.5" customHeight="1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28"/>
      <c r="V835" s="128"/>
      <c r="W835" s="128"/>
      <c r="X835" s="128"/>
      <c r="Y835" s="128"/>
      <c r="Z835" s="128"/>
    </row>
    <row r="836" spans="1:26" ht="13.5" customHeight="1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28"/>
      <c r="V836" s="128"/>
      <c r="W836" s="128"/>
      <c r="X836" s="128"/>
      <c r="Y836" s="128"/>
      <c r="Z836" s="128"/>
    </row>
    <row r="837" spans="1:26" ht="13.5" customHeight="1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28"/>
      <c r="V837" s="128"/>
      <c r="W837" s="128"/>
      <c r="X837" s="128"/>
      <c r="Y837" s="128"/>
      <c r="Z837" s="128"/>
    </row>
    <row r="838" spans="1:26" ht="13.5" customHeight="1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28"/>
      <c r="V838" s="128"/>
      <c r="W838" s="128"/>
      <c r="X838" s="128"/>
      <c r="Y838" s="128"/>
      <c r="Z838" s="128"/>
    </row>
    <row r="839" spans="1:26" ht="13.5" customHeight="1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28"/>
      <c r="V839" s="128"/>
      <c r="W839" s="128"/>
      <c r="X839" s="128"/>
      <c r="Y839" s="128"/>
      <c r="Z839" s="128"/>
    </row>
    <row r="840" spans="1:26" ht="13.5" customHeight="1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28"/>
      <c r="V840" s="128"/>
      <c r="W840" s="128"/>
      <c r="X840" s="128"/>
      <c r="Y840" s="128"/>
      <c r="Z840" s="128"/>
    </row>
    <row r="841" spans="1:26" ht="13.5" customHeight="1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28"/>
      <c r="V841" s="128"/>
      <c r="W841" s="128"/>
      <c r="X841" s="128"/>
      <c r="Y841" s="128"/>
      <c r="Z841" s="128"/>
    </row>
    <row r="842" spans="1:26" ht="13.5" customHeight="1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28"/>
      <c r="V842" s="128"/>
      <c r="W842" s="128"/>
      <c r="X842" s="128"/>
      <c r="Y842" s="128"/>
      <c r="Z842" s="128"/>
    </row>
    <row r="843" spans="1:26" ht="13.5" customHeight="1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28"/>
      <c r="V843" s="128"/>
      <c r="W843" s="128"/>
      <c r="X843" s="128"/>
      <c r="Y843" s="128"/>
      <c r="Z843" s="128"/>
    </row>
    <row r="844" spans="1:26" ht="13.5" customHeight="1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28"/>
      <c r="V844" s="128"/>
      <c r="W844" s="128"/>
      <c r="X844" s="128"/>
      <c r="Y844" s="128"/>
      <c r="Z844" s="128"/>
    </row>
    <row r="845" spans="1:26" ht="13.5" customHeight="1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28"/>
      <c r="V845" s="128"/>
      <c r="W845" s="128"/>
      <c r="X845" s="128"/>
      <c r="Y845" s="128"/>
      <c r="Z845" s="128"/>
    </row>
    <row r="846" spans="1:26" ht="13.5" customHeight="1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28"/>
      <c r="V846" s="128"/>
      <c r="W846" s="128"/>
      <c r="X846" s="128"/>
      <c r="Y846" s="128"/>
      <c r="Z846" s="128"/>
    </row>
    <row r="847" spans="1:26" ht="13.5" customHeight="1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28"/>
      <c r="V847" s="128"/>
      <c r="W847" s="128"/>
      <c r="X847" s="128"/>
      <c r="Y847" s="128"/>
      <c r="Z847" s="128"/>
    </row>
    <row r="848" spans="1:26" ht="13.5" customHeight="1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  <c r="X848" s="128"/>
      <c r="Y848" s="128"/>
      <c r="Z848" s="128"/>
    </row>
    <row r="849" spans="1:26" ht="13.5" customHeight="1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28"/>
      <c r="V849" s="128"/>
      <c r="W849" s="128"/>
      <c r="X849" s="128"/>
      <c r="Y849" s="128"/>
      <c r="Z849" s="128"/>
    </row>
    <row r="850" spans="1:26" ht="13.5" customHeight="1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28"/>
      <c r="V850" s="128"/>
      <c r="W850" s="128"/>
      <c r="X850" s="128"/>
      <c r="Y850" s="128"/>
      <c r="Z850" s="128"/>
    </row>
    <row r="851" spans="1:26" ht="13.5" customHeight="1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28"/>
      <c r="V851" s="128"/>
      <c r="W851" s="128"/>
      <c r="X851" s="128"/>
      <c r="Y851" s="128"/>
      <c r="Z851" s="128"/>
    </row>
    <row r="852" spans="1:26" ht="13.5" customHeight="1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28"/>
      <c r="V852" s="128"/>
      <c r="W852" s="128"/>
      <c r="X852" s="128"/>
      <c r="Y852" s="128"/>
      <c r="Z852" s="128"/>
    </row>
    <row r="853" spans="1:26" ht="13.5" customHeight="1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28"/>
      <c r="V853" s="128"/>
      <c r="W853" s="128"/>
      <c r="X853" s="128"/>
      <c r="Y853" s="128"/>
      <c r="Z853" s="128"/>
    </row>
    <row r="854" spans="1:26" ht="13.5" customHeight="1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28"/>
      <c r="V854" s="128"/>
      <c r="W854" s="128"/>
      <c r="X854" s="128"/>
      <c r="Y854" s="128"/>
      <c r="Z854" s="128"/>
    </row>
    <row r="855" spans="1:26" ht="13.5" customHeight="1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28"/>
      <c r="V855" s="128"/>
      <c r="W855" s="128"/>
      <c r="X855" s="128"/>
      <c r="Y855" s="128"/>
      <c r="Z855" s="128"/>
    </row>
    <row r="856" spans="1:26" ht="13.5" customHeight="1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28"/>
      <c r="V856" s="128"/>
      <c r="W856" s="128"/>
      <c r="X856" s="128"/>
      <c r="Y856" s="128"/>
      <c r="Z856" s="128"/>
    </row>
    <row r="857" spans="1:26" ht="13.5" customHeight="1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28"/>
      <c r="V857" s="128"/>
      <c r="W857" s="128"/>
      <c r="X857" s="128"/>
      <c r="Y857" s="128"/>
      <c r="Z857" s="128"/>
    </row>
    <row r="858" spans="1:26" ht="13.5" customHeight="1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28"/>
      <c r="V858" s="128"/>
      <c r="W858" s="128"/>
      <c r="X858" s="128"/>
      <c r="Y858" s="128"/>
      <c r="Z858" s="128"/>
    </row>
    <row r="859" spans="1:26" ht="13.5" customHeight="1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28"/>
      <c r="V859" s="128"/>
      <c r="W859" s="128"/>
      <c r="X859" s="128"/>
      <c r="Y859" s="128"/>
      <c r="Z859" s="128"/>
    </row>
    <row r="860" spans="1:26" ht="13.5" customHeight="1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28"/>
      <c r="V860" s="128"/>
      <c r="W860" s="128"/>
      <c r="X860" s="128"/>
      <c r="Y860" s="128"/>
      <c r="Z860" s="128"/>
    </row>
    <row r="861" spans="1:26" ht="13.5" customHeight="1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28"/>
      <c r="V861" s="128"/>
      <c r="W861" s="128"/>
      <c r="X861" s="128"/>
      <c r="Y861" s="128"/>
      <c r="Z861" s="128"/>
    </row>
    <row r="862" spans="1:26" ht="13.5" customHeight="1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  <c r="X862" s="128"/>
      <c r="Y862" s="128"/>
      <c r="Z862" s="128"/>
    </row>
    <row r="863" spans="1:26" ht="13.5" customHeight="1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  <c r="X863" s="128"/>
      <c r="Y863" s="128"/>
      <c r="Z863" s="128"/>
    </row>
    <row r="864" spans="1:26" ht="13.5" customHeight="1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  <c r="X864" s="128"/>
      <c r="Y864" s="128"/>
      <c r="Z864" s="128"/>
    </row>
    <row r="865" spans="1:26" ht="13.5" customHeight="1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  <c r="X865" s="128"/>
      <c r="Y865" s="128"/>
      <c r="Z865" s="128"/>
    </row>
    <row r="866" spans="1:26" ht="13.5" customHeight="1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  <c r="X866" s="128"/>
      <c r="Y866" s="128"/>
      <c r="Z866" s="128"/>
    </row>
    <row r="867" spans="1:26" ht="13.5" customHeight="1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  <c r="X867" s="128"/>
      <c r="Y867" s="128"/>
      <c r="Z867" s="128"/>
    </row>
    <row r="868" spans="1:26" ht="13.5" customHeight="1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  <c r="X868" s="128"/>
      <c r="Y868" s="128"/>
      <c r="Z868" s="128"/>
    </row>
    <row r="869" spans="1:26" ht="13.5" customHeight="1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  <c r="X869" s="128"/>
      <c r="Y869" s="128"/>
      <c r="Z869" s="128"/>
    </row>
    <row r="870" spans="1:26" ht="13.5" customHeight="1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  <c r="X870" s="128"/>
      <c r="Y870" s="128"/>
      <c r="Z870" s="128"/>
    </row>
    <row r="871" spans="1:26" ht="13.5" customHeight="1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  <c r="X871" s="128"/>
      <c r="Y871" s="128"/>
      <c r="Z871" s="128"/>
    </row>
    <row r="872" spans="1:26" ht="13.5" customHeight="1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  <c r="X872" s="128"/>
      <c r="Y872" s="128"/>
      <c r="Z872" s="128"/>
    </row>
    <row r="873" spans="1:26" ht="13.5" customHeight="1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  <c r="X873" s="128"/>
      <c r="Y873" s="128"/>
      <c r="Z873" s="128"/>
    </row>
    <row r="874" spans="1:26" ht="13.5" customHeight="1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  <c r="X874" s="128"/>
      <c r="Y874" s="128"/>
      <c r="Z874" s="128"/>
    </row>
    <row r="875" spans="1:26" ht="13.5" customHeight="1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  <c r="X875" s="128"/>
      <c r="Y875" s="128"/>
      <c r="Z875" s="128"/>
    </row>
    <row r="876" spans="1:26" ht="13.5" customHeight="1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  <c r="X876" s="128"/>
      <c r="Y876" s="128"/>
      <c r="Z876" s="128"/>
    </row>
    <row r="877" spans="1:26" ht="13.5" customHeight="1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  <c r="X877" s="128"/>
      <c r="Y877" s="128"/>
      <c r="Z877" s="128"/>
    </row>
    <row r="878" spans="1:26" ht="13.5" customHeight="1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  <c r="X878" s="128"/>
      <c r="Y878" s="128"/>
      <c r="Z878" s="128"/>
    </row>
    <row r="879" spans="1:26" ht="13.5" customHeight="1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  <c r="X879" s="128"/>
      <c r="Y879" s="128"/>
      <c r="Z879" s="128"/>
    </row>
    <row r="880" spans="1:26" ht="13.5" customHeight="1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  <c r="X880" s="128"/>
      <c r="Y880" s="128"/>
      <c r="Z880" s="128"/>
    </row>
    <row r="881" spans="1:26" ht="13.5" customHeight="1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  <c r="X881" s="128"/>
      <c r="Y881" s="128"/>
      <c r="Z881" s="128"/>
    </row>
    <row r="882" spans="1:26" ht="13.5" customHeight="1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  <c r="X882" s="128"/>
      <c r="Y882" s="128"/>
      <c r="Z882" s="128"/>
    </row>
    <row r="883" spans="1:26" ht="13.5" customHeight="1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  <c r="X883" s="128"/>
      <c r="Y883" s="128"/>
      <c r="Z883" s="128"/>
    </row>
    <row r="884" spans="1:26" ht="13.5" customHeight="1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  <c r="X884" s="128"/>
      <c r="Y884" s="128"/>
      <c r="Z884" s="128"/>
    </row>
    <row r="885" spans="1:26" ht="13.5" customHeight="1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  <c r="X885" s="128"/>
      <c r="Y885" s="128"/>
      <c r="Z885" s="128"/>
    </row>
    <row r="886" spans="1:26" ht="13.5" customHeight="1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  <c r="X886" s="128"/>
      <c r="Y886" s="128"/>
      <c r="Z886" s="128"/>
    </row>
    <row r="887" spans="1:26" ht="13.5" customHeight="1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  <c r="X887" s="128"/>
      <c r="Y887" s="128"/>
      <c r="Z887" s="128"/>
    </row>
    <row r="888" spans="1:26" ht="13.5" customHeight="1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  <c r="X888" s="128"/>
      <c r="Y888" s="128"/>
      <c r="Z888" s="128"/>
    </row>
    <row r="889" spans="1:26" ht="13.5" customHeight="1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  <c r="X889" s="128"/>
      <c r="Y889" s="128"/>
      <c r="Z889" s="128"/>
    </row>
    <row r="890" spans="1:26" ht="13.5" customHeight="1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  <c r="X890" s="128"/>
      <c r="Y890" s="128"/>
      <c r="Z890" s="128"/>
    </row>
    <row r="891" spans="1:26" ht="13.5" customHeight="1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  <c r="X891" s="128"/>
      <c r="Y891" s="128"/>
      <c r="Z891" s="128"/>
    </row>
    <row r="892" spans="1:26" ht="13.5" customHeight="1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  <c r="Z892" s="128"/>
    </row>
    <row r="893" spans="1:26" ht="13.5" customHeight="1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  <c r="X893" s="128"/>
      <c r="Y893" s="128"/>
      <c r="Z893" s="128"/>
    </row>
    <row r="894" spans="1:26" ht="13.5" customHeight="1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  <c r="X894" s="128"/>
      <c r="Y894" s="128"/>
      <c r="Z894" s="128"/>
    </row>
    <row r="895" spans="1:26" ht="13.5" customHeight="1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  <c r="X895" s="128"/>
      <c r="Y895" s="128"/>
      <c r="Z895" s="128"/>
    </row>
    <row r="896" spans="1:26" ht="13.5" customHeight="1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  <c r="X896" s="128"/>
      <c r="Y896" s="128"/>
      <c r="Z896" s="128"/>
    </row>
    <row r="897" spans="1:26" ht="13.5" customHeight="1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  <c r="X897" s="128"/>
      <c r="Y897" s="128"/>
      <c r="Z897" s="128"/>
    </row>
    <row r="898" spans="1:26" ht="13.5" customHeight="1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  <c r="X898" s="128"/>
      <c r="Y898" s="128"/>
      <c r="Z898" s="128"/>
    </row>
    <row r="899" spans="1:26" ht="13.5" customHeight="1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  <c r="X899" s="128"/>
      <c r="Y899" s="128"/>
      <c r="Z899" s="128"/>
    </row>
    <row r="900" spans="1:26" ht="13.5" customHeight="1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  <c r="X900" s="128"/>
      <c r="Y900" s="128"/>
      <c r="Z900" s="128"/>
    </row>
    <row r="901" spans="1:26" ht="13.5" customHeight="1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  <c r="X901" s="128"/>
      <c r="Y901" s="128"/>
      <c r="Z901" s="128"/>
    </row>
    <row r="902" spans="1:26" ht="13.5" customHeight="1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  <c r="X902" s="128"/>
      <c r="Y902" s="128"/>
      <c r="Z902" s="128"/>
    </row>
    <row r="903" spans="1:26" ht="13.5" customHeight="1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  <c r="X903" s="128"/>
      <c r="Y903" s="128"/>
      <c r="Z903" s="128"/>
    </row>
    <row r="904" spans="1:26" ht="13.5" customHeight="1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  <c r="X904" s="128"/>
      <c r="Y904" s="128"/>
      <c r="Z904" s="128"/>
    </row>
    <row r="905" spans="1:26" ht="13.5" customHeight="1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  <c r="X905" s="128"/>
      <c r="Y905" s="128"/>
      <c r="Z905" s="128"/>
    </row>
    <row r="906" spans="1:26" ht="13.5" customHeight="1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  <c r="X906" s="128"/>
      <c r="Y906" s="128"/>
      <c r="Z906" s="128"/>
    </row>
    <row r="907" spans="1:26" ht="13.5" customHeight="1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  <c r="X907" s="128"/>
      <c r="Y907" s="128"/>
      <c r="Z907" s="128"/>
    </row>
    <row r="908" spans="1:26" ht="13.5" customHeight="1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  <c r="X908" s="128"/>
      <c r="Y908" s="128"/>
      <c r="Z908" s="128"/>
    </row>
    <row r="909" spans="1:26" ht="13.5" customHeight="1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  <c r="X909" s="128"/>
      <c r="Y909" s="128"/>
      <c r="Z909" s="128"/>
    </row>
    <row r="910" spans="1:26" ht="13.5" customHeight="1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  <c r="X910" s="128"/>
      <c r="Y910" s="128"/>
      <c r="Z910" s="128"/>
    </row>
    <row r="911" spans="1:26" ht="13.5" customHeight="1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  <c r="Z911" s="128"/>
    </row>
    <row r="912" spans="1:26" ht="13.5" customHeight="1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  <c r="X912" s="128"/>
      <c r="Y912" s="128"/>
      <c r="Z912" s="128"/>
    </row>
    <row r="913" spans="1:26" ht="13.5" customHeight="1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  <c r="X913" s="128"/>
      <c r="Y913" s="128"/>
      <c r="Z913" s="128"/>
    </row>
    <row r="914" spans="1:26" ht="13.5" customHeight="1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  <c r="O914" s="128"/>
      <c r="P914" s="128"/>
      <c r="Q914" s="128"/>
      <c r="R914" s="128"/>
      <c r="S914" s="128"/>
      <c r="T914" s="128"/>
      <c r="U914" s="128"/>
      <c r="V914" s="128"/>
      <c r="W914" s="128"/>
      <c r="X914" s="128"/>
      <c r="Y914" s="128"/>
      <c r="Z914" s="128"/>
    </row>
    <row r="915" spans="1:26" ht="13.5" customHeight="1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  <c r="O915" s="128"/>
      <c r="P915" s="128"/>
      <c r="Q915" s="128"/>
      <c r="R915" s="128"/>
      <c r="S915" s="128"/>
      <c r="T915" s="128"/>
      <c r="U915" s="128"/>
      <c r="V915" s="128"/>
      <c r="W915" s="128"/>
      <c r="X915" s="128"/>
      <c r="Y915" s="128"/>
      <c r="Z915" s="128"/>
    </row>
    <row r="916" spans="1:26" ht="13.5" customHeight="1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  <c r="O916" s="128"/>
      <c r="P916" s="128"/>
      <c r="Q916" s="128"/>
      <c r="R916" s="128"/>
      <c r="S916" s="128"/>
      <c r="T916" s="128"/>
      <c r="U916" s="128"/>
      <c r="V916" s="128"/>
      <c r="W916" s="128"/>
      <c r="X916" s="128"/>
      <c r="Y916" s="128"/>
      <c r="Z916" s="128"/>
    </row>
    <row r="917" spans="1:26" ht="13.5" customHeight="1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  <c r="O917" s="128"/>
      <c r="P917" s="128"/>
      <c r="Q917" s="128"/>
      <c r="R917" s="128"/>
      <c r="S917" s="128"/>
      <c r="T917" s="128"/>
      <c r="U917" s="128"/>
      <c r="V917" s="128"/>
      <c r="W917" s="128"/>
      <c r="X917" s="128"/>
      <c r="Y917" s="128"/>
      <c r="Z917" s="128"/>
    </row>
    <row r="918" spans="1:26" ht="13.5" customHeight="1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  <c r="O918" s="128"/>
      <c r="P918" s="128"/>
      <c r="Q918" s="128"/>
      <c r="R918" s="128"/>
      <c r="S918" s="128"/>
      <c r="T918" s="128"/>
      <c r="U918" s="128"/>
      <c r="V918" s="128"/>
      <c r="W918" s="128"/>
      <c r="X918" s="128"/>
      <c r="Y918" s="128"/>
      <c r="Z918" s="128"/>
    </row>
    <row r="919" spans="1:26" ht="13.5" customHeight="1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  <c r="O919" s="128"/>
      <c r="P919" s="128"/>
      <c r="Q919" s="128"/>
      <c r="R919" s="128"/>
      <c r="S919" s="128"/>
      <c r="T919" s="128"/>
      <c r="U919" s="128"/>
      <c r="V919" s="128"/>
      <c r="W919" s="128"/>
      <c r="X919" s="128"/>
      <c r="Y919" s="128"/>
      <c r="Z919" s="128"/>
    </row>
    <row r="920" spans="1:26" ht="13.5" customHeight="1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  <c r="O920" s="128"/>
      <c r="P920" s="128"/>
      <c r="Q920" s="128"/>
      <c r="R920" s="128"/>
      <c r="S920" s="128"/>
      <c r="T920" s="128"/>
      <c r="U920" s="128"/>
      <c r="V920" s="128"/>
      <c r="W920" s="128"/>
      <c r="X920" s="128"/>
      <c r="Y920" s="128"/>
      <c r="Z920" s="128"/>
    </row>
    <row r="921" spans="1:26" ht="13.5" customHeight="1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  <c r="O921" s="128"/>
      <c r="P921" s="128"/>
      <c r="Q921" s="128"/>
      <c r="R921" s="128"/>
      <c r="S921" s="128"/>
      <c r="T921" s="128"/>
      <c r="U921" s="128"/>
      <c r="V921" s="128"/>
      <c r="W921" s="128"/>
      <c r="X921" s="128"/>
      <c r="Y921" s="128"/>
      <c r="Z921" s="128"/>
    </row>
    <row r="922" spans="1:26" ht="13.5" customHeight="1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  <c r="O922" s="128"/>
      <c r="P922" s="128"/>
      <c r="Q922" s="128"/>
      <c r="R922" s="128"/>
      <c r="S922" s="128"/>
      <c r="T922" s="128"/>
      <c r="U922" s="128"/>
      <c r="V922" s="128"/>
      <c r="W922" s="128"/>
      <c r="X922" s="128"/>
      <c r="Y922" s="128"/>
      <c r="Z922" s="128"/>
    </row>
    <row r="923" spans="1:26" ht="13.5" customHeight="1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  <c r="O923" s="128"/>
      <c r="P923" s="128"/>
      <c r="Q923" s="128"/>
      <c r="R923" s="128"/>
      <c r="S923" s="128"/>
      <c r="T923" s="128"/>
      <c r="U923" s="128"/>
      <c r="V923" s="128"/>
      <c r="W923" s="128"/>
      <c r="X923" s="128"/>
      <c r="Y923" s="128"/>
      <c r="Z923" s="128"/>
    </row>
    <row r="924" spans="1:26" ht="13.5" customHeight="1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  <c r="O924" s="128"/>
      <c r="P924" s="128"/>
      <c r="Q924" s="128"/>
      <c r="R924" s="128"/>
      <c r="S924" s="128"/>
      <c r="T924" s="128"/>
      <c r="U924" s="128"/>
      <c r="V924" s="128"/>
      <c r="W924" s="128"/>
      <c r="X924" s="128"/>
      <c r="Y924" s="128"/>
      <c r="Z924" s="128"/>
    </row>
    <row r="925" spans="1:26" ht="13.5" customHeight="1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  <c r="O925" s="128"/>
      <c r="P925" s="128"/>
      <c r="Q925" s="128"/>
      <c r="R925" s="128"/>
      <c r="S925" s="128"/>
      <c r="T925" s="128"/>
      <c r="U925" s="128"/>
      <c r="V925" s="128"/>
      <c r="W925" s="128"/>
      <c r="X925" s="128"/>
      <c r="Y925" s="128"/>
      <c r="Z925" s="128"/>
    </row>
    <row r="926" spans="1:26" ht="13.5" customHeight="1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  <c r="O926" s="128"/>
      <c r="P926" s="128"/>
      <c r="Q926" s="128"/>
      <c r="R926" s="128"/>
      <c r="S926" s="128"/>
      <c r="T926" s="128"/>
      <c r="U926" s="128"/>
      <c r="V926" s="128"/>
      <c r="W926" s="128"/>
      <c r="X926" s="128"/>
      <c r="Y926" s="128"/>
      <c r="Z926" s="128"/>
    </row>
    <row r="927" spans="1:26" ht="13.5" customHeight="1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  <c r="O927" s="128"/>
      <c r="P927" s="128"/>
      <c r="Q927" s="128"/>
      <c r="R927" s="128"/>
      <c r="S927" s="128"/>
      <c r="T927" s="128"/>
      <c r="U927" s="128"/>
      <c r="V927" s="128"/>
      <c r="W927" s="128"/>
      <c r="X927" s="128"/>
      <c r="Y927" s="128"/>
      <c r="Z927" s="128"/>
    </row>
    <row r="928" spans="1:26" ht="13.5" customHeight="1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  <c r="O928" s="128"/>
      <c r="P928" s="128"/>
      <c r="Q928" s="128"/>
      <c r="R928" s="128"/>
      <c r="S928" s="128"/>
      <c r="T928" s="128"/>
      <c r="U928" s="128"/>
      <c r="V928" s="128"/>
      <c r="W928" s="128"/>
      <c r="X928" s="128"/>
      <c r="Y928" s="128"/>
      <c r="Z928" s="128"/>
    </row>
    <row r="929" spans="1:26" ht="13.5" customHeight="1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  <c r="O929" s="128"/>
      <c r="P929" s="128"/>
      <c r="Q929" s="128"/>
      <c r="R929" s="128"/>
      <c r="S929" s="128"/>
      <c r="T929" s="128"/>
      <c r="U929" s="128"/>
      <c r="V929" s="128"/>
      <c r="W929" s="128"/>
      <c r="X929" s="128"/>
      <c r="Y929" s="128"/>
      <c r="Z929" s="128"/>
    </row>
    <row r="930" spans="1:26" ht="13.5" customHeight="1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  <c r="O930" s="128"/>
      <c r="P930" s="128"/>
      <c r="Q930" s="128"/>
      <c r="R930" s="128"/>
      <c r="S930" s="128"/>
      <c r="T930" s="128"/>
      <c r="U930" s="128"/>
      <c r="V930" s="128"/>
      <c r="W930" s="128"/>
      <c r="X930" s="128"/>
      <c r="Y930" s="128"/>
      <c r="Z930" s="128"/>
    </row>
    <row r="931" spans="1:26" ht="13.5" customHeight="1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  <c r="O931" s="128"/>
      <c r="P931" s="128"/>
      <c r="Q931" s="128"/>
      <c r="R931" s="128"/>
      <c r="S931" s="128"/>
      <c r="T931" s="128"/>
      <c r="U931" s="128"/>
      <c r="V931" s="128"/>
      <c r="W931" s="128"/>
      <c r="X931" s="128"/>
      <c r="Y931" s="128"/>
      <c r="Z931" s="128"/>
    </row>
    <row r="932" spans="1:26" ht="13.5" customHeight="1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  <c r="O932" s="128"/>
      <c r="P932" s="128"/>
      <c r="Q932" s="128"/>
      <c r="R932" s="128"/>
      <c r="S932" s="128"/>
      <c r="T932" s="128"/>
      <c r="U932" s="128"/>
      <c r="V932" s="128"/>
      <c r="W932" s="128"/>
      <c r="X932" s="128"/>
      <c r="Y932" s="128"/>
      <c r="Z932" s="128"/>
    </row>
    <row r="933" spans="1:26" ht="13.5" customHeight="1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  <c r="O933" s="128"/>
      <c r="P933" s="128"/>
      <c r="Q933" s="128"/>
      <c r="R933" s="128"/>
      <c r="S933" s="128"/>
      <c r="T933" s="128"/>
      <c r="U933" s="128"/>
      <c r="V933" s="128"/>
      <c r="W933" s="128"/>
      <c r="X933" s="128"/>
      <c r="Y933" s="128"/>
      <c r="Z933" s="128"/>
    </row>
    <row r="934" spans="1:26" ht="13.5" customHeight="1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  <c r="O934" s="128"/>
      <c r="P934" s="128"/>
      <c r="Q934" s="128"/>
      <c r="R934" s="128"/>
      <c r="S934" s="128"/>
      <c r="T934" s="128"/>
      <c r="U934" s="128"/>
      <c r="V934" s="128"/>
      <c r="W934" s="128"/>
      <c r="X934" s="128"/>
      <c r="Y934" s="128"/>
      <c r="Z934" s="128"/>
    </row>
    <row r="935" spans="1:26" ht="13.5" customHeight="1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  <c r="O935" s="128"/>
      <c r="P935" s="128"/>
      <c r="Q935" s="128"/>
      <c r="R935" s="128"/>
      <c r="S935" s="128"/>
      <c r="T935" s="128"/>
      <c r="U935" s="128"/>
      <c r="V935" s="128"/>
      <c r="W935" s="128"/>
      <c r="X935" s="128"/>
      <c r="Y935" s="128"/>
      <c r="Z935" s="128"/>
    </row>
    <row r="936" spans="1:26" ht="13.5" customHeight="1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  <c r="O936" s="128"/>
      <c r="P936" s="128"/>
      <c r="Q936" s="128"/>
      <c r="R936" s="128"/>
      <c r="S936" s="128"/>
      <c r="T936" s="128"/>
      <c r="U936" s="128"/>
      <c r="V936" s="128"/>
      <c r="W936" s="128"/>
      <c r="X936" s="128"/>
      <c r="Y936" s="128"/>
      <c r="Z936" s="128"/>
    </row>
    <row r="937" spans="1:26" ht="13.5" customHeight="1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  <c r="O937" s="128"/>
      <c r="P937" s="128"/>
      <c r="Q937" s="128"/>
      <c r="R937" s="128"/>
      <c r="S937" s="128"/>
      <c r="T937" s="128"/>
      <c r="U937" s="128"/>
      <c r="V937" s="128"/>
      <c r="W937" s="128"/>
      <c r="X937" s="128"/>
      <c r="Y937" s="128"/>
      <c r="Z937" s="128"/>
    </row>
    <row r="938" spans="1:26" ht="13.5" customHeight="1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  <c r="O938" s="128"/>
      <c r="P938" s="128"/>
      <c r="Q938" s="128"/>
      <c r="R938" s="128"/>
      <c r="S938" s="128"/>
      <c r="T938" s="128"/>
      <c r="U938" s="128"/>
      <c r="V938" s="128"/>
      <c r="W938" s="128"/>
      <c r="X938" s="128"/>
      <c r="Y938" s="128"/>
      <c r="Z938" s="128"/>
    </row>
    <row r="939" spans="1:26" ht="13.5" customHeight="1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  <c r="O939" s="128"/>
      <c r="P939" s="128"/>
      <c r="Q939" s="128"/>
      <c r="R939" s="128"/>
      <c r="S939" s="128"/>
      <c r="T939" s="128"/>
      <c r="U939" s="128"/>
      <c r="V939" s="128"/>
      <c r="W939" s="128"/>
      <c r="X939" s="128"/>
      <c r="Y939" s="128"/>
      <c r="Z939" s="128"/>
    </row>
    <row r="940" spans="1:26" ht="13.5" customHeight="1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  <c r="O940" s="128"/>
      <c r="P940" s="128"/>
      <c r="Q940" s="128"/>
      <c r="R940" s="128"/>
      <c r="S940" s="128"/>
      <c r="T940" s="128"/>
      <c r="U940" s="128"/>
      <c r="V940" s="128"/>
      <c r="W940" s="128"/>
      <c r="X940" s="128"/>
      <c r="Y940" s="128"/>
      <c r="Z940" s="128"/>
    </row>
    <row r="941" spans="1:26" ht="13.5" customHeight="1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  <c r="O941" s="128"/>
      <c r="P941" s="128"/>
      <c r="Q941" s="128"/>
      <c r="R941" s="128"/>
      <c r="S941" s="128"/>
      <c r="T941" s="128"/>
      <c r="U941" s="128"/>
      <c r="V941" s="128"/>
      <c r="W941" s="128"/>
      <c r="X941" s="128"/>
      <c r="Y941" s="128"/>
      <c r="Z941" s="128"/>
    </row>
    <row r="942" spans="1:26" ht="13.5" customHeight="1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  <c r="O942" s="128"/>
      <c r="P942" s="128"/>
      <c r="Q942" s="128"/>
      <c r="R942" s="128"/>
      <c r="S942" s="128"/>
      <c r="T942" s="128"/>
      <c r="U942" s="128"/>
      <c r="V942" s="128"/>
      <c r="W942" s="128"/>
      <c r="X942" s="128"/>
      <c r="Y942" s="128"/>
      <c r="Z942" s="128"/>
    </row>
    <row r="943" spans="1:26" ht="13.5" customHeight="1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  <c r="O943" s="128"/>
      <c r="P943" s="128"/>
      <c r="Q943" s="128"/>
      <c r="R943" s="128"/>
      <c r="S943" s="128"/>
      <c r="T943" s="128"/>
      <c r="U943" s="128"/>
      <c r="V943" s="128"/>
      <c r="W943" s="128"/>
      <c r="X943" s="128"/>
      <c r="Y943" s="128"/>
      <c r="Z943" s="128"/>
    </row>
    <row r="944" spans="1:26" ht="13.5" customHeight="1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  <c r="O944" s="128"/>
      <c r="P944" s="128"/>
      <c r="Q944" s="128"/>
      <c r="R944" s="128"/>
      <c r="S944" s="128"/>
      <c r="T944" s="128"/>
      <c r="U944" s="128"/>
      <c r="V944" s="128"/>
      <c r="W944" s="128"/>
      <c r="X944" s="128"/>
      <c r="Y944" s="128"/>
      <c r="Z944" s="128"/>
    </row>
    <row r="945" spans="1:26" ht="13.5" customHeight="1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  <c r="Z945" s="128"/>
    </row>
    <row r="946" spans="1:26" ht="13.5" customHeight="1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  <c r="O946" s="128"/>
      <c r="P946" s="128"/>
      <c r="Q946" s="128"/>
      <c r="R946" s="128"/>
      <c r="S946" s="128"/>
      <c r="T946" s="128"/>
      <c r="U946" s="128"/>
      <c r="V946" s="128"/>
      <c r="W946" s="128"/>
      <c r="X946" s="128"/>
      <c r="Y946" s="128"/>
      <c r="Z946" s="128"/>
    </row>
    <row r="947" spans="1:26" ht="13.5" customHeight="1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  <c r="O947" s="128"/>
      <c r="P947" s="128"/>
      <c r="Q947" s="128"/>
      <c r="R947" s="128"/>
      <c r="S947" s="128"/>
      <c r="T947" s="128"/>
      <c r="U947" s="128"/>
      <c r="V947" s="128"/>
      <c r="W947" s="128"/>
      <c r="X947" s="128"/>
      <c r="Y947" s="128"/>
      <c r="Z947" s="128"/>
    </row>
    <row r="948" spans="1:26" ht="13.5" customHeight="1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  <c r="O948" s="128"/>
      <c r="P948" s="128"/>
      <c r="Q948" s="128"/>
      <c r="R948" s="128"/>
      <c r="S948" s="128"/>
      <c r="T948" s="128"/>
      <c r="U948" s="128"/>
      <c r="V948" s="128"/>
      <c r="W948" s="128"/>
      <c r="X948" s="128"/>
      <c r="Y948" s="128"/>
      <c r="Z948" s="128"/>
    </row>
    <row r="949" spans="1:26" ht="13.5" customHeight="1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  <c r="O949" s="128"/>
      <c r="P949" s="128"/>
      <c r="Q949" s="128"/>
      <c r="R949" s="128"/>
      <c r="S949" s="128"/>
      <c r="T949" s="128"/>
      <c r="U949" s="128"/>
      <c r="V949" s="128"/>
      <c r="W949" s="128"/>
      <c r="X949" s="128"/>
      <c r="Y949" s="128"/>
      <c r="Z949" s="128"/>
    </row>
    <row r="950" spans="1:26" ht="13.5" customHeight="1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  <c r="O950" s="128"/>
      <c r="P950" s="128"/>
      <c r="Q950" s="128"/>
      <c r="R950" s="128"/>
      <c r="S950" s="128"/>
      <c r="T950" s="128"/>
      <c r="U950" s="128"/>
      <c r="V950" s="128"/>
      <c r="W950" s="128"/>
      <c r="X950" s="128"/>
      <c r="Y950" s="128"/>
      <c r="Z950" s="128"/>
    </row>
    <row r="951" spans="1:26" ht="13.5" customHeight="1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  <c r="O951" s="128"/>
      <c r="P951" s="128"/>
      <c r="Q951" s="128"/>
      <c r="R951" s="128"/>
      <c r="S951" s="128"/>
      <c r="T951" s="128"/>
      <c r="U951" s="128"/>
      <c r="V951" s="128"/>
      <c r="W951" s="128"/>
      <c r="X951" s="128"/>
      <c r="Y951" s="128"/>
      <c r="Z951" s="128"/>
    </row>
    <row r="952" spans="1:26" ht="13.5" customHeight="1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  <c r="O952" s="128"/>
      <c r="P952" s="128"/>
      <c r="Q952" s="128"/>
      <c r="R952" s="128"/>
      <c r="S952" s="128"/>
      <c r="T952" s="128"/>
      <c r="U952" s="128"/>
      <c r="V952" s="128"/>
      <c r="W952" s="128"/>
      <c r="X952" s="128"/>
      <c r="Y952" s="128"/>
      <c r="Z952" s="128"/>
    </row>
    <row r="953" spans="1:26" ht="13.5" customHeight="1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  <c r="O953" s="128"/>
      <c r="P953" s="128"/>
      <c r="Q953" s="128"/>
      <c r="R953" s="128"/>
      <c r="S953" s="128"/>
      <c r="T953" s="128"/>
      <c r="U953" s="128"/>
      <c r="V953" s="128"/>
      <c r="W953" s="128"/>
      <c r="X953" s="128"/>
      <c r="Y953" s="128"/>
      <c r="Z953" s="128"/>
    </row>
    <row r="954" spans="1:26" ht="13.5" customHeight="1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  <c r="O954" s="128"/>
      <c r="P954" s="128"/>
      <c r="Q954" s="128"/>
      <c r="R954" s="128"/>
      <c r="S954" s="128"/>
      <c r="T954" s="128"/>
      <c r="U954" s="128"/>
      <c r="V954" s="128"/>
      <c r="W954" s="128"/>
      <c r="X954" s="128"/>
      <c r="Y954" s="128"/>
      <c r="Z954" s="128"/>
    </row>
    <row r="955" spans="1:26" ht="13.5" customHeight="1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  <c r="O955" s="128"/>
      <c r="P955" s="128"/>
      <c r="Q955" s="128"/>
      <c r="R955" s="128"/>
      <c r="S955" s="128"/>
      <c r="T955" s="128"/>
      <c r="U955" s="128"/>
      <c r="V955" s="128"/>
      <c r="W955" s="128"/>
      <c r="X955" s="128"/>
      <c r="Y955" s="128"/>
      <c r="Z955" s="128"/>
    </row>
    <row r="956" spans="1:26" ht="13.5" customHeight="1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  <c r="O956" s="128"/>
      <c r="P956" s="128"/>
      <c r="Q956" s="128"/>
      <c r="R956" s="128"/>
      <c r="S956" s="128"/>
      <c r="T956" s="128"/>
      <c r="U956" s="128"/>
      <c r="V956" s="128"/>
      <c r="W956" s="128"/>
      <c r="X956" s="128"/>
      <c r="Y956" s="128"/>
      <c r="Z956" s="128"/>
    </row>
    <row r="957" spans="1:26" ht="13.5" customHeight="1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  <c r="O957" s="128"/>
      <c r="P957" s="128"/>
      <c r="Q957" s="128"/>
      <c r="R957" s="128"/>
      <c r="S957" s="128"/>
      <c r="T957" s="128"/>
      <c r="U957" s="128"/>
      <c r="V957" s="128"/>
      <c r="W957" s="128"/>
      <c r="X957" s="128"/>
      <c r="Y957" s="128"/>
      <c r="Z957" s="128"/>
    </row>
    <row r="958" spans="1:26" ht="13.5" customHeight="1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  <c r="O958" s="128"/>
      <c r="P958" s="128"/>
      <c r="Q958" s="128"/>
      <c r="R958" s="128"/>
      <c r="S958" s="128"/>
      <c r="T958" s="128"/>
      <c r="U958" s="128"/>
      <c r="V958" s="128"/>
      <c r="W958" s="128"/>
      <c r="X958" s="128"/>
      <c r="Y958" s="128"/>
      <c r="Z958" s="128"/>
    </row>
    <row r="959" spans="1:26" ht="13.5" customHeight="1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  <c r="O959" s="128"/>
      <c r="P959" s="128"/>
      <c r="Q959" s="128"/>
      <c r="R959" s="128"/>
      <c r="S959" s="128"/>
      <c r="T959" s="128"/>
      <c r="U959" s="128"/>
      <c r="V959" s="128"/>
      <c r="W959" s="128"/>
      <c r="X959" s="128"/>
      <c r="Y959" s="128"/>
      <c r="Z959" s="128"/>
    </row>
    <row r="960" spans="1:26" ht="13.5" customHeight="1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  <c r="O960" s="128"/>
      <c r="P960" s="128"/>
      <c r="Q960" s="128"/>
      <c r="R960" s="128"/>
      <c r="S960" s="128"/>
      <c r="T960" s="128"/>
      <c r="U960" s="128"/>
      <c r="V960" s="128"/>
      <c r="W960" s="128"/>
      <c r="X960" s="128"/>
      <c r="Y960" s="128"/>
      <c r="Z960" s="128"/>
    </row>
    <row r="961" spans="1:26" ht="13.5" customHeight="1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  <c r="O961" s="128"/>
      <c r="P961" s="128"/>
      <c r="Q961" s="128"/>
      <c r="R961" s="128"/>
      <c r="S961" s="128"/>
      <c r="T961" s="128"/>
      <c r="U961" s="128"/>
      <c r="V961" s="128"/>
      <c r="W961" s="128"/>
      <c r="X961" s="128"/>
      <c r="Y961" s="128"/>
      <c r="Z961" s="128"/>
    </row>
    <row r="962" spans="1:26" ht="13.5" customHeight="1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  <c r="O962" s="128"/>
      <c r="P962" s="128"/>
      <c r="Q962" s="128"/>
      <c r="R962" s="128"/>
      <c r="S962" s="128"/>
      <c r="T962" s="128"/>
      <c r="U962" s="128"/>
      <c r="V962" s="128"/>
      <c r="W962" s="128"/>
      <c r="X962" s="128"/>
      <c r="Y962" s="128"/>
      <c r="Z962" s="128"/>
    </row>
    <row r="963" spans="1:26" ht="13.5" customHeight="1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  <c r="O963" s="128"/>
      <c r="P963" s="128"/>
      <c r="Q963" s="128"/>
      <c r="R963" s="128"/>
      <c r="S963" s="128"/>
      <c r="T963" s="128"/>
      <c r="U963" s="128"/>
      <c r="V963" s="128"/>
      <c r="W963" s="128"/>
      <c r="X963" s="128"/>
      <c r="Y963" s="128"/>
      <c r="Z963" s="128"/>
    </row>
    <row r="964" spans="1:26" ht="13.5" customHeight="1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  <c r="O964" s="128"/>
      <c r="P964" s="128"/>
      <c r="Q964" s="128"/>
      <c r="R964" s="128"/>
      <c r="S964" s="128"/>
      <c r="T964" s="128"/>
      <c r="U964" s="128"/>
      <c r="V964" s="128"/>
      <c r="W964" s="128"/>
      <c r="X964" s="128"/>
      <c r="Y964" s="128"/>
      <c r="Z964" s="128"/>
    </row>
    <row r="965" spans="1:26" ht="13.5" customHeight="1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  <c r="O965" s="128"/>
      <c r="P965" s="128"/>
      <c r="Q965" s="128"/>
      <c r="R965" s="128"/>
      <c r="S965" s="128"/>
      <c r="T965" s="128"/>
      <c r="U965" s="128"/>
      <c r="V965" s="128"/>
      <c r="W965" s="128"/>
      <c r="X965" s="128"/>
      <c r="Y965" s="128"/>
      <c r="Z965" s="128"/>
    </row>
    <row r="966" spans="1:26" ht="13.5" customHeight="1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  <c r="O966" s="128"/>
      <c r="P966" s="128"/>
      <c r="Q966" s="128"/>
      <c r="R966" s="128"/>
      <c r="S966" s="128"/>
      <c r="T966" s="128"/>
      <c r="U966" s="128"/>
      <c r="V966" s="128"/>
      <c r="W966" s="128"/>
      <c r="X966" s="128"/>
      <c r="Y966" s="128"/>
      <c r="Z966" s="128"/>
    </row>
    <row r="967" spans="1:26" ht="13.5" customHeight="1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  <c r="O967" s="128"/>
      <c r="P967" s="128"/>
      <c r="Q967" s="128"/>
      <c r="R967" s="128"/>
      <c r="S967" s="128"/>
      <c r="T967" s="128"/>
      <c r="U967" s="128"/>
      <c r="V967" s="128"/>
      <c r="W967" s="128"/>
      <c r="X967" s="128"/>
      <c r="Y967" s="128"/>
      <c r="Z967" s="128"/>
    </row>
    <row r="968" spans="1:26" ht="13.5" customHeight="1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  <c r="O968" s="128"/>
      <c r="P968" s="128"/>
      <c r="Q968" s="128"/>
      <c r="R968" s="128"/>
      <c r="S968" s="128"/>
      <c r="T968" s="128"/>
      <c r="U968" s="128"/>
      <c r="V968" s="128"/>
      <c r="W968" s="128"/>
      <c r="X968" s="128"/>
      <c r="Y968" s="128"/>
      <c r="Z968" s="128"/>
    </row>
    <row r="969" spans="1:26" ht="13.5" customHeight="1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  <c r="O969" s="128"/>
      <c r="P969" s="128"/>
      <c r="Q969" s="128"/>
      <c r="R969" s="128"/>
      <c r="S969" s="128"/>
      <c r="T969" s="128"/>
      <c r="U969" s="128"/>
      <c r="V969" s="128"/>
      <c r="W969" s="128"/>
      <c r="X969" s="128"/>
      <c r="Y969" s="128"/>
      <c r="Z969" s="128"/>
    </row>
    <row r="970" spans="1:26" ht="13.5" customHeight="1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  <c r="O970" s="128"/>
      <c r="P970" s="128"/>
      <c r="Q970" s="128"/>
      <c r="R970" s="128"/>
      <c r="S970" s="128"/>
      <c r="T970" s="128"/>
      <c r="U970" s="128"/>
      <c r="V970" s="128"/>
      <c r="W970" s="128"/>
      <c r="X970" s="128"/>
      <c r="Y970" s="128"/>
      <c r="Z970" s="128"/>
    </row>
    <row r="971" spans="1:26" ht="13.5" customHeight="1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  <c r="O971" s="128"/>
      <c r="P971" s="128"/>
      <c r="Q971" s="128"/>
      <c r="R971" s="128"/>
      <c r="S971" s="128"/>
      <c r="T971" s="128"/>
      <c r="U971" s="128"/>
      <c r="V971" s="128"/>
      <c r="W971" s="128"/>
      <c r="X971" s="128"/>
      <c r="Y971" s="128"/>
      <c r="Z971" s="128"/>
    </row>
    <row r="972" spans="1:26" ht="13.5" customHeight="1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  <c r="O972" s="128"/>
      <c r="P972" s="128"/>
      <c r="Q972" s="128"/>
      <c r="R972" s="128"/>
      <c r="S972" s="128"/>
      <c r="T972" s="128"/>
      <c r="U972" s="128"/>
      <c r="V972" s="128"/>
      <c r="W972" s="128"/>
      <c r="X972" s="128"/>
      <c r="Y972" s="128"/>
      <c r="Z972" s="128"/>
    </row>
    <row r="973" spans="1:26" ht="13.5" customHeight="1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  <c r="O973" s="128"/>
      <c r="P973" s="128"/>
      <c r="Q973" s="128"/>
      <c r="R973" s="128"/>
      <c r="S973" s="128"/>
      <c r="T973" s="128"/>
      <c r="U973" s="128"/>
      <c r="V973" s="128"/>
      <c r="W973" s="128"/>
      <c r="X973" s="128"/>
      <c r="Y973" s="128"/>
      <c r="Z973" s="128"/>
    </row>
    <row r="974" spans="1:26" ht="13.5" customHeight="1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  <c r="O974" s="128"/>
      <c r="P974" s="128"/>
      <c r="Q974" s="128"/>
      <c r="R974" s="128"/>
      <c r="S974" s="128"/>
      <c r="T974" s="128"/>
      <c r="U974" s="128"/>
      <c r="V974" s="128"/>
      <c r="W974" s="128"/>
      <c r="X974" s="128"/>
      <c r="Y974" s="128"/>
      <c r="Z974" s="128"/>
    </row>
    <row r="975" spans="1:26" ht="13.5" customHeight="1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28"/>
      <c r="V975" s="128"/>
      <c r="W975" s="128"/>
      <c r="X975" s="128"/>
      <c r="Y975" s="128"/>
      <c r="Z975" s="128"/>
    </row>
    <row r="976" spans="1:26" ht="13.5" customHeight="1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  <c r="O976" s="128"/>
      <c r="P976" s="128"/>
      <c r="Q976" s="128"/>
      <c r="R976" s="128"/>
      <c r="S976" s="128"/>
      <c r="T976" s="128"/>
      <c r="U976" s="128"/>
      <c r="V976" s="128"/>
      <c r="W976" s="128"/>
      <c r="X976" s="128"/>
      <c r="Y976" s="128"/>
      <c r="Z976" s="128"/>
    </row>
    <row r="977" spans="1:26" ht="13.5" customHeight="1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  <c r="O977" s="128"/>
      <c r="P977" s="128"/>
      <c r="Q977" s="128"/>
      <c r="R977" s="128"/>
      <c r="S977" s="128"/>
      <c r="T977" s="128"/>
      <c r="U977" s="128"/>
      <c r="V977" s="128"/>
      <c r="W977" s="128"/>
      <c r="X977" s="128"/>
      <c r="Y977" s="128"/>
      <c r="Z977" s="128"/>
    </row>
    <row r="978" spans="1:26" ht="13.5" customHeight="1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  <c r="O978" s="128"/>
      <c r="P978" s="128"/>
      <c r="Q978" s="128"/>
      <c r="R978" s="128"/>
      <c r="S978" s="128"/>
      <c r="T978" s="128"/>
      <c r="U978" s="128"/>
      <c r="V978" s="128"/>
      <c r="W978" s="128"/>
      <c r="X978" s="128"/>
      <c r="Y978" s="128"/>
      <c r="Z978" s="128"/>
    </row>
    <row r="979" spans="1:26" ht="13.5" customHeight="1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  <c r="O979" s="128"/>
      <c r="P979" s="128"/>
      <c r="Q979" s="128"/>
      <c r="R979" s="128"/>
      <c r="S979" s="128"/>
      <c r="T979" s="128"/>
      <c r="U979" s="128"/>
      <c r="V979" s="128"/>
      <c r="W979" s="128"/>
      <c r="X979" s="128"/>
      <c r="Y979" s="128"/>
      <c r="Z979" s="128"/>
    </row>
    <row r="980" spans="1:26" ht="13.5" customHeight="1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128"/>
      <c r="R980" s="128"/>
      <c r="S980" s="128"/>
      <c r="T980" s="128"/>
      <c r="U980" s="128"/>
      <c r="V980" s="128"/>
      <c r="W980" s="128"/>
      <c r="X980" s="128"/>
      <c r="Y980" s="128"/>
      <c r="Z980" s="128"/>
    </row>
    <row r="981" spans="1:26" ht="13.5" customHeight="1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  <c r="O981" s="128"/>
      <c r="P981" s="128"/>
      <c r="Q981" s="128"/>
      <c r="R981" s="128"/>
      <c r="S981" s="128"/>
      <c r="T981" s="128"/>
      <c r="U981" s="128"/>
      <c r="V981" s="128"/>
      <c r="W981" s="128"/>
      <c r="X981" s="128"/>
      <c r="Y981" s="128"/>
      <c r="Z981" s="128"/>
    </row>
    <row r="982" spans="1:26" ht="13.5" customHeight="1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  <c r="O982" s="128"/>
      <c r="P982" s="128"/>
      <c r="Q982" s="128"/>
      <c r="R982" s="128"/>
      <c r="S982" s="128"/>
      <c r="T982" s="128"/>
      <c r="U982" s="128"/>
      <c r="V982" s="128"/>
      <c r="W982" s="128"/>
      <c r="X982" s="128"/>
      <c r="Y982" s="128"/>
      <c r="Z982" s="128"/>
    </row>
    <row r="983" spans="1:26" ht="13.5" customHeight="1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  <c r="O983" s="128"/>
      <c r="P983" s="128"/>
      <c r="Q983" s="128"/>
      <c r="R983" s="128"/>
      <c r="S983" s="128"/>
      <c r="T983" s="128"/>
      <c r="U983" s="128"/>
      <c r="V983" s="128"/>
      <c r="W983" s="128"/>
      <c r="X983" s="128"/>
      <c r="Y983" s="128"/>
      <c r="Z983" s="128"/>
    </row>
    <row r="984" spans="1:26" ht="13.5" customHeight="1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  <c r="O984" s="128"/>
      <c r="P984" s="128"/>
      <c r="Q984" s="128"/>
      <c r="R984" s="128"/>
      <c r="S984" s="128"/>
      <c r="T984" s="128"/>
      <c r="U984" s="128"/>
      <c r="V984" s="128"/>
      <c r="W984" s="128"/>
      <c r="X984" s="128"/>
      <c r="Y984" s="128"/>
      <c r="Z984" s="128"/>
    </row>
    <row r="985" spans="1:26" ht="13.5" customHeight="1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  <c r="O985" s="128"/>
      <c r="P985" s="128"/>
      <c r="Q985" s="128"/>
      <c r="R985" s="128"/>
      <c r="S985" s="128"/>
      <c r="T985" s="128"/>
      <c r="U985" s="128"/>
      <c r="V985" s="128"/>
      <c r="W985" s="128"/>
      <c r="X985" s="128"/>
      <c r="Y985" s="128"/>
      <c r="Z985" s="128"/>
    </row>
    <row r="986" spans="1:26" ht="13.5" customHeight="1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  <c r="O986" s="128"/>
      <c r="P986" s="128"/>
      <c r="Q986" s="128"/>
      <c r="R986" s="128"/>
      <c r="S986" s="128"/>
      <c r="T986" s="128"/>
      <c r="U986" s="128"/>
      <c r="V986" s="128"/>
      <c r="W986" s="128"/>
      <c r="X986" s="128"/>
      <c r="Y986" s="128"/>
      <c r="Z986" s="128"/>
    </row>
    <row r="987" spans="1:26" ht="13.5" customHeight="1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  <c r="O987" s="128"/>
      <c r="P987" s="128"/>
      <c r="Q987" s="128"/>
      <c r="R987" s="128"/>
      <c r="S987" s="128"/>
      <c r="T987" s="128"/>
      <c r="U987" s="128"/>
      <c r="V987" s="128"/>
      <c r="W987" s="128"/>
      <c r="X987" s="128"/>
      <c r="Y987" s="128"/>
      <c r="Z987" s="128"/>
    </row>
    <row r="988" spans="1:26" ht="13.5" customHeight="1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  <c r="O988" s="128"/>
      <c r="P988" s="128"/>
      <c r="Q988" s="128"/>
      <c r="R988" s="128"/>
      <c r="S988" s="128"/>
      <c r="T988" s="128"/>
      <c r="U988" s="128"/>
      <c r="V988" s="128"/>
      <c r="W988" s="128"/>
      <c r="X988" s="128"/>
      <c r="Y988" s="128"/>
      <c r="Z988" s="128"/>
    </row>
    <row r="989" spans="1:26" ht="13.5" customHeight="1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  <c r="O989" s="128"/>
      <c r="P989" s="128"/>
      <c r="Q989" s="128"/>
      <c r="R989" s="128"/>
      <c r="S989" s="128"/>
      <c r="T989" s="128"/>
      <c r="U989" s="128"/>
      <c r="V989" s="128"/>
      <c r="W989" s="128"/>
      <c r="X989" s="128"/>
      <c r="Y989" s="128"/>
      <c r="Z989" s="128"/>
    </row>
    <row r="990" spans="1:26" ht="13.5" customHeight="1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  <c r="O990" s="128"/>
      <c r="P990" s="128"/>
      <c r="Q990" s="128"/>
      <c r="R990" s="128"/>
      <c r="S990" s="128"/>
      <c r="T990" s="128"/>
      <c r="U990" s="128"/>
      <c r="V990" s="128"/>
      <c r="W990" s="128"/>
      <c r="X990" s="128"/>
      <c r="Y990" s="128"/>
      <c r="Z990" s="128"/>
    </row>
    <row r="991" spans="1:26" ht="13.5" customHeight="1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  <c r="O991" s="128"/>
      <c r="P991" s="128"/>
      <c r="Q991" s="128"/>
      <c r="R991" s="128"/>
      <c r="S991" s="128"/>
      <c r="T991" s="128"/>
      <c r="U991" s="128"/>
      <c r="V991" s="128"/>
      <c r="W991" s="128"/>
      <c r="X991" s="128"/>
      <c r="Y991" s="128"/>
      <c r="Z991" s="128"/>
    </row>
    <row r="992" spans="1:26" ht="13.5" customHeight="1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  <c r="O992" s="128"/>
      <c r="P992" s="128"/>
      <c r="Q992" s="128"/>
      <c r="R992" s="128"/>
      <c r="S992" s="128"/>
      <c r="T992" s="128"/>
      <c r="U992" s="128"/>
      <c r="V992" s="128"/>
      <c r="W992" s="128"/>
      <c r="X992" s="128"/>
      <c r="Y992" s="128"/>
      <c r="Z992" s="128"/>
    </row>
    <row r="993" spans="1:26" ht="13.5" customHeight="1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  <c r="O993" s="128"/>
      <c r="P993" s="128"/>
      <c r="Q993" s="128"/>
      <c r="R993" s="128"/>
      <c r="S993" s="128"/>
      <c r="T993" s="128"/>
      <c r="U993" s="128"/>
      <c r="V993" s="128"/>
      <c r="W993" s="128"/>
      <c r="X993" s="128"/>
      <c r="Y993" s="128"/>
      <c r="Z993" s="128"/>
    </row>
    <row r="994" spans="1:26" ht="13.5" customHeight="1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  <c r="O994" s="128"/>
      <c r="P994" s="128"/>
      <c r="Q994" s="128"/>
      <c r="R994" s="128"/>
      <c r="S994" s="128"/>
      <c r="T994" s="128"/>
      <c r="U994" s="128"/>
      <c r="V994" s="128"/>
      <c r="W994" s="128"/>
      <c r="X994" s="128"/>
      <c r="Y994" s="128"/>
      <c r="Z994" s="128"/>
    </row>
    <row r="995" spans="1:26" ht="13.5" customHeight="1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  <c r="O995" s="128"/>
      <c r="P995" s="128"/>
      <c r="Q995" s="128"/>
      <c r="R995" s="128"/>
      <c r="S995" s="128"/>
      <c r="T995" s="128"/>
      <c r="U995" s="128"/>
      <c r="V995" s="128"/>
      <c r="W995" s="128"/>
      <c r="X995" s="128"/>
      <c r="Y995" s="128"/>
      <c r="Z995" s="128"/>
    </row>
    <row r="996" spans="1:26" ht="13.5" customHeight="1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  <c r="O996" s="128"/>
      <c r="P996" s="128"/>
      <c r="Q996" s="128"/>
      <c r="R996" s="128"/>
      <c r="S996" s="128"/>
      <c r="T996" s="128"/>
      <c r="U996" s="128"/>
      <c r="V996" s="128"/>
      <c r="W996" s="128"/>
      <c r="X996" s="128"/>
      <c r="Y996" s="128"/>
      <c r="Z996" s="128"/>
    </row>
    <row r="997" spans="1:26" ht="13.5" customHeight="1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  <c r="O997" s="128"/>
      <c r="P997" s="128"/>
      <c r="Q997" s="128"/>
      <c r="R997" s="128"/>
      <c r="S997" s="128"/>
      <c r="T997" s="128"/>
      <c r="U997" s="128"/>
      <c r="V997" s="128"/>
      <c r="W997" s="128"/>
      <c r="X997" s="128"/>
      <c r="Y997" s="128"/>
      <c r="Z997" s="128"/>
    </row>
    <row r="998" spans="1:26" ht="13.5" customHeight="1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  <c r="O998" s="128"/>
      <c r="P998" s="128"/>
      <c r="Q998" s="128"/>
      <c r="R998" s="128"/>
      <c r="S998" s="128"/>
      <c r="T998" s="128"/>
      <c r="U998" s="128"/>
      <c r="V998" s="128"/>
      <c r="W998" s="128"/>
      <c r="X998" s="128"/>
      <c r="Y998" s="128"/>
      <c r="Z998" s="128"/>
    </row>
    <row r="999" spans="1:26" ht="13.5" customHeight="1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  <c r="O999" s="128"/>
      <c r="P999" s="128"/>
      <c r="Q999" s="128"/>
      <c r="R999" s="128"/>
      <c r="S999" s="128"/>
      <c r="T999" s="128"/>
      <c r="U999" s="128"/>
      <c r="V999" s="128"/>
      <c r="W999" s="128"/>
      <c r="X999" s="128"/>
      <c r="Y999" s="128"/>
      <c r="Z999" s="128"/>
    </row>
    <row r="1000" spans="1:26" ht="13.5" customHeight="1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  <c r="O1000" s="128"/>
      <c r="P1000" s="128"/>
      <c r="Q1000" s="128"/>
      <c r="R1000" s="128"/>
      <c r="S1000" s="128"/>
      <c r="T1000" s="128"/>
      <c r="U1000" s="128"/>
      <c r="V1000" s="128"/>
      <c r="W1000" s="128"/>
      <c r="X1000" s="128"/>
      <c r="Y1000" s="128"/>
      <c r="Z1000" s="128"/>
    </row>
  </sheetData>
  <pageMargins left="0.7" right="0.7" top="0.78740157499999996" bottom="0.78740157499999996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Z1000"/>
  <sheetViews>
    <sheetView showGridLines="0" workbookViewId="0"/>
  </sheetViews>
  <sheetFormatPr baseColWidth="10" defaultColWidth="14.5" defaultRowHeight="15" customHeight="1"/>
  <cols>
    <col min="1" max="1" width="32.5" customWidth="1"/>
    <col min="2" max="4" width="13.83203125" customWidth="1"/>
    <col min="5" max="26" width="11.5" customWidth="1"/>
  </cols>
  <sheetData>
    <row r="1" spans="1:26" ht="15.75" customHeight="1">
      <c r="A1" s="100" t="s">
        <v>177</v>
      </c>
      <c r="B1" s="100"/>
      <c r="C1" s="100"/>
      <c r="D1" s="10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76</v>
      </c>
      <c r="B2" s="119" t="s">
        <v>130</v>
      </c>
      <c r="C2" s="119" t="s">
        <v>131</v>
      </c>
      <c r="D2" s="119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133</v>
      </c>
      <c r="B3" s="120" t="s">
        <v>81</v>
      </c>
      <c r="C3" s="120" t="s">
        <v>81</v>
      </c>
      <c r="D3" s="120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209</v>
      </c>
      <c r="B4" s="108"/>
      <c r="C4" s="108"/>
      <c r="D4" s="10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8" t="s">
        <v>274</v>
      </c>
      <c r="B5" s="122">
        <v>3022</v>
      </c>
      <c r="C5" s="122">
        <v>3423</v>
      </c>
      <c r="D5" s="122">
        <v>3002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275</v>
      </c>
      <c r="B6" s="122">
        <v>10417</v>
      </c>
      <c r="C6" s="122">
        <v>15263</v>
      </c>
      <c r="D6" s="122">
        <v>9501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8" t="s">
        <v>276</v>
      </c>
      <c r="B7" s="122">
        <v>47482.25</v>
      </c>
      <c r="C7" s="122">
        <v>42914.25</v>
      </c>
      <c r="D7" s="122">
        <v>60387.375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 t="s">
        <v>277</v>
      </c>
      <c r="B8" s="122">
        <v>49507.25</v>
      </c>
      <c r="C8" s="122">
        <v>45149.25</v>
      </c>
      <c r="D8" s="122">
        <v>62183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278</v>
      </c>
      <c r="B9" s="122">
        <v>-2266</v>
      </c>
      <c r="C9" s="122">
        <v>2927</v>
      </c>
      <c r="D9" s="122">
        <v>-10177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8" t="s">
        <v>279</v>
      </c>
      <c r="B10" s="122">
        <v>432</v>
      </c>
      <c r="C10" s="122">
        <v>-7819</v>
      </c>
      <c r="D10" s="122">
        <v>2499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8" t="s">
        <v>224</v>
      </c>
      <c r="B11" s="126">
        <v>44134</v>
      </c>
      <c r="C11" s="126">
        <v>44134</v>
      </c>
      <c r="D11" s="126">
        <v>44134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 t="s">
        <v>225</v>
      </c>
      <c r="B12" s="127" t="s">
        <v>226</v>
      </c>
      <c r="C12" s="127" t="s">
        <v>226</v>
      </c>
      <c r="D12" s="127" t="s">
        <v>227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228</v>
      </c>
      <c r="B13" s="127" t="s">
        <v>229</v>
      </c>
      <c r="C13" s="127" t="s">
        <v>229</v>
      </c>
      <c r="D13" s="127" t="s">
        <v>229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DCF</vt:lpstr>
      <vt:lpstr>Ratios </vt:lpstr>
      <vt:lpstr>DCF (Timur)</vt:lpstr>
      <vt:lpstr>Income Statement </vt:lpstr>
      <vt:lpstr>Balance Sheet</vt:lpstr>
      <vt:lpstr>Statement of Cashflow</vt:lpstr>
      <vt:lpstr>Supplemental Items (IS)</vt:lpstr>
      <vt:lpstr>Supplemental Items (BS)</vt:lpstr>
      <vt:lpstr>Supplemental Items (CF)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walian</dc:creator>
  <cp:lastModifiedBy>Microsoft Office User</cp:lastModifiedBy>
  <dcterms:created xsi:type="dcterms:W3CDTF">2021-01-26T02:44:31Z</dcterms:created>
  <dcterms:modified xsi:type="dcterms:W3CDTF">2023-01-26T06:31:10Z</dcterms:modified>
</cp:coreProperties>
</file>