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40" yWindow="21600" windowWidth="21600" windowHeight="1620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DCF (Timur)" sheetId="2" state="hidden" r:id="rId2"/>
    <sheet xmlns:r="http://schemas.openxmlformats.org/officeDocument/2006/relationships" name="AAPL" sheetId="3" state="visible" r:id="rId3"/>
    <sheet xmlns:r="http://schemas.openxmlformats.org/officeDocument/2006/relationships" name="MSFT" sheetId="4" state="visible" r:id="rId4"/>
    <sheet xmlns:r="http://schemas.openxmlformats.org/officeDocument/2006/relationships" name="AMZN" sheetId="5" state="visible" r:id="rId5"/>
    <sheet xmlns:r="http://schemas.openxmlformats.org/officeDocument/2006/relationships" name="GOOG" sheetId="6" state="visible" r:id="rId6"/>
    <sheet xmlns:r="http://schemas.openxmlformats.org/officeDocument/2006/relationships" name="NVDA" sheetId="7" state="visible" r:id="rId7"/>
  </sheets>
  <externalReferences>
    <externalReference xmlns:r="http://schemas.openxmlformats.org/officeDocument/2006/relationships" r:id="rId8"/>
  </externalReference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_(&quot;$&quot;* #,##0.00_);_(&quot;$&quot;* \(#,##0.00\);_(&quot;$&quot;* &quot;-&quot;??_);_(@_)"/>
    <numFmt numFmtId="165" formatCode="&quot;$&quot;#,##0"/>
    <numFmt numFmtId="166" formatCode="&quot;$&quot;#,##0.00"/>
    <numFmt numFmtId="167" formatCode="_-[$$-409]* #,##0_ ;_-[$$-409]* \-#,##0\ ;_-[$$-409]* &quot;-&quot;??_ ;_-@_ "/>
    <numFmt numFmtId="168" formatCode="_-* #,##0.00\ _€_-;\-* #,##0.00\ _€_-;_-* &quot;-&quot;??\ _€_-;_-@"/>
    <numFmt numFmtId="169" formatCode="_-[$$-409]* #,##0.00_ ;_-[$$-409]* \-#,##0.00\ ;_-[$$-409]* &quot;-&quot;??_ ;_-@_ "/>
  </numFmts>
  <fonts count="7">
    <font>
      <name val="Calibri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i val="1"/>
      <color theme="1"/>
      <sz val="12"/>
    </font>
    <font>
      <name val="Arial"/>
      <family val="2"/>
      <b val="1"/>
      <color theme="1"/>
      <sz val="12"/>
      <u val="single"/>
    </font>
    <font>
      <name val="Avenir"/>
      <family val="2"/>
      <b val="1"/>
      <color theme="1"/>
      <sz val="12"/>
    </font>
    <font>
      <name val="Avenir"/>
      <family val="2"/>
      <color theme="1"/>
      <sz val="12"/>
    </font>
  </fonts>
  <fills count="9">
    <fill>
      <patternFill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3"/>
  </cellStyleXfs>
  <cellXfs count="13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164" fontId="1" fillId="3" borderId="3" pivotButton="0" quotePrefix="0" xfId="0"/>
    <xf numFmtId="164" fontId="1" fillId="4" borderId="3" pivotButton="0" quotePrefix="0" xfId="0"/>
    <xf numFmtId="164" fontId="1" fillId="4" borderId="4" pivotButton="0" quotePrefix="0" xfId="0"/>
    <xf numFmtId="0" fontId="1" fillId="3" borderId="3" pivotButton="0" quotePrefix="0" xfId="0"/>
    <xf numFmtId="9" fontId="1" fillId="3" borderId="3" pivotButton="0" quotePrefix="0" xfId="0"/>
    <xf numFmtId="2" fontId="1" fillId="4" borderId="3" pivotButton="0" quotePrefix="0" xfId="0"/>
    <xf numFmtId="2" fontId="1" fillId="4" borderId="5" pivotButton="0" quotePrefix="0" xfId="0"/>
    <xf numFmtId="164" fontId="1" fillId="4" borderId="5" pivotButton="0" quotePrefix="0" xfId="0"/>
    <xf numFmtId="10" fontId="1" fillId="3" borderId="3" pivotButton="0" quotePrefix="0" xfId="0"/>
    <xf numFmtId="165" fontId="1" fillId="4" borderId="3" pivotButton="0" quotePrefix="0" xfId="0"/>
    <xf numFmtId="165" fontId="1" fillId="4" borderId="5" pivotButton="0" quotePrefix="0" xfId="0"/>
    <xf numFmtId="0" fontId="2" fillId="3" borderId="2" applyAlignment="1" pivotButton="0" quotePrefix="0" xfId="0">
      <alignment horizontal="left"/>
    </xf>
    <xf numFmtId="166" fontId="1" fillId="3" borderId="3" pivotButton="0" quotePrefix="0" xfId="0"/>
    <xf numFmtId="0" fontId="2" fillId="5" borderId="6" applyAlignment="1" pivotButton="0" quotePrefix="0" xfId="0">
      <alignment horizontal="left"/>
    </xf>
    <xf numFmtId="166" fontId="1" fillId="5" borderId="7" pivotButton="0" quotePrefix="0" xfId="0"/>
    <xf numFmtId="165" fontId="1" fillId="4" borderId="9" pivotButton="0" quotePrefix="0" xfId="0"/>
    <xf numFmtId="0" fontId="2" fillId="5" borderId="10" applyAlignment="1" pivotButton="0" quotePrefix="0" xfId="0">
      <alignment horizontal="left"/>
    </xf>
    <xf numFmtId="9" fontId="1" fillId="5" borderId="11" pivotButton="0" quotePrefix="0" xfId="0"/>
    <xf numFmtId="9" fontId="1" fillId="0" borderId="0" pivotButton="0" quotePrefix="0" xfId="0"/>
    <xf numFmtId="0" fontId="2" fillId="2" borderId="1" pivotButton="0" quotePrefix="0" xfId="0"/>
    <xf numFmtId="0" fontId="1" fillId="2" borderId="12" pivotButton="0" quotePrefix="0" xfId="0"/>
    <xf numFmtId="0" fontId="1" fillId="2" borderId="4" pivotButton="0" quotePrefix="0" xfId="0"/>
    <xf numFmtId="0" fontId="3" fillId="3" borderId="2" pivotButton="0" quotePrefix="0" xfId="0"/>
    <xf numFmtId="0" fontId="2" fillId="4" borderId="3" pivotButton="0" quotePrefix="0" xfId="0"/>
    <xf numFmtId="0" fontId="1" fillId="4" borderId="3" pivotButton="0" quotePrefix="0" xfId="0"/>
    <xf numFmtId="0" fontId="1" fillId="4" borderId="5" pivotButton="0" quotePrefix="0" xfId="0"/>
    <xf numFmtId="0" fontId="1" fillId="3" borderId="2" pivotButton="0" quotePrefix="0" xfId="0"/>
    <xf numFmtId="0" fontId="1" fillId="3" borderId="12" pivotButton="0" quotePrefix="0" xfId="0"/>
    <xf numFmtId="0" fontId="1" fillId="4" borderId="12" pivotButton="0" quotePrefix="0" xfId="0"/>
    <xf numFmtId="0" fontId="1" fillId="4" borderId="4" pivotButton="0" quotePrefix="0" xfId="0"/>
    <xf numFmtId="0" fontId="1" fillId="3" borderId="13" pivotButton="0" quotePrefix="0" xfId="0"/>
    <xf numFmtId="0" fontId="1" fillId="3" borderId="2" applyAlignment="1" pivotButton="0" quotePrefix="0" xfId="0">
      <alignment horizontal="right"/>
    </xf>
    <xf numFmtId="9" fontId="1" fillId="4" borderId="3" pivotButton="0" quotePrefix="0" xfId="0"/>
    <xf numFmtId="9" fontId="1" fillId="4" borderId="5" pivotButton="0" quotePrefix="0" xfId="0"/>
    <xf numFmtId="0" fontId="2" fillId="3" borderId="13" applyAlignment="1" pivotButton="0" quotePrefix="0" xfId="0">
      <alignment horizontal="left"/>
    </xf>
    <xf numFmtId="164" fontId="1" fillId="4" borderId="9" pivotButton="0" quotePrefix="0" xfId="0"/>
    <xf numFmtId="9" fontId="1" fillId="2" borderId="12" pivotButton="0" quotePrefix="0" xfId="0"/>
    <xf numFmtId="9" fontId="1" fillId="2" borderId="4" pivotButton="0" quotePrefix="0" xfId="0"/>
    <xf numFmtId="10" fontId="1" fillId="3" borderId="5" pivotButton="0" quotePrefix="0" xfId="0"/>
    <xf numFmtId="164" fontId="1" fillId="3" borderId="5" pivotButton="0" quotePrefix="0" xfId="0"/>
    <xf numFmtId="9" fontId="1" fillId="3" borderId="5" pivotButton="0" quotePrefix="0" xfId="0"/>
    <xf numFmtId="0" fontId="1" fillId="3" borderId="13" applyAlignment="1" pivotButton="0" quotePrefix="0" xfId="0">
      <alignment horizontal="left"/>
    </xf>
    <xf numFmtId="10" fontId="1" fillId="3" borderId="9" pivotButton="0" quotePrefix="0" xfId="0"/>
    <xf numFmtId="0" fontId="1" fillId="0" borderId="0" applyAlignment="1" pivotButton="0" quotePrefix="0" xfId="0">
      <alignment vertical="center"/>
    </xf>
    <xf numFmtId="0" fontId="2" fillId="6" borderId="8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applyAlignment="1" pivotButton="0" quotePrefix="0" xfId="0">
      <alignment vertical="center"/>
    </xf>
    <xf numFmtId="9" fontId="1" fillId="0" borderId="0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164" fontId="2" fillId="0" borderId="15" applyAlignment="1" pivotButton="0" quotePrefix="0" xfId="0">
      <alignment vertical="center"/>
    </xf>
    <xf numFmtId="0" fontId="2" fillId="0" borderId="16" applyAlignment="1" pivotButton="0" quotePrefix="0" xfId="0">
      <alignment vertical="center"/>
    </xf>
    <xf numFmtId="0" fontId="2" fillId="0" borderId="17" applyAlignment="1" pivotButton="0" quotePrefix="0" xfId="0">
      <alignment vertical="center"/>
    </xf>
    <xf numFmtId="164" fontId="2" fillId="0" borderId="17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167" fontId="2" fillId="0" borderId="1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8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7" fontId="2" fillId="0" borderId="0" applyAlignment="1" pivotButton="0" quotePrefix="0" xfId="0">
      <alignment vertical="center"/>
    </xf>
    <xf numFmtId="167" fontId="1" fillId="0" borderId="0" applyAlignment="1" pivotButton="0" quotePrefix="0" xfId="0">
      <alignment vertical="center"/>
    </xf>
    <xf numFmtId="0" fontId="2" fillId="0" borderId="19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167" fontId="2" fillId="0" borderId="19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169" fontId="1" fillId="0" borderId="0" applyAlignment="1" pivotButton="0" quotePrefix="0" xfId="0">
      <alignment vertical="center"/>
    </xf>
    <xf numFmtId="3" fontId="1" fillId="0" borderId="0" pivotButton="0" quotePrefix="0" xfId="0"/>
    <xf numFmtId="0" fontId="2" fillId="0" borderId="20" applyAlignment="1" pivotButton="0" quotePrefix="0" xfId="0">
      <alignment horizontal="left" vertical="center"/>
    </xf>
    <xf numFmtId="0" fontId="2" fillId="0" borderId="21" applyAlignment="1" pivotButton="0" quotePrefix="0" xfId="0">
      <alignment horizontal="right" vertical="center"/>
    </xf>
    <xf numFmtId="169" fontId="2" fillId="0" borderId="22" applyAlignment="1" pivotButton="0" quotePrefix="0" xfId="0">
      <alignment vertical="center"/>
    </xf>
    <xf numFmtId="0" fontId="2" fillId="0" borderId="23" applyAlignment="1" pivotButton="0" quotePrefix="0" xfId="0">
      <alignment horizontal="left" vertical="center"/>
    </xf>
    <xf numFmtId="0" fontId="2" fillId="0" borderId="24" applyAlignment="1" pivotButton="0" quotePrefix="0" xfId="0">
      <alignment horizontal="right" vertical="center"/>
    </xf>
    <xf numFmtId="10" fontId="2" fillId="0" borderId="2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0" fontId="5" fillId="7" borderId="3" applyAlignment="1" pivotButton="0" quotePrefix="0" xfId="0">
      <alignment vertical="center"/>
    </xf>
    <xf numFmtId="10" fontId="5" fillId="8" borderId="3" applyAlignment="1" pivotButton="0" quotePrefix="0" xfId="0">
      <alignment vertical="center"/>
    </xf>
    <xf numFmtId="0" fontId="1" fillId="0" borderId="3" pivotButton="0" quotePrefix="0" xfId="0"/>
    <xf numFmtId="0" fontId="2" fillId="0" borderId="3" pivotButton="0" quotePrefix="0" xfId="0"/>
    <xf numFmtId="0" fontId="0" fillId="0" borderId="3" pivotButton="0" quotePrefix="0" xfId="0"/>
    <xf numFmtId="9" fontId="2" fillId="2" borderId="17" pivotButton="0" quotePrefix="0" xfId="0"/>
    <xf numFmtId="9" fontId="2" fillId="2" borderId="18" pivotButton="0" quotePrefix="0" xfId="0"/>
    <xf numFmtId="0" fontId="1" fillId="3" borderId="16" applyAlignment="1" pivotButton="0" quotePrefix="0" xfId="0">
      <alignment horizontal="left"/>
    </xf>
    <xf numFmtId="0" fontId="1" fillId="3" borderId="17" pivotButton="0" quotePrefix="0" xfId="0"/>
    <xf numFmtId="9" fontId="1" fillId="3" borderId="17" pivotButton="0" quotePrefix="0" xfId="0"/>
    <xf numFmtId="2" fontId="1" fillId="4" borderId="17" pivotButton="0" quotePrefix="0" xfId="0"/>
    <xf numFmtId="164" fontId="1" fillId="4" borderId="18" pivotButton="0" quotePrefix="0" xfId="0"/>
    <xf numFmtId="9" fontId="1" fillId="3" borderId="14" pivotButton="0" quotePrefix="0" xfId="0"/>
    <xf numFmtId="165" fontId="1" fillId="4" borderId="14" pivotButton="0" quotePrefix="0" xfId="0"/>
    <xf numFmtId="9" fontId="1" fillId="0" borderId="3" pivotButton="0" quotePrefix="0" xfId="0"/>
    <xf numFmtId="165" fontId="1" fillId="0" borderId="3" pivotButton="0" quotePrefix="0" xfId="0"/>
    <xf numFmtId="0" fontId="1" fillId="4" borderId="17" pivotButton="0" quotePrefix="0" xfId="0"/>
    <xf numFmtId="0" fontId="1" fillId="4" borderId="18" pivotButton="0" quotePrefix="0" xfId="0"/>
    <xf numFmtId="164" fontId="1" fillId="3" borderId="14" pivotButton="0" quotePrefix="0" xfId="0"/>
    <xf numFmtId="164" fontId="1" fillId="4" borderId="14" pivotButton="0" quotePrefix="0" xfId="0"/>
    <xf numFmtId="0" fontId="1" fillId="0" borderId="3" applyAlignment="1" pivotButton="0" quotePrefix="0" xfId="0">
      <alignment horizontal="right"/>
    </xf>
    <xf numFmtId="10" fontId="1" fillId="3" borderId="14" pivotButton="0" quotePrefix="0" xfId="0"/>
    <xf numFmtId="10" fontId="1" fillId="0" borderId="3" pivotButton="0" quotePrefix="0" xfId="0"/>
    <xf numFmtId="2" fontId="1" fillId="3" borderId="3" pivotButton="0" quotePrefix="0" xfId="0"/>
    <xf numFmtId="0" fontId="1" fillId="3" borderId="3" applyAlignment="1" pivotButton="0" quotePrefix="0" xfId="0">
      <alignment horizontal="right"/>
    </xf>
    <xf numFmtId="0" fontId="2" fillId="0" borderId="14" applyAlignment="1" pivotButton="0" quotePrefix="0" xfId="0">
      <alignment horizontal="center" vertical="center"/>
    </xf>
    <xf numFmtId="0" fontId="0" fillId="0" borderId="14" pivotButton="0" quotePrefix="0" xfId="0"/>
    <xf numFmtId="164" fontId="1" fillId="3" borderId="3" pivotButton="0" quotePrefix="0" xfId="0"/>
    <xf numFmtId="164" fontId="1" fillId="4" borderId="3" pivotButton="0" quotePrefix="0" xfId="0"/>
    <xf numFmtId="164" fontId="1" fillId="4" borderId="4" pivotButton="0" quotePrefix="0" xfId="0"/>
    <xf numFmtId="164" fontId="1" fillId="4" borderId="18" pivotButton="0" quotePrefix="0" xfId="0"/>
    <xf numFmtId="164" fontId="1" fillId="4" borderId="5" pivotButton="0" quotePrefix="0" xfId="0"/>
    <xf numFmtId="165" fontId="1" fillId="4" borderId="3" pivotButton="0" quotePrefix="0" xfId="0"/>
    <xf numFmtId="165" fontId="1" fillId="4" borderId="5" pivotButton="0" quotePrefix="0" xfId="0"/>
    <xf numFmtId="166" fontId="1" fillId="3" borderId="3" pivotButton="0" quotePrefix="0" xfId="0"/>
    <xf numFmtId="166" fontId="1" fillId="5" borderId="7" pivotButton="0" quotePrefix="0" xfId="0"/>
    <xf numFmtId="165" fontId="1" fillId="4" borderId="14" pivotButton="0" quotePrefix="0" xfId="0"/>
    <xf numFmtId="165" fontId="1" fillId="4" borderId="9" pivotButton="0" quotePrefix="0" xfId="0"/>
    <xf numFmtId="165" fontId="1" fillId="0" borderId="3" pivotButton="0" quotePrefix="0" xfId="0"/>
    <xf numFmtId="164" fontId="1" fillId="3" borderId="14" pivotButton="0" quotePrefix="0" xfId="0"/>
    <xf numFmtId="164" fontId="1" fillId="4" borderId="14" pivotButton="0" quotePrefix="0" xfId="0"/>
    <xf numFmtId="164" fontId="1" fillId="4" borderId="9" pivotButton="0" quotePrefix="0" xfId="0"/>
    <xf numFmtId="164" fontId="1" fillId="3" borderId="5" pivotButton="0" quotePrefix="0" xfId="0"/>
    <xf numFmtId="164" fontId="1" fillId="0" borderId="0" pivotButton="0" quotePrefix="0" xfId="0"/>
    <xf numFmtId="164" fontId="1" fillId="0" borderId="0" applyAlignment="1" pivotButton="0" quotePrefix="0" xfId="0">
      <alignment vertical="center"/>
    </xf>
    <xf numFmtId="164" fontId="2" fillId="0" borderId="15" applyAlignment="1" pivotButton="0" quotePrefix="0" xfId="0">
      <alignment vertical="center"/>
    </xf>
    <xf numFmtId="164" fontId="2" fillId="0" borderId="17" applyAlignment="1" pivotButton="0" quotePrefix="0" xfId="0">
      <alignment vertical="center"/>
    </xf>
    <xf numFmtId="167" fontId="2" fillId="0" borderId="18" applyAlignment="1" pivotButton="0" quotePrefix="0" xfId="0">
      <alignment vertical="center"/>
    </xf>
    <xf numFmtId="168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7" fontId="2" fillId="0" borderId="0" applyAlignment="1" pivotButton="0" quotePrefix="0" xfId="0">
      <alignment vertical="center"/>
    </xf>
    <xf numFmtId="167" fontId="1" fillId="0" borderId="0" applyAlignment="1" pivotButton="0" quotePrefix="0" xfId="0">
      <alignment vertical="center"/>
    </xf>
    <xf numFmtId="167" fontId="2" fillId="0" borderId="19" applyAlignment="1" pivotButton="0" quotePrefix="0" xfId="0">
      <alignment vertical="center"/>
    </xf>
    <xf numFmtId="169" fontId="1" fillId="0" borderId="0" applyAlignment="1" pivotButton="0" quotePrefix="0" xfId="0">
      <alignment vertical="center"/>
    </xf>
    <xf numFmtId="169" fontId="2" fillId="0" borderId="2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TAMID-DCF-Templat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CF"/>
      <sheetName val="Ratios "/>
      <sheetName val="DCF (Timur)"/>
      <sheetName val="Income Statement "/>
      <sheetName val="Balance Sheet"/>
      <sheetName val="Statement of Cashflow"/>
      <sheetName val="Supplemental Items (IS)"/>
      <sheetName val="Supplemental Items (BS)"/>
      <sheetName val="Supplemental Items (CF)"/>
    </sheetNames>
    <sheetDataSet>
      <sheetData sheetId="0"/>
      <sheetData sheetId="1"/>
      <sheetData sheetId="2"/>
      <sheetData sheetId="3">
        <row r="7">
          <cell r="B7">
            <v>100.16</v>
          </cell>
          <cell r="C7">
            <v>156.36000000000001</v>
          </cell>
          <cell r="D7">
            <v>206.11</v>
          </cell>
        </row>
        <row r="19">
          <cell r="B19">
            <v>42.36</v>
          </cell>
          <cell r="C19">
            <v>74.150000000000006</v>
          </cell>
          <cell r="D19">
            <v>94.220000000000013</v>
          </cell>
        </row>
        <row r="21">
          <cell r="D21">
            <v>-0.05</v>
          </cell>
        </row>
        <row r="34">
          <cell r="G34">
            <v>5.205247566652562E-2</v>
          </cell>
        </row>
        <row r="42">
          <cell r="B42">
            <v>22.4</v>
          </cell>
          <cell r="C42">
            <v>61.1</v>
          </cell>
          <cell r="D42">
            <v>75</v>
          </cell>
        </row>
      </sheetData>
      <sheetData sheetId="4">
        <row r="16">
          <cell r="B16">
            <v>77.8</v>
          </cell>
          <cell r="C16">
            <v>213.2</v>
          </cell>
          <cell r="D16">
            <v>289.60000000000002</v>
          </cell>
        </row>
        <row r="31">
          <cell r="D31">
            <v>0.88</v>
          </cell>
        </row>
        <row r="36">
          <cell r="B36">
            <v>29.4</v>
          </cell>
          <cell r="C36">
            <v>32.5</v>
          </cell>
          <cell r="D36">
            <v>35</v>
          </cell>
        </row>
        <row r="38">
          <cell r="D38">
            <v>0.35799999999999998</v>
          </cell>
        </row>
      </sheetData>
      <sheetData sheetId="5">
        <row r="6">
          <cell r="B6">
            <v>0.2</v>
          </cell>
          <cell r="C6">
            <v>0.3</v>
          </cell>
          <cell r="D6">
            <v>0.4</v>
          </cell>
        </row>
        <row r="18">
          <cell r="B18">
            <v>0.4</v>
          </cell>
          <cell r="C18">
            <v>0.7</v>
          </cell>
          <cell r="D18">
            <v>0.5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showGridLines="0" tabSelected="1" topLeftCell="A15" zoomScale="87" workbookViewId="0">
      <selection activeCell="F30" sqref="F30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27"/>
    <col width="14.5" customWidth="1" style="84" min="28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42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67.7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>
        <f>'[1]Income Statement '!B7</f>
        <v/>
      </c>
      <c r="D19" s="107">
        <f>'[1]Income Statement '!C7</f>
        <v/>
      </c>
      <c r="E19" s="107">
        <f>'[1]Income Statement '!D7</f>
        <v/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0.077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>
        <f>'[1]Income Statement '!B42</f>
        <v/>
      </c>
      <c r="D21" s="107">
        <f>'[1]Income Statement '!C42</f>
        <v/>
      </c>
      <c r="E21" s="107">
        <f>'[1]Income Statement '!D42</f>
        <v/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>
        <f>'[1]Income Statement '!B19*(1-'[1]Income Statement '!$G$34)</f>
        <v/>
      </c>
      <c r="D24" s="107">
        <f>'[1]Income Statement '!C19*(1-'[1]Income Statement '!$G$34)</f>
        <v/>
      </c>
      <c r="E24" s="107">
        <f>'[1]Income Statement '!D19*(1-'[1]Income Statement '!$G$34)</f>
        <v/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>
        <f>+'[1]Statement of Cashflow'!B6</f>
        <v/>
      </c>
      <c r="D26" s="107">
        <f>+'[1]Statement of Cashflow'!C6</f>
        <v/>
      </c>
      <c r="E26" s="107">
        <f>+'[1]Statement of Cashflow'!D6</f>
        <v/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>
        <f>'[1]Balance Sheet'!B16-'[1]Balance Sheet'!B36</f>
        <v/>
      </c>
      <c r="D28" s="107">
        <f>'[1]Balance Sheet'!C16-'[1]Balance Sheet'!C36</f>
        <v/>
      </c>
      <c r="E28" s="107">
        <f>'[1]Balance Sheet'!D16-'[1]Balance Sheet'!D36</f>
        <v/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>
        <f>'[1]Statement of Cashflow'!B18</f>
        <v/>
      </c>
      <c r="D30" s="107">
        <f>'[1]Statement of Cashflow'!C18</f>
        <v/>
      </c>
      <c r="E30" s="107">
        <f>'[1]Statement of Cashflow'!D18</f>
        <v/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>
        <f>'[1]Income Statement '!D21/('[1]Balance Sheet'!D31+'[1]Balance Sheet'!D38)*-1</f>
        <v/>
      </c>
      <c r="D36" s="8" t="inlineStr">
        <is>
          <t xml:space="preserve">Total Debt </t>
        </is>
      </c>
      <c r="E36" s="122" t="n">
        <v>1.24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>
        <f>'[1]Income Statement '!G34</f>
        <v/>
      </c>
      <c r="D37" s="8" t="inlineStr">
        <is>
          <t>Market Cap</t>
        </is>
      </c>
      <c r="E37" s="122" t="n">
        <v>2585.2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1.866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B2:N35"/>
  <sheetViews>
    <sheetView showGridLines="0" workbookViewId="0">
      <selection activeCell="A1" sqref="A1"/>
    </sheetView>
  </sheetViews>
  <sheetFormatPr baseColWidth="10" defaultColWidth="14.5" defaultRowHeight="15" customHeight="1"/>
  <cols>
    <col width="10.6640625" customWidth="1" min="1" max="1"/>
    <col width="73.6640625" customWidth="1" min="2" max="2"/>
    <col width="14" customWidth="1" min="3" max="3"/>
    <col width="18.6640625" customWidth="1" min="4" max="4"/>
    <col width="18.5" customWidth="1" min="5" max="5"/>
    <col width="15.5" customWidth="1" min="6" max="7"/>
    <col width="10.6640625" customWidth="1" min="8" max="8"/>
    <col width="16.1640625" customWidth="1" min="9" max="9"/>
    <col width="15.5" customWidth="1" min="10" max="13"/>
    <col width="10.6640625" customWidth="1" min="14" max="26"/>
  </cols>
  <sheetData>
    <row r="2" ht="16" customHeight="1">
      <c r="B2" s="47" t="n"/>
      <c r="C2" s="47" t="n"/>
      <c r="D2" s="47" t="n"/>
      <c r="E2" s="105" t="inlineStr">
        <is>
          <t>Fiscal Year Ended September 28th,</t>
        </is>
      </c>
      <c r="F2" s="106" t="n"/>
      <c r="G2" s="106" t="n"/>
      <c r="H2" s="106" t="n"/>
      <c r="I2" s="106" t="n"/>
      <c r="J2" s="106" t="n"/>
      <c r="K2" s="106" t="n"/>
      <c r="L2" s="106" t="n"/>
      <c r="M2" s="106" t="n"/>
      <c r="N2" s="1" t="n"/>
    </row>
    <row r="3" ht="16" customHeight="1">
      <c r="B3" s="47" t="n"/>
      <c r="C3" s="47" t="n"/>
      <c r="D3" s="47" t="n"/>
      <c r="E3" s="105" t="inlineStr">
        <is>
          <t>Historical Figures</t>
        </is>
      </c>
      <c r="F3" s="106" t="n"/>
      <c r="G3" s="106" t="n"/>
      <c r="H3" s="47" t="n"/>
      <c r="I3" s="105" t="inlineStr">
        <is>
          <t>Projected Figures</t>
        </is>
      </c>
      <c r="J3" s="106" t="n"/>
      <c r="K3" s="106" t="n"/>
      <c r="L3" s="106" t="n"/>
      <c r="M3" s="106" t="n"/>
      <c r="N3" s="1" t="n"/>
    </row>
    <row r="4" ht="16" customHeight="1">
      <c r="B4" s="48" t="n"/>
      <c r="C4" s="48" t="n"/>
      <c r="D4" s="48" t="n"/>
      <c r="E4" s="48" t="inlineStr">
        <is>
          <t>2017/18</t>
        </is>
      </c>
      <c r="F4" s="48" t="inlineStr">
        <is>
          <t>2018/19</t>
        </is>
      </c>
      <c r="G4" s="48" t="inlineStr">
        <is>
          <t>2019/20</t>
        </is>
      </c>
      <c r="H4" s="48" t="n"/>
      <c r="I4" s="48" t="inlineStr">
        <is>
          <t>2020/21</t>
        </is>
      </c>
      <c r="J4" s="48" t="inlineStr">
        <is>
          <t>2021/22</t>
        </is>
      </c>
      <c r="K4" s="48" t="inlineStr">
        <is>
          <t>2022/23</t>
        </is>
      </c>
      <c r="L4" s="48" t="inlineStr">
        <is>
          <t>2023/24</t>
        </is>
      </c>
      <c r="M4" s="48" t="inlineStr">
        <is>
          <t>2024/25</t>
        </is>
      </c>
      <c r="N4" s="1" t="n"/>
    </row>
    <row r="5" ht="16" customHeight="1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6" customHeight="1">
      <c r="B6" s="49" t="inlineStr">
        <is>
          <t>Free cash flow to the firm (FCFF)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 ht="16" customHeight="1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16" customHeight="1">
      <c r="B8" s="47" t="inlineStr">
        <is>
          <t>NOPLAT</t>
        </is>
      </c>
      <c r="C8" s="1" t="n"/>
      <c r="D8" s="1" t="n"/>
      <c r="E8" s="123">
        <f>#REF!*(1-#REF!)</f>
        <v/>
      </c>
      <c r="F8" s="123">
        <f>#REF!*(1-#REF!)</f>
        <v/>
      </c>
      <c r="G8" s="123">
        <f>#REF!*(1-#REF!)</f>
        <v/>
      </c>
      <c r="H8" s="123" t="n"/>
      <c r="I8" s="124">
        <f>G8*(1+I9)</f>
        <v/>
      </c>
      <c r="J8" s="124">
        <f>I8*(1+J9)</f>
        <v/>
      </c>
      <c r="K8" s="124">
        <f>J8*(1+K9)</f>
        <v/>
      </c>
      <c r="L8" s="124">
        <f>K8*(1+L9)</f>
        <v/>
      </c>
      <c r="M8" s="124">
        <f>L8*(1+M9)</f>
        <v/>
      </c>
      <c r="N8" s="1" t="n"/>
    </row>
    <row r="9" ht="16" customHeight="1">
      <c r="B9" s="47" t="n"/>
      <c r="C9" s="1" t="n"/>
      <c r="D9" s="1" t="n"/>
      <c r="E9" s="123" t="n"/>
      <c r="F9" s="22">
        <f>F8/E8-1</f>
        <v/>
      </c>
      <c r="G9" s="22">
        <f>G8/F8-1</f>
        <v/>
      </c>
      <c r="H9" s="1" t="n"/>
      <c r="I9" s="52" t="n">
        <v>0.03</v>
      </c>
      <c r="J9" s="52" t="n">
        <v>0.03</v>
      </c>
      <c r="K9" s="52" t="n">
        <v>0.03</v>
      </c>
      <c r="L9" s="52" t="n">
        <v>0.03</v>
      </c>
      <c r="M9" s="52" t="n">
        <v>0.03</v>
      </c>
      <c r="N9" s="1" t="n"/>
    </row>
    <row r="10" ht="16" customHeight="1">
      <c r="B10" s="47" t="inlineStr">
        <is>
          <t xml:space="preserve">    (+) Depreciation &amp; (+)Amortization </t>
        </is>
      </c>
      <c r="C10" s="1" t="n"/>
      <c r="D10" s="1" t="n"/>
      <c r="E10" s="123">
        <f>+#REF!</f>
        <v/>
      </c>
      <c r="F10" s="123">
        <f>+#REF!</f>
        <v/>
      </c>
      <c r="G10" s="123">
        <f>+#REF!</f>
        <v/>
      </c>
      <c r="H10" s="123" t="n"/>
      <c r="I10" s="124">
        <f>G10*(1+I11)</f>
        <v/>
      </c>
      <c r="J10" s="124">
        <f>I10*(1+J11)</f>
        <v/>
      </c>
      <c r="K10" s="124">
        <f>J10*(1+K11)</f>
        <v/>
      </c>
      <c r="L10" s="124">
        <f>K10*(1+L11)</f>
        <v/>
      </c>
      <c r="M10" s="124">
        <f>L10*(1+M11)</f>
        <v/>
      </c>
      <c r="N10" s="1" t="n"/>
    </row>
    <row r="11" ht="16" customHeight="1">
      <c r="B11" s="47" t="n"/>
      <c r="C11" s="1" t="n"/>
      <c r="D11" s="1" t="n"/>
      <c r="E11" s="1" t="n"/>
      <c r="F11" s="22">
        <f>F10/E10-1</f>
        <v/>
      </c>
      <c r="G11" s="22">
        <f>G10/F10-1</f>
        <v/>
      </c>
      <c r="H11" s="1" t="n"/>
      <c r="I11" s="52" t="n">
        <v>0.03</v>
      </c>
      <c r="J11" s="52" t="n">
        <v>0.03</v>
      </c>
      <c r="K11" s="52" t="n">
        <v>0.03</v>
      </c>
      <c r="L11" s="52" t="n">
        <v>0.03</v>
      </c>
      <c r="M11" s="52" t="n">
        <v>0.03</v>
      </c>
      <c r="N11" s="1" t="n"/>
    </row>
    <row r="12" ht="16" customHeight="1">
      <c r="B12" s="47" t="inlineStr">
        <is>
          <t xml:space="preserve">    𝛥Working Capital</t>
        </is>
      </c>
      <c r="C12" s="1" t="n"/>
      <c r="D12" s="1" t="n"/>
      <c r="E12" s="123">
        <f>#REF!-#REF!</f>
        <v/>
      </c>
      <c r="F12" s="123">
        <f>#REF!-#REF!</f>
        <v/>
      </c>
      <c r="G12" s="123">
        <f>#REF!-#REF!</f>
        <v/>
      </c>
      <c r="H12" s="123" t="n"/>
      <c r="I12" s="124">
        <f>G12*(1+I13)</f>
        <v/>
      </c>
      <c r="J12" s="124">
        <f>I12*(1+J13)</f>
        <v/>
      </c>
      <c r="K12" s="124">
        <f>J12*(1+K13)</f>
        <v/>
      </c>
      <c r="L12" s="124">
        <f>K12*(1+L13)</f>
        <v/>
      </c>
      <c r="M12" s="124">
        <f>L12*(1+M13)</f>
        <v/>
      </c>
      <c r="N12" s="1" t="n"/>
    </row>
    <row r="13" ht="16" customHeight="1">
      <c r="B13" s="47" t="n"/>
      <c r="C13" s="1" t="n"/>
      <c r="D13" s="1" t="n"/>
      <c r="E13" s="1" t="n"/>
      <c r="F13" s="22">
        <f>F12/E12-1</f>
        <v/>
      </c>
      <c r="G13" s="22">
        <f>G12/F12-1</f>
        <v/>
      </c>
      <c r="H13" s="1" t="n"/>
      <c r="I13" s="52" t="n">
        <v>0.03</v>
      </c>
      <c r="J13" s="52" t="n">
        <v>0.03</v>
      </c>
      <c r="K13" s="52" t="n">
        <v>0.03</v>
      </c>
      <c r="L13" s="52" t="n">
        <v>0.03</v>
      </c>
      <c r="M13" s="52" t="n">
        <v>0.03</v>
      </c>
      <c r="N13" s="1" t="n"/>
    </row>
    <row r="14" ht="16" customHeight="1">
      <c r="B14" s="47" t="inlineStr">
        <is>
          <t xml:space="preserve">    (-)CapEx.</t>
        </is>
      </c>
      <c r="C14" s="1" t="n"/>
      <c r="D14" s="1" t="n"/>
      <c r="E14" s="123">
        <f>#REF!</f>
        <v/>
      </c>
      <c r="F14" s="123">
        <f>#REF!</f>
        <v/>
      </c>
      <c r="G14" s="123">
        <f>#REF!</f>
        <v/>
      </c>
      <c r="H14" s="123" t="n"/>
      <c r="I14" s="124">
        <f>G14*(1+I15)</f>
        <v/>
      </c>
      <c r="J14" s="124">
        <f>I14*(1+J15)</f>
        <v/>
      </c>
      <c r="K14" s="124">
        <f>J14*(1+K15)</f>
        <v/>
      </c>
      <c r="L14" s="124">
        <f>K14*(1+L15)</f>
        <v/>
      </c>
      <c r="M14" s="124">
        <f>L14*(1+M15)</f>
        <v/>
      </c>
      <c r="N14" s="1" t="n"/>
    </row>
    <row r="15" ht="16" customHeight="1">
      <c r="B15" s="47" t="n"/>
      <c r="C15" s="1" t="n"/>
      <c r="D15" s="1" t="n"/>
      <c r="E15" s="123" t="n"/>
      <c r="F15" s="22">
        <f>F14/E14-1</f>
        <v/>
      </c>
      <c r="G15" s="22">
        <f>G14/F14-1</f>
        <v/>
      </c>
      <c r="H15" s="1" t="n"/>
      <c r="I15" s="52" t="n">
        <v>-0.1</v>
      </c>
      <c r="J15" s="52" t="n">
        <v>-0.1</v>
      </c>
      <c r="K15" s="52" t="n">
        <v>-0.1</v>
      </c>
      <c r="L15" s="52" t="n">
        <v>-0.1</v>
      </c>
      <c r="M15" s="52" t="n">
        <v>-0.1</v>
      </c>
      <c r="N15" s="1" t="n"/>
    </row>
    <row r="16" ht="16" customHeight="1">
      <c r="B16" s="53" t="inlineStr">
        <is>
          <t>Free cash flow to the firm (FCFF)</t>
        </is>
      </c>
      <c r="C16" s="53" t="n"/>
      <c r="D16" s="53" t="n"/>
      <c r="E16" s="125">
        <f>E8+E10+E12+E14</f>
        <v/>
      </c>
      <c r="F16" s="125">
        <f>F8+F10+F12+F14</f>
        <v/>
      </c>
      <c r="G16" s="125">
        <f>G8+G10+G12+G14</f>
        <v/>
      </c>
      <c r="H16" s="53" t="n"/>
      <c r="I16" s="125">
        <f>I8+I10+I12+I14</f>
        <v/>
      </c>
      <c r="J16" s="125">
        <f>J8+J10+J12+J14</f>
        <v/>
      </c>
      <c r="K16" s="125">
        <f>K8+K10+K12+K14</f>
        <v/>
      </c>
      <c r="L16" s="125">
        <f>L8+L10+L12+L14</f>
        <v/>
      </c>
      <c r="M16" s="125">
        <f>M8+M10+M12+M14</f>
        <v/>
      </c>
      <c r="N16" s="1" t="n"/>
    </row>
    <row r="17" ht="16" customHeight="1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 ht="16" customHeight="1">
      <c r="B18" s="55" t="inlineStr">
        <is>
          <t>Terminal value</t>
        </is>
      </c>
      <c r="C18" s="56" t="n"/>
      <c r="D18" s="56" t="n"/>
      <c r="E18" s="56" t="n"/>
      <c r="F18" s="56" t="n"/>
      <c r="G18" s="56" t="n"/>
      <c r="H18" s="56" t="n"/>
      <c r="I18" s="126" t="n"/>
      <c r="J18" s="58" t="n"/>
      <c r="K18" s="58" t="n"/>
      <c r="L18" s="58" t="n"/>
      <c r="M18" s="127">
        <f>((M16/(1+E33)))/(E34-E33)</f>
        <v/>
      </c>
      <c r="N18" s="1" t="n"/>
    </row>
    <row r="19" ht="16" customHeight="1">
      <c r="B19" s="60" t="n"/>
      <c r="C19" s="60" t="n"/>
      <c r="D19" s="60" t="n"/>
      <c r="E19" s="60" t="n"/>
      <c r="F19" s="60" t="n"/>
      <c r="G19" s="128" t="n"/>
      <c r="H19" s="60" t="n"/>
      <c r="I19" s="129" t="n"/>
      <c r="J19" s="1" t="n"/>
      <c r="K19" s="1" t="n"/>
      <c r="L19" s="1" t="n"/>
      <c r="M19" s="1" t="n"/>
      <c r="N19" s="1" t="n"/>
    </row>
    <row r="20" ht="16" customHeight="1">
      <c r="B20" s="60" t="inlineStr">
        <is>
          <t>Present value</t>
        </is>
      </c>
      <c r="C20" s="60" t="n"/>
      <c r="D20" s="60" t="n"/>
      <c r="E20" s="60" t="n"/>
      <c r="F20" s="60" t="n"/>
      <c r="G20" s="60" t="n"/>
      <c r="H20" s="60" t="n"/>
      <c r="I20" s="130">
        <f>(I16)*(1+$E$35)</f>
        <v/>
      </c>
      <c r="J20" s="130">
        <f>(J16)*(1+$E$35)^2</f>
        <v/>
      </c>
      <c r="K20" s="130">
        <f>(K16)*(1+$E$35)^3</f>
        <v/>
      </c>
      <c r="L20" s="130">
        <f>(L16)*(1+$E$35)^4</f>
        <v/>
      </c>
      <c r="M20" s="130">
        <f>(M18+M16)*((1+E35)^5)</f>
        <v/>
      </c>
      <c r="N20" s="1" t="n"/>
    </row>
    <row r="21" ht="15.75" customHeight="1">
      <c r="B21" s="60" t="n"/>
      <c r="C21" s="60" t="n"/>
      <c r="D21" s="60" t="n"/>
      <c r="E21" s="60" t="n"/>
      <c r="F21" s="60" t="n"/>
      <c r="G21" s="60" t="n"/>
      <c r="H21" s="60" t="n"/>
      <c r="I21" s="1" t="n"/>
      <c r="J21" s="1" t="n"/>
      <c r="K21" s="1" t="n"/>
      <c r="L21" s="1" t="n"/>
      <c r="M21" s="1" t="n"/>
      <c r="N21" s="1" t="n"/>
    </row>
    <row r="22" ht="15.75" customHeight="1">
      <c r="B22" s="60" t="inlineStr">
        <is>
          <t>Firm value</t>
        </is>
      </c>
      <c r="C22" s="60" t="n"/>
      <c r="D22" s="130">
        <f>SUM(I20:M20)</f>
        <v/>
      </c>
      <c r="E22" s="60" t="n"/>
      <c r="F22" s="60" t="n"/>
      <c r="G22" s="60" t="n"/>
      <c r="H22" s="60" t="n"/>
      <c r="I22" s="1" t="n"/>
      <c r="J22" s="1" t="n"/>
      <c r="K22" s="1" t="n"/>
      <c r="L22" s="1" t="n"/>
      <c r="M22" s="1" t="n"/>
      <c r="N22" s="1" t="n"/>
    </row>
    <row r="23" ht="15.75" customHeight="1">
      <c r="B23" s="47" t="inlineStr">
        <is>
          <t xml:space="preserve">   I. Cash on balance sheet</t>
        </is>
      </c>
      <c r="C23" s="1" t="n"/>
      <c r="D23" s="131">
        <f>+#REF!</f>
        <v/>
      </c>
      <c r="E23" s="1" t="n"/>
      <c r="F23" s="1" t="n"/>
      <c r="G23" s="1" t="n"/>
      <c r="H23" s="1" t="n"/>
      <c r="I23" s="47" t="n"/>
      <c r="J23" s="1" t="n"/>
      <c r="K23" s="1" t="n"/>
      <c r="L23" s="1" t="n"/>
      <c r="M23" s="1" t="n"/>
      <c r="N23" s="1" t="n"/>
    </row>
    <row r="24" ht="15.75" customHeight="1">
      <c r="B24" s="47" t="inlineStr">
        <is>
          <t xml:space="preserve">   II. Market value of debt</t>
        </is>
      </c>
      <c r="C24" s="1" t="n"/>
      <c r="D24" s="131">
        <f>+#REF!+#REF!</f>
        <v/>
      </c>
      <c r="E24" s="1" t="n"/>
      <c r="F24" s="1" t="n"/>
      <c r="G24" s="1" t="n"/>
      <c r="H24" s="1" t="n"/>
      <c r="I24" s="47" t="n"/>
      <c r="J24" s="1" t="n"/>
      <c r="K24" s="1" t="n"/>
      <c r="L24" s="1" t="n"/>
      <c r="M24" s="1" t="n"/>
      <c r="N24" s="1" t="n"/>
    </row>
    <row r="25" ht="15.75" customHeight="1">
      <c r="B25" s="65" t="inlineStr">
        <is>
          <t>Market value of equity</t>
        </is>
      </c>
      <c r="C25" s="66" t="n"/>
      <c r="D25" s="132">
        <f>SUM(D22:D24)</f>
        <v/>
      </c>
      <c r="E25" s="1" t="n"/>
      <c r="F25" s="1" t="n"/>
      <c r="G25" s="1" t="n"/>
      <c r="H25" s="1" t="n"/>
      <c r="I25" s="47" t="n"/>
      <c r="J25" s="1" t="n"/>
      <c r="K25" s="1" t="n"/>
      <c r="L25" s="1" t="n"/>
      <c r="M25" s="1" t="n"/>
      <c r="N25" s="1" t="n"/>
    </row>
    <row r="26" ht="15.75" customHeight="1">
      <c r="B26" s="68" t="n"/>
      <c r="C26" s="69" t="n"/>
      <c r="D26" s="131" t="n"/>
      <c r="E26" s="1" t="n"/>
      <c r="F26" s="1" t="n"/>
      <c r="G26" s="1" t="n"/>
      <c r="H26" s="1" t="n"/>
      <c r="I26" s="47" t="n"/>
      <c r="J26" s="1" t="n"/>
      <c r="K26" s="1" t="n"/>
      <c r="L26" s="1" t="n"/>
      <c r="M26" s="1" t="n"/>
      <c r="N26" s="1" t="n"/>
    </row>
    <row r="27" ht="15.75" customHeight="1">
      <c r="B27" s="68" t="inlineStr">
        <is>
          <t>Current share price</t>
        </is>
      </c>
      <c r="C27" s="69" t="n"/>
      <c r="D27" s="133" t="n">
        <v>136</v>
      </c>
      <c r="E27" s="1" t="n"/>
      <c r="F27" s="1" t="n"/>
      <c r="G27" s="1" t="n"/>
      <c r="H27" s="1" t="n"/>
      <c r="I27" s="47" t="n"/>
      <c r="J27" s="1" t="n"/>
      <c r="K27" s="1" t="n"/>
      <c r="L27" s="1" t="n"/>
      <c r="M27" s="1" t="n"/>
      <c r="N27" s="1" t="n"/>
    </row>
    <row r="28" ht="15.75" customHeight="1">
      <c r="B28" s="68" t="inlineStr">
        <is>
          <t># of shares oustanding</t>
        </is>
      </c>
      <c r="C28" s="69" t="n"/>
      <c r="D28" s="71">
        <f>+Template!C10</f>
        <v/>
      </c>
      <c r="E28" s="1" t="n"/>
      <c r="F28" s="1" t="n"/>
      <c r="G28" s="1" t="n"/>
      <c r="H28" s="1" t="n"/>
      <c r="I28" s="47" t="n"/>
      <c r="J28" s="1" t="n"/>
      <c r="K28" s="1" t="n"/>
      <c r="L28" s="1" t="n"/>
      <c r="M28" s="1" t="n"/>
      <c r="N28" s="1" t="n"/>
    </row>
    <row r="29" ht="15.75" customHeight="1">
      <c r="B29" s="68" t="n"/>
      <c r="C29" s="69" t="n"/>
      <c r="D29" s="131" t="n"/>
      <c r="E29" s="1" t="n"/>
      <c r="F29" s="1" t="n"/>
      <c r="G29" s="1" t="n"/>
      <c r="H29" s="1" t="n"/>
      <c r="I29" s="47" t="n"/>
      <c r="J29" s="1" t="n"/>
      <c r="K29" s="1" t="n"/>
      <c r="L29" s="1" t="n"/>
      <c r="M29" s="1" t="n"/>
      <c r="N29" s="1" t="n"/>
    </row>
    <row r="30" ht="15.75" customHeight="1">
      <c r="B30" s="72" t="inlineStr">
        <is>
          <t>Fair value</t>
        </is>
      </c>
      <c r="C30" s="73" t="n"/>
      <c r="D30" s="134">
        <f>D25/D28</f>
        <v/>
      </c>
      <c r="E30" s="1" t="n"/>
      <c r="F30" s="1" t="n"/>
      <c r="G30" s="1" t="n"/>
      <c r="H30" s="1" t="n"/>
      <c r="I30" s="47" t="n"/>
      <c r="J30" s="1" t="n"/>
      <c r="K30" s="1" t="n"/>
      <c r="L30" s="1" t="n"/>
      <c r="M30" s="1" t="n"/>
      <c r="N30" s="1" t="n"/>
    </row>
    <row r="31" ht="15.75" customHeight="1">
      <c r="B31" s="75" t="inlineStr">
        <is>
          <t>Upside in %</t>
        </is>
      </c>
      <c r="C31" s="76" t="n"/>
      <c r="D31" s="77">
        <f>D30/D27-1</f>
        <v/>
      </c>
      <c r="E31" s="1" t="n"/>
      <c r="F31" s="1" t="n"/>
      <c r="G31" s="1" t="n"/>
      <c r="H31" s="1" t="n"/>
      <c r="I31" s="47" t="n"/>
      <c r="J31" s="1" t="n"/>
      <c r="K31" s="1" t="n"/>
      <c r="L31" s="1" t="n"/>
      <c r="M31" s="1" t="n"/>
      <c r="N31" s="1" t="n"/>
    </row>
    <row r="32" ht="15.75" customHeight="1"/>
    <row r="33" ht="15.75" customHeight="1">
      <c r="B33" s="78" t="inlineStr">
        <is>
          <t>Terminal value - Free cash flow to the firm growth</t>
        </is>
      </c>
      <c r="C33" s="79" t="n"/>
      <c r="D33" s="79" t="n"/>
      <c r="E33" s="80" t="n">
        <v>0.025</v>
      </c>
      <c r="F33" s="79" t="n"/>
      <c r="G33" s="79" t="n"/>
      <c r="H33" s="79" t="n"/>
      <c r="I33" s="79" t="n"/>
    </row>
    <row r="34" ht="15.75" customHeight="1">
      <c r="B34" s="78" t="inlineStr">
        <is>
          <t>Terminal value - WACC</t>
        </is>
      </c>
      <c r="C34" s="79" t="n"/>
      <c r="D34" s="79" t="n"/>
      <c r="E34" s="80" t="n">
        <v>0.08</v>
      </c>
      <c r="F34" s="79" t="n"/>
      <c r="G34" s="79" t="n"/>
      <c r="H34" s="79" t="n"/>
      <c r="I34" s="79" t="n"/>
    </row>
    <row r="35" ht="15.75" customHeight="1">
      <c r="B35" s="78" t="inlineStr">
        <is>
          <t xml:space="preserve">WACC </t>
        </is>
      </c>
      <c r="C35" s="79" t="n"/>
      <c r="D35" s="79" t="n"/>
      <c r="E35" s="81" t="n">
        <v>0.12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M2"/>
    <mergeCell ref="E3:G3"/>
    <mergeCell ref="I3:M3"/>
  </mergeCells>
  <pageMargins left="0.7" right="0.7" top="0.787401575" bottom="0.787401575" header="0" footer="0"/>
  <pageSetup orientation="landscape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27"/>
    <col width="14.5" customWidth="1" style="84" min="28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15836198941.46133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140.42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365817000000</v>
      </c>
      <c r="D19" s="107" t="n">
        <v>274515000000</v>
      </c>
      <c r="E19" s="107" t="n">
        <v>260174000000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-0.07230275303807997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94680000000</v>
      </c>
      <c r="D21" s="107" t="n">
        <v>57411000000</v>
      </c>
      <c r="E21" s="107" t="n">
        <v>55256000000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93726985516.73761</v>
      </c>
      <c r="D24" s="107" t="n">
        <v>58626710427.10931</v>
      </c>
      <c r="E24" s="107" t="n">
        <v>58081201472.67491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11284000000</v>
      </c>
      <c r="D26" s="107" t="n">
        <v>11056000000</v>
      </c>
      <c r="E26" s="107" t="n">
        <v>12547000000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9355000000</v>
      </c>
      <c r="D28" s="107" t="n">
        <v>38321000000</v>
      </c>
      <c r="E28" s="107" t="n">
        <v>57101000000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-11085000000</v>
      </c>
      <c r="D30" s="107" t="n">
        <v>-7309000000</v>
      </c>
      <c r="E30" s="107" t="n">
        <v>-10495000000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0.02441096369587487</v>
      </c>
      <c r="D36" s="8" t="inlineStr">
        <is>
          <t xml:space="preserve">Total Debt </t>
        </is>
      </c>
      <c r="E36" s="122" t="n">
        <v>120069000000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0.1620446168442441</v>
      </c>
      <c r="D37" s="8" t="inlineStr">
        <is>
          <t>Market Cap</t>
        </is>
      </c>
      <c r="E37" s="122" t="n">
        <v>2223719055360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1.27241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27"/>
    <col width="14.5" customWidth="1" style="84" min="28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7454470235.966049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239.17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168088000000</v>
      </c>
      <c r="D19" s="107" t="n">
        <v>143015000000</v>
      </c>
      <c r="E19" s="107" t="n">
        <v>125843000000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-0.1522267614868613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61271000000</v>
      </c>
      <c r="D21" s="107" t="n">
        <v>44281000000</v>
      </c>
      <c r="E21" s="107" t="n">
        <v>39240000000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63816482201.72966</v>
      </c>
      <c r="D24" s="107" t="n">
        <v>48332418247.40791</v>
      </c>
      <c r="E24" s="107" t="n">
        <v>40292799608.19915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11686000000</v>
      </c>
      <c r="D26" s="107" t="n">
        <v>12796000000</v>
      </c>
      <c r="E26" s="107" t="n">
        <v>11682000000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95749000000</v>
      </c>
      <c r="D28" s="107" t="n">
        <v>109605000000</v>
      </c>
      <c r="E28" s="107" t="n">
        <v>106132000000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-20622000000</v>
      </c>
      <c r="D30" s="107" t="n">
        <v>-15441000000</v>
      </c>
      <c r="E30" s="107" t="n">
        <v>-13925000000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0.0336706381589685</v>
      </c>
      <c r="D36" s="8" t="inlineStr">
        <is>
          <t xml:space="preserve">Total Debt </t>
        </is>
      </c>
      <c r="E36" s="122" t="n">
        <v>61270000000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0.1311338334368579</v>
      </c>
      <c r="D37" s="8" t="inlineStr">
        <is>
          <t>Market Cap</t>
        </is>
      </c>
      <c r="E37" s="122" t="n">
        <v>1782885646336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0.926403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27"/>
    <col width="14.5" customWidth="1" style="84" min="28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10201700479.93258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94.93000000000001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386064000000</v>
      </c>
      <c r="D19" s="107" t="n">
        <v>280522000000</v>
      </c>
      <c r="E19" s="107" t="n">
        <v>232887000000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-0.1782760279424974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21331000000</v>
      </c>
      <c r="D21" s="107" t="n">
        <v>11588000000</v>
      </c>
      <c r="E21" s="107" t="n">
        <v>10073000000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22595888967.52379</v>
      </c>
      <c r="D24" s="107" t="n">
        <v>13607725092.39601</v>
      </c>
      <c r="E24" s="107" t="n">
        <v>11093767397.97122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25251000000</v>
      </c>
      <c r="D26" s="107" t="n">
        <v>21789000000</v>
      </c>
      <c r="E26" s="107" t="n">
        <v>15341000000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6348000000</v>
      </c>
      <c r="D28" s="107" t="n">
        <v>8522000000</v>
      </c>
      <c r="E28" s="107" t="n">
        <v>6710000000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-40140000000</v>
      </c>
      <c r="D30" s="107" t="n">
        <v>-16861000000</v>
      </c>
      <c r="E30" s="107" t="n">
        <v>-13427000000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0.01554190472099317</v>
      </c>
      <c r="D36" s="8" t="inlineStr">
        <is>
          <t xml:space="preserve">Total Debt </t>
        </is>
      </c>
      <c r="E36" s="122" t="n">
        <v>116395000000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0.1255799323739876</v>
      </c>
      <c r="D37" s="8" t="inlineStr">
        <is>
          <t>Market Cap</t>
        </is>
      </c>
      <c r="E37" s="122" t="n">
        <v>968447426560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1.168817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27"/>
    <col width="14.5" customWidth="1" style="84" min="28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12846799458.26037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95.8837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182527000000</v>
      </c>
      <c r="D19" s="107" t="n">
        <v>161857000000</v>
      </c>
      <c r="E19" s="107" t="n">
        <v>136819000000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-0.2915342128653881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40269000000</v>
      </c>
      <c r="D21" s="107" t="n">
        <v>34343000000</v>
      </c>
      <c r="E21" s="107" t="n">
        <v>30736000000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40404734289.24108</v>
      </c>
      <c r="D24" s="107" t="n">
        <v>33288634084.24626</v>
      </c>
      <c r="E24" s="107" t="n">
        <v>29351818403.24465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13697000000</v>
      </c>
      <c r="D26" s="107" t="n">
        <v>11781000000</v>
      </c>
      <c r="E26" s="107" t="n">
        <v>9035000000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117462000000</v>
      </c>
      <c r="D28" s="107" t="n">
        <v>107357000000</v>
      </c>
      <c r="E28" s="107" t="n">
        <v>101056000000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-22281000000</v>
      </c>
      <c r="D30" s="107" t="n">
        <v>-23548000000</v>
      </c>
      <c r="E30" s="107" t="n">
        <v>-25139000000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0.01218524388096496</v>
      </c>
      <c r="D36" s="8" t="inlineStr">
        <is>
          <t xml:space="preserve">Total Debt </t>
        </is>
      </c>
      <c r="E36" s="122" t="n">
        <v>28395000000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0.1620230564066392</v>
      </c>
      <c r="D37" s="8" t="inlineStr">
        <is>
          <t>Market Cap</t>
        </is>
      </c>
      <c r="E37" s="122" t="n">
        <v>1231798665216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1.069061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27"/>
    <col width="14.5" customWidth="1" style="84" min="28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2491999976.414619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188.5914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16675000000</v>
      </c>
      <c r="D19" s="107" t="n">
        <v>10918000000</v>
      </c>
      <c r="E19" s="107" t="n">
        <v>11716000000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-0.3804339748829605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4332000000</v>
      </c>
      <c r="D21" s="107" t="n">
        <v>2796000000</v>
      </c>
      <c r="E21" s="107" t="n">
        <v>4141000000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4505677094.859672</v>
      </c>
      <c r="D24" s="107" t="n">
        <v>2964545216.778996</v>
      </c>
      <c r="E24" s="107" t="n">
        <v>3878825872.648627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1098000000</v>
      </c>
      <c r="D26" s="107" t="n">
        <v>381000000</v>
      </c>
      <c r="E26" s="107" t="n">
        <v>262000000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12130000000</v>
      </c>
      <c r="D28" s="107" t="n">
        <v>11906000000</v>
      </c>
      <c r="E28" s="107" t="n">
        <v>9228000000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-1128000000</v>
      </c>
      <c r="D30" s="107" t="n">
        <v>-489000000</v>
      </c>
      <c r="E30" s="107" t="n">
        <v>-600000000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0.02019337725678104</v>
      </c>
      <c r="D36" s="8" t="inlineStr">
        <is>
          <t xml:space="preserve">Total Debt </t>
        </is>
      </c>
      <c r="E36" s="122" t="n">
        <v>11687000000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0.01901217181370083</v>
      </c>
      <c r="D37" s="8" t="inlineStr">
        <is>
          <t>Market Cap</t>
        </is>
      </c>
      <c r="E37" s="122" t="n">
        <v>469969764352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1.722009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chase walian</dc:creator>
  <dcterms:created xmlns:dcterms="http://purl.org/dc/terms/" xmlns:xsi="http://www.w3.org/2001/XMLSchema-instance" xsi:type="dcterms:W3CDTF">2021-01-26T02:44:31Z</dcterms:created>
  <dcterms:modified xmlns:dcterms="http://purl.org/dc/terms/" xmlns:xsi="http://www.w3.org/2001/XMLSchema-instance" xsi:type="dcterms:W3CDTF">2023-01-26T06:40:37Z</dcterms:modified>
  <cp:lastModifiedBy>Microsoft Office User</cp:lastModifiedBy>
</cp:coreProperties>
</file>