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F6FD1131-81DC-9945-B600-46FA1E261E6A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DCF" sheetId="1" r:id="rId1"/>
    <sheet name="Ratios " sheetId="2" r:id="rId2"/>
    <sheet name="DCF (Timur)" sheetId="3" state="hidden" r:id="rId3"/>
    <sheet name="Income Statement " sheetId="4" r:id="rId4"/>
    <sheet name="Balance Sheet" sheetId="5" r:id="rId5"/>
    <sheet name="Statement of Cashflow" sheetId="6" r:id="rId6"/>
    <sheet name="Supplemental Items (IS)" sheetId="7" r:id="rId7"/>
    <sheet name="Supplemental Items (BS)" sheetId="8" r:id="rId8"/>
    <sheet name="Supplemental Items (CF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iwbtfCO3bwV9SFFDqT8aImbXFIrg=="/>
    </ext>
  </extLst>
</workbook>
</file>

<file path=xl/calcChain.xml><?xml version="1.0" encoding="utf-8"?>
<calcChain xmlns="http://schemas.openxmlformats.org/spreadsheetml/2006/main">
  <c r="G34" i="4" l="1"/>
  <c r="D3" i="1"/>
  <c r="D7" i="6"/>
  <c r="C7" i="6"/>
  <c r="B7" i="6"/>
  <c r="D56" i="5"/>
  <c r="C56" i="5"/>
  <c r="B56" i="5"/>
  <c r="C37" i="1"/>
  <c r="D17" i="4"/>
  <c r="D19" i="4" s="1"/>
  <c r="C17" i="4"/>
  <c r="B17" i="4"/>
  <c r="D10" i="4"/>
  <c r="C10" i="4"/>
  <c r="D7" i="4"/>
  <c r="C7" i="4"/>
  <c r="C19" i="4" s="1"/>
  <c r="B7" i="4"/>
  <c r="C19" i="1" s="1"/>
  <c r="D28" i="3"/>
  <c r="D24" i="3"/>
  <c r="D23" i="3"/>
  <c r="I14" i="3"/>
  <c r="J14" i="3" s="1"/>
  <c r="K14" i="3" s="1"/>
  <c r="L14" i="3" s="1"/>
  <c r="M14" i="3" s="1"/>
  <c r="G14" i="3"/>
  <c r="G15" i="3" s="1"/>
  <c r="F14" i="3"/>
  <c r="E14" i="3"/>
  <c r="F15" i="3" s="1"/>
  <c r="G13" i="3"/>
  <c r="G12" i="3"/>
  <c r="I12" i="3" s="1"/>
  <c r="J12" i="3" s="1"/>
  <c r="K12" i="3" s="1"/>
  <c r="L12" i="3" s="1"/>
  <c r="M12" i="3" s="1"/>
  <c r="F12" i="3"/>
  <c r="E12" i="3"/>
  <c r="F13" i="3" s="1"/>
  <c r="F11" i="3"/>
  <c r="G10" i="3"/>
  <c r="I10" i="3" s="1"/>
  <c r="J10" i="3" s="1"/>
  <c r="K10" i="3" s="1"/>
  <c r="L10" i="3" s="1"/>
  <c r="M10" i="3" s="1"/>
  <c r="F10" i="3"/>
  <c r="G11" i="3" s="1"/>
  <c r="E10" i="3"/>
  <c r="E40" i="1"/>
  <c r="E39" i="1"/>
  <c r="E38" i="1"/>
  <c r="C38" i="1"/>
  <c r="C36" i="1"/>
  <c r="E35" i="1"/>
  <c r="G30" i="1"/>
  <c r="H30" i="1" s="1"/>
  <c r="I30" i="1" s="1"/>
  <c r="J30" i="1" s="1"/>
  <c r="F30" i="1"/>
  <c r="E30" i="1"/>
  <c r="D30" i="1"/>
  <c r="E31" i="1" s="1"/>
  <c r="C30" i="1"/>
  <c r="D31" i="1" s="1"/>
  <c r="E28" i="1"/>
  <c r="F28" i="1" s="1"/>
  <c r="G28" i="1" s="1"/>
  <c r="H28" i="1" s="1"/>
  <c r="I28" i="1" s="1"/>
  <c r="J28" i="1" s="1"/>
  <c r="D28" i="1"/>
  <c r="E29" i="1" s="1"/>
  <c r="C28" i="1"/>
  <c r="D29" i="1" s="1"/>
  <c r="D27" i="1"/>
  <c r="E26" i="1"/>
  <c r="F26" i="1" s="1"/>
  <c r="G26" i="1" s="1"/>
  <c r="H26" i="1" s="1"/>
  <c r="I26" i="1" s="1"/>
  <c r="J26" i="1" s="1"/>
  <c r="D26" i="1"/>
  <c r="E27" i="1" s="1"/>
  <c r="C26" i="1"/>
  <c r="E21" i="1"/>
  <c r="E22" i="1" s="1"/>
  <c r="D21" i="1"/>
  <c r="D22" i="1" s="1"/>
  <c r="C21" i="1"/>
  <c r="E19" i="1"/>
  <c r="E20" i="1" s="1"/>
  <c r="D19" i="1"/>
  <c r="I2" i="1"/>
  <c r="H2" i="1"/>
  <c r="G2" i="1"/>
  <c r="F2" i="1"/>
  <c r="E2" i="1"/>
  <c r="D2" i="1"/>
  <c r="C2" i="1"/>
  <c r="F8" i="3" l="1"/>
  <c r="D24" i="1"/>
  <c r="G8" i="3"/>
  <c r="E24" i="1"/>
  <c r="D20" i="1"/>
  <c r="C22" i="1"/>
  <c r="F22" i="1" s="1"/>
  <c r="C35" i="1"/>
  <c r="E42" i="1" s="1"/>
  <c r="C7" i="1" s="1"/>
  <c r="G22" i="1"/>
  <c r="F19" i="1"/>
  <c r="B10" i="4"/>
  <c r="B19" i="4"/>
  <c r="J4" i="1" l="1"/>
  <c r="H4" i="1"/>
  <c r="G4" i="1"/>
  <c r="F4" i="1"/>
  <c r="I4" i="1"/>
  <c r="I22" i="1"/>
  <c r="F20" i="1"/>
  <c r="G20" i="1" s="1"/>
  <c r="E8" i="3"/>
  <c r="E16" i="3" s="1"/>
  <c r="C24" i="1"/>
  <c r="C32" i="1" s="1"/>
  <c r="C3" i="1" s="1"/>
  <c r="E25" i="1"/>
  <c r="F24" i="1"/>
  <c r="E32" i="1"/>
  <c r="E3" i="1" s="1"/>
  <c r="G16" i="3"/>
  <c r="G9" i="3"/>
  <c r="I8" i="3"/>
  <c r="G19" i="1"/>
  <c r="F21" i="1"/>
  <c r="F23" i="1" s="1"/>
  <c r="D25" i="1"/>
  <c r="D32" i="1"/>
  <c r="H22" i="1"/>
  <c r="J22" i="1" s="1"/>
  <c r="F16" i="3"/>
  <c r="I20" i="1" l="1"/>
  <c r="J20" i="1" s="1"/>
  <c r="H20" i="1"/>
  <c r="H19" i="1"/>
  <c r="G21" i="1"/>
  <c r="G23" i="1" s="1"/>
  <c r="G24" i="1"/>
  <c r="F32" i="1"/>
  <c r="F3" i="1" s="1"/>
  <c r="F6" i="1" s="1"/>
  <c r="J8" i="3"/>
  <c r="I16" i="3"/>
  <c r="I20" i="3" s="1"/>
  <c r="F9" i="3"/>
  <c r="J16" i="3" l="1"/>
  <c r="J20" i="3" s="1"/>
  <c r="K8" i="3"/>
  <c r="G32" i="1"/>
  <c r="G3" i="1" s="1"/>
  <c r="G6" i="1" s="1"/>
  <c r="G25" i="1"/>
  <c r="H24" i="1" s="1"/>
  <c r="H21" i="1"/>
  <c r="H23" i="1" s="1"/>
  <c r="I19" i="1"/>
  <c r="H32" i="1" l="1"/>
  <c r="H3" i="1" s="1"/>
  <c r="H6" i="1" s="1"/>
  <c r="H25" i="1"/>
  <c r="I24" i="1" s="1"/>
  <c r="L8" i="3"/>
  <c r="K16" i="3"/>
  <c r="K20" i="3" s="1"/>
  <c r="J19" i="1"/>
  <c r="J21" i="1" s="1"/>
  <c r="J23" i="1" s="1"/>
  <c r="I21" i="1"/>
  <c r="I23" i="1" s="1"/>
  <c r="I25" i="1" l="1"/>
  <c r="I32" i="1"/>
  <c r="I3" i="1" s="1"/>
  <c r="I6" i="1" s="1"/>
  <c r="J24" i="1"/>
  <c r="M8" i="3"/>
  <c r="M16" i="3" s="1"/>
  <c r="M18" i="3" s="1"/>
  <c r="M20" i="3" s="1"/>
  <c r="D22" i="3" s="1"/>
  <c r="D25" i="3" s="1"/>
  <c r="D30" i="3" s="1"/>
  <c r="D31" i="3" s="1"/>
  <c r="L16" i="3"/>
  <c r="L20" i="3" s="1"/>
  <c r="J32" i="1" l="1"/>
  <c r="J3" i="1" s="1"/>
  <c r="J5" i="1" s="1"/>
  <c r="J6" i="1" s="1"/>
  <c r="C9" i="1" s="1"/>
  <c r="C12" i="1" s="1"/>
  <c r="C13" i="1" s="1"/>
  <c r="J25" i="1"/>
</calcChain>
</file>

<file path=xl/sharedStrings.xml><?xml version="1.0" encoding="utf-8"?>
<sst xmlns="http://schemas.openxmlformats.org/spreadsheetml/2006/main" count="439" uniqueCount="281">
  <si>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</si>
  <si>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</si>
  <si>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</si>
  <si>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</si>
  <si>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</si>
  <si>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</si>
  <si>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</si>
  <si>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</si>
  <si>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</si>
  <si>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</si>
  <si>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</si>
  <si>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</si>
  <si>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</si>
  <si>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</si>
  <si>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</si>
  <si>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</si>
  <si>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</si>
  <si>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</si>
  <si>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</si>
  <si>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</si>
  <si>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</si>
  <si>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</si>
  <si>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</si>
  <si>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</si>
  <si>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</si>
  <si>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</si>
  <si>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</si>
  <si>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</si>
  <si>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</si>
  <si>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</si>
  <si>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</si>
  <si>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</si>
  <si>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</si>
  <si>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</si>
  <si>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</si>
  <si>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</si>
  <si>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</si>
  <si>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</si>
  <si>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</si>
  <si>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</si>
  <si>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</si>
  <si>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</si>
  <si>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</si>
  <si>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</si>
  <si>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</si>
  <si>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</si>
  <si>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</si>
  <si>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</si>
  <si>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</si>
  <si>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</si>
  <si>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</si>
  <si>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</si>
  <si>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</si>
  <si>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</si>
  <si>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</si>
  <si>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</si>
  <si>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</si>
  <si>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</si>
  <si>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</si>
  <si>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</si>
  <si>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</si>
  <si>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</si>
  <si>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</si>
  <si>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</si>
  <si>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</si>
  <si>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</si>
  <si>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</si>
  <si>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</si>
  <si>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</si>
  <si>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</si>
  <si>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</si>
  <si>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</si>
  <si>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</si>
  <si>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</si>
  <si>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</si>
  <si>
    <t>Income Statement</t>
  </si>
  <si>
    <t xml:space="preserve">For the Fiscal Period Ending
</t>
  </si>
  <si>
    <t>Apr. 30th - 2018</t>
  </si>
  <si>
    <t>Apr. 30th - 2019</t>
  </si>
  <si>
    <t>Apr. 30th - 2020</t>
  </si>
  <si>
    <t>Currency (Millions of US $ except per share data)</t>
  </si>
  <si>
    <t>USD</t>
  </si>
  <si>
    <t xml:space="preserve"> </t>
  </si>
  <si>
    <t>Revenue</t>
  </si>
  <si>
    <t>Other Revenue</t>
  </si>
  <si>
    <t>-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</si>
  <si>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</si>
  <si>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</si>
  <si>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</si>
  <si>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</si>
  <si>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</si>
  <si>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</si>
  <si>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</si>
  <si>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</si>
  <si>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</si>
  <si>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</si>
  <si>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</si>
  <si>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</si>
  <si>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Currency Exchange Gains (Loss)</t>
  </si>
  <si>
    <t>Other Non-Operating Inc. (Exp.)</t>
  </si>
  <si>
    <t xml:space="preserve">  EBT Excl. Unusual Items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</si>
  <si>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</si>
  <si>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</si>
  <si>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</si>
  <si>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</si>
  <si>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</si>
  <si>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>Tax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</si>
  <si>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</si>
  <si>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</si>
  <si>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</si>
  <si>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</si>
  <si>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</si>
  <si>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</si>
  <si>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Pref. Dividends and Other Adj.</t>
  </si>
  <si>
    <t xml:space="preserve">  NI to Common Incl Extra Items</t>
  </si>
  <si>
    <t xml:space="preserve">  NI to Common Excl. Extra Items</t>
  </si>
  <si>
    <t>Per Share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</si>
  <si>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</si>
  <si>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</si>
  <si>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</si>
  <si>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</si>
  <si>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</si>
  <si>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</si>
  <si>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</si>
  <si>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</si>
  <si>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</si>
  <si>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</si>
  <si>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</si>
  <si>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Balance Sheet</t>
  </si>
  <si>
    <t xml:space="preserve">Balance Sheet as of:
</t>
  </si>
  <si>
    <t>Sep. 28th - 2018</t>
  </si>
  <si>
    <t>Sep. 28th - 2019</t>
  </si>
  <si>
    <t>Sep. 28th - 2020</t>
  </si>
  <si>
    <t>Currency</t>
  </si>
  <si>
    <t>ASSETS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</si>
  <si>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</si>
  <si>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</si>
  <si>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</si>
  <si>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</si>
  <si>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</si>
  <si>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 xml:space="preserve">  Total Receivables</t>
  </si>
  <si>
    <t>Inventory</t>
  </si>
  <si>
    <t>Restricted Cash</t>
  </si>
  <si>
    <t>Other Current Assets</t>
  </si>
  <si>
    <t xml:space="preserve">  Total Current Assets</t>
  </si>
  <si>
    <t>Gross Property, Plant &amp; Equipment</t>
  </si>
  <si>
    <t>Accumulated Depreciation</t>
  </si>
  <si>
    <t xml:space="preserve">  Net Property, Plant &amp; Equipment</t>
  </si>
  <si>
    <t>Long-term Investments</t>
  </si>
  <si>
    <t>Goodwill</t>
  </si>
  <si>
    <t>Other Intangibles</t>
  </si>
  <si>
    <t>Other Long-Term Assets</t>
  </si>
  <si>
    <t>Total Assets</t>
  </si>
  <si>
    <t>LIABILITIES</t>
  </si>
  <si>
    <t>Accounts Payable</t>
  </si>
  <si>
    <t>Accrued Exp.</t>
  </si>
  <si>
    <t>Short-term Borrowings</t>
  </si>
  <si>
    <t>Curr. Port. of LT Debt</t>
  </si>
  <si>
    <t>Curr. Port. of Leases</t>
  </si>
  <si>
    <t>Unearned Revenue, Current</t>
  </si>
  <si>
    <t>Other Current Liabilities</t>
  </si>
  <si>
    <t xml:space="preserve">  Total Current Liabilities</t>
  </si>
  <si>
    <t>Long-Term Debt</t>
  </si>
  <si>
    <t>Long-Term Leases</t>
  </si>
  <si>
    <t>Unearned Revenue, Non-Current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</si>
  <si>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</si>
  <si>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</si>
  <si>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</si>
  <si>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</si>
  <si>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</si>
  <si>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</si>
  <si>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</si>
  <si>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</si>
  <si>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 xml:space="preserve">  Total Common Equity</t>
  </si>
  <si>
    <t>Total Equity</t>
  </si>
  <si>
    <t>Total Liabilities And Equity</t>
  </si>
  <si>
    <t>Balance</t>
  </si>
  <si>
    <t>Cash Flow</t>
  </si>
  <si>
    <t>Net Income</t>
  </si>
  <si>
    <t>Depreciation &amp; Amort., Total</t>
  </si>
  <si>
    <t>Stock-Based Compensation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</si>
  <si>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</si>
  <si>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</si>
  <si>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</si>
  <si>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</si>
  <si>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</si>
  <si>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Other Net Operating Assets</t>
  </si>
  <si>
    <t xml:space="preserve">  Cash from Ops.</t>
  </si>
  <si>
    <t>Capital Expenditure</t>
  </si>
  <si>
    <t>Cash Acquisitions</t>
  </si>
  <si>
    <t>Divestitures</t>
  </si>
  <si>
    <t>Invest. in Marketable &amp; Equity Securt.</t>
  </si>
  <si>
    <t>Net (Inc.) Dec. in Loans Originated/Sold</t>
  </si>
  <si>
    <t>Other Investing Activities</t>
  </si>
  <si>
    <t xml:space="preserve">  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</si>
  <si>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</si>
  <si>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</si>
  <si>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</si>
  <si>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</si>
  <si>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</si>
  <si>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</si>
  <si>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</si>
  <si>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</si>
  <si>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</si>
  <si>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Total Dividends Paid</t>
  </si>
  <si>
    <t>Special Dividend Paid</t>
  </si>
  <si>
    <t>Other Financing Activities</t>
  </si>
  <si>
    <t xml:space="preserve">  Cash from Financing</t>
  </si>
  <si>
    <t xml:space="preserve">  Net Change in Cash</t>
  </si>
  <si>
    <t>Supplemental Items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</si>
  <si>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</si>
  <si>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</si>
  <si>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</si>
  <si>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</si>
  <si>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</si>
  <si>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</si>
  <si>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</si>
  <si>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</si>
  <si>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</si>
  <si>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</si>
  <si>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</si>
  <si>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</si>
  <si>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</si>
  <si>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Interest on Long Term Debt</t>
  </si>
  <si>
    <t>Filing Date</t>
  </si>
  <si>
    <t>Restatement Type</t>
  </si>
  <si>
    <t>NC</t>
  </si>
  <si>
    <t>O</t>
  </si>
  <si>
    <t>Calculation Type</t>
  </si>
  <si>
    <t>REP</t>
  </si>
  <si>
    <t>Supplemental Operating Expense Items</t>
  </si>
  <si>
    <t>R&amp;D Exp.</t>
  </si>
  <si>
    <t>Net Rental Exp.</t>
  </si>
  <si>
    <t>Imputed Oper. Lease Interest Exp.</t>
  </si>
  <si>
    <t>Imputed Oper. Lease Depreciation</t>
  </si>
  <si>
    <t>Stock-Based Comp., COGS</t>
  </si>
  <si>
    <t>Stock-Based Comp., R&amp;D Exp.</t>
  </si>
  <si>
    <t>Stock-Based Comp., SG&amp;A Exp.</t>
  </si>
  <si>
    <t>Stock-Based Comp., Unallocated</t>
  </si>
  <si>
    <t xml:space="preserve">  Stock-Based Comp., Total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</si>
  <si>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</si>
  <si>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</si>
  <si>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</si>
  <si>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</si>
  <si>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</si>
  <si>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</si>
  <si>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</si>
  <si>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Oper. Leases</t>
  </si>
  <si>
    <t>Inventory Method</t>
  </si>
  <si>
    <t>FIFO</t>
  </si>
  <si>
    <t>Land</t>
  </si>
  <si>
    <t>Machinery</t>
  </si>
  <si>
    <t>Leasehold Improvements</t>
  </si>
  <si>
    <t>Full Time Employees</t>
  </si>
  <si>
    <t>Accum. Allowance for Doubtful Accts</t>
  </si>
  <si>
    <t>NA</t>
  </si>
  <si>
    <t>RC</t>
  </si>
  <si>
    <t>RUP</t>
  </si>
  <si>
    <t xml:space="preserve">		RetainedEarnings</t>
  </si>
  <si>
    <t xml:space="preserve">		GainsLossesNotAffectingRetainedEarnings</t>
  </si>
  <si>
    <t xml:space="preserve">			ForeignCurrencyTranslationAdjustments</t>
  </si>
  <si>
    <t xml:space="preserve">			OtherEquityAdjustments</t>
  </si>
  <si>
    <t xml:space="preserve">		OtherEquityInterest</t>
  </si>
  <si>
    <t>TotalCapitalization</t>
  </si>
  <si>
    <t>PreferredStockEquity</t>
  </si>
  <si>
    <t>CommonStockEquity</t>
  </si>
  <si>
    <t>NetTangibleAssets</t>
  </si>
  <si>
    <t>WorkingCapital</t>
  </si>
  <si>
    <t>InvestedCapital</t>
  </si>
  <si>
    <t>TangibleBookValue</t>
  </si>
  <si>
    <t>TotalDebt</t>
  </si>
  <si>
    <t>NetDebt</t>
  </si>
  <si>
    <t>ShareIssued</t>
  </si>
  <si>
    <t>OrdinarySharesNumber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</si>
  <si>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</si>
  <si>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</si>
  <si>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</si>
  <si>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</si>
  <si>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</si>
  <si>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</si>
  <si>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 xml:space="preserve">Average Rate of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</si>
</sst>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  <numFmt numFmtId="169" formatCode="0.0%"/>
    <numFmt numFmtId="170" formatCode="_-* #,##0.0\ _€_-;\-* #,##0.0\ _€_-;_-* &quot;-&quot;?\ _€_-;_-@"/>
    <numFmt numFmtId="171" formatCode="_(* #,##0.0_);_(* \(#,##0.0\)_)\ ;_(* 0_)"/>
    <numFmt numFmtId="172" formatCode="_(#,##0.0%_);_(\(#,##0.0%\)_);_(#,##0.0%_)"/>
    <numFmt numFmtId="173" formatCode="mmm\-dd\-yyyy"/>
    <numFmt numFmtId="174" formatCode="_(&quot;$&quot;#,##0.0#_);_(\(&quot;$&quot;#,##0.0#\)_);_(&quot;$&quot;&quot; - &quot;_)"/>
    <numFmt numFmtId="175" formatCode="_(* #,##0_);_(* \(#,##0\)_)\ ;_(* 0_)"/>
  </numFmts>
  <fonts count="16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name val="Calibri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  <fill>
      <patternFill patternType="solid">
        <fgColor rgb="FF00B050"/>
        <bgColor rgb="FFF2F2F2"/>
      </patternFill>
    </fill>
    <fill>
      <patternFill patternType="solid">
        <fgColor rgb="FFFFFF00"/>
        <bgColor rgb="FFF2F2F2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9" fontId="2" fillId="2" borderId="2" xfId="0" applyNumberFormat="1" applyFont="1" applyFill="1" applyBorder="1"/>
    <xf numFmtId="9" fontId="2" fillId="2" borderId="3" xfId="0" applyNumberFormat="1" applyFont="1" applyFill="1" applyBorder="1"/>
    <xf numFmtId="0" fontId="1" fillId="3" borderId="4" xfId="0" applyFont="1" applyFill="1" applyBorder="1" applyAlignment="1">
      <alignment horizontal="left"/>
    </xf>
    <xf numFmtId="44" fontId="1" fillId="3" borderId="5" xfId="0" applyNumberFormat="1" applyFont="1" applyFill="1" applyBorder="1"/>
    <xf numFmtId="44" fontId="1" fillId="4" borderId="5" xfId="0" applyNumberFormat="1" applyFont="1" applyFill="1" applyBorder="1"/>
    <xf numFmtId="44" fontId="1" fillId="4" borderId="6" xfId="0" applyNumberFormat="1" applyFont="1" applyFill="1" applyBorder="1"/>
    <xf numFmtId="0" fontId="1" fillId="3" borderId="5" xfId="0" applyFont="1" applyFill="1" applyBorder="1"/>
    <xf numFmtId="9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4" borderId="7" xfId="0" applyNumberFormat="1" applyFont="1" applyFill="1" applyBorder="1"/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/>
    <xf numFmtId="9" fontId="1" fillId="3" borderId="2" xfId="0" applyNumberFormat="1" applyFont="1" applyFill="1" applyBorder="1"/>
    <xf numFmtId="2" fontId="1" fillId="4" borderId="2" xfId="0" applyNumberFormat="1" applyFont="1" applyFill="1" applyBorder="1"/>
    <xf numFmtId="44" fontId="1" fillId="4" borderId="3" xfId="0" applyNumberFormat="1" applyFont="1" applyFill="1" applyBorder="1"/>
    <xf numFmtId="44" fontId="1" fillId="4" borderId="7" xfId="0" applyNumberFormat="1" applyFont="1" applyFill="1" applyBorder="1"/>
    <xf numFmtId="10" fontId="1" fillId="3" borderId="5" xfId="0" applyNumberFormat="1" applyFont="1" applyFill="1" applyBorder="1"/>
    <xf numFmtId="164" fontId="1" fillId="4" borderId="5" xfId="0" applyNumberFormat="1" applyFont="1" applyFill="1" applyBorder="1"/>
    <xf numFmtId="164" fontId="1" fillId="4" borderId="7" xfId="0" applyNumberFormat="1" applyFont="1" applyFill="1" applyBorder="1"/>
    <xf numFmtId="0" fontId="2" fillId="3" borderId="4" xfId="0" applyFont="1" applyFill="1" applyBorder="1" applyAlignment="1">
      <alignment horizontal="left"/>
    </xf>
    <xf numFmtId="165" fontId="1" fillId="3" borderId="5" xfId="0" applyNumberFormat="1" applyFont="1" applyFill="1" applyBorder="1"/>
    <xf numFmtId="0" fontId="2" fillId="5" borderId="9" xfId="0" applyFont="1" applyFill="1" applyBorder="1" applyAlignment="1">
      <alignment horizontal="left"/>
    </xf>
    <xf numFmtId="165" fontId="1" fillId="5" borderId="10" xfId="0" applyNumberFormat="1" applyFont="1" applyFill="1" applyBorder="1"/>
    <xf numFmtId="9" fontId="1" fillId="3" borderId="11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2" fillId="5" borderId="13" xfId="0" applyFont="1" applyFill="1" applyBorder="1" applyAlignment="1">
      <alignment horizontal="left"/>
    </xf>
    <xf numFmtId="9" fontId="1" fillId="5" borderId="14" xfId="0" applyNumberFormat="1" applyFont="1" applyFill="1" applyBorder="1"/>
    <xf numFmtId="9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0" fontId="2" fillId="4" borderId="5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1" fillId="3" borderId="1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4" xfId="0" applyFont="1" applyFill="1" applyBorder="1" applyAlignment="1">
      <alignment horizontal="right"/>
    </xf>
    <xf numFmtId="9" fontId="1" fillId="4" borderId="5" xfId="0" applyNumberFormat="1" applyFont="1" applyFill="1" applyBorder="1"/>
    <xf numFmtId="9" fontId="1" fillId="4" borderId="7" xfId="0" applyNumberFormat="1" applyFont="1" applyFill="1" applyBorder="1"/>
    <xf numFmtId="0" fontId="2" fillId="3" borderId="16" xfId="0" applyFont="1" applyFill="1" applyBorder="1" applyAlignment="1">
      <alignment horizontal="left"/>
    </xf>
    <xf numFmtId="44" fontId="1" fillId="3" borderId="11" xfId="0" applyNumberFormat="1" applyFont="1" applyFill="1" applyBorder="1"/>
    <xf numFmtId="44" fontId="1" fillId="4" borderId="11" xfId="0" applyNumberFormat="1" applyFont="1" applyFill="1" applyBorder="1"/>
    <xf numFmtId="44" fontId="1" fillId="4" borderId="12" xfId="0" applyNumberFormat="1" applyFont="1" applyFill="1" applyBorder="1"/>
    <xf numFmtId="0" fontId="1" fillId="0" borderId="0" xfId="0" applyFont="1" applyAlignment="1">
      <alignment horizontal="right"/>
    </xf>
    <xf numFmtId="9" fontId="1" fillId="2" borderId="15" xfId="0" applyNumberFormat="1" applyFont="1" applyFill="1" applyBorder="1"/>
    <xf numFmtId="9" fontId="1" fillId="2" borderId="6" xfId="0" applyNumberFormat="1" applyFont="1" applyFill="1" applyBorder="1"/>
    <xf numFmtId="10" fontId="1" fillId="3" borderId="7" xfId="0" applyNumberFormat="1" applyFont="1" applyFill="1" applyBorder="1"/>
    <xf numFmtId="44" fontId="1" fillId="3" borderId="7" xfId="0" applyNumberFormat="1" applyFont="1" applyFill="1" applyBorder="1"/>
    <xf numFmtId="9" fontId="1" fillId="3" borderId="7" xfId="0" applyNumberFormat="1" applyFont="1" applyFill="1" applyBorder="1"/>
    <xf numFmtId="0" fontId="1" fillId="3" borderId="16" xfId="0" applyFont="1" applyFill="1" applyBorder="1" applyAlignment="1">
      <alignment horizontal="left"/>
    </xf>
    <xf numFmtId="10" fontId="1" fillId="3" borderId="11" xfId="0" applyNumberFormat="1" applyFont="1" applyFill="1" applyBorder="1"/>
    <xf numFmtId="10" fontId="1" fillId="3" borderId="12" xfId="0" applyNumberFormat="1" applyFont="1" applyFill="1" applyBorder="1"/>
    <xf numFmtId="10" fontId="1" fillId="0" borderId="0" xfId="0" applyNumberFormat="1" applyFont="1"/>
    <xf numFmtId="0" fontId="1" fillId="0" borderId="0" xfId="0" applyFont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4" fontId="1" fillId="0" borderId="0" xfId="0" applyNumberFormat="1" applyFont="1"/>
    <xf numFmtId="4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8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4" fontId="2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2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166" fontId="2" fillId="0" borderId="22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3" fontId="1" fillId="0" borderId="0" xfId="0" applyNumberFormat="1" applyFont="1"/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right" vertical="center"/>
    </xf>
    <xf numFmtId="10" fontId="2" fillId="0" borderId="2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7" borderId="5" xfId="0" applyNumberFormat="1" applyFont="1" applyFill="1" applyBorder="1" applyAlignment="1">
      <alignment vertical="center"/>
    </xf>
    <xf numFmtId="10" fontId="6" fillId="8" borderId="5" xfId="0" applyNumberFormat="1" applyFont="1" applyFill="1" applyBorder="1" applyAlignment="1">
      <alignment vertical="center"/>
    </xf>
    <xf numFmtId="0" fontId="8" fillId="9" borderId="5" xfId="0" applyFont="1" applyFill="1" applyBorder="1"/>
    <xf numFmtId="2" fontId="8" fillId="9" borderId="5" xfId="0" applyNumberFormat="1" applyFont="1" applyFill="1" applyBorder="1"/>
    <xf numFmtId="0" fontId="9" fillId="4" borderId="5" xfId="0" applyFont="1" applyFill="1" applyBorder="1" applyAlignment="1">
      <alignment wrapText="1"/>
    </xf>
    <xf numFmtId="2" fontId="9" fillId="4" borderId="5" xfId="0" applyNumberFormat="1" applyFont="1" applyFill="1" applyBorder="1" applyAlignment="1">
      <alignment horizontal="right" wrapText="1"/>
    </xf>
    <xf numFmtId="0" fontId="10" fillId="4" borderId="5" xfId="0" applyFont="1" applyFill="1" applyBorder="1" applyAlignment="1">
      <alignment wrapText="1"/>
    </xf>
    <xf numFmtId="2" fontId="10" fillId="4" borderId="5" xfId="0" applyNumberFormat="1" applyFont="1" applyFill="1" applyBorder="1" applyAlignment="1">
      <alignment horizontal="right" wrapText="1"/>
    </xf>
    <xf numFmtId="0" fontId="9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right" vertical="top" wrapText="1"/>
    </xf>
    <xf numFmtId="2" fontId="9" fillId="0" borderId="29" xfId="0" applyNumberFormat="1" applyFont="1" applyBorder="1" applyAlignment="1">
      <alignment horizontal="right" vertical="top" wrapText="1"/>
    </xf>
    <xf numFmtId="2" fontId="9" fillId="0" borderId="0" xfId="0" applyNumberFormat="1" applyFont="1" applyAlignment="1">
      <alignment horizontal="right" vertical="top" wrapText="1"/>
    </xf>
    <xf numFmtId="0" fontId="2" fillId="7" borderId="5" xfId="0" applyFont="1" applyFill="1" applyBorder="1"/>
    <xf numFmtId="169" fontId="2" fillId="7" borderId="5" xfId="0" applyNumberFormat="1" applyFont="1" applyFill="1" applyBorder="1"/>
    <xf numFmtId="2" fontId="12" fillId="0" borderId="29" xfId="0" applyNumberFormat="1" applyFont="1" applyBorder="1" applyAlignment="1">
      <alignment horizontal="right" vertical="top" wrapText="1"/>
    </xf>
    <xf numFmtId="2" fontId="1" fillId="0" borderId="0" xfId="0" applyNumberFormat="1" applyFont="1"/>
    <xf numFmtId="170" fontId="1" fillId="0" borderId="0" xfId="0" applyNumberFormat="1" applyFont="1"/>
    <xf numFmtId="2" fontId="13" fillId="0" borderId="0" xfId="0" applyNumberFormat="1" applyFont="1" applyAlignment="1">
      <alignment horizontal="right" vertical="top" wrapText="1"/>
    </xf>
    <xf numFmtId="2" fontId="2" fillId="7" borderId="5" xfId="0" applyNumberFormat="1" applyFont="1" applyFill="1" applyBorder="1"/>
    <xf numFmtId="0" fontId="9" fillId="4" borderId="5" xfId="0" applyFont="1" applyFill="1" applyBorder="1" applyAlignment="1">
      <alignment horizontal="right" wrapText="1"/>
    </xf>
    <xf numFmtId="0" fontId="10" fillId="4" borderId="5" xfId="0" applyFont="1" applyFill="1" applyBorder="1" applyAlignment="1">
      <alignment horizontal="right" wrapText="1"/>
    </xf>
    <xf numFmtId="171" fontId="9" fillId="0" borderId="0" xfId="0" applyNumberFormat="1" applyFont="1" applyAlignment="1">
      <alignment horizontal="right" vertical="top" wrapText="1"/>
    </xf>
    <xf numFmtId="171" fontId="11" fillId="0" borderId="0" xfId="0" applyNumberFormat="1" applyFont="1" applyAlignment="1">
      <alignment horizontal="right" vertical="top" wrapText="1"/>
    </xf>
    <xf numFmtId="171" fontId="9" fillId="0" borderId="29" xfId="0" applyNumberFormat="1" applyFont="1" applyBorder="1" applyAlignment="1">
      <alignment horizontal="right" vertical="top" wrapText="1"/>
    </xf>
    <xf numFmtId="171" fontId="14" fillId="0" borderId="29" xfId="0" applyNumberFormat="1" applyFont="1" applyBorder="1" applyAlignment="1">
      <alignment horizontal="right" vertical="top" wrapText="1"/>
    </xf>
    <xf numFmtId="172" fontId="11" fillId="0" borderId="0" xfId="0" applyNumberFormat="1" applyFont="1" applyAlignment="1">
      <alignment horizontal="right" vertical="top" wrapText="1"/>
    </xf>
    <xf numFmtId="173" fontId="11" fillId="0" borderId="0" xfId="0" applyNumberFormat="1" applyFont="1" applyAlignment="1">
      <alignment horizontal="right" vertical="top" wrapText="1"/>
    </xf>
    <xf numFmtId="49" fontId="11" fillId="0" borderId="0" xfId="0" applyNumberFormat="1" applyFont="1" applyAlignment="1">
      <alignment horizontal="right" vertical="top" wrapText="1"/>
    </xf>
    <xf numFmtId="0" fontId="15" fillId="0" borderId="0" xfId="0" applyFont="1"/>
    <xf numFmtId="174" fontId="11" fillId="0" borderId="0" xfId="0" applyNumberFormat="1" applyFont="1" applyAlignment="1">
      <alignment horizontal="right" vertical="top" wrapText="1"/>
    </xf>
    <xf numFmtId="175" fontId="11" fillId="0" borderId="0" xfId="0" applyNumberFormat="1" applyFont="1" applyAlignment="1">
      <alignment horizontal="right" vertical="top" wrapText="1"/>
    </xf>
    <xf numFmtId="10" fontId="1" fillId="10" borderId="5" xfId="0" applyNumberFormat="1" applyFont="1" applyFill="1" applyBorder="1"/>
    <xf numFmtId="10" fontId="1" fillId="11" borderId="5" xfId="0" applyNumberFormat="1" applyFont="1" applyFill="1" applyBorder="1"/>
    <xf numFmtId="43" fontId="1" fillId="10" borderId="5" xfId="0" applyNumberFormat="1" applyFont="1" applyFill="1" applyBorder="1"/>
    <xf numFmtId="44" fontId="1" fillId="10" borderId="5" xfId="0" applyNumberFormat="1" applyFont="1" applyFill="1" applyBorder="1"/>
    <xf numFmtId="9" fontId="1" fillId="11" borderId="5" xfId="0" applyNumberFormat="1" applyFont="1" applyFill="1" applyBorder="1"/>
    <xf numFmtId="44" fontId="1" fillId="10" borderId="7" xfId="0" applyNumberFormat="1" applyFont="1" applyFill="1" applyBorder="1"/>
    <xf numFmtId="0" fontId="1" fillId="11" borderId="5" xfId="0" applyFont="1" applyFill="1" applyBorder="1"/>
    <xf numFmtId="0" fontId="2" fillId="0" borderId="17" xfId="0" applyFont="1" applyBorder="1" applyAlignment="1">
      <alignment horizontal="center" vertical="center"/>
    </xf>
    <xf numFmtId="0" fontId="4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11" zoomScale="87" workbookViewId="0">
      <selection activeCell="E9" sqref="E9"/>
    </sheetView>
  </sheetViews>
  <sheetFormatPr baseColWidth="10" defaultColWidth="14.5" defaultRowHeight="15" customHeight="1"/>
  <cols>
    <col min="1" max="1" width="3.1640625" customWidth="1"/>
    <col min="2" max="2" width="39.83203125" customWidth="1"/>
    <col min="3" max="3" width="15.83203125" customWidth="1"/>
    <col min="4" max="4" width="17.1640625" customWidth="1"/>
    <col min="5" max="5" width="26.1640625" customWidth="1"/>
    <col min="6" max="6" width="31.33203125" customWidth="1"/>
    <col min="7" max="7" width="15.5" customWidth="1"/>
    <col min="8" max="8" width="17.1640625" customWidth="1"/>
    <col min="9" max="9" width="15.5" customWidth="1"/>
    <col min="10" max="10" width="17.5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40.755057130765977</v>
      </c>
      <c r="D3" s="7">
        <f>D32</f>
        <v>71.290308929327139</v>
      </c>
      <c r="E3" s="7">
        <f t="shared" si="1"/>
        <v>90.215615742699981</v>
      </c>
      <c r="F3" s="8">
        <f t="shared" si="1"/>
        <v>376.59045603880236</v>
      </c>
      <c r="G3" s="8">
        <f t="shared" si="1"/>
        <v>387.82966971996643</v>
      </c>
      <c r="H3" s="8">
        <f t="shared" si="1"/>
        <v>399.41190981156547</v>
      </c>
      <c r="I3" s="8">
        <f t="shared" si="1"/>
        <v>411.34688210591247</v>
      </c>
      <c r="J3" s="9">
        <f t="shared" si="1"/>
        <v>423.6446420690898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 t="shared" ref="F4:J4" si="2">(1+$C7)^F1</f>
        <v>1.1749300265059179</v>
      </c>
      <c r="G4" s="12">
        <f t="shared" si="2"/>
        <v>1.3804605671851971</v>
      </c>
      <c r="H4" s="12">
        <f t="shared" si="2"/>
        <v>1.621944570793278</v>
      </c>
      <c r="I4" s="12">
        <f t="shared" si="2"/>
        <v>1.9056713775532759</v>
      </c>
      <c r="J4" s="13">
        <f t="shared" si="2"/>
        <v>2.2390305221402396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3477.4616244291306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 t="shared" ref="F6:I6" si="3">(F3)*(1+$E$42)^F1</f>
        <v>442.46743449554577</v>
      </c>
      <c r="G6" s="8">
        <f t="shared" si="3"/>
        <v>535.38356583287248</v>
      </c>
      <c r="H6" s="8">
        <f t="shared" si="3"/>
        <v>647.82397862904304</v>
      </c>
      <c r="I6" s="8">
        <f t="shared" si="3"/>
        <v>783.89197947501918</v>
      </c>
      <c r="J6" s="19">
        <f>(J5+J3)*(1+E42)^J1</f>
        <v>8734.6960008020706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0.17493002650591799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32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11144.262959234551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33">
        <v>42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34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265.3395942674893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2.9193440807605509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34">
        <f>'Income Statement '!B7</f>
        <v>100.16</v>
      </c>
      <c r="D19" s="134">
        <f>'Income Statement '!C7</f>
        <v>156.36000000000001</v>
      </c>
      <c r="E19" s="134">
        <f>'Income Statement '!D7</f>
        <v>206.11</v>
      </c>
      <c r="F19" s="8">
        <f t="shared" ref="F19:J19" si="4">E19*1.02</f>
        <v>210.23220000000001</v>
      </c>
      <c r="G19" s="8">
        <f t="shared" si="4"/>
        <v>214.43684400000001</v>
      </c>
      <c r="H19" s="8">
        <f t="shared" si="4"/>
        <v>218.72558088000002</v>
      </c>
      <c r="I19" s="8">
        <f t="shared" si="4"/>
        <v>223.10009249760003</v>
      </c>
      <c r="J19" s="19">
        <f t="shared" si="4"/>
        <v>227.56209434755203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35">
        <v>7.6999999999999999E-2</v>
      </c>
      <c r="D20" s="11">
        <f t="shared" ref="D20:E20" si="5">D19/C19-1</f>
        <v>0.56110223642172552</v>
      </c>
      <c r="E20" s="11">
        <f t="shared" si="5"/>
        <v>0.31817600409311853</v>
      </c>
      <c r="F20" s="49">
        <f>AVERAGE(C20:E20)</f>
        <v>0.31875941350494802</v>
      </c>
      <c r="G20" s="49">
        <f>AVERAGE(C20:F20)</f>
        <v>0.31875941350494802</v>
      </c>
      <c r="H20" s="49">
        <f>AVERAGE(C20:G20)</f>
        <v>0.31875941350494802</v>
      </c>
      <c r="I20" s="49">
        <f>AVERAGE(C20:H20)</f>
        <v>0.31875941350494802</v>
      </c>
      <c r="J20" s="50">
        <f>AVERAGE(C20:I20)</f>
        <v>0.31875941350494802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34">
        <f>'Income Statement '!B42</f>
        <v>22.4</v>
      </c>
      <c r="D21" s="134">
        <f>'Income Statement '!C42</f>
        <v>61.1</v>
      </c>
      <c r="E21" s="134">
        <f>'Income Statement '!D42</f>
        <v>75</v>
      </c>
      <c r="F21" s="8">
        <f t="shared" ref="F21:J21" si="6">F19*E22</f>
        <v>76.499999999999986</v>
      </c>
      <c r="G21" s="8">
        <f t="shared" si="6"/>
        <v>69.927171295658326</v>
      </c>
      <c r="H21" s="8">
        <f t="shared" si="6"/>
        <v>78.795531597239105</v>
      </c>
      <c r="I21" s="8">
        <f t="shared" si="6"/>
        <v>78.102027748395614</v>
      </c>
      <c r="J21" s="19">
        <f t="shared" si="6"/>
        <v>78.616737657818021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f t="shared" ref="C22:E22" si="7">C21/C19</f>
        <v>0.22364217252396165</v>
      </c>
      <c r="D22" s="11">
        <f t="shared" si="7"/>
        <v>0.3907649015093374</v>
      </c>
      <c r="E22" s="11">
        <f t="shared" si="7"/>
        <v>0.36388336325263204</v>
      </c>
      <c r="F22" s="49">
        <f t="shared" ref="F22:J22" si="8">AVERAGE(C22:E22)</f>
        <v>0.32609681242864369</v>
      </c>
      <c r="G22" s="49">
        <f t="shared" si="8"/>
        <v>0.36024835906353769</v>
      </c>
      <c r="H22" s="49">
        <f t="shared" si="8"/>
        <v>0.35007617824827114</v>
      </c>
      <c r="I22" s="49">
        <f t="shared" si="8"/>
        <v>0.34547378324681749</v>
      </c>
      <c r="J22" s="50">
        <f t="shared" si="8"/>
        <v>0.35193277351954211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/>
      <c r="D23" s="7"/>
      <c r="E23" s="7"/>
      <c r="F23" s="8">
        <f t="shared" ref="F23:J23" si="9">F31*F21</f>
        <v>-7.6499999999999986</v>
      </c>
      <c r="G23" s="8">
        <f t="shared" si="9"/>
        <v>-6.9927171295658326</v>
      </c>
      <c r="H23" s="8">
        <f t="shared" si="9"/>
        <v>-7.879553159723911</v>
      </c>
      <c r="I23" s="8">
        <f t="shared" si="9"/>
        <v>-7.8102027748395617</v>
      </c>
      <c r="J23" s="19">
        <f t="shared" si="9"/>
        <v>-7.8616737657818021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34">
        <f>'Income Statement '!B19*(1-'Income Statement '!$G$34)</f>
        <v>40.155057130765975</v>
      </c>
      <c r="D24" s="134">
        <f>'Income Statement '!C19*(1-'Income Statement '!$G$34)</f>
        <v>70.290308929327139</v>
      </c>
      <c r="E24" s="134">
        <f>'Income Statement '!D19*(1-'Income Statement '!$G$34)</f>
        <v>89.315615742699975</v>
      </c>
      <c r="F24" s="8">
        <f t="shared" ref="F24:J24" si="10">E24*(1+E25)</f>
        <v>113.49045603880231</v>
      </c>
      <c r="G24" s="8">
        <f t="shared" si="10"/>
        <v>116.89516971996638</v>
      </c>
      <c r="H24" s="8">
        <f t="shared" si="10"/>
        <v>120.40202481156537</v>
      </c>
      <c r="I24" s="8">
        <f t="shared" si="10"/>
        <v>124.01408555591233</v>
      </c>
      <c r="J24" s="19">
        <f t="shared" si="10"/>
        <v>127.7345081225897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/>
      <c r="D25" s="11">
        <f t="shared" ref="D25:E25" si="11">D24/C24-1</f>
        <v>0.75047214353163394</v>
      </c>
      <c r="E25" s="11">
        <f t="shared" si="11"/>
        <v>0.27066756574511119</v>
      </c>
      <c r="F25" s="49">
        <v>0.03</v>
      </c>
      <c r="G25" s="49">
        <f t="shared" ref="G25:J25" si="12">G24/F24-1</f>
        <v>3.0000000000000027E-2</v>
      </c>
      <c r="H25" s="49">
        <f t="shared" si="12"/>
        <v>3.0000000000000027E-2</v>
      </c>
      <c r="I25" s="49">
        <f t="shared" si="12"/>
        <v>3.0000000000000027E-2</v>
      </c>
      <c r="J25" s="50">
        <f t="shared" si="12"/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34">
        <f>+'Statement of Cashflow'!B6</f>
        <v>0.2</v>
      </c>
      <c r="D26" s="134">
        <f>+'Statement of Cashflow'!C6</f>
        <v>0.3</v>
      </c>
      <c r="E26" s="134">
        <f>+'Statement of Cashflow'!D6</f>
        <v>0.4</v>
      </c>
      <c r="F26" s="8">
        <f t="shared" ref="F26:J26" si="13">E26*(1+F27)</f>
        <v>0.41200000000000003</v>
      </c>
      <c r="G26" s="8">
        <f t="shared" si="13"/>
        <v>0.42436000000000007</v>
      </c>
      <c r="H26" s="8">
        <f t="shared" si="13"/>
        <v>0.43709080000000006</v>
      </c>
      <c r="I26" s="8">
        <f t="shared" si="13"/>
        <v>0.45020352400000008</v>
      </c>
      <c r="J26" s="19">
        <f t="shared" si="13"/>
        <v>0.46370962972000007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/>
      <c r="D27" s="11">
        <f t="shared" ref="D27:E27" si="14">D26/C26-1</f>
        <v>0.49999999999999978</v>
      </c>
      <c r="E27" s="11">
        <f t="shared" si="14"/>
        <v>0.33333333333333348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34">
        <f>'Balance Sheet'!B16-'Balance Sheet'!B36</f>
        <v>48.4</v>
      </c>
      <c r="D28" s="134">
        <f>'Balance Sheet'!C16-'Balance Sheet'!C36</f>
        <v>180.7</v>
      </c>
      <c r="E28" s="134">
        <f>'Balance Sheet'!D16-'Balance Sheet'!D36</f>
        <v>254.60000000000002</v>
      </c>
      <c r="F28" s="8">
        <f t="shared" ref="F28:J28" si="15">E28*(1+F29)</f>
        <v>262.23800000000006</v>
      </c>
      <c r="G28" s="8">
        <f t="shared" si="15"/>
        <v>270.10514000000006</v>
      </c>
      <c r="H28" s="8">
        <f t="shared" si="15"/>
        <v>278.20829420000007</v>
      </c>
      <c r="I28" s="8">
        <f t="shared" si="15"/>
        <v>286.55454302600009</v>
      </c>
      <c r="J28" s="19">
        <f t="shared" si="15"/>
        <v>295.15117931678009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/>
      <c r="D29" s="11">
        <f t="shared" ref="D29:E29" si="16">D28/C28-1</f>
        <v>2.7334710743801653</v>
      </c>
      <c r="E29" s="11">
        <f t="shared" si="16"/>
        <v>0.40896513558384084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34">
        <f>'Statement of Cashflow'!B18</f>
        <v>0.4</v>
      </c>
      <c r="D30" s="134">
        <f>'Statement of Cashflow'!C18</f>
        <v>0.7</v>
      </c>
      <c r="E30" s="134">
        <f>'Statement of Cashflow'!D18</f>
        <v>0.5</v>
      </c>
      <c r="F30" s="8">
        <f t="shared" ref="F30:J30" si="17">E30*(1+F31)</f>
        <v>0.45</v>
      </c>
      <c r="G30" s="8">
        <f t="shared" si="17"/>
        <v>0.40500000000000003</v>
      </c>
      <c r="H30" s="8">
        <f t="shared" si="17"/>
        <v>0.36450000000000005</v>
      </c>
      <c r="I30" s="8">
        <f t="shared" si="17"/>
        <v>0.32805000000000006</v>
      </c>
      <c r="J30" s="19">
        <f t="shared" si="17"/>
        <v>0.29524500000000009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/>
      <c r="D31" s="11">
        <f t="shared" ref="D31:E31" si="18">D30/C30-1</f>
        <v>0.74999999999999978</v>
      </c>
      <c r="E31" s="11">
        <f t="shared" si="18"/>
        <v>-0.2857142857142857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f t="shared" ref="C32:E32" si="19">C24+C26+C30</f>
        <v>40.755057130765977</v>
      </c>
      <c r="D32" s="52">
        <f t="shared" si="19"/>
        <v>71.290308929327139</v>
      </c>
      <c r="E32" s="52">
        <f t="shared" si="19"/>
        <v>90.215615742699981</v>
      </c>
      <c r="F32" s="53">
        <f t="shared" ref="F32:J32" si="20">F24+F26+F28+F30</f>
        <v>376.59045603880236</v>
      </c>
      <c r="G32" s="53">
        <f t="shared" si="20"/>
        <v>387.82966971996643</v>
      </c>
      <c r="H32" s="53">
        <f t="shared" si="20"/>
        <v>399.41190981156547</v>
      </c>
      <c r="I32" s="53">
        <f t="shared" si="20"/>
        <v>411.34688210591247</v>
      </c>
      <c r="J32" s="54">
        <f t="shared" si="20"/>
        <v>423.6446420690898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3.8285441208944844E-2</v>
      </c>
      <c r="D35" s="11" t="s">
        <v>36</v>
      </c>
      <c r="E35" s="58">
        <f>E36/E37</f>
        <v>4.7965341172829959E-4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280</v>
      </c>
      <c r="C36" s="131">
        <f>'Income Statement '!D21/('Balance Sheet'!D31+'Balance Sheet'!D38)*-1</f>
        <v>4.0387722132471729E-2</v>
      </c>
      <c r="D36" s="11" t="s">
        <v>37</v>
      </c>
      <c r="E36" s="136">
        <v>1.24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38</v>
      </c>
      <c r="C37" s="131">
        <f>'Income Statement '!G34</f>
        <v>5.205247566652562E-2</v>
      </c>
      <c r="D37" s="11" t="s">
        <v>39</v>
      </c>
      <c r="E37" s="136">
        <v>2585.1999999999998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40</v>
      </c>
      <c r="C38" s="20">
        <f>C39+C40*(C41-C39)</f>
        <v>0.17499560000000003</v>
      </c>
      <c r="D38" s="11" t="s">
        <v>41</v>
      </c>
      <c r="E38" s="58">
        <f>E39/E40</f>
        <v>0.99952034658827182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42</v>
      </c>
      <c r="C39" s="132">
        <v>1.34E-2</v>
      </c>
      <c r="D39" s="11" t="s">
        <v>43</v>
      </c>
      <c r="E39" s="59">
        <f>E37-E36</f>
        <v>2583.96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44</v>
      </c>
      <c r="C40" s="137">
        <v>1.8660000000000001</v>
      </c>
      <c r="D40" s="11" t="s">
        <v>39</v>
      </c>
      <c r="E40" s="59">
        <f>E37</f>
        <v>2585.1999999999998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45</v>
      </c>
      <c r="C41" s="132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46</v>
      </c>
      <c r="C42" s="62"/>
      <c r="D42" s="27"/>
      <c r="E42" s="63">
        <f>C35*E35+C38*E38</f>
        <v>0.17493002650591799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1:A1000"/>
  <sheetViews>
    <sheetView workbookViewId="0"/>
  </sheetViews>
  <sheetFormatPr baseColWidth="10" defaultColWidth="14.5" defaultRowHeight="15" customHeight="1"/>
  <cols>
    <col min="1" max="26" width="10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>
      <c r="B2" s="65"/>
      <c r="C2" s="65"/>
      <c r="D2" s="65"/>
      <c r="E2" s="138" t="s">
        <v>47</v>
      </c>
      <c r="F2" s="139"/>
      <c r="G2" s="139"/>
      <c r="H2" s="139"/>
      <c r="I2" s="139"/>
      <c r="J2" s="139"/>
      <c r="K2" s="139"/>
      <c r="L2" s="139"/>
      <c r="M2" s="139"/>
      <c r="N2" s="1"/>
    </row>
    <row r="3" spans="2:14" ht="16">
      <c r="B3" s="65"/>
      <c r="C3" s="65"/>
      <c r="D3" s="65"/>
      <c r="E3" s="138" t="s">
        <v>48</v>
      </c>
      <c r="F3" s="139"/>
      <c r="G3" s="139"/>
      <c r="H3" s="65"/>
      <c r="I3" s="138" t="s">
        <v>49</v>
      </c>
      <c r="J3" s="139"/>
      <c r="K3" s="139"/>
      <c r="L3" s="139"/>
      <c r="M3" s="139"/>
      <c r="N3" s="1"/>
    </row>
    <row r="4" spans="2:14" ht="16">
      <c r="B4" s="66"/>
      <c r="C4" s="66"/>
      <c r="D4" s="66"/>
      <c r="E4" s="66" t="s">
        <v>50</v>
      </c>
      <c r="F4" s="66" t="s">
        <v>51</v>
      </c>
      <c r="G4" s="66" t="s">
        <v>52</v>
      </c>
      <c r="H4" s="66"/>
      <c r="I4" s="66" t="s">
        <v>53</v>
      </c>
      <c r="J4" s="66" t="s">
        <v>54</v>
      </c>
      <c r="K4" s="66" t="s">
        <v>55</v>
      </c>
      <c r="L4" s="66" t="s">
        <v>56</v>
      </c>
      <c r="M4" s="66" t="s">
        <v>57</v>
      </c>
      <c r="N4" s="1"/>
    </row>
    <row r="5" spans="2:14" ht="16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>
      <c r="B6" s="67" t="s">
        <v>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>
      <c r="B8" s="65" t="s">
        <v>29</v>
      </c>
      <c r="C8" s="1"/>
      <c r="D8" s="1"/>
      <c r="E8" s="68">
        <f>'Income Statement '!B19*(1-'Income Statement '!$G$34)</f>
        <v>40.155057130765975</v>
      </c>
      <c r="F8" s="68">
        <f>'Income Statement '!C19*(1-'Income Statement '!$G$34)</f>
        <v>70.290308929327139</v>
      </c>
      <c r="G8" s="68">
        <f>'Income Statement '!D19*(1-'Income Statement '!$G$34)</f>
        <v>89.315615742699975</v>
      </c>
      <c r="H8" s="68"/>
      <c r="I8" s="69">
        <f>G8*(1+I9)</f>
        <v>91.995084214980977</v>
      </c>
      <c r="J8" s="69">
        <f t="shared" ref="J8:M8" si="0">I8*(1+J9)</f>
        <v>94.754936741430413</v>
      </c>
      <c r="K8" s="69">
        <f t="shared" si="0"/>
        <v>97.597584843673332</v>
      </c>
      <c r="L8" s="69">
        <f t="shared" si="0"/>
        <v>100.52551238898353</v>
      </c>
      <c r="M8" s="69">
        <f t="shared" si="0"/>
        <v>103.54127776065303</v>
      </c>
      <c r="N8" s="1"/>
    </row>
    <row r="9" spans="2:14" ht="16">
      <c r="B9" s="65"/>
      <c r="C9" s="1"/>
      <c r="D9" s="1"/>
      <c r="E9" s="68"/>
      <c r="F9" s="32">
        <f t="shared" ref="F9:G9" si="1">F8/E8-1</f>
        <v>0.75047214353163394</v>
      </c>
      <c r="G9" s="32">
        <f t="shared" si="1"/>
        <v>0.27066756574511119</v>
      </c>
      <c r="H9" s="1"/>
      <c r="I9" s="70">
        <v>0.03</v>
      </c>
      <c r="J9" s="70">
        <v>0.03</v>
      </c>
      <c r="K9" s="70">
        <v>0.03</v>
      </c>
      <c r="L9" s="70">
        <v>0.03</v>
      </c>
      <c r="M9" s="70">
        <v>0.03</v>
      </c>
      <c r="N9" s="1"/>
    </row>
    <row r="10" spans="2:14" ht="16">
      <c r="B10" s="65" t="s">
        <v>59</v>
      </c>
      <c r="C10" s="1"/>
      <c r="D10" s="1"/>
      <c r="E10" s="68">
        <f>+'Statement of Cashflow'!B6</f>
        <v>0.2</v>
      </c>
      <c r="F10" s="68">
        <f>+'Statement of Cashflow'!C6</f>
        <v>0.3</v>
      </c>
      <c r="G10" s="68">
        <f>+'Statement of Cashflow'!D6</f>
        <v>0.4</v>
      </c>
      <c r="H10" s="68"/>
      <c r="I10" s="69">
        <f>G10*(1+I11)</f>
        <v>0.41200000000000003</v>
      </c>
      <c r="J10" s="69">
        <f t="shared" ref="J10:M10" si="2">I10*(1+J11)</f>
        <v>0.42436000000000007</v>
      </c>
      <c r="K10" s="69">
        <f t="shared" si="2"/>
        <v>0.43709080000000006</v>
      </c>
      <c r="L10" s="69">
        <f t="shared" si="2"/>
        <v>0.45020352400000008</v>
      </c>
      <c r="M10" s="69">
        <f t="shared" si="2"/>
        <v>0.46370962972000007</v>
      </c>
      <c r="N10" s="1"/>
    </row>
    <row r="11" spans="2:14" ht="16">
      <c r="B11" s="65"/>
      <c r="C11" s="1"/>
      <c r="D11" s="1"/>
      <c r="E11" s="1"/>
      <c r="F11" s="32">
        <f t="shared" ref="F11:G11" si="3">F10/E10-1</f>
        <v>0.49999999999999978</v>
      </c>
      <c r="G11" s="32">
        <f t="shared" si="3"/>
        <v>0.33333333333333348</v>
      </c>
      <c r="H11" s="1"/>
      <c r="I11" s="70">
        <v>0.03</v>
      </c>
      <c r="J11" s="70">
        <v>0.03</v>
      </c>
      <c r="K11" s="70">
        <v>0.03</v>
      </c>
      <c r="L11" s="70">
        <v>0.03</v>
      </c>
      <c r="M11" s="70">
        <v>0.03</v>
      </c>
      <c r="N11" s="1"/>
    </row>
    <row r="12" spans="2:14" ht="16">
      <c r="B12" s="65" t="s">
        <v>60</v>
      </c>
      <c r="C12" s="1"/>
      <c r="D12" s="1"/>
      <c r="E12" s="68">
        <f>'Balance Sheet'!B16-'Balance Sheet'!B36</f>
        <v>48.4</v>
      </c>
      <c r="F12" s="68">
        <f>'Balance Sheet'!C16-'Balance Sheet'!C36</f>
        <v>180.7</v>
      </c>
      <c r="G12" s="68">
        <f>'Balance Sheet'!D16-'Balance Sheet'!D36</f>
        <v>254.60000000000002</v>
      </c>
      <c r="H12" s="68"/>
      <c r="I12" s="69">
        <f>G12*(1+I13)</f>
        <v>262.23800000000006</v>
      </c>
      <c r="J12" s="69">
        <f t="shared" ref="J12:M12" si="4">I12*(1+J13)</f>
        <v>270.10514000000006</v>
      </c>
      <c r="K12" s="69">
        <f t="shared" si="4"/>
        <v>278.20829420000007</v>
      </c>
      <c r="L12" s="69">
        <f t="shared" si="4"/>
        <v>286.55454302600009</v>
      </c>
      <c r="M12" s="69">
        <f t="shared" si="4"/>
        <v>295.15117931678009</v>
      </c>
      <c r="N12" s="1"/>
    </row>
    <row r="13" spans="2:14" ht="16">
      <c r="B13" s="65"/>
      <c r="C13" s="1"/>
      <c r="D13" s="1"/>
      <c r="E13" s="1"/>
      <c r="F13" s="32">
        <f t="shared" ref="F13:G13" si="5">F12/E12-1</f>
        <v>2.7334710743801653</v>
      </c>
      <c r="G13" s="32">
        <f t="shared" si="5"/>
        <v>0.40896513558384084</v>
      </c>
      <c r="H13" s="1"/>
      <c r="I13" s="70">
        <v>0.03</v>
      </c>
      <c r="J13" s="70">
        <v>0.03</v>
      </c>
      <c r="K13" s="70">
        <v>0.03</v>
      </c>
      <c r="L13" s="70">
        <v>0.03</v>
      </c>
      <c r="M13" s="70">
        <v>0.03</v>
      </c>
      <c r="N13" s="1"/>
    </row>
    <row r="14" spans="2:14" ht="16">
      <c r="B14" s="65" t="s">
        <v>61</v>
      </c>
      <c r="C14" s="1"/>
      <c r="D14" s="1"/>
      <c r="E14" s="68">
        <f>'Statement of Cashflow'!B18</f>
        <v>0.4</v>
      </c>
      <c r="F14" s="68">
        <f>'Statement of Cashflow'!C18</f>
        <v>0.7</v>
      </c>
      <c r="G14" s="68">
        <f>'Statement of Cashflow'!D18</f>
        <v>0.5</v>
      </c>
      <c r="H14" s="68"/>
      <c r="I14" s="69">
        <f>G14*(1+I15)</f>
        <v>0.45</v>
      </c>
      <c r="J14" s="69">
        <f t="shared" ref="J14:M14" si="6">I14*(1+J15)</f>
        <v>0.40500000000000003</v>
      </c>
      <c r="K14" s="69">
        <f t="shared" si="6"/>
        <v>0.36450000000000005</v>
      </c>
      <c r="L14" s="69">
        <f t="shared" si="6"/>
        <v>0.32805000000000006</v>
      </c>
      <c r="M14" s="69">
        <f t="shared" si="6"/>
        <v>0.29524500000000009</v>
      </c>
      <c r="N14" s="1"/>
    </row>
    <row r="15" spans="2:14" ht="16">
      <c r="B15" s="65"/>
      <c r="C15" s="1"/>
      <c r="D15" s="1"/>
      <c r="E15" s="68"/>
      <c r="F15" s="32">
        <f t="shared" ref="F15:G15" si="7">F14/E14-1</f>
        <v>0.74999999999999978</v>
      </c>
      <c r="G15" s="32">
        <f t="shared" si="7"/>
        <v>-0.2857142857142857</v>
      </c>
      <c r="H15" s="1"/>
      <c r="I15" s="70">
        <v>-0.1</v>
      </c>
      <c r="J15" s="70">
        <v>-0.1</v>
      </c>
      <c r="K15" s="70">
        <v>-0.1</v>
      </c>
      <c r="L15" s="70">
        <v>-0.1</v>
      </c>
      <c r="M15" s="70">
        <v>-0.1</v>
      </c>
      <c r="N15" s="1"/>
    </row>
    <row r="16" spans="2:14" ht="16">
      <c r="B16" s="71" t="s">
        <v>58</v>
      </c>
      <c r="C16" s="71"/>
      <c r="D16" s="71"/>
      <c r="E16" s="72">
        <f t="shared" ref="E16:G16" si="8">E8+E10+E12+E14</f>
        <v>89.155057130765982</v>
      </c>
      <c r="F16" s="72">
        <f t="shared" si="8"/>
        <v>251.99030892932711</v>
      </c>
      <c r="G16" s="72">
        <f t="shared" si="8"/>
        <v>344.8156157427</v>
      </c>
      <c r="H16" s="71"/>
      <c r="I16" s="72">
        <f t="shared" ref="I16:M16" si="9">I8+I10+I12+I14</f>
        <v>355.095084214981</v>
      </c>
      <c r="J16" s="72">
        <f t="shared" si="9"/>
        <v>365.68943674143043</v>
      </c>
      <c r="K16" s="72">
        <f t="shared" si="9"/>
        <v>376.60746984367341</v>
      </c>
      <c r="L16" s="72">
        <f t="shared" si="9"/>
        <v>387.85830893898361</v>
      </c>
      <c r="M16" s="72">
        <f t="shared" si="9"/>
        <v>399.45141170715317</v>
      </c>
      <c r="N16" s="1"/>
    </row>
    <row r="17" spans="2:14" ht="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>
      <c r="B18" s="73" t="s">
        <v>62</v>
      </c>
      <c r="C18" s="74"/>
      <c r="D18" s="74"/>
      <c r="E18" s="74"/>
      <c r="F18" s="74"/>
      <c r="G18" s="74"/>
      <c r="H18" s="74"/>
      <c r="I18" s="75"/>
      <c r="J18" s="76"/>
      <c r="K18" s="76"/>
      <c r="L18" s="76"/>
      <c r="M18" s="77">
        <f>((M16/(1+E33)))/(E34-E33)</f>
        <v>7085.6126245171299</v>
      </c>
      <c r="N18" s="1"/>
    </row>
    <row r="19" spans="2:14" ht="16">
      <c r="B19" s="78"/>
      <c r="C19" s="78"/>
      <c r="D19" s="78"/>
      <c r="E19" s="78"/>
      <c r="F19" s="78"/>
      <c r="G19" s="79"/>
      <c r="H19" s="78"/>
      <c r="I19" s="80"/>
      <c r="J19" s="1"/>
      <c r="K19" s="1"/>
      <c r="L19" s="1"/>
      <c r="M19" s="1"/>
      <c r="N19" s="1"/>
    </row>
    <row r="20" spans="2:14" ht="16">
      <c r="B20" s="78" t="s">
        <v>63</v>
      </c>
      <c r="C20" s="78"/>
      <c r="D20" s="78"/>
      <c r="E20" s="78"/>
      <c r="F20" s="78"/>
      <c r="G20" s="78"/>
      <c r="H20" s="78"/>
      <c r="I20" s="81">
        <f>(I16)*(1+$E$35)</f>
        <v>397.70649432077875</v>
      </c>
      <c r="J20" s="81">
        <f>(J16)*(1+$E$35)^2</f>
        <v>458.72082944845039</v>
      </c>
      <c r="K20" s="81">
        <f>(K16)*(1+$E$35)^3</f>
        <v>529.10637939253252</v>
      </c>
      <c r="L20" s="81">
        <f>(L16)*(1+$E$35)^4</f>
        <v>610.30255805235197</v>
      </c>
      <c r="M20" s="81">
        <f>(M18+M16)*((1+E35)^5)</f>
        <v>13191.240352459292</v>
      </c>
      <c r="N20" s="1"/>
    </row>
    <row r="21" spans="2:14" ht="15.75" customHeight="1">
      <c r="B21" s="78"/>
      <c r="C21" s="78"/>
      <c r="D21" s="78"/>
      <c r="E21" s="78"/>
      <c r="F21" s="78"/>
      <c r="G21" s="78"/>
      <c r="H21" s="78"/>
      <c r="I21" s="1"/>
      <c r="J21" s="1"/>
      <c r="K21" s="1"/>
      <c r="L21" s="1"/>
      <c r="M21" s="1"/>
      <c r="N21" s="1"/>
    </row>
    <row r="22" spans="2:14" ht="15.75" customHeight="1">
      <c r="B22" s="78" t="s">
        <v>64</v>
      </c>
      <c r="C22" s="78"/>
      <c r="D22" s="81">
        <f>SUM(I20:M20)</f>
        <v>15187.076613673406</v>
      </c>
      <c r="E22" s="78"/>
      <c r="F22" s="78"/>
      <c r="G22" s="78"/>
      <c r="H22" s="78"/>
      <c r="I22" s="1"/>
      <c r="J22" s="1"/>
      <c r="K22" s="1"/>
      <c r="L22" s="1"/>
      <c r="M22" s="1"/>
      <c r="N22" s="1"/>
    </row>
    <row r="23" spans="2:14" ht="15.75" customHeight="1">
      <c r="B23" s="65" t="s">
        <v>65</v>
      </c>
      <c r="C23" s="1"/>
      <c r="D23" s="82">
        <f>+'Balance Sheet'!D5</f>
        <v>38016</v>
      </c>
      <c r="E23" s="1"/>
      <c r="F23" s="1"/>
      <c r="G23" s="1"/>
      <c r="H23" s="1"/>
      <c r="I23" s="65"/>
      <c r="J23" s="1"/>
      <c r="K23" s="1"/>
      <c r="L23" s="1"/>
      <c r="M23" s="1"/>
      <c r="N23" s="1"/>
    </row>
    <row r="24" spans="2:14" ht="15.75" customHeight="1">
      <c r="B24" s="65" t="s">
        <v>66</v>
      </c>
      <c r="C24" s="1"/>
      <c r="D24" s="82">
        <f>+'Statement of Cashflow'!D28+'Statement of Cashflow'!D31</f>
        <v>29683</v>
      </c>
      <c r="E24" s="1"/>
      <c r="F24" s="1"/>
      <c r="G24" s="1"/>
      <c r="H24" s="1"/>
      <c r="I24" s="65"/>
      <c r="J24" s="1"/>
      <c r="K24" s="1"/>
      <c r="L24" s="1"/>
      <c r="M24" s="1"/>
      <c r="N24" s="1"/>
    </row>
    <row r="25" spans="2:14" ht="15.75" customHeight="1">
      <c r="B25" s="83" t="s">
        <v>67</v>
      </c>
      <c r="C25" s="84"/>
      <c r="D25" s="85">
        <f>SUM(D22:D24)</f>
        <v>82886.076613673402</v>
      </c>
      <c r="E25" s="1"/>
      <c r="F25" s="1"/>
      <c r="G25" s="1"/>
      <c r="H25" s="1"/>
      <c r="I25" s="65"/>
      <c r="J25" s="1"/>
      <c r="K25" s="1"/>
      <c r="L25" s="1"/>
      <c r="M25" s="1"/>
      <c r="N25" s="1"/>
    </row>
    <row r="26" spans="2:14" ht="15.75" customHeight="1">
      <c r="B26" s="86"/>
      <c r="C26" s="87"/>
      <c r="D26" s="82"/>
      <c r="E26" s="1"/>
      <c r="F26" s="1"/>
      <c r="G26" s="1"/>
      <c r="H26" s="1"/>
      <c r="I26" s="65"/>
      <c r="J26" s="1"/>
      <c r="K26" s="1"/>
      <c r="L26" s="1"/>
      <c r="M26" s="1"/>
      <c r="N26" s="1"/>
    </row>
    <row r="27" spans="2:14" ht="15.75" customHeight="1">
      <c r="B27" s="86" t="s">
        <v>68</v>
      </c>
      <c r="C27" s="87"/>
      <c r="D27" s="88">
        <v>136</v>
      </c>
      <c r="E27" s="1"/>
      <c r="F27" s="1"/>
      <c r="G27" s="1"/>
      <c r="H27" s="1"/>
      <c r="I27" s="65"/>
      <c r="J27" s="1"/>
      <c r="K27" s="1"/>
      <c r="L27" s="1"/>
      <c r="M27" s="1"/>
      <c r="N27" s="1"/>
    </row>
    <row r="28" spans="2:14" ht="15.75" customHeight="1">
      <c r="B28" s="86" t="s">
        <v>69</v>
      </c>
      <c r="C28" s="87"/>
      <c r="D28" s="89">
        <f>+DCF!C10</f>
        <v>42</v>
      </c>
      <c r="E28" s="1"/>
      <c r="F28" s="1"/>
      <c r="G28" s="1"/>
      <c r="H28" s="1"/>
      <c r="I28" s="65"/>
      <c r="J28" s="1"/>
      <c r="K28" s="1"/>
      <c r="L28" s="1"/>
      <c r="M28" s="1"/>
      <c r="N28" s="1"/>
    </row>
    <row r="29" spans="2:14" ht="15.75" customHeight="1">
      <c r="B29" s="86"/>
      <c r="C29" s="87"/>
      <c r="D29" s="82"/>
      <c r="E29" s="1"/>
      <c r="F29" s="1"/>
      <c r="G29" s="1"/>
      <c r="H29" s="1"/>
      <c r="I29" s="65"/>
      <c r="J29" s="1"/>
      <c r="K29" s="1"/>
      <c r="L29" s="1"/>
      <c r="M29" s="1"/>
      <c r="N29" s="1"/>
    </row>
    <row r="30" spans="2:14" ht="15.75" customHeight="1">
      <c r="B30" s="90" t="s">
        <v>70</v>
      </c>
      <c r="C30" s="91"/>
      <c r="D30" s="92">
        <f>D25/D28</f>
        <v>1973.4780146112714</v>
      </c>
      <c r="E30" s="1"/>
      <c r="F30" s="1"/>
      <c r="G30" s="1"/>
      <c r="H30" s="1"/>
      <c r="I30" s="65"/>
      <c r="J30" s="1"/>
      <c r="K30" s="1"/>
      <c r="L30" s="1"/>
      <c r="M30" s="1"/>
      <c r="N30" s="1"/>
    </row>
    <row r="31" spans="2:14" ht="15.75" customHeight="1">
      <c r="B31" s="93" t="s">
        <v>71</v>
      </c>
      <c r="C31" s="94"/>
      <c r="D31" s="95">
        <f>D30/D27-1</f>
        <v>13.510867754494642</v>
      </c>
      <c r="E31" s="1"/>
      <c r="F31" s="1"/>
      <c r="G31" s="1"/>
      <c r="H31" s="1"/>
      <c r="I31" s="65"/>
      <c r="J31" s="1"/>
      <c r="K31" s="1"/>
      <c r="L31" s="1"/>
      <c r="M31" s="1"/>
      <c r="N31" s="1"/>
    </row>
    <row r="32" spans="2:14" ht="15.75" customHeight="1"/>
    <row r="33" spans="2:9" ht="15.75" customHeight="1">
      <c r="B33" s="96" t="s">
        <v>72</v>
      </c>
      <c r="C33" s="97"/>
      <c r="D33" s="97"/>
      <c r="E33" s="98">
        <v>2.5000000000000001E-2</v>
      </c>
      <c r="F33" s="97"/>
      <c r="G33" s="97"/>
      <c r="H33" s="97"/>
      <c r="I33" s="97"/>
    </row>
    <row r="34" spans="2:9" ht="15.75" customHeight="1">
      <c r="B34" s="96" t="s">
        <v>73</v>
      </c>
      <c r="C34" s="97"/>
      <c r="D34" s="97"/>
      <c r="E34" s="98">
        <v>0.08</v>
      </c>
      <c r="F34" s="97"/>
      <c r="G34" s="97"/>
      <c r="H34" s="97"/>
      <c r="I34" s="97"/>
    </row>
    <row r="35" spans="2:9" ht="15.75" customHeight="1">
      <c r="B35" s="96" t="s">
        <v>74</v>
      </c>
      <c r="C35" s="97"/>
      <c r="D35" s="97"/>
      <c r="E35" s="99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Z1000"/>
  <sheetViews>
    <sheetView showGridLines="0" topLeftCell="A7" workbookViewId="0">
      <selection activeCell="F34" sqref="F34"/>
    </sheetView>
  </sheetViews>
  <sheetFormatPr baseColWidth="10" defaultColWidth="14.5" defaultRowHeight="15" customHeight="1"/>
  <cols>
    <col min="1" max="1" width="46" customWidth="1"/>
    <col min="2" max="4" width="13.83203125" customWidth="1"/>
    <col min="5" max="26" width="10.83203125" customWidth="1"/>
  </cols>
  <sheetData>
    <row r="1" spans="1:26" ht="15.75" customHeight="1">
      <c r="A1" s="100" t="s">
        <v>75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03" t="s">
        <v>77</v>
      </c>
      <c r="C2" s="103" t="s">
        <v>78</v>
      </c>
      <c r="D2" s="103" t="s">
        <v>79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83</v>
      </c>
      <c r="B5" s="109">
        <v>100.16</v>
      </c>
      <c r="C5" s="109">
        <v>156.36000000000001</v>
      </c>
      <c r="D5" s="109">
        <v>206.11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84</v>
      </c>
      <c r="B6" s="109" t="s">
        <v>85</v>
      </c>
      <c r="C6" s="109" t="s">
        <v>85</v>
      </c>
      <c r="D6" s="109" t="s">
        <v>85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86</v>
      </c>
      <c r="B7" s="110">
        <f t="shared" ref="B7:D7" si="0">B5</f>
        <v>100.16</v>
      </c>
      <c r="C7" s="110">
        <f t="shared" si="0"/>
        <v>156.36000000000001</v>
      </c>
      <c r="D7" s="110">
        <f t="shared" si="0"/>
        <v>206.11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87</v>
      </c>
      <c r="B9" s="109">
        <v>15.06</v>
      </c>
      <c r="C9" s="109">
        <v>20.239999999999998</v>
      </c>
      <c r="D9" s="109">
        <v>30.85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6" t="s">
        <v>88</v>
      </c>
      <c r="B10" s="110">
        <f t="shared" ref="B10:D10" si="1">B7-B9</f>
        <v>85.1</v>
      </c>
      <c r="C10" s="110">
        <f t="shared" si="1"/>
        <v>136.12</v>
      </c>
      <c r="D10" s="110">
        <f t="shared" si="1"/>
        <v>175.26000000000002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/>
      <c r="B11" s="107"/>
      <c r="C11" s="107"/>
      <c r="D11" s="10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89</v>
      </c>
      <c r="B12" s="109">
        <v>53.62</v>
      </c>
      <c r="C12" s="109">
        <v>76.510000000000005</v>
      </c>
      <c r="D12" s="109">
        <v>102.42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90</v>
      </c>
      <c r="B13" s="109">
        <v>4.18</v>
      </c>
      <c r="C13" s="109">
        <v>5.7</v>
      </c>
      <c r="D13" s="109">
        <v>9.4700000000000006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91</v>
      </c>
      <c r="B14" s="109" t="s">
        <v>85</v>
      </c>
      <c r="C14" s="109" t="s">
        <v>85</v>
      </c>
      <c r="D14" s="109" t="s">
        <v>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92</v>
      </c>
      <c r="B15" s="109" t="s">
        <v>85</v>
      </c>
      <c r="C15" s="109" t="s">
        <v>85</v>
      </c>
      <c r="D15" s="109" t="s">
        <v>85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/>
      <c r="B16" s="107"/>
      <c r="C16" s="107"/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6" t="s">
        <v>93</v>
      </c>
      <c r="B17" s="110">
        <f t="shared" ref="B17:D17" si="2">B12+B13</f>
        <v>57.8</v>
      </c>
      <c r="C17" s="110">
        <f t="shared" si="2"/>
        <v>82.210000000000008</v>
      </c>
      <c r="D17" s="110">
        <f t="shared" si="2"/>
        <v>111.89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/>
      <c r="B18" s="107"/>
      <c r="C18" s="107"/>
      <c r="D18" s="10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6" t="s">
        <v>94</v>
      </c>
      <c r="B19" s="111">
        <f t="shared" ref="B19:D19" si="3">B7-B17</f>
        <v>42.36</v>
      </c>
      <c r="C19" s="111">
        <f t="shared" si="3"/>
        <v>74.150000000000006</v>
      </c>
      <c r="D19" s="111">
        <f t="shared" si="3"/>
        <v>94.220000000000013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/>
      <c r="B20" s="107"/>
      <c r="C20" s="107"/>
      <c r="D20" s="10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95</v>
      </c>
      <c r="B21" s="109">
        <v>-6</v>
      </c>
      <c r="C21" s="109">
        <v>-1</v>
      </c>
      <c r="D21" s="109">
        <v>-0.05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96</v>
      </c>
      <c r="B22" s="109" t="s">
        <v>85</v>
      </c>
      <c r="C22" s="109" t="s">
        <v>85</v>
      </c>
      <c r="D22" s="109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6" t="s">
        <v>97</v>
      </c>
      <c r="B23" s="109">
        <v>6</v>
      </c>
      <c r="C23" s="109">
        <v>13</v>
      </c>
      <c r="D23" s="109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/>
      <c r="B24" s="107"/>
      <c r="C24" s="107"/>
      <c r="D24" s="10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98</v>
      </c>
      <c r="B25" s="109" t="s">
        <v>85</v>
      </c>
      <c r="C25" s="109" t="s">
        <v>85</v>
      </c>
      <c r="D25" s="109" t="s">
        <v>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99</v>
      </c>
      <c r="B26" s="109" t="s">
        <v>85</v>
      </c>
      <c r="C26" s="109" t="s">
        <v>85</v>
      </c>
      <c r="D26" s="109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6" t="s">
        <v>100</v>
      </c>
      <c r="B27" s="109" t="s">
        <v>85</v>
      </c>
      <c r="C27" s="109" t="s">
        <v>85</v>
      </c>
      <c r="D27" s="109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/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101</v>
      </c>
      <c r="B29" s="109" t="s">
        <v>85</v>
      </c>
      <c r="C29" s="109" t="s">
        <v>85</v>
      </c>
      <c r="D29" s="109" t="s">
        <v>85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102</v>
      </c>
      <c r="B30" s="109" t="s">
        <v>85</v>
      </c>
      <c r="C30" s="109">
        <v>-31</v>
      </c>
      <c r="D30" s="109">
        <v>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103</v>
      </c>
      <c r="B31" s="109" t="s">
        <v>85</v>
      </c>
      <c r="C31" s="109" t="s">
        <v>85</v>
      </c>
      <c r="D31" s="109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6" t="s">
        <v>104</v>
      </c>
      <c r="B32" s="110">
        <v>23.63</v>
      </c>
      <c r="C32" s="110">
        <v>62.04</v>
      </c>
      <c r="D32" s="110">
        <v>76.13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/>
      <c r="B33" s="107"/>
      <c r="C33" s="107"/>
      <c r="D33" s="10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105</v>
      </c>
      <c r="B34" s="109">
        <v>13372</v>
      </c>
      <c r="C34" s="109">
        <v>10481</v>
      </c>
      <c r="D34" s="109">
        <v>9680</v>
      </c>
      <c r="E34" s="1"/>
      <c r="F34" s="112" t="s">
        <v>106</v>
      </c>
      <c r="G34" s="113">
        <f>+(B32-B35)/B32</f>
        <v>5.205247566652562E-2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6" t="s">
        <v>107</v>
      </c>
      <c r="B35" s="110">
        <v>22.4</v>
      </c>
      <c r="C35" s="110">
        <v>61.2</v>
      </c>
      <c r="D35" s="110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/>
      <c r="B36" s="107"/>
      <c r="C36" s="107"/>
      <c r="D36" s="10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 t="s">
        <v>108</v>
      </c>
      <c r="B37" s="109" t="s">
        <v>85</v>
      </c>
      <c r="C37" s="109" t="s">
        <v>85</v>
      </c>
      <c r="D37" s="109" t="s"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109</v>
      </c>
      <c r="B38" s="109" t="s">
        <v>85</v>
      </c>
      <c r="C38" s="109" t="s">
        <v>85</v>
      </c>
      <c r="D38" s="109" t="s">
        <v>85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6" t="s">
        <v>110</v>
      </c>
      <c r="B39" s="110">
        <v>22.4</v>
      </c>
      <c r="C39" s="110">
        <v>61.2</v>
      </c>
      <c r="D39" s="110">
        <v>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/>
      <c r="B40" s="107"/>
      <c r="C40" s="107"/>
      <c r="D40" s="10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111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6" t="s">
        <v>112</v>
      </c>
      <c r="B42" s="114">
        <v>22.4</v>
      </c>
      <c r="C42" s="114">
        <v>61.1</v>
      </c>
      <c r="D42" s="114">
        <v>75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8"/>
      <c r="B43" s="107"/>
      <c r="C43" s="107"/>
      <c r="D43" s="10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 t="s">
        <v>113</v>
      </c>
      <c r="B44" s="109" t="s">
        <v>85</v>
      </c>
      <c r="C44" s="109" t="s">
        <v>85</v>
      </c>
      <c r="D44" s="109" t="s">
        <v>85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/>
      <c r="B45" s="107"/>
      <c r="C45" s="107"/>
      <c r="D45" s="10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6" t="s">
        <v>114</v>
      </c>
      <c r="B46" s="111">
        <v>21.8</v>
      </c>
      <c r="C46" s="111">
        <v>61</v>
      </c>
      <c r="D46" s="111">
        <v>75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6" t="s">
        <v>115</v>
      </c>
      <c r="B47" s="111">
        <v>21.8</v>
      </c>
      <c r="C47" s="111">
        <v>61</v>
      </c>
      <c r="D47" s="111">
        <v>75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/>
      <c r="B48" s="107"/>
      <c r="C48" s="107"/>
      <c r="D48" s="10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6" t="s">
        <v>116</v>
      </c>
      <c r="B49" s="107"/>
      <c r="C49" s="107"/>
      <c r="D49" s="10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8" t="s">
        <v>117</v>
      </c>
      <c r="B50" s="109">
        <v>0.82</v>
      </c>
      <c r="C50" s="109">
        <v>2.09</v>
      </c>
      <c r="D50" s="109">
        <v>2.08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 t="s">
        <v>118</v>
      </c>
      <c r="B51" s="109">
        <v>0.82</v>
      </c>
      <c r="C51" s="109">
        <v>2.09</v>
      </c>
      <c r="D51" s="109">
        <v>2.08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8" t="s">
        <v>119</v>
      </c>
      <c r="B52" s="109">
        <v>26.6</v>
      </c>
      <c r="C52" s="109">
        <v>29.2</v>
      </c>
      <c r="D52" s="109">
        <v>36.1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8" t="s">
        <v>120</v>
      </c>
      <c r="B54" s="109">
        <v>0.62</v>
      </c>
      <c r="C54" s="109">
        <v>1.6</v>
      </c>
      <c r="D54" s="109">
        <v>1.78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 t="s">
        <v>121</v>
      </c>
      <c r="B55" s="109">
        <v>2.98</v>
      </c>
      <c r="C55" s="109">
        <v>2.97</v>
      </c>
      <c r="D55" s="109">
        <v>3.28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08" t="s">
        <v>122</v>
      </c>
      <c r="B56" s="109">
        <v>35</v>
      </c>
      <c r="C56" s="109">
        <v>38.1</v>
      </c>
      <c r="D56" s="109">
        <v>42.1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08"/>
      <c r="B57" s="107"/>
      <c r="C57" s="107"/>
      <c r="D57" s="10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08" t="s">
        <v>123</v>
      </c>
      <c r="B58" s="109">
        <v>0.75</v>
      </c>
      <c r="C58" s="109">
        <v>1.33</v>
      </c>
      <c r="D58" s="109">
        <v>1.32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08" t="s">
        <v>124</v>
      </c>
      <c r="B59" s="109">
        <v>0.56999999999999995</v>
      </c>
      <c r="C59" s="109">
        <v>1.02</v>
      </c>
      <c r="D59" s="109">
        <v>1.1299999999999999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08"/>
      <c r="B60" s="107"/>
      <c r="C60" s="107"/>
      <c r="D60" s="10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08" t="s">
        <v>125</v>
      </c>
      <c r="B61" s="109">
        <v>0.68</v>
      </c>
      <c r="C61" s="109">
        <v>0.75</v>
      </c>
      <c r="D61" s="109">
        <v>0.8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08" t="s">
        <v>126</v>
      </c>
      <c r="B62" s="109">
        <v>0.23033300000000001</v>
      </c>
      <c r="C62" s="109">
        <v>0.255519</v>
      </c>
      <c r="D62" s="109">
        <v>0.24526600000000001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08"/>
      <c r="B63" s="107"/>
      <c r="C63" s="107"/>
      <c r="D63" s="10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08" t="s">
        <v>127</v>
      </c>
      <c r="B64" s="109">
        <v>0.1</v>
      </c>
      <c r="C64" s="109">
        <v>0.1</v>
      </c>
      <c r="D64" s="109">
        <v>0.1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08"/>
      <c r="B65" s="107"/>
      <c r="C65" s="107"/>
      <c r="D65" s="10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Z1000"/>
  <sheetViews>
    <sheetView showGridLines="0" workbookViewId="0"/>
  </sheetViews>
  <sheetFormatPr baseColWidth="10" defaultColWidth="14.5" defaultRowHeight="15" customHeight="1"/>
  <cols>
    <col min="1" max="1" width="44.5" customWidth="1"/>
    <col min="2" max="2" width="16.6640625" customWidth="1"/>
    <col min="3" max="4" width="14.83203125" customWidth="1"/>
    <col min="5" max="5" width="10.83203125" customWidth="1"/>
    <col min="6" max="8" width="13.6640625" customWidth="1"/>
    <col min="9" max="26" width="10.83203125" customWidth="1"/>
  </cols>
  <sheetData>
    <row r="1" spans="1:26" ht="15.75" customHeight="1">
      <c r="A1" s="100" t="s">
        <v>128</v>
      </c>
      <c r="B1" s="101"/>
      <c r="C1" s="101"/>
      <c r="D1" s="10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129</v>
      </c>
      <c r="B2" s="103" t="s">
        <v>130</v>
      </c>
      <c r="C2" s="103" t="s">
        <v>131</v>
      </c>
      <c r="D2" s="103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05" t="s">
        <v>81</v>
      </c>
      <c r="C3" s="105" t="s">
        <v>81</v>
      </c>
      <c r="D3" s="105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134</v>
      </c>
      <c r="B4" s="107"/>
      <c r="C4" s="107"/>
      <c r="D4" s="1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135</v>
      </c>
      <c r="B5" s="109">
        <v>25913</v>
      </c>
      <c r="C5" s="109">
        <v>48844</v>
      </c>
      <c r="D5" s="109">
        <v>38016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136</v>
      </c>
      <c r="B6" s="109">
        <v>40388</v>
      </c>
      <c r="C6" s="109">
        <v>51713</v>
      </c>
      <c r="D6" s="109">
        <v>52927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137</v>
      </c>
      <c r="B7" s="110">
        <v>61.3</v>
      </c>
      <c r="C7" s="110">
        <v>193.4</v>
      </c>
      <c r="D7" s="110">
        <v>260.5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7"/>
      <c r="C8" s="107"/>
      <c r="D8" s="10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138</v>
      </c>
      <c r="B9" s="109">
        <v>23186</v>
      </c>
      <c r="C9" s="109">
        <v>22926</v>
      </c>
      <c r="D9" s="109">
        <v>16120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139</v>
      </c>
      <c r="B10" s="109">
        <v>25809</v>
      </c>
      <c r="C10" s="109">
        <v>22878</v>
      </c>
      <c r="D10" s="109">
        <v>21325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6" t="s">
        <v>140</v>
      </c>
      <c r="B11" s="110">
        <v>9.5</v>
      </c>
      <c r="C11" s="110">
        <v>10.4</v>
      </c>
      <c r="D11" s="110">
        <v>14.1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/>
      <c r="B12" s="107"/>
      <c r="C12" s="107"/>
      <c r="D12" s="10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141</v>
      </c>
      <c r="B13" s="109">
        <v>3956</v>
      </c>
      <c r="C13" s="109">
        <v>4106</v>
      </c>
      <c r="D13" s="109">
        <v>4061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142</v>
      </c>
      <c r="B14" s="109" t="s">
        <v>85</v>
      </c>
      <c r="C14" s="109">
        <v>23</v>
      </c>
      <c r="D14" s="109">
        <v>36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143</v>
      </c>
      <c r="B15" s="109">
        <v>12087</v>
      </c>
      <c r="C15" s="109">
        <v>12329</v>
      </c>
      <c r="D15" s="109">
        <v>11228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144</v>
      </c>
      <c r="B16" s="110">
        <v>77.8</v>
      </c>
      <c r="C16" s="110">
        <v>213.2</v>
      </c>
      <c r="D16" s="110">
        <v>289.60000000000002</v>
      </c>
      <c r="E16" s="1"/>
      <c r="F16" s="116"/>
      <c r="G16" s="116"/>
      <c r="H16" s="1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7"/>
      <c r="C17" s="107"/>
      <c r="D17" s="10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145</v>
      </c>
      <c r="B18" s="109">
        <v>90403</v>
      </c>
      <c r="C18" s="109">
        <v>95957</v>
      </c>
      <c r="D18" s="109">
        <v>112096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146</v>
      </c>
      <c r="B19" s="109">
        <v>-49099</v>
      </c>
      <c r="C19" s="109">
        <v>-58579</v>
      </c>
      <c r="D19" s="109">
        <v>-66760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6" t="s">
        <v>147</v>
      </c>
      <c r="B20" s="110">
        <v>0.5</v>
      </c>
      <c r="C20" s="110">
        <v>2.2999999999999998</v>
      </c>
      <c r="D20" s="110">
        <v>2.1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/>
      <c r="B21" s="107"/>
      <c r="C21" s="107"/>
      <c r="D21" s="10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148</v>
      </c>
      <c r="B22" s="109">
        <v>170799</v>
      </c>
      <c r="C22" s="109">
        <v>105341</v>
      </c>
      <c r="D22" s="109">
        <v>100887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149</v>
      </c>
      <c r="B23" s="109" t="s">
        <v>85</v>
      </c>
      <c r="C23" s="109" t="s">
        <v>85</v>
      </c>
      <c r="D23" s="109" t="s">
        <v>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8" t="s">
        <v>150</v>
      </c>
      <c r="B24" s="109" t="s">
        <v>85</v>
      </c>
      <c r="C24" s="109" t="s">
        <v>85</v>
      </c>
      <c r="D24" s="109" t="s">
        <v>85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151</v>
      </c>
      <c r="B25" s="109">
        <v>22283</v>
      </c>
      <c r="C25" s="109">
        <v>32978</v>
      </c>
      <c r="D25" s="109">
        <v>33952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6" t="s">
        <v>152</v>
      </c>
      <c r="B26" s="114">
        <v>77.760000000000005</v>
      </c>
      <c r="C26" s="114">
        <v>213.21</v>
      </c>
      <c r="D26" s="114">
        <v>289.58999999999997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/>
      <c r="B27" s="107"/>
      <c r="C27" s="107"/>
      <c r="D27" s="10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153</v>
      </c>
      <c r="B28" s="107"/>
      <c r="C28" s="107"/>
      <c r="D28" s="10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154</v>
      </c>
      <c r="B29" s="109">
        <v>55888</v>
      </c>
      <c r="C29" s="109">
        <v>46236</v>
      </c>
      <c r="D29" s="109">
        <v>42296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155</v>
      </c>
      <c r="B30" s="109" t="s">
        <v>85</v>
      </c>
      <c r="C30" s="109" t="s">
        <v>85</v>
      </c>
      <c r="D30" s="109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156</v>
      </c>
      <c r="B31" s="109">
        <v>0.5</v>
      </c>
      <c r="C31" s="109">
        <v>0.67200000000000004</v>
      </c>
      <c r="D31" s="109">
        <v>0.88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157</v>
      </c>
      <c r="B32" s="109">
        <v>8784</v>
      </c>
      <c r="C32" s="109">
        <v>10260</v>
      </c>
      <c r="D32" s="109">
        <v>8773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158</v>
      </c>
      <c r="B33" s="109" t="s">
        <v>85</v>
      </c>
      <c r="C33" s="109" t="s">
        <v>85</v>
      </c>
      <c r="D33" s="109">
        <v>1460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159</v>
      </c>
      <c r="B34" s="109">
        <v>5966</v>
      </c>
      <c r="C34" s="109">
        <v>5522</v>
      </c>
      <c r="D34" s="109">
        <v>6643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 t="s">
        <v>160</v>
      </c>
      <c r="B35" s="109">
        <v>33327</v>
      </c>
      <c r="C35" s="109">
        <v>37720</v>
      </c>
      <c r="D35" s="109">
        <v>41224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6" t="s">
        <v>161</v>
      </c>
      <c r="B36" s="110">
        <v>29.4</v>
      </c>
      <c r="C36" s="110">
        <v>32.5</v>
      </c>
      <c r="D36" s="110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8"/>
      <c r="B37" s="107"/>
      <c r="C37" s="107"/>
      <c r="D37" s="10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 t="s">
        <v>162</v>
      </c>
      <c r="B38" s="109">
        <v>0.5</v>
      </c>
      <c r="C38" s="109">
        <v>0.74399999999999999</v>
      </c>
      <c r="D38" s="109">
        <v>0.35799999999999998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163</v>
      </c>
      <c r="B39" s="109" t="s">
        <v>85</v>
      </c>
      <c r="C39" s="109" t="s">
        <v>85</v>
      </c>
      <c r="D39" s="109">
        <v>8382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164</v>
      </c>
      <c r="B40" s="109" t="s">
        <v>85</v>
      </c>
      <c r="C40" s="109" t="s">
        <v>85</v>
      </c>
      <c r="D40" s="109" t="s">
        <v>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8" t="s">
        <v>165</v>
      </c>
      <c r="B41" s="109" t="s">
        <v>85</v>
      </c>
      <c r="C41" s="109" t="s">
        <v>85</v>
      </c>
      <c r="D41" s="109" t="s">
        <v>85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 t="s">
        <v>166</v>
      </c>
      <c r="B42" s="109">
        <v>48914</v>
      </c>
      <c r="C42" s="109">
        <v>50503</v>
      </c>
      <c r="D42" s="109">
        <v>46108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167</v>
      </c>
      <c r="B43" s="110">
        <v>34.200000000000003</v>
      </c>
      <c r="C43" s="110">
        <v>38.6</v>
      </c>
      <c r="D43" s="110">
        <v>40.299999999999997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7"/>
      <c r="C44" s="107"/>
      <c r="D44" s="10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08" t="s">
        <v>168</v>
      </c>
      <c r="B45" s="109">
        <v>40201</v>
      </c>
      <c r="C45" s="109">
        <v>45174</v>
      </c>
      <c r="D45" s="109">
        <v>50779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08" t="s">
        <v>169</v>
      </c>
      <c r="B46" s="109" t="s">
        <v>85</v>
      </c>
      <c r="C46" s="109" t="s">
        <v>85</v>
      </c>
      <c r="D46" s="109" t="s">
        <v>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08" t="s">
        <v>170</v>
      </c>
      <c r="B47" s="109">
        <v>70400</v>
      </c>
      <c r="C47" s="109">
        <v>45898</v>
      </c>
      <c r="D47" s="109">
        <v>14966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08" t="s">
        <v>171</v>
      </c>
      <c r="B48" s="109" t="s">
        <v>85</v>
      </c>
      <c r="C48" s="109" t="s">
        <v>85</v>
      </c>
      <c r="D48" s="109" t="s">
        <v>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08" t="s">
        <v>172</v>
      </c>
      <c r="B49" s="109">
        <v>-3454</v>
      </c>
      <c r="C49" s="109">
        <v>-584</v>
      </c>
      <c r="D49" s="109">
        <v>-406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06" t="s">
        <v>173</v>
      </c>
      <c r="B50" s="110">
        <v>43.3</v>
      </c>
      <c r="C50" s="110">
        <v>176.1</v>
      </c>
      <c r="D50" s="110">
        <v>254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08"/>
      <c r="B51" s="107"/>
      <c r="C51" s="107"/>
      <c r="D51" s="10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06" t="s">
        <v>174</v>
      </c>
      <c r="B52" s="117">
        <v>46.9</v>
      </c>
      <c r="C52" s="117">
        <v>179.8</v>
      </c>
      <c r="D52" s="117">
        <v>255.5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08"/>
      <c r="B53" s="107"/>
      <c r="C53" s="107"/>
      <c r="D53" s="10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06" t="s">
        <v>175</v>
      </c>
      <c r="B54" s="117">
        <v>81.099999999999994</v>
      </c>
      <c r="C54" s="117">
        <v>218.4</v>
      </c>
      <c r="D54" s="117">
        <v>295.8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08"/>
      <c r="B55" s="107"/>
      <c r="C55" s="107"/>
      <c r="D55" s="10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12" t="s">
        <v>176</v>
      </c>
      <c r="B56" s="118">
        <f t="shared" ref="B56:D56" si="0">+B54-B26</f>
        <v>3.3399999999999892</v>
      </c>
      <c r="C56" s="118">
        <f t="shared" si="0"/>
        <v>5.1899999999999977</v>
      </c>
      <c r="D56" s="118">
        <f t="shared" si="0"/>
        <v>6.2100000000000364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15"/>
      <c r="C57" s="115"/>
      <c r="D57" s="1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15"/>
      <c r="C58" s="115"/>
      <c r="D58" s="1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15"/>
      <c r="C59" s="115"/>
      <c r="D59" s="1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15"/>
      <c r="C60" s="115"/>
      <c r="D60" s="11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15"/>
      <c r="C61" s="115"/>
      <c r="D61" s="11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15"/>
      <c r="C62" s="115"/>
      <c r="D62" s="11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15"/>
      <c r="C63" s="115"/>
      <c r="D63" s="11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15"/>
      <c r="C64" s="115"/>
      <c r="D64" s="11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15"/>
      <c r="C65" s="115"/>
      <c r="D65" s="11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15"/>
      <c r="C66" s="115"/>
      <c r="D66" s="11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15"/>
      <c r="C67" s="115"/>
      <c r="D67" s="11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15"/>
      <c r="C68" s="115"/>
      <c r="D68" s="1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15"/>
      <c r="C69" s="115"/>
      <c r="D69" s="1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15"/>
      <c r="C70" s="115"/>
      <c r="D70" s="1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15"/>
      <c r="C71" s="115"/>
      <c r="D71" s="1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15"/>
      <c r="C72" s="115"/>
      <c r="D72" s="11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15"/>
      <c r="C73" s="115"/>
      <c r="D73" s="1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15"/>
      <c r="C74" s="115"/>
      <c r="D74" s="1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15"/>
      <c r="C75" s="115"/>
      <c r="D75" s="1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15"/>
      <c r="C76" s="115"/>
      <c r="D76" s="1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15"/>
      <c r="C77" s="115"/>
      <c r="D77" s="1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15"/>
      <c r="C78" s="115"/>
      <c r="D78" s="11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15"/>
      <c r="C79" s="115"/>
      <c r="D79" s="11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15"/>
      <c r="C80" s="115"/>
      <c r="D80" s="11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15"/>
      <c r="C81" s="115"/>
      <c r="D81" s="11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15"/>
      <c r="C82" s="115"/>
      <c r="D82" s="11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15"/>
      <c r="C83" s="115"/>
      <c r="D83" s="11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15"/>
      <c r="C84" s="115"/>
      <c r="D84" s="11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15"/>
      <c r="C85" s="115"/>
      <c r="D85" s="11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15"/>
      <c r="C86" s="115"/>
      <c r="D86" s="11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15"/>
      <c r="C87" s="115"/>
      <c r="D87" s="11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15"/>
      <c r="C88" s="115"/>
      <c r="D88" s="11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15"/>
      <c r="C89" s="115"/>
      <c r="D89" s="11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15"/>
      <c r="C90" s="115"/>
      <c r="D90" s="11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15"/>
      <c r="C91" s="115"/>
      <c r="D91" s="11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15"/>
      <c r="C92" s="115"/>
      <c r="D92" s="11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15"/>
      <c r="C93" s="115"/>
      <c r="D93" s="11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15"/>
      <c r="C94" s="115"/>
      <c r="D94" s="11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15"/>
      <c r="C95" s="115"/>
      <c r="D95" s="11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15"/>
      <c r="C96" s="115"/>
      <c r="D96" s="11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15"/>
      <c r="C97" s="115"/>
      <c r="D97" s="11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15"/>
      <c r="C98" s="115"/>
      <c r="D98" s="11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15"/>
      <c r="C99" s="115"/>
      <c r="D99" s="11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15"/>
      <c r="C100" s="115"/>
      <c r="D100" s="11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15"/>
      <c r="C101" s="115"/>
      <c r="D101" s="11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15"/>
      <c r="C102" s="115"/>
      <c r="D102" s="11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15"/>
      <c r="C103" s="115"/>
      <c r="D103" s="11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15"/>
      <c r="C104" s="115"/>
      <c r="D104" s="11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15"/>
      <c r="C105" s="115"/>
      <c r="D105" s="11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15"/>
      <c r="C106" s="115"/>
      <c r="D106" s="11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15"/>
      <c r="C107" s="115"/>
      <c r="D107" s="11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15"/>
      <c r="C108" s="115"/>
      <c r="D108" s="11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15"/>
      <c r="C109" s="115"/>
      <c r="D109" s="11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15"/>
      <c r="C110" s="115"/>
      <c r="D110" s="11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15"/>
      <c r="C111" s="115"/>
      <c r="D111" s="11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15"/>
      <c r="C112" s="115"/>
      <c r="D112" s="11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15"/>
      <c r="C113" s="115"/>
      <c r="D113" s="11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15"/>
      <c r="C114" s="115"/>
      <c r="D114" s="11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15"/>
      <c r="C115" s="115"/>
      <c r="D115" s="11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15"/>
      <c r="C116" s="115"/>
      <c r="D116" s="11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15"/>
      <c r="C117" s="115"/>
      <c r="D117" s="11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15"/>
      <c r="C118" s="115"/>
      <c r="D118" s="11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15"/>
      <c r="C119" s="115"/>
      <c r="D119" s="11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15"/>
      <c r="C120" s="115"/>
      <c r="D120" s="11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15"/>
      <c r="C121" s="115"/>
      <c r="D121" s="11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15"/>
      <c r="C122" s="115"/>
      <c r="D122" s="11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15"/>
      <c r="C123" s="115"/>
      <c r="D123" s="11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15"/>
      <c r="C124" s="115"/>
      <c r="D124" s="11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15"/>
      <c r="C125" s="115"/>
      <c r="D125" s="11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15"/>
      <c r="C126" s="115"/>
      <c r="D126" s="11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15"/>
      <c r="C127" s="115"/>
      <c r="D127" s="11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15"/>
      <c r="C128" s="115"/>
      <c r="D128" s="11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15"/>
      <c r="C129" s="115"/>
      <c r="D129" s="11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15"/>
      <c r="C130" s="115"/>
      <c r="D130" s="11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15"/>
      <c r="C131" s="115"/>
      <c r="D131" s="11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15"/>
      <c r="C132" s="115"/>
      <c r="D132" s="11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15"/>
      <c r="C133" s="115"/>
      <c r="D133" s="11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15"/>
      <c r="C134" s="115"/>
      <c r="D134" s="11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15"/>
      <c r="C135" s="115"/>
      <c r="D135" s="11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15"/>
      <c r="C136" s="115"/>
      <c r="D136" s="11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15"/>
      <c r="C137" s="115"/>
      <c r="D137" s="11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15"/>
      <c r="C138" s="115"/>
      <c r="D138" s="11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15"/>
      <c r="C139" s="115"/>
      <c r="D139" s="11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15"/>
      <c r="C140" s="115"/>
      <c r="D140" s="11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15"/>
      <c r="C141" s="115"/>
      <c r="D141" s="11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15"/>
      <c r="C142" s="115"/>
      <c r="D142" s="11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15"/>
      <c r="C143" s="115"/>
      <c r="D143" s="11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15"/>
      <c r="C144" s="115"/>
      <c r="D144" s="11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15"/>
      <c r="C145" s="115"/>
      <c r="D145" s="11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15"/>
      <c r="C146" s="115"/>
      <c r="D146" s="11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15"/>
      <c r="C147" s="115"/>
      <c r="D147" s="11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15"/>
      <c r="C148" s="115"/>
      <c r="D148" s="11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15"/>
      <c r="C149" s="115"/>
      <c r="D149" s="11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15"/>
      <c r="C150" s="115"/>
      <c r="D150" s="11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15"/>
      <c r="C151" s="115"/>
      <c r="D151" s="11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15"/>
      <c r="C152" s="115"/>
      <c r="D152" s="11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15"/>
      <c r="C153" s="115"/>
      <c r="D153" s="11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15"/>
      <c r="C154" s="115"/>
      <c r="D154" s="11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15"/>
      <c r="C155" s="115"/>
      <c r="D155" s="11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15"/>
      <c r="C156" s="115"/>
      <c r="D156" s="11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15"/>
      <c r="C157" s="115"/>
      <c r="D157" s="11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15"/>
      <c r="C158" s="115"/>
      <c r="D158" s="11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15"/>
      <c r="C159" s="115"/>
      <c r="D159" s="11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15"/>
      <c r="C160" s="115"/>
      <c r="D160" s="11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15"/>
      <c r="C161" s="115"/>
      <c r="D161" s="11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15"/>
      <c r="C162" s="115"/>
      <c r="D162" s="11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15"/>
      <c r="C163" s="115"/>
      <c r="D163" s="11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15"/>
      <c r="C164" s="115"/>
      <c r="D164" s="11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15"/>
      <c r="C165" s="115"/>
      <c r="D165" s="11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15"/>
      <c r="C166" s="115"/>
      <c r="D166" s="11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15"/>
      <c r="C167" s="115"/>
      <c r="D167" s="11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15"/>
      <c r="C168" s="115"/>
      <c r="D168" s="11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15"/>
      <c r="C169" s="115"/>
      <c r="D169" s="11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15"/>
      <c r="C170" s="115"/>
      <c r="D170" s="11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15"/>
      <c r="C171" s="115"/>
      <c r="D171" s="11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15"/>
      <c r="C172" s="115"/>
      <c r="D172" s="11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15"/>
      <c r="C173" s="115"/>
      <c r="D173" s="11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15"/>
      <c r="C174" s="115"/>
      <c r="D174" s="11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15"/>
      <c r="C175" s="115"/>
      <c r="D175" s="11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15"/>
      <c r="C176" s="115"/>
      <c r="D176" s="11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15"/>
      <c r="C177" s="115"/>
      <c r="D177" s="11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15"/>
      <c r="C178" s="115"/>
      <c r="D178" s="11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15"/>
      <c r="C179" s="115"/>
      <c r="D179" s="11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15"/>
      <c r="C180" s="115"/>
      <c r="D180" s="11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15"/>
      <c r="C181" s="115"/>
      <c r="D181" s="11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15"/>
      <c r="C182" s="115"/>
      <c r="D182" s="11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15"/>
      <c r="C183" s="115"/>
      <c r="D183" s="11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15"/>
      <c r="C184" s="115"/>
      <c r="D184" s="11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15"/>
      <c r="C185" s="115"/>
      <c r="D185" s="11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15"/>
      <c r="C186" s="115"/>
      <c r="D186" s="11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15"/>
      <c r="C187" s="115"/>
      <c r="D187" s="11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15"/>
      <c r="C188" s="115"/>
      <c r="D188" s="11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15"/>
      <c r="C189" s="115"/>
      <c r="D189" s="11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15"/>
      <c r="C190" s="115"/>
      <c r="D190" s="11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15"/>
      <c r="C191" s="115"/>
      <c r="D191" s="11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15"/>
      <c r="C192" s="115"/>
      <c r="D192" s="11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15"/>
      <c r="C193" s="115"/>
      <c r="D193" s="11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15"/>
      <c r="C194" s="115"/>
      <c r="D194" s="11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15"/>
      <c r="C195" s="115"/>
      <c r="D195" s="11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15"/>
      <c r="C196" s="115"/>
      <c r="D196" s="11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15"/>
      <c r="C197" s="115"/>
      <c r="D197" s="11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15"/>
      <c r="C198" s="115"/>
      <c r="D198" s="11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15"/>
      <c r="C199" s="115"/>
      <c r="D199" s="11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15"/>
      <c r="C200" s="115"/>
      <c r="D200" s="11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15"/>
      <c r="C201" s="115"/>
      <c r="D201" s="11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15"/>
      <c r="C202" s="115"/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15"/>
      <c r="C203" s="115"/>
      <c r="D203" s="11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15"/>
      <c r="C204" s="115"/>
      <c r="D204" s="11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15"/>
      <c r="C205" s="115"/>
      <c r="D205" s="11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15"/>
      <c r="C206" s="115"/>
      <c r="D206" s="11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15"/>
      <c r="C207" s="115"/>
      <c r="D207" s="11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15"/>
      <c r="C208" s="115"/>
      <c r="D208" s="11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15"/>
      <c r="C209" s="115"/>
      <c r="D209" s="11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15"/>
      <c r="C210" s="115"/>
      <c r="D210" s="11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15"/>
      <c r="C211" s="115"/>
      <c r="D211" s="11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15"/>
      <c r="C212" s="115"/>
      <c r="D212" s="11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15"/>
      <c r="C213" s="115"/>
      <c r="D213" s="11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15"/>
      <c r="C214" s="115"/>
      <c r="D214" s="11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15"/>
      <c r="C215" s="115"/>
      <c r="D215" s="11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15"/>
      <c r="C216" s="115"/>
      <c r="D216" s="11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15"/>
      <c r="C217" s="115"/>
      <c r="D217" s="11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15"/>
      <c r="C218" s="115"/>
      <c r="D218" s="11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15"/>
      <c r="C219" s="115"/>
      <c r="D219" s="11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15"/>
      <c r="C220" s="115"/>
      <c r="D220" s="11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15"/>
      <c r="C221" s="115"/>
      <c r="D221" s="11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15"/>
      <c r="C222" s="115"/>
      <c r="D222" s="11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15"/>
      <c r="C223" s="115"/>
      <c r="D223" s="11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15"/>
      <c r="C224" s="115"/>
      <c r="D224" s="11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15"/>
      <c r="C225" s="115"/>
      <c r="D225" s="11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15"/>
      <c r="C226" s="115"/>
      <c r="D226" s="11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15"/>
      <c r="C227" s="115"/>
      <c r="D227" s="11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15"/>
      <c r="C228" s="115"/>
      <c r="D228" s="11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15"/>
      <c r="C229" s="115"/>
      <c r="D229" s="11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15"/>
      <c r="C230" s="115"/>
      <c r="D230" s="11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15"/>
      <c r="C231" s="115"/>
      <c r="D231" s="11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15"/>
      <c r="C232" s="115"/>
      <c r="D232" s="11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15"/>
      <c r="C233" s="115"/>
      <c r="D233" s="11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15"/>
      <c r="C234" s="115"/>
      <c r="D234" s="11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15"/>
      <c r="C235" s="115"/>
      <c r="D235" s="11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15"/>
      <c r="C236" s="115"/>
      <c r="D236" s="11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15"/>
      <c r="C237" s="115"/>
      <c r="D237" s="11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15"/>
      <c r="C238" s="115"/>
      <c r="D238" s="11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15"/>
      <c r="C239" s="115"/>
      <c r="D239" s="11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15"/>
      <c r="C240" s="115"/>
      <c r="D240" s="1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15"/>
      <c r="C241" s="115"/>
      <c r="D241" s="11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15"/>
      <c r="C242" s="115"/>
      <c r="D242" s="11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15"/>
      <c r="C243" s="115"/>
      <c r="D243" s="11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15"/>
      <c r="C244" s="115"/>
      <c r="D244" s="11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15"/>
      <c r="C245" s="115"/>
      <c r="D245" s="11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15"/>
      <c r="C246" s="115"/>
      <c r="D246" s="11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15"/>
      <c r="C247" s="115"/>
      <c r="D247" s="11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15"/>
      <c r="C248" s="115"/>
      <c r="D248" s="11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15"/>
      <c r="C249" s="115"/>
      <c r="D249" s="11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15"/>
      <c r="C250" s="115"/>
      <c r="D250" s="11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15"/>
      <c r="C251" s="115"/>
      <c r="D251" s="11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15"/>
      <c r="C252" s="115"/>
      <c r="D252" s="11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15"/>
      <c r="C253" s="115"/>
      <c r="D253" s="11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15"/>
      <c r="C254" s="115"/>
      <c r="D254" s="11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15"/>
      <c r="C255" s="115"/>
      <c r="D255" s="11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15"/>
      <c r="C256" s="115"/>
      <c r="D256" s="11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15"/>
      <c r="C257" s="115"/>
      <c r="D257" s="11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15"/>
      <c r="C258" s="115"/>
      <c r="D258" s="11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15"/>
      <c r="C259" s="115"/>
      <c r="D259" s="11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15"/>
      <c r="C260" s="115"/>
      <c r="D260" s="11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15"/>
      <c r="C261" s="115"/>
      <c r="D261" s="11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15"/>
      <c r="C262" s="115"/>
      <c r="D262" s="11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15"/>
      <c r="C263" s="115"/>
      <c r="D263" s="11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15"/>
      <c r="C264" s="115"/>
      <c r="D264" s="11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15"/>
      <c r="C265" s="115"/>
      <c r="D265" s="11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15"/>
      <c r="C266" s="115"/>
      <c r="D266" s="11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15"/>
      <c r="C267" s="115"/>
      <c r="D267" s="11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15"/>
      <c r="C268" s="115"/>
      <c r="D268" s="11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15"/>
      <c r="C269" s="115"/>
      <c r="D269" s="11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15"/>
      <c r="C270" s="115"/>
      <c r="D270" s="11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15"/>
      <c r="C271" s="115"/>
      <c r="D271" s="11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15"/>
      <c r="C272" s="115"/>
      <c r="D272" s="11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15"/>
      <c r="C273" s="115"/>
      <c r="D273" s="11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15"/>
      <c r="C274" s="115"/>
      <c r="D274" s="11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15"/>
      <c r="C275" s="115"/>
      <c r="D275" s="11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15"/>
      <c r="C276" s="115"/>
      <c r="D276" s="11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15"/>
      <c r="C277" s="115"/>
      <c r="D277" s="11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15"/>
      <c r="C278" s="115"/>
      <c r="D278" s="11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15"/>
      <c r="C279" s="115"/>
      <c r="D279" s="11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15"/>
      <c r="C280" s="115"/>
      <c r="D280" s="11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15"/>
      <c r="C281" s="115"/>
      <c r="D281" s="11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15"/>
      <c r="C282" s="115"/>
      <c r="D282" s="11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15"/>
      <c r="C283" s="115"/>
      <c r="D283" s="11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15"/>
      <c r="C284" s="115"/>
      <c r="D284" s="11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15"/>
      <c r="C285" s="115"/>
      <c r="D285" s="11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15"/>
      <c r="C286" s="115"/>
      <c r="D286" s="11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15"/>
      <c r="C287" s="115"/>
      <c r="D287" s="11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15"/>
      <c r="C288" s="115"/>
      <c r="D288" s="11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15"/>
      <c r="C289" s="115"/>
      <c r="D289" s="11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15"/>
      <c r="C290" s="115"/>
      <c r="D290" s="11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15"/>
      <c r="C291" s="115"/>
      <c r="D291" s="11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15"/>
      <c r="C292" s="115"/>
      <c r="D292" s="11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15"/>
      <c r="C293" s="115"/>
      <c r="D293" s="11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15"/>
      <c r="C294" s="115"/>
      <c r="D294" s="11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15"/>
      <c r="C295" s="115"/>
      <c r="D295" s="11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15"/>
      <c r="C296" s="115"/>
      <c r="D296" s="11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15"/>
      <c r="C297" s="115"/>
      <c r="D297" s="11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15"/>
      <c r="C298" s="115"/>
      <c r="D298" s="11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15"/>
      <c r="C299" s="115"/>
      <c r="D299" s="11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15"/>
      <c r="C300" s="115"/>
      <c r="D300" s="11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15"/>
      <c r="C301" s="115"/>
      <c r="D301" s="11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15"/>
      <c r="C302" s="115"/>
      <c r="D302" s="11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15"/>
      <c r="C303" s="115"/>
      <c r="D303" s="1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15"/>
      <c r="C304" s="115"/>
      <c r="D304" s="11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15"/>
      <c r="C305" s="115"/>
      <c r="D305" s="11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15"/>
      <c r="C306" s="115"/>
      <c r="D306" s="11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15"/>
      <c r="C307" s="115"/>
      <c r="D307" s="11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15"/>
      <c r="C308" s="115"/>
      <c r="D308" s="11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15"/>
      <c r="C309" s="115"/>
      <c r="D309" s="11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15"/>
      <c r="C310" s="115"/>
      <c r="D310" s="11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15"/>
      <c r="C311" s="115"/>
      <c r="D311" s="11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15"/>
      <c r="C312" s="115"/>
      <c r="D312" s="11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15"/>
      <c r="C313" s="115"/>
      <c r="D313" s="11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15"/>
      <c r="C314" s="115"/>
      <c r="D314" s="11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15"/>
      <c r="C315" s="115"/>
      <c r="D315" s="1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15"/>
      <c r="C316" s="115"/>
      <c r="D316" s="11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15"/>
      <c r="C317" s="115"/>
      <c r="D317" s="11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15"/>
      <c r="C318" s="115"/>
      <c r="D318" s="11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15"/>
      <c r="C319" s="115"/>
      <c r="D319" s="11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15"/>
      <c r="C320" s="115"/>
      <c r="D320" s="1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15"/>
      <c r="C321" s="115"/>
      <c r="D321" s="11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15"/>
      <c r="C322" s="115"/>
      <c r="D322" s="11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15"/>
      <c r="C323" s="115"/>
      <c r="D323" s="11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15"/>
      <c r="C324" s="115"/>
      <c r="D324" s="11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15"/>
      <c r="C325" s="115"/>
      <c r="D325" s="11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15"/>
      <c r="C326" s="115"/>
      <c r="D326" s="11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15"/>
      <c r="C327" s="115"/>
      <c r="D327" s="11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15"/>
      <c r="C328" s="115"/>
      <c r="D328" s="11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15"/>
      <c r="C329" s="115"/>
      <c r="D329" s="11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15"/>
      <c r="C330" s="115"/>
      <c r="D330" s="11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15"/>
      <c r="C331" s="115"/>
      <c r="D331" s="11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15"/>
      <c r="C332" s="115"/>
      <c r="D332" s="11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15"/>
      <c r="C333" s="115"/>
      <c r="D333" s="11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15"/>
      <c r="C334" s="115"/>
      <c r="D334" s="11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15"/>
      <c r="C335" s="115"/>
      <c r="D335" s="11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15"/>
      <c r="C336" s="115"/>
      <c r="D336" s="1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15"/>
      <c r="C337" s="115"/>
      <c r="D337" s="11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15"/>
      <c r="C338" s="115"/>
      <c r="D338" s="1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15"/>
      <c r="C339" s="115"/>
      <c r="D339" s="11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15"/>
      <c r="C340" s="115"/>
      <c r="D340" s="11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15"/>
      <c r="C341" s="115"/>
      <c r="D341" s="11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15"/>
      <c r="C342" s="115"/>
      <c r="D342" s="11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15"/>
      <c r="C343" s="115"/>
      <c r="D343" s="11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15"/>
      <c r="C344" s="115"/>
      <c r="D344" s="11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15"/>
      <c r="C345" s="115"/>
      <c r="D345" s="11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15"/>
      <c r="C346" s="115"/>
      <c r="D346" s="11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15"/>
      <c r="C347" s="115"/>
      <c r="D347" s="11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15"/>
      <c r="C348" s="115"/>
      <c r="D348" s="11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15"/>
      <c r="C349" s="115"/>
      <c r="D349" s="11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15"/>
      <c r="C350" s="115"/>
      <c r="D350" s="11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15"/>
      <c r="C351" s="115"/>
      <c r="D351" s="11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15"/>
      <c r="C352" s="115"/>
      <c r="D352" s="11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15"/>
      <c r="C353" s="115"/>
      <c r="D353" s="11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15"/>
      <c r="C354" s="115"/>
      <c r="D354" s="11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15"/>
      <c r="C355" s="115"/>
      <c r="D355" s="11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15"/>
      <c r="C356" s="115"/>
      <c r="D356" s="11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15"/>
      <c r="C357" s="115"/>
      <c r="D357" s="11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15"/>
      <c r="C358" s="115"/>
      <c r="D358" s="11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15"/>
      <c r="C359" s="115"/>
      <c r="D359" s="11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15"/>
      <c r="C360" s="115"/>
      <c r="D360" s="11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15"/>
      <c r="C361" s="115"/>
      <c r="D361" s="11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15"/>
      <c r="C362" s="115"/>
      <c r="D362" s="11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15"/>
      <c r="C363" s="115"/>
      <c r="D363" s="11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15"/>
      <c r="C364" s="115"/>
      <c r="D364" s="11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15"/>
      <c r="C365" s="115"/>
      <c r="D365" s="11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15"/>
      <c r="C366" s="115"/>
      <c r="D366" s="11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15"/>
      <c r="C367" s="115"/>
      <c r="D367" s="11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15"/>
      <c r="C368" s="115"/>
      <c r="D368" s="11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15"/>
      <c r="C369" s="115"/>
      <c r="D369" s="11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15"/>
      <c r="C370" s="115"/>
      <c r="D370" s="11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15"/>
      <c r="C371" s="115"/>
      <c r="D371" s="11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15"/>
      <c r="C372" s="115"/>
      <c r="D372" s="11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15"/>
      <c r="C373" s="115"/>
      <c r="D373" s="11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15"/>
      <c r="C374" s="115"/>
      <c r="D374" s="11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15"/>
      <c r="C375" s="115"/>
      <c r="D375" s="11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15"/>
      <c r="C376" s="115"/>
      <c r="D376" s="11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15"/>
      <c r="C377" s="115"/>
      <c r="D377" s="11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15"/>
      <c r="C378" s="115"/>
      <c r="D378" s="11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15"/>
      <c r="C379" s="115"/>
      <c r="D379" s="11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15"/>
      <c r="C380" s="115"/>
      <c r="D380" s="11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15"/>
      <c r="C381" s="115"/>
      <c r="D381" s="11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15"/>
      <c r="C382" s="115"/>
      <c r="D382" s="11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15"/>
      <c r="C383" s="115"/>
      <c r="D383" s="11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15"/>
      <c r="C384" s="115"/>
      <c r="D384" s="11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15"/>
      <c r="C385" s="115"/>
      <c r="D385" s="11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15"/>
      <c r="C386" s="115"/>
      <c r="D386" s="11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15"/>
      <c r="C387" s="115"/>
      <c r="D387" s="11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15"/>
      <c r="C388" s="115"/>
      <c r="D388" s="11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15"/>
      <c r="C389" s="115"/>
      <c r="D389" s="11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15"/>
      <c r="C390" s="115"/>
      <c r="D390" s="11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15"/>
      <c r="C391" s="115"/>
      <c r="D391" s="11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15"/>
      <c r="C392" s="115"/>
      <c r="D392" s="11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15"/>
      <c r="C393" s="115"/>
      <c r="D393" s="11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15"/>
      <c r="C394" s="115"/>
      <c r="D394" s="11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15"/>
      <c r="C395" s="115"/>
      <c r="D395" s="11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15"/>
      <c r="C396" s="115"/>
      <c r="D396" s="11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15"/>
      <c r="C397" s="115"/>
      <c r="D397" s="11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15"/>
      <c r="C398" s="115"/>
      <c r="D398" s="11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15"/>
      <c r="C399" s="115"/>
      <c r="D399" s="11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15"/>
      <c r="C400" s="115"/>
      <c r="D400" s="11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15"/>
      <c r="C401" s="115"/>
      <c r="D401" s="11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15"/>
      <c r="C402" s="115"/>
      <c r="D402" s="11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15"/>
      <c r="C403" s="115"/>
      <c r="D403" s="11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15"/>
      <c r="C404" s="115"/>
      <c r="D404" s="11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15"/>
      <c r="C405" s="115"/>
      <c r="D405" s="11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15"/>
      <c r="C406" s="115"/>
      <c r="D406" s="11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15"/>
      <c r="C407" s="115"/>
      <c r="D407" s="11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15"/>
      <c r="C408" s="115"/>
      <c r="D408" s="11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15"/>
      <c r="C409" s="115"/>
      <c r="D409" s="11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15"/>
      <c r="C410" s="115"/>
      <c r="D410" s="11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15"/>
      <c r="C411" s="115"/>
      <c r="D411" s="11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15"/>
      <c r="C412" s="115"/>
      <c r="D412" s="11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15"/>
      <c r="C413" s="115"/>
      <c r="D413" s="11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15"/>
      <c r="C414" s="115"/>
      <c r="D414" s="11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15"/>
      <c r="C415" s="115"/>
      <c r="D415" s="11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15"/>
      <c r="C416" s="115"/>
      <c r="D416" s="11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15"/>
      <c r="C417" s="115"/>
      <c r="D417" s="11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15"/>
      <c r="C418" s="115"/>
      <c r="D418" s="11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15"/>
      <c r="C419" s="115"/>
      <c r="D419" s="11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15"/>
      <c r="C420" s="115"/>
      <c r="D420" s="11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15"/>
      <c r="C421" s="115"/>
      <c r="D421" s="11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15"/>
      <c r="C422" s="115"/>
      <c r="D422" s="11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15"/>
      <c r="C423" s="115"/>
      <c r="D423" s="11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15"/>
      <c r="C424" s="115"/>
      <c r="D424" s="11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15"/>
      <c r="C425" s="115"/>
      <c r="D425" s="11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15"/>
      <c r="C426" s="115"/>
      <c r="D426" s="11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15"/>
      <c r="C427" s="115"/>
      <c r="D427" s="11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15"/>
      <c r="C428" s="115"/>
      <c r="D428" s="11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15"/>
      <c r="C429" s="115"/>
      <c r="D429" s="11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15"/>
      <c r="C430" s="115"/>
      <c r="D430" s="11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15"/>
      <c r="C431" s="115"/>
      <c r="D431" s="1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15"/>
      <c r="C432" s="115"/>
      <c r="D432" s="1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15"/>
      <c r="C433" s="115"/>
      <c r="D433" s="1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15"/>
      <c r="C434" s="115"/>
      <c r="D434" s="1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15"/>
      <c r="C435" s="115"/>
      <c r="D435" s="1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15"/>
      <c r="C436" s="115"/>
      <c r="D436" s="11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15"/>
      <c r="C437" s="115"/>
      <c r="D437" s="11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15"/>
      <c r="C438" s="115"/>
      <c r="D438" s="11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15"/>
      <c r="C439" s="115"/>
      <c r="D439" s="11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15"/>
      <c r="C440" s="115"/>
      <c r="D440" s="11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15"/>
      <c r="C441" s="115"/>
      <c r="D441" s="11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15"/>
      <c r="C442" s="115"/>
      <c r="D442" s="11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15"/>
      <c r="C443" s="115"/>
      <c r="D443" s="11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15"/>
      <c r="C444" s="115"/>
      <c r="D444" s="11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15"/>
      <c r="C445" s="115"/>
      <c r="D445" s="11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15"/>
      <c r="C446" s="115"/>
      <c r="D446" s="11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15"/>
      <c r="C447" s="115"/>
      <c r="D447" s="11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15"/>
      <c r="C448" s="115"/>
      <c r="D448" s="11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15"/>
      <c r="C449" s="115"/>
      <c r="D449" s="11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15"/>
      <c r="C450" s="115"/>
      <c r="D450" s="11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15"/>
      <c r="C451" s="115"/>
      <c r="D451" s="11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15"/>
      <c r="C452" s="115"/>
      <c r="D452" s="11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15"/>
      <c r="C453" s="115"/>
      <c r="D453" s="11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15"/>
      <c r="C454" s="115"/>
      <c r="D454" s="11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15"/>
      <c r="C455" s="115"/>
      <c r="D455" s="11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15"/>
      <c r="C456" s="115"/>
      <c r="D456" s="11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15"/>
      <c r="C457" s="115"/>
      <c r="D457" s="11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15"/>
      <c r="C458" s="115"/>
      <c r="D458" s="11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15"/>
      <c r="C459" s="115"/>
      <c r="D459" s="11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15"/>
      <c r="C460" s="115"/>
      <c r="D460" s="11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15"/>
      <c r="C461" s="115"/>
      <c r="D461" s="11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15"/>
      <c r="C462" s="115"/>
      <c r="D462" s="11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15"/>
      <c r="C463" s="115"/>
      <c r="D463" s="11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15"/>
      <c r="C464" s="115"/>
      <c r="D464" s="11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15"/>
      <c r="C465" s="115"/>
      <c r="D465" s="11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15"/>
      <c r="C466" s="115"/>
      <c r="D466" s="11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15"/>
      <c r="C467" s="115"/>
      <c r="D467" s="11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15"/>
      <c r="C468" s="115"/>
      <c r="D468" s="11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15"/>
      <c r="C469" s="115"/>
      <c r="D469" s="11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15"/>
      <c r="C470" s="115"/>
      <c r="D470" s="11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15"/>
      <c r="C471" s="115"/>
      <c r="D471" s="11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15"/>
      <c r="C472" s="115"/>
      <c r="D472" s="11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15"/>
      <c r="C473" s="115"/>
      <c r="D473" s="11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15"/>
      <c r="C474" s="115"/>
      <c r="D474" s="11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15"/>
      <c r="C475" s="115"/>
      <c r="D475" s="11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15"/>
      <c r="C476" s="115"/>
      <c r="D476" s="11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15"/>
      <c r="C477" s="115"/>
      <c r="D477" s="11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15"/>
      <c r="C478" s="115"/>
      <c r="D478" s="11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15"/>
      <c r="C479" s="115"/>
      <c r="D479" s="11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15"/>
      <c r="C480" s="115"/>
      <c r="D480" s="11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15"/>
      <c r="C481" s="115"/>
      <c r="D481" s="11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15"/>
      <c r="C482" s="115"/>
      <c r="D482" s="11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15"/>
      <c r="C483" s="115"/>
      <c r="D483" s="11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15"/>
      <c r="C484" s="115"/>
      <c r="D484" s="11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15"/>
      <c r="C485" s="115"/>
      <c r="D485" s="11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15"/>
      <c r="C486" s="115"/>
      <c r="D486" s="11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15"/>
      <c r="C487" s="115"/>
      <c r="D487" s="11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15"/>
      <c r="C488" s="115"/>
      <c r="D488" s="11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15"/>
      <c r="C489" s="115"/>
      <c r="D489" s="11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15"/>
      <c r="C490" s="115"/>
      <c r="D490" s="11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15"/>
      <c r="C491" s="115"/>
      <c r="D491" s="11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15"/>
      <c r="C492" s="115"/>
      <c r="D492" s="11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15"/>
      <c r="C493" s="115"/>
      <c r="D493" s="11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15"/>
      <c r="C494" s="115"/>
      <c r="D494" s="11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15"/>
      <c r="C495" s="115"/>
      <c r="D495" s="11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15"/>
      <c r="C496" s="115"/>
      <c r="D496" s="11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15"/>
      <c r="C497" s="115"/>
      <c r="D497" s="11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15"/>
      <c r="C498" s="115"/>
      <c r="D498" s="11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15"/>
      <c r="C499" s="115"/>
      <c r="D499" s="11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15"/>
      <c r="C500" s="115"/>
      <c r="D500" s="11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15"/>
      <c r="C501" s="115"/>
      <c r="D501" s="11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15"/>
      <c r="C502" s="115"/>
      <c r="D502" s="11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15"/>
      <c r="C503" s="115"/>
      <c r="D503" s="11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15"/>
      <c r="C504" s="115"/>
      <c r="D504" s="11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15"/>
      <c r="C505" s="115"/>
      <c r="D505" s="11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15"/>
      <c r="C506" s="115"/>
      <c r="D506" s="11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15"/>
      <c r="C507" s="115"/>
      <c r="D507" s="11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15"/>
      <c r="C508" s="115"/>
      <c r="D508" s="11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15"/>
      <c r="C509" s="115"/>
      <c r="D509" s="11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15"/>
      <c r="C510" s="115"/>
      <c r="D510" s="11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15"/>
      <c r="C511" s="115"/>
      <c r="D511" s="11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15"/>
      <c r="C512" s="115"/>
      <c r="D512" s="11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15"/>
      <c r="C513" s="115"/>
      <c r="D513" s="11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15"/>
      <c r="C514" s="115"/>
      <c r="D514" s="11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15"/>
      <c r="C515" s="115"/>
      <c r="D515" s="11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15"/>
      <c r="C516" s="115"/>
      <c r="D516" s="11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15"/>
      <c r="C517" s="115"/>
      <c r="D517" s="11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15"/>
      <c r="C518" s="115"/>
      <c r="D518" s="11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15"/>
      <c r="C519" s="115"/>
      <c r="D519" s="11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15"/>
      <c r="C520" s="115"/>
      <c r="D520" s="11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15"/>
      <c r="C521" s="115"/>
      <c r="D521" s="11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15"/>
      <c r="C522" s="115"/>
      <c r="D522" s="11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15"/>
      <c r="C523" s="115"/>
      <c r="D523" s="11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15"/>
      <c r="C524" s="115"/>
      <c r="D524" s="11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15"/>
      <c r="C525" s="115"/>
      <c r="D525" s="11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15"/>
      <c r="C526" s="115"/>
      <c r="D526" s="11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15"/>
      <c r="C527" s="115"/>
      <c r="D527" s="11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15"/>
      <c r="C528" s="115"/>
      <c r="D528" s="11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15"/>
      <c r="C529" s="115"/>
      <c r="D529" s="11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15"/>
      <c r="C530" s="115"/>
      <c r="D530" s="11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15"/>
      <c r="C531" s="115"/>
      <c r="D531" s="11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15"/>
      <c r="C532" s="115"/>
      <c r="D532" s="11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15"/>
      <c r="C533" s="115"/>
      <c r="D533" s="11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15"/>
      <c r="C534" s="115"/>
      <c r="D534" s="11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15"/>
      <c r="C535" s="115"/>
      <c r="D535" s="11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15"/>
      <c r="C536" s="115"/>
      <c r="D536" s="11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15"/>
      <c r="C537" s="115"/>
      <c r="D537" s="11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15"/>
      <c r="C538" s="115"/>
      <c r="D538" s="11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15"/>
      <c r="C539" s="115"/>
      <c r="D539" s="11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15"/>
      <c r="C540" s="115"/>
      <c r="D540" s="11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15"/>
      <c r="C541" s="115"/>
      <c r="D541" s="11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15"/>
      <c r="C542" s="115"/>
      <c r="D542" s="11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15"/>
      <c r="C543" s="115"/>
      <c r="D543" s="11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15"/>
      <c r="C544" s="115"/>
      <c r="D544" s="11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15"/>
      <c r="C545" s="115"/>
      <c r="D545" s="11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15"/>
      <c r="C546" s="115"/>
      <c r="D546" s="11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15"/>
      <c r="C547" s="115"/>
      <c r="D547" s="11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15"/>
      <c r="C548" s="115"/>
      <c r="D548" s="11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15"/>
      <c r="C549" s="115"/>
      <c r="D549" s="11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15"/>
      <c r="C550" s="115"/>
      <c r="D550" s="11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15"/>
      <c r="C551" s="115"/>
      <c r="D551" s="11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15"/>
      <c r="C552" s="115"/>
      <c r="D552" s="11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15"/>
      <c r="C553" s="115"/>
      <c r="D553" s="11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15"/>
      <c r="C554" s="115"/>
      <c r="D554" s="11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15"/>
      <c r="C555" s="115"/>
      <c r="D555" s="11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15"/>
      <c r="C556" s="115"/>
      <c r="D556" s="11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15"/>
      <c r="C557" s="115"/>
      <c r="D557" s="11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15"/>
      <c r="C558" s="115"/>
      <c r="D558" s="11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15"/>
      <c r="C559" s="115"/>
      <c r="D559" s="11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15"/>
      <c r="C560" s="115"/>
      <c r="D560" s="11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15"/>
      <c r="C561" s="115"/>
      <c r="D561" s="11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15"/>
      <c r="C562" s="115"/>
      <c r="D562" s="11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15"/>
      <c r="C563" s="115"/>
      <c r="D563" s="11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15"/>
      <c r="C564" s="115"/>
      <c r="D564" s="11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15"/>
      <c r="C565" s="115"/>
      <c r="D565" s="11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15"/>
      <c r="C566" s="115"/>
      <c r="D566" s="11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15"/>
      <c r="C567" s="115"/>
      <c r="D567" s="11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15"/>
      <c r="C568" s="115"/>
      <c r="D568" s="11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15"/>
      <c r="C569" s="115"/>
      <c r="D569" s="11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15"/>
      <c r="C570" s="115"/>
      <c r="D570" s="11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15"/>
      <c r="C571" s="115"/>
      <c r="D571" s="11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15"/>
      <c r="C572" s="115"/>
      <c r="D572" s="11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15"/>
      <c r="C573" s="115"/>
      <c r="D573" s="11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15"/>
      <c r="C574" s="115"/>
      <c r="D574" s="11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15"/>
      <c r="C575" s="115"/>
      <c r="D575" s="11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15"/>
      <c r="C576" s="115"/>
      <c r="D576" s="11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15"/>
      <c r="C577" s="115"/>
      <c r="D577" s="11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15"/>
      <c r="C578" s="115"/>
      <c r="D578" s="11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15"/>
      <c r="C579" s="115"/>
      <c r="D579" s="11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15"/>
      <c r="C580" s="115"/>
      <c r="D580" s="11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15"/>
      <c r="C581" s="115"/>
      <c r="D581" s="11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15"/>
      <c r="C582" s="115"/>
      <c r="D582" s="11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15"/>
      <c r="C583" s="115"/>
      <c r="D583" s="11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15"/>
      <c r="C584" s="115"/>
      <c r="D584" s="11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15"/>
      <c r="C585" s="115"/>
      <c r="D585" s="11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15"/>
      <c r="C586" s="115"/>
      <c r="D586" s="11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15"/>
      <c r="C587" s="115"/>
      <c r="D587" s="11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15"/>
      <c r="C588" s="115"/>
      <c r="D588" s="11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15"/>
      <c r="C589" s="115"/>
      <c r="D589" s="11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15"/>
      <c r="C590" s="115"/>
      <c r="D590" s="11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15"/>
      <c r="C591" s="115"/>
      <c r="D591" s="11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15"/>
      <c r="C592" s="115"/>
      <c r="D592" s="11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15"/>
      <c r="C593" s="115"/>
      <c r="D593" s="11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15"/>
      <c r="C594" s="115"/>
      <c r="D594" s="11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15"/>
      <c r="C595" s="115"/>
      <c r="D595" s="11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15"/>
      <c r="C596" s="115"/>
      <c r="D596" s="11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15"/>
      <c r="C597" s="115"/>
      <c r="D597" s="11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15"/>
      <c r="C598" s="115"/>
      <c r="D598" s="11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15"/>
      <c r="C599" s="115"/>
      <c r="D599" s="11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15"/>
      <c r="C600" s="115"/>
      <c r="D600" s="11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15"/>
      <c r="C601" s="115"/>
      <c r="D601" s="11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15"/>
      <c r="C602" s="115"/>
      <c r="D602" s="11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15"/>
      <c r="C603" s="115"/>
      <c r="D603" s="11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15"/>
      <c r="C604" s="115"/>
      <c r="D604" s="11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15"/>
      <c r="C605" s="115"/>
      <c r="D605" s="11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15"/>
      <c r="C606" s="115"/>
      <c r="D606" s="11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15"/>
      <c r="C607" s="115"/>
      <c r="D607" s="11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15"/>
      <c r="C608" s="115"/>
      <c r="D608" s="11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15"/>
      <c r="C609" s="115"/>
      <c r="D609" s="11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15"/>
      <c r="C610" s="115"/>
      <c r="D610" s="11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15"/>
      <c r="C611" s="115"/>
      <c r="D611" s="11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15"/>
      <c r="C612" s="115"/>
      <c r="D612" s="11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15"/>
      <c r="C613" s="115"/>
      <c r="D613" s="11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15"/>
      <c r="C614" s="115"/>
      <c r="D614" s="11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15"/>
      <c r="C615" s="115"/>
      <c r="D615" s="11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15"/>
      <c r="C616" s="115"/>
      <c r="D616" s="11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15"/>
      <c r="C617" s="115"/>
      <c r="D617" s="11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15"/>
      <c r="C618" s="115"/>
      <c r="D618" s="11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15"/>
      <c r="C619" s="115"/>
      <c r="D619" s="11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15"/>
      <c r="C620" s="115"/>
      <c r="D620" s="11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15"/>
      <c r="C621" s="115"/>
      <c r="D621" s="11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15"/>
      <c r="C622" s="115"/>
      <c r="D622" s="11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15"/>
      <c r="C623" s="115"/>
      <c r="D623" s="11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15"/>
      <c r="C624" s="115"/>
      <c r="D624" s="11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15"/>
      <c r="C625" s="115"/>
      <c r="D625" s="11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15"/>
      <c r="C626" s="115"/>
      <c r="D626" s="11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15"/>
      <c r="C627" s="115"/>
      <c r="D627" s="11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15"/>
      <c r="C628" s="115"/>
      <c r="D628" s="11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15"/>
      <c r="C629" s="115"/>
      <c r="D629" s="11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15"/>
      <c r="C630" s="115"/>
      <c r="D630" s="11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15"/>
      <c r="C631" s="115"/>
      <c r="D631" s="11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15"/>
      <c r="C632" s="115"/>
      <c r="D632" s="11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15"/>
      <c r="C633" s="115"/>
      <c r="D633" s="11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15"/>
      <c r="C634" s="115"/>
      <c r="D634" s="11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15"/>
      <c r="C635" s="115"/>
      <c r="D635" s="11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15"/>
      <c r="C636" s="115"/>
      <c r="D636" s="11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15"/>
      <c r="C637" s="115"/>
      <c r="D637" s="11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15"/>
      <c r="C638" s="115"/>
      <c r="D638" s="11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15"/>
      <c r="C639" s="115"/>
      <c r="D639" s="11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15"/>
      <c r="C640" s="115"/>
      <c r="D640" s="11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15"/>
      <c r="C641" s="115"/>
      <c r="D641" s="11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15"/>
      <c r="C642" s="115"/>
      <c r="D642" s="11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15"/>
      <c r="C643" s="115"/>
      <c r="D643" s="11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15"/>
      <c r="C644" s="115"/>
      <c r="D644" s="11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15"/>
      <c r="C645" s="115"/>
      <c r="D645" s="11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15"/>
      <c r="C646" s="115"/>
      <c r="D646" s="11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15"/>
      <c r="C647" s="115"/>
      <c r="D647" s="11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15"/>
      <c r="C648" s="115"/>
      <c r="D648" s="11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15"/>
      <c r="C649" s="115"/>
      <c r="D649" s="11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15"/>
      <c r="C650" s="115"/>
      <c r="D650" s="11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15"/>
      <c r="C651" s="115"/>
      <c r="D651" s="11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15"/>
      <c r="C652" s="115"/>
      <c r="D652" s="11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15"/>
      <c r="C653" s="115"/>
      <c r="D653" s="11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15"/>
      <c r="C654" s="115"/>
      <c r="D654" s="11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15"/>
      <c r="C655" s="115"/>
      <c r="D655" s="11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15"/>
      <c r="C656" s="115"/>
      <c r="D656" s="11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15"/>
      <c r="C657" s="115"/>
      <c r="D657" s="11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15"/>
      <c r="C658" s="115"/>
      <c r="D658" s="11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15"/>
      <c r="C659" s="115"/>
      <c r="D659" s="11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15"/>
      <c r="C660" s="115"/>
      <c r="D660" s="11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15"/>
      <c r="C661" s="115"/>
      <c r="D661" s="11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15"/>
      <c r="C662" s="115"/>
      <c r="D662" s="11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15"/>
      <c r="C663" s="115"/>
      <c r="D663" s="11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15"/>
      <c r="C664" s="115"/>
      <c r="D664" s="11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15"/>
      <c r="C665" s="115"/>
      <c r="D665" s="11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15"/>
      <c r="C666" s="115"/>
      <c r="D666" s="11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15"/>
      <c r="C667" s="115"/>
      <c r="D667" s="11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15"/>
      <c r="C668" s="115"/>
      <c r="D668" s="11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15"/>
      <c r="C669" s="115"/>
      <c r="D669" s="11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15"/>
      <c r="C670" s="115"/>
      <c r="D670" s="11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15"/>
      <c r="C671" s="115"/>
      <c r="D671" s="11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15"/>
      <c r="C672" s="115"/>
      <c r="D672" s="11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15"/>
      <c r="C673" s="115"/>
      <c r="D673" s="11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15"/>
      <c r="C674" s="115"/>
      <c r="D674" s="11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15"/>
      <c r="C675" s="115"/>
      <c r="D675" s="11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15"/>
      <c r="C676" s="115"/>
      <c r="D676" s="11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15"/>
      <c r="C677" s="115"/>
      <c r="D677" s="11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15"/>
      <c r="C678" s="115"/>
      <c r="D678" s="11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15"/>
      <c r="C679" s="115"/>
      <c r="D679" s="11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15"/>
      <c r="C680" s="115"/>
      <c r="D680" s="11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15"/>
      <c r="C681" s="115"/>
      <c r="D681" s="11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15"/>
      <c r="C682" s="115"/>
      <c r="D682" s="11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15"/>
      <c r="C683" s="115"/>
      <c r="D683" s="11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15"/>
      <c r="C684" s="115"/>
      <c r="D684" s="11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15"/>
      <c r="C685" s="115"/>
      <c r="D685" s="11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15"/>
      <c r="C686" s="115"/>
      <c r="D686" s="11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15"/>
      <c r="C687" s="115"/>
      <c r="D687" s="11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15"/>
      <c r="C688" s="115"/>
      <c r="D688" s="11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15"/>
      <c r="C689" s="115"/>
      <c r="D689" s="11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15"/>
      <c r="C690" s="115"/>
      <c r="D690" s="11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15"/>
      <c r="C691" s="115"/>
      <c r="D691" s="11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15"/>
      <c r="C692" s="115"/>
      <c r="D692" s="11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15"/>
      <c r="C693" s="115"/>
      <c r="D693" s="11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15"/>
      <c r="C694" s="115"/>
      <c r="D694" s="11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15"/>
      <c r="C695" s="115"/>
      <c r="D695" s="11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15"/>
      <c r="C696" s="115"/>
      <c r="D696" s="11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15"/>
      <c r="C697" s="115"/>
      <c r="D697" s="11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15"/>
      <c r="C698" s="115"/>
      <c r="D698" s="11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15"/>
      <c r="C699" s="115"/>
      <c r="D699" s="11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15"/>
      <c r="C700" s="115"/>
      <c r="D700" s="11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15"/>
      <c r="C701" s="115"/>
      <c r="D701" s="11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15"/>
      <c r="C702" s="115"/>
      <c r="D702" s="11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15"/>
      <c r="C703" s="115"/>
      <c r="D703" s="11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15"/>
      <c r="C704" s="115"/>
      <c r="D704" s="11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15"/>
      <c r="C705" s="115"/>
      <c r="D705" s="11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15"/>
      <c r="C706" s="115"/>
      <c r="D706" s="11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15"/>
      <c r="C707" s="115"/>
      <c r="D707" s="11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15"/>
      <c r="C708" s="115"/>
      <c r="D708" s="11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15"/>
      <c r="C709" s="115"/>
      <c r="D709" s="11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15"/>
      <c r="C710" s="115"/>
      <c r="D710" s="11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15"/>
      <c r="C711" s="115"/>
      <c r="D711" s="11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15"/>
      <c r="C712" s="115"/>
      <c r="D712" s="11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15"/>
      <c r="C713" s="115"/>
      <c r="D713" s="11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15"/>
      <c r="C714" s="115"/>
      <c r="D714" s="11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15"/>
      <c r="C715" s="115"/>
      <c r="D715" s="11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15"/>
      <c r="C716" s="115"/>
      <c r="D716" s="11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15"/>
      <c r="C717" s="115"/>
      <c r="D717" s="11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15"/>
      <c r="C718" s="115"/>
      <c r="D718" s="11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15"/>
      <c r="C719" s="115"/>
      <c r="D719" s="11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15"/>
      <c r="C720" s="115"/>
      <c r="D720" s="11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15"/>
      <c r="C721" s="115"/>
      <c r="D721" s="11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15"/>
      <c r="C722" s="115"/>
      <c r="D722" s="11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15"/>
      <c r="C723" s="115"/>
      <c r="D723" s="11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15"/>
      <c r="C724" s="115"/>
      <c r="D724" s="11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15"/>
      <c r="C725" s="115"/>
      <c r="D725" s="11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15"/>
      <c r="C726" s="115"/>
      <c r="D726" s="11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15"/>
      <c r="C727" s="115"/>
      <c r="D727" s="11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15"/>
      <c r="C728" s="115"/>
      <c r="D728" s="11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15"/>
      <c r="C729" s="115"/>
      <c r="D729" s="11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15"/>
      <c r="C730" s="115"/>
      <c r="D730" s="11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15"/>
      <c r="C731" s="115"/>
      <c r="D731" s="11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15"/>
      <c r="C732" s="115"/>
      <c r="D732" s="11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15"/>
      <c r="C733" s="115"/>
      <c r="D733" s="11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15"/>
      <c r="C734" s="115"/>
      <c r="D734" s="11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15"/>
      <c r="C735" s="115"/>
      <c r="D735" s="11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15"/>
      <c r="C736" s="115"/>
      <c r="D736" s="11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15"/>
      <c r="C737" s="115"/>
      <c r="D737" s="11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15"/>
      <c r="C738" s="115"/>
      <c r="D738" s="11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15"/>
      <c r="C739" s="115"/>
      <c r="D739" s="11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15"/>
      <c r="C740" s="115"/>
      <c r="D740" s="11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15"/>
      <c r="C741" s="115"/>
      <c r="D741" s="11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15"/>
      <c r="C742" s="115"/>
      <c r="D742" s="11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15"/>
      <c r="C743" s="115"/>
      <c r="D743" s="11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15"/>
      <c r="C744" s="115"/>
      <c r="D744" s="11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15"/>
      <c r="C745" s="115"/>
      <c r="D745" s="11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15"/>
      <c r="C746" s="115"/>
      <c r="D746" s="11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15"/>
      <c r="C747" s="115"/>
      <c r="D747" s="11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15"/>
      <c r="C748" s="115"/>
      <c r="D748" s="11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15"/>
      <c r="C749" s="115"/>
      <c r="D749" s="11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15"/>
      <c r="C750" s="115"/>
      <c r="D750" s="11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15"/>
      <c r="C751" s="115"/>
      <c r="D751" s="11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15"/>
      <c r="C752" s="115"/>
      <c r="D752" s="11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15"/>
      <c r="C753" s="115"/>
      <c r="D753" s="11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15"/>
      <c r="C754" s="115"/>
      <c r="D754" s="11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15"/>
      <c r="C755" s="115"/>
      <c r="D755" s="11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15"/>
      <c r="C756" s="115"/>
      <c r="D756" s="11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15"/>
      <c r="C757" s="115"/>
      <c r="D757" s="11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15"/>
      <c r="C758" s="115"/>
      <c r="D758" s="11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15"/>
      <c r="C759" s="115"/>
      <c r="D759" s="11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15"/>
      <c r="C760" s="115"/>
      <c r="D760" s="11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15"/>
      <c r="C761" s="115"/>
      <c r="D761" s="11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15"/>
      <c r="C762" s="115"/>
      <c r="D762" s="11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15"/>
      <c r="C763" s="115"/>
      <c r="D763" s="11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15"/>
      <c r="C764" s="115"/>
      <c r="D764" s="11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15"/>
      <c r="C765" s="115"/>
      <c r="D765" s="11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15"/>
      <c r="C766" s="115"/>
      <c r="D766" s="11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15"/>
      <c r="C767" s="115"/>
      <c r="D767" s="11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15"/>
      <c r="C768" s="115"/>
      <c r="D768" s="11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15"/>
      <c r="C769" s="115"/>
      <c r="D769" s="11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15"/>
      <c r="C770" s="115"/>
      <c r="D770" s="11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15"/>
      <c r="C771" s="115"/>
      <c r="D771" s="11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15"/>
      <c r="C772" s="115"/>
      <c r="D772" s="11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15"/>
      <c r="C773" s="115"/>
      <c r="D773" s="11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15"/>
      <c r="C774" s="115"/>
      <c r="D774" s="11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15"/>
      <c r="C775" s="115"/>
      <c r="D775" s="11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15"/>
      <c r="C776" s="115"/>
      <c r="D776" s="11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15"/>
      <c r="C777" s="115"/>
      <c r="D777" s="11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15"/>
      <c r="C778" s="115"/>
      <c r="D778" s="11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15"/>
      <c r="C779" s="115"/>
      <c r="D779" s="11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15"/>
      <c r="C780" s="115"/>
      <c r="D780" s="11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15"/>
      <c r="C781" s="115"/>
      <c r="D781" s="11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15"/>
      <c r="C782" s="115"/>
      <c r="D782" s="11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15"/>
      <c r="C783" s="115"/>
      <c r="D783" s="11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15"/>
      <c r="C784" s="115"/>
      <c r="D784" s="11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15"/>
      <c r="C785" s="115"/>
      <c r="D785" s="11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15"/>
      <c r="C786" s="115"/>
      <c r="D786" s="11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15"/>
      <c r="C787" s="115"/>
      <c r="D787" s="11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15"/>
      <c r="C788" s="115"/>
      <c r="D788" s="11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15"/>
      <c r="C789" s="115"/>
      <c r="D789" s="11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15"/>
      <c r="C790" s="115"/>
      <c r="D790" s="11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15"/>
      <c r="C791" s="115"/>
      <c r="D791" s="11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15"/>
      <c r="C792" s="115"/>
      <c r="D792" s="11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15"/>
      <c r="C793" s="115"/>
      <c r="D793" s="11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15"/>
      <c r="C794" s="115"/>
      <c r="D794" s="11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15"/>
      <c r="C795" s="115"/>
      <c r="D795" s="11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15"/>
      <c r="C796" s="115"/>
      <c r="D796" s="11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15"/>
      <c r="C797" s="115"/>
      <c r="D797" s="11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15"/>
      <c r="C798" s="115"/>
      <c r="D798" s="11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15"/>
      <c r="C799" s="115"/>
      <c r="D799" s="11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15"/>
      <c r="C800" s="115"/>
      <c r="D800" s="11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15"/>
      <c r="C801" s="115"/>
      <c r="D801" s="11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15"/>
      <c r="C802" s="115"/>
      <c r="D802" s="11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15"/>
      <c r="C803" s="115"/>
      <c r="D803" s="11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15"/>
      <c r="C804" s="115"/>
      <c r="D804" s="11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15"/>
      <c r="C805" s="115"/>
      <c r="D805" s="11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15"/>
      <c r="C806" s="115"/>
      <c r="D806" s="11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15"/>
      <c r="C807" s="115"/>
      <c r="D807" s="11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15"/>
      <c r="C808" s="115"/>
      <c r="D808" s="11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15"/>
      <c r="C809" s="115"/>
      <c r="D809" s="11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15"/>
      <c r="C810" s="115"/>
      <c r="D810" s="11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15"/>
      <c r="C811" s="115"/>
      <c r="D811" s="11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15"/>
      <c r="C812" s="115"/>
      <c r="D812" s="11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15"/>
      <c r="C813" s="115"/>
      <c r="D813" s="11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15"/>
      <c r="C814" s="115"/>
      <c r="D814" s="11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15"/>
      <c r="C815" s="115"/>
      <c r="D815" s="11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15"/>
      <c r="C816" s="115"/>
      <c r="D816" s="11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15"/>
      <c r="C817" s="115"/>
      <c r="D817" s="11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15"/>
      <c r="C818" s="115"/>
      <c r="D818" s="11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15"/>
      <c r="C819" s="115"/>
      <c r="D819" s="11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15"/>
      <c r="C820" s="115"/>
      <c r="D820" s="11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15"/>
      <c r="C821" s="115"/>
      <c r="D821" s="11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15"/>
      <c r="C822" s="115"/>
      <c r="D822" s="11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15"/>
      <c r="C823" s="115"/>
      <c r="D823" s="11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15"/>
      <c r="C824" s="115"/>
      <c r="D824" s="11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15"/>
      <c r="C825" s="115"/>
      <c r="D825" s="11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15"/>
      <c r="C826" s="115"/>
      <c r="D826" s="11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15"/>
      <c r="C827" s="115"/>
      <c r="D827" s="11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15"/>
      <c r="C828" s="115"/>
      <c r="D828" s="11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15"/>
      <c r="C829" s="115"/>
      <c r="D829" s="11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15"/>
      <c r="C830" s="115"/>
      <c r="D830" s="11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15"/>
      <c r="C831" s="115"/>
      <c r="D831" s="11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15"/>
      <c r="C832" s="115"/>
      <c r="D832" s="11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15"/>
      <c r="C833" s="115"/>
      <c r="D833" s="11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15"/>
      <c r="C834" s="115"/>
      <c r="D834" s="11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15"/>
      <c r="C835" s="115"/>
      <c r="D835" s="11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15"/>
      <c r="C836" s="115"/>
      <c r="D836" s="11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15"/>
      <c r="C837" s="115"/>
      <c r="D837" s="11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15"/>
      <c r="C838" s="115"/>
      <c r="D838" s="11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15"/>
      <c r="C839" s="115"/>
      <c r="D839" s="11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15"/>
      <c r="C840" s="115"/>
      <c r="D840" s="11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15"/>
      <c r="C841" s="115"/>
      <c r="D841" s="11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15"/>
      <c r="C842" s="115"/>
      <c r="D842" s="11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15"/>
      <c r="C843" s="115"/>
      <c r="D843" s="11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15"/>
      <c r="C844" s="115"/>
      <c r="D844" s="11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15"/>
      <c r="C845" s="115"/>
      <c r="D845" s="11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15"/>
      <c r="C846" s="115"/>
      <c r="D846" s="11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15"/>
      <c r="C847" s="115"/>
      <c r="D847" s="11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15"/>
      <c r="C848" s="115"/>
      <c r="D848" s="11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15"/>
      <c r="C849" s="115"/>
      <c r="D849" s="11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15"/>
      <c r="C850" s="115"/>
      <c r="D850" s="11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15"/>
      <c r="C851" s="115"/>
      <c r="D851" s="11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15"/>
      <c r="C852" s="115"/>
      <c r="D852" s="11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15"/>
      <c r="C853" s="115"/>
      <c r="D853" s="11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15"/>
      <c r="C854" s="115"/>
      <c r="D854" s="11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15"/>
      <c r="C855" s="115"/>
      <c r="D855" s="11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15"/>
      <c r="C856" s="115"/>
      <c r="D856" s="11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15"/>
      <c r="C857" s="115"/>
      <c r="D857" s="11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15"/>
      <c r="C858" s="115"/>
      <c r="D858" s="11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15"/>
      <c r="C859" s="115"/>
      <c r="D859" s="11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15"/>
      <c r="C860" s="115"/>
      <c r="D860" s="11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15"/>
      <c r="C861" s="115"/>
      <c r="D861" s="11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15"/>
      <c r="C862" s="115"/>
      <c r="D862" s="11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15"/>
      <c r="C863" s="115"/>
      <c r="D863" s="11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15"/>
      <c r="C864" s="115"/>
      <c r="D864" s="11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15"/>
      <c r="C865" s="115"/>
      <c r="D865" s="11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15"/>
      <c r="C866" s="115"/>
      <c r="D866" s="11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15"/>
      <c r="C867" s="115"/>
      <c r="D867" s="11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15"/>
      <c r="C868" s="115"/>
      <c r="D868" s="11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15"/>
      <c r="C869" s="115"/>
      <c r="D869" s="11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15"/>
      <c r="C870" s="115"/>
      <c r="D870" s="11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15"/>
      <c r="C871" s="115"/>
      <c r="D871" s="11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15"/>
      <c r="C872" s="115"/>
      <c r="D872" s="11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15"/>
      <c r="C873" s="115"/>
      <c r="D873" s="11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15"/>
      <c r="C874" s="115"/>
      <c r="D874" s="11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15"/>
      <c r="C875" s="115"/>
      <c r="D875" s="11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15"/>
      <c r="C876" s="115"/>
      <c r="D876" s="11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15"/>
      <c r="C877" s="115"/>
      <c r="D877" s="11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15"/>
      <c r="C878" s="115"/>
      <c r="D878" s="11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15"/>
      <c r="C879" s="115"/>
      <c r="D879" s="11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15"/>
      <c r="C880" s="115"/>
      <c r="D880" s="11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15"/>
      <c r="C881" s="115"/>
      <c r="D881" s="11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15"/>
      <c r="C882" s="115"/>
      <c r="D882" s="11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15"/>
      <c r="C883" s="115"/>
      <c r="D883" s="11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15"/>
      <c r="C884" s="115"/>
      <c r="D884" s="11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15"/>
      <c r="C885" s="115"/>
      <c r="D885" s="11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15"/>
      <c r="C886" s="115"/>
      <c r="D886" s="11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15"/>
      <c r="C887" s="115"/>
      <c r="D887" s="11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15"/>
      <c r="C888" s="115"/>
      <c r="D888" s="11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15"/>
      <c r="C889" s="115"/>
      <c r="D889" s="11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15"/>
      <c r="C890" s="115"/>
      <c r="D890" s="11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15"/>
      <c r="C891" s="115"/>
      <c r="D891" s="11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15"/>
      <c r="C892" s="115"/>
      <c r="D892" s="11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15"/>
      <c r="C893" s="115"/>
      <c r="D893" s="11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15"/>
      <c r="C894" s="115"/>
      <c r="D894" s="11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15"/>
      <c r="C895" s="115"/>
      <c r="D895" s="11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15"/>
      <c r="C896" s="115"/>
      <c r="D896" s="11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15"/>
      <c r="C897" s="115"/>
      <c r="D897" s="11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15"/>
      <c r="C898" s="115"/>
      <c r="D898" s="11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15"/>
      <c r="C899" s="115"/>
      <c r="D899" s="11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15"/>
      <c r="C900" s="115"/>
      <c r="D900" s="11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15"/>
      <c r="C901" s="115"/>
      <c r="D901" s="11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15"/>
      <c r="C902" s="115"/>
      <c r="D902" s="11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15"/>
      <c r="C903" s="115"/>
      <c r="D903" s="11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15"/>
      <c r="C904" s="115"/>
      <c r="D904" s="11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15"/>
      <c r="C905" s="115"/>
      <c r="D905" s="11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15"/>
      <c r="C906" s="115"/>
      <c r="D906" s="11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15"/>
      <c r="C907" s="115"/>
      <c r="D907" s="11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15"/>
      <c r="C908" s="115"/>
      <c r="D908" s="11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15"/>
      <c r="C909" s="115"/>
      <c r="D909" s="11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15"/>
      <c r="C910" s="115"/>
      <c r="D910" s="11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15"/>
      <c r="C911" s="115"/>
      <c r="D911" s="11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15"/>
      <c r="C912" s="115"/>
      <c r="D912" s="11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15"/>
      <c r="C913" s="115"/>
      <c r="D913" s="11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15"/>
      <c r="C914" s="115"/>
      <c r="D914" s="11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15"/>
      <c r="C915" s="115"/>
      <c r="D915" s="11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15"/>
      <c r="C916" s="115"/>
      <c r="D916" s="11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15"/>
      <c r="C917" s="115"/>
      <c r="D917" s="11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15"/>
      <c r="C918" s="115"/>
      <c r="D918" s="11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15"/>
      <c r="C919" s="115"/>
      <c r="D919" s="11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15"/>
      <c r="C920" s="115"/>
      <c r="D920" s="11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15"/>
      <c r="C921" s="115"/>
      <c r="D921" s="11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15"/>
      <c r="C922" s="115"/>
      <c r="D922" s="11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15"/>
      <c r="C923" s="115"/>
      <c r="D923" s="11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15"/>
      <c r="C924" s="115"/>
      <c r="D924" s="11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15"/>
      <c r="C925" s="115"/>
      <c r="D925" s="11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15"/>
      <c r="C926" s="115"/>
      <c r="D926" s="11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15"/>
      <c r="C927" s="115"/>
      <c r="D927" s="11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15"/>
      <c r="C928" s="115"/>
      <c r="D928" s="11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15"/>
      <c r="C929" s="115"/>
      <c r="D929" s="11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15"/>
      <c r="C930" s="115"/>
      <c r="D930" s="11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15"/>
      <c r="C931" s="115"/>
      <c r="D931" s="11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15"/>
      <c r="C932" s="115"/>
      <c r="D932" s="11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15"/>
      <c r="C933" s="115"/>
      <c r="D933" s="11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15"/>
      <c r="C934" s="115"/>
      <c r="D934" s="11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15"/>
      <c r="C935" s="115"/>
      <c r="D935" s="11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15"/>
      <c r="C936" s="115"/>
      <c r="D936" s="11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15"/>
      <c r="C937" s="115"/>
      <c r="D937" s="11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15"/>
      <c r="C938" s="115"/>
      <c r="D938" s="11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15"/>
      <c r="C939" s="115"/>
      <c r="D939" s="11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15"/>
      <c r="C940" s="115"/>
      <c r="D940" s="11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15"/>
      <c r="C941" s="115"/>
      <c r="D941" s="11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15"/>
      <c r="C942" s="115"/>
      <c r="D942" s="11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15"/>
      <c r="C943" s="115"/>
      <c r="D943" s="11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15"/>
      <c r="C944" s="115"/>
      <c r="D944" s="11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15"/>
      <c r="C945" s="115"/>
      <c r="D945" s="11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15"/>
      <c r="C946" s="115"/>
      <c r="D946" s="11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15"/>
      <c r="C947" s="115"/>
      <c r="D947" s="11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15"/>
      <c r="C948" s="115"/>
      <c r="D948" s="11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15"/>
      <c r="C949" s="115"/>
      <c r="D949" s="11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15"/>
      <c r="C950" s="115"/>
      <c r="D950" s="11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15"/>
      <c r="C951" s="115"/>
      <c r="D951" s="11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15"/>
      <c r="C952" s="115"/>
      <c r="D952" s="11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15"/>
      <c r="C953" s="115"/>
      <c r="D953" s="11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15"/>
      <c r="C954" s="115"/>
      <c r="D954" s="11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15"/>
      <c r="C955" s="115"/>
      <c r="D955" s="11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15"/>
      <c r="C956" s="115"/>
      <c r="D956" s="11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15"/>
      <c r="C957" s="115"/>
      <c r="D957" s="11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15"/>
      <c r="C958" s="115"/>
      <c r="D958" s="11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15"/>
      <c r="C959" s="115"/>
      <c r="D959" s="11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15"/>
      <c r="C960" s="115"/>
      <c r="D960" s="11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15"/>
      <c r="C961" s="115"/>
      <c r="D961" s="11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15"/>
      <c r="C962" s="115"/>
      <c r="D962" s="11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15"/>
      <c r="C963" s="115"/>
      <c r="D963" s="11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15"/>
      <c r="C964" s="115"/>
      <c r="D964" s="11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15"/>
      <c r="C965" s="115"/>
      <c r="D965" s="11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15"/>
      <c r="C966" s="115"/>
      <c r="D966" s="11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15"/>
      <c r="C967" s="115"/>
      <c r="D967" s="11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15"/>
      <c r="C968" s="115"/>
      <c r="D968" s="11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15"/>
      <c r="C969" s="115"/>
      <c r="D969" s="11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15"/>
      <c r="C970" s="115"/>
      <c r="D970" s="11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15"/>
      <c r="C971" s="115"/>
      <c r="D971" s="11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15"/>
      <c r="C972" s="115"/>
      <c r="D972" s="11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15"/>
      <c r="C973" s="115"/>
      <c r="D973" s="11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15"/>
      <c r="C974" s="115"/>
      <c r="D974" s="11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15"/>
      <c r="C975" s="115"/>
      <c r="D975" s="11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15"/>
      <c r="C976" s="115"/>
      <c r="D976" s="11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15"/>
      <c r="C977" s="115"/>
      <c r="D977" s="11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15"/>
      <c r="C978" s="115"/>
      <c r="D978" s="11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15"/>
      <c r="C979" s="115"/>
      <c r="D979" s="11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15"/>
      <c r="C980" s="115"/>
      <c r="D980" s="11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15"/>
      <c r="C981" s="115"/>
      <c r="D981" s="11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15"/>
      <c r="C982" s="115"/>
      <c r="D982" s="11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15"/>
      <c r="C983" s="115"/>
      <c r="D983" s="11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15"/>
      <c r="C984" s="115"/>
      <c r="D984" s="11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15"/>
      <c r="C985" s="115"/>
      <c r="D985" s="11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15"/>
      <c r="C986" s="115"/>
      <c r="D986" s="11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15"/>
      <c r="C987" s="115"/>
      <c r="D987" s="11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15"/>
      <c r="C988" s="115"/>
      <c r="D988" s="11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15"/>
      <c r="C989" s="115"/>
      <c r="D989" s="11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15"/>
      <c r="C990" s="115"/>
      <c r="D990" s="11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15"/>
      <c r="C991" s="115"/>
      <c r="D991" s="11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15"/>
      <c r="C992" s="115"/>
      <c r="D992" s="11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15"/>
      <c r="C993" s="115"/>
      <c r="D993" s="11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15"/>
      <c r="C994" s="115"/>
      <c r="D994" s="11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15"/>
      <c r="C995" s="115"/>
      <c r="D995" s="11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15"/>
      <c r="C996" s="115"/>
      <c r="D996" s="11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15"/>
      <c r="C997" s="115"/>
      <c r="D997" s="11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15"/>
      <c r="C998" s="115"/>
      <c r="D998" s="11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15"/>
      <c r="C999" s="115"/>
      <c r="D999" s="11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15"/>
      <c r="C1000" s="115"/>
      <c r="D1000" s="11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1000"/>
  <sheetViews>
    <sheetView showGridLines="0" workbookViewId="0">
      <selection activeCell="D16" sqref="D16"/>
    </sheetView>
  </sheetViews>
  <sheetFormatPr baseColWidth="10" defaultColWidth="14.5" defaultRowHeight="15" customHeight="1"/>
  <cols>
    <col min="1" max="1" width="41.1640625" customWidth="1"/>
    <col min="2" max="4" width="13.83203125" customWidth="1"/>
    <col min="5" max="26" width="10.8320312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80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82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6" t="s">
        <v>178</v>
      </c>
      <c r="B5" s="121">
        <v>22.4</v>
      </c>
      <c r="C5" s="121">
        <v>61.1</v>
      </c>
      <c r="D5" s="121">
        <v>75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91</v>
      </c>
      <c r="B6" s="122">
        <v>0.2</v>
      </c>
      <c r="C6" s="122">
        <v>0.3</v>
      </c>
      <c r="D6" s="122">
        <v>0.4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6" t="s">
        <v>179</v>
      </c>
      <c r="B7" s="123">
        <f t="shared" ref="B7:D7" si="0">B6</f>
        <v>0.2</v>
      </c>
      <c r="C7" s="123">
        <f t="shared" si="0"/>
        <v>0.3</v>
      </c>
      <c r="D7" s="123">
        <f t="shared" si="0"/>
        <v>0.4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/>
      <c r="B8" s="108"/>
      <c r="C8" s="108"/>
      <c r="D8" s="10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180</v>
      </c>
      <c r="B9" s="122">
        <v>1.9</v>
      </c>
      <c r="C9" s="122">
        <v>1.6</v>
      </c>
      <c r="D9" s="122">
        <v>12.8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181</v>
      </c>
      <c r="B10" s="122">
        <v>-0.6</v>
      </c>
      <c r="C10" s="122">
        <v>-1.4</v>
      </c>
      <c r="D10" s="122">
        <v>1.1000000000000001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182</v>
      </c>
      <c r="B11" s="122">
        <v>-0.6</v>
      </c>
      <c r="C11" s="122">
        <v>0.4</v>
      </c>
      <c r="D11" s="122">
        <v>-4.4000000000000004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183</v>
      </c>
      <c r="B12" s="122">
        <v>-1.9</v>
      </c>
      <c r="C12" s="122">
        <v>-2.4</v>
      </c>
      <c r="D12" s="122">
        <v>-5.6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184</v>
      </c>
      <c r="B13" s="122">
        <v>0.5</v>
      </c>
      <c r="C13" s="122">
        <v>0.1</v>
      </c>
      <c r="D13" s="122">
        <v>2.7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185</v>
      </c>
      <c r="B14" s="122">
        <v>-3</v>
      </c>
      <c r="C14" s="122">
        <v>-625</v>
      </c>
      <c r="D14" s="122">
        <v>2081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186</v>
      </c>
      <c r="B15" s="122">
        <v>9.5</v>
      </c>
      <c r="C15" s="122">
        <v>-7.2</v>
      </c>
      <c r="D15" s="122">
        <v>2.2000000000000002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6" t="s">
        <v>187</v>
      </c>
      <c r="B16" s="123">
        <v>36.9</v>
      </c>
      <c r="C16" s="123">
        <v>62.2</v>
      </c>
      <c r="D16" s="123">
        <v>79.2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188</v>
      </c>
      <c r="B18" s="122">
        <v>0.4</v>
      </c>
      <c r="C18" s="122">
        <v>0.7</v>
      </c>
      <c r="D18" s="122">
        <v>0.5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189</v>
      </c>
      <c r="B19" s="122">
        <v>-7</v>
      </c>
      <c r="C19" s="122">
        <v>-6</v>
      </c>
      <c r="D19" s="122"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190</v>
      </c>
      <c r="B20" s="122" t="s">
        <v>85</v>
      </c>
      <c r="C20" s="122" t="s">
        <v>85</v>
      </c>
      <c r="D20" s="122" t="s">
        <v>85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191</v>
      </c>
      <c r="B21" s="122">
        <v>-29.4</v>
      </c>
      <c r="C21" s="122">
        <v>-111.8</v>
      </c>
      <c r="D21" s="122">
        <v>-42.8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192</v>
      </c>
      <c r="B22" s="122" t="s">
        <v>85</v>
      </c>
      <c r="C22" s="122" t="s">
        <v>85</v>
      </c>
      <c r="D22" s="122" t="s">
        <v>85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 t="s">
        <v>193</v>
      </c>
      <c r="B23" s="122">
        <v>-745</v>
      </c>
      <c r="C23" s="122">
        <v>-1078</v>
      </c>
      <c r="D23" s="122">
        <v>-791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194</v>
      </c>
      <c r="B24" s="123">
        <v>29.7</v>
      </c>
      <c r="C24" s="123">
        <v>112.5</v>
      </c>
      <c r="D24" s="123">
        <v>43.3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/>
      <c r="B25" s="108"/>
      <c r="C25" s="108"/>
      <c r="D25" s="10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195</v>
      </c>
      <c r="B26" s="122" t="s">
        <v>85</v>
      </c>
      <c r="C26" s="122" t="s">
        <v>85</v>
      </c>
      <c r="D26" s="122" t="s">
        <v>85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196</v>
      </c>
      <c r="B27" s="122">
        <v>6969</v>
      </c>
      <c r="C27" s="122">
        <v>6963</v>
      </c>
      <c r="D27" s="122">
        <v>16091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6" t="s">
        <v>197</v>
      </c>
      <c r="B28" s="123">
        <v>6969</v>
      </c>
      <c r="C28" s="123">
        <v>6963</v>
      </c>
      <c r="D28" s="123">
        <v>16091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 t="s">
        <v>198</v>
      </c>
      <c r="B29" s="122">
        <v>-37</v>
      </c>
      <c r="C29" s="122">
        <v>-5977</v>
      </c>
      <c r="D29" s="122">
        <v>-963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199</v>
      </c>
      <c r="B30" s="122">
        <v>-6500</v>
      </c>
      <c r="C30" s="122">
        <v>-8805</v>
      </c>
      <c r="D30" s="122">
        <v>-12629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6" t="s">
        <v>200</v>
      </c>
      <c r="B31" s="123">
        <v>6537</v>
      </c>
      <c r="C31" s="123">
        <v>14782</v>
      </c>
      <c r="D31" s="123">
        <v>13592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/>
      <c r="B32" s="108"/>
      <c r="C32" s="108"/>
      <c r="D32" s="10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201</v>
      </c>
      <c r="B33" s="122">
        <v>669</v>
      </c>
      <c r="C33" s="122">
        <v>781</v>
      </c>
      <c r="D33" s="122">
        <v>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8" t="s">
        <v>202</v>
      </c>
      <c r="B34" s="122">
        <v>-75265</v>
      </c>
      <c r="C34" s="122">
        <v>-69714</v>
      </c>
      <c r="D34" s="122">
        <v>-75992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08"/>
      <c r="B35" s="108"/>
      <c r="C35" s="108"/>
      <c r="D35" s="10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8" t="s">
        <v>203</v>
      </c>
      <c r="B36" s="122">
        <v>-13712</v>
      </c>
      <c r="C36" s="122">
        <v>-14119</v>
      </c>
      <c r="D36" s="122">
        <v>-14081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06" t="s">
        <v>204</v>
      </c>
      <c r="B37" s="123">
        <v>-13712</v>
      </c>
      <c r="C37" s="123">
        <v>-14119</v>
      </c>
      <c r="D37" s="123">
        <v>-14081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08"/>
      <c r="B38" s="108"/>
      <c r="C38" s="108"/>
      <c r="D38" s="10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08" t="s">
        <v>205</v>
      </c>
      <c r="B39" s="122" t="s">
        <v>85</v>
      </c>
      <c r="C39" s="122" t="s">
        <v>85</v>
      </c>
      <c r="D39" s="122" t="s">
        <v>85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08" t="s">
        <v>206</v>
      </c>
      <c r="B40" s="122" t="s">
        <v>85</v>
      </c>
      <c r="C40" s="122">
        <v>-105</v>
      </c>
      <c r="D40" s="122">
        <v>-126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06" t="s">
        <v>207</v>
      </c>
      <c r="B41" s="123">
        <v>0.2</v>
      </c>
      <c r="C41" s="123">
        <v>70.2</v>
      </c>
      <c r="D41" s="123">
        <v>-12.4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08"/>
      <c r="B42" s="108"/>
      <c r="C42" s="108"/>
      <c r="D42" s="10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06" t="s">
        <v>208</v>
      </c>
      <c r="B43" s="124">
        <v>7.1</v>
      </c>
      <c r="C43" s="124">
        <v>20</v>
      </c>
      <c r="D43" s="124">
        <v>24.2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08"/>
      <c r="B44" s="108"/>
      <c r="C44" s="108"/>
      <c r="D44" s="10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5" customWidth="1"/>
    <col min="2" max="4" width="13.83203125" customWidth="1"/>
    <col min="5" max="26" width="11.5" customWidth="1"/>
  </cols>
  <sheetData>
    <row r="1" spans="1:26" ht="15.75" customHeight="1">
      <c r="A1" s="100" t="s">
        <v>75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210</v>
      </c>
      <c r="B5" s="122">
        <v>81801</v>
      </c>
      <c r="C5" s="122">
        <v>76477</v>
      </c>
      <c r="D5" s="122">
        <v>77344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211</v>
      </c>
      <c r="B6" s="122">
        <v>70898</v>
      </c>
      <c r="C6" s="122">
        <v>63930</v>
      </c>
      <c r="D6" s="122">
        <v>66288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212</v>
      </c>
      <c r="B7" s="122">
        <v>70898</v>
      </c>
      <c r="C7" s="122">
        <v>63930</v>
      </c>
      <c r="D7" s="122">
        <v>66288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213</v>
      </c>
      <c r="B8" s="122">
        <v>83001</v>
      </c>
      <c r="C8" s="122">
        <v>77777</v>
      </c>
      <c r="D8" s="122">
        <v>88144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214</v>
      </c>
      <c r="B9" s="122">
        <v>265595</v>
      </c>
      <c r="C9" s="122">
        <v>260174</v>
      </c>
      <c r="D9" s="122">
        <v>274515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215</v>
      </c>
      <c r="B10" s="125">
        <v>0.183421</v>
      </c>
      <c r="C10" s="125">
        <v>0.159438</v>
      </c>
      <c r="D10" s="125">
        <v>0.14428099999999999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216</v>
      </c>
      <c r="B11" s="122">
        <v>41976</v>
      </c>
      <c r="C11" s="122">
        <v>6859</v>
      </c>
      <c r="D11" s="122">
        <v>6761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217</v>
      </c>
      <c r="B12" s="122">
        <v>3986</v>
      </c>
      <c r="C12" s="122">
        <v>3962</v>
      </c>
      <c r="D12" s="122">
        <v>3134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218</v>
      </c>
      <c r="B13" s="122">
        <v>45962</v>
      </c>
      <c r="C13" s="122">
        <v>10821</v>
      </c>
      <c r="D13" s="122">
        <v>9895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08" t="s">
        <v>219</v>
      </c>
      <c r="B14" s="122">
        <v>-33771</v>
      </c>
      <c r="C14" s="122">
        <v>-3006</v>
      </c>
      <c r="D14" s="122">
        <v>-3598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08" t="s">
        <v>220</v>
      </c>
      <c r="B15" s="122">
        <v>1181</v>
      </c>
      <c r="C15" s="122">
        <v>2666</v>
      </c>
      <c r="D15" s="122">
        <v>3383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08" t="s">
        <v>221</v>
      </c>
      <c r="B16" s="122">
        <v>-32590</v>
      </c>
      <c r="C16" s="122">
        <v>-340</v>
      </c>
      <c r="D16" s="122">
        <v>-215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08"/>
      <c r="B17" s="108"/>
      <c r="C17" s="108"/>
      <c r="D17" s="10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08" t="s">
        <v>222</v>
      </c>
      <c r="B18" s="122">
        <v>45564.375</v>
      </c>
      <c r="C18" s="122">
        <v>41105</v>
      </c>
      <c r="D18" s="122">
        <v>41880.625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8" t="s">
        <v>223</v>
      </c>
      <c r="B19" s="122">
        <v>3000</v>
      </c>
      <c r="C19" s="122">
        <v>3200</v>
      </c>
      <c r="D19" s="122">
        <v>2800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08" t="s">
        <v>224</v>
      </c>
      <c r="B20" s="126">
        <v>44134</v>
      </c>
      <c r="C20" s="126">
        <v>44134</v>
      </c>
      <c r="D20" s="126">
        <v>44134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8" t="s">
        <v>225</v>
      </c>
      <c r="B21" s="127" t="s">
        <v>226</v>
      </c>
      <c r="C21" s="127" t="s">
        <v>226</v>
      </c>
      <c r="D21" s="127" t="s">
        <v>227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08" t="s">
        <v>228</v>
      </c>
      <c r="B22" s="127" t="s">
        <v>229</v>
      </c>
      <c r="C22" s="127" t="s">
        <v>229</v>
      </c>
      <c r="D22" s="127" t="s">
        <v>229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8"/>
      <c r="B23" s="108"/>
      <c r="C23" s="108"/>
      <c r="D23" s="10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06" t="s">
        <v>230</v>
      </c>
      <c r="B24" s="108"/>
      <c r="C24" s="108"/>
      <c r="D24" s="10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8" t="s">
        <v>231</v>
      </c>
      <c r="B25" s="122">
        <v>14236</v>
      </c>
      <c r="C25" s="122">
        <v>16217</v>
      </c>
      <c r="D25" s="122">
        <v>18752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8" t="s">
        <v>232</v>
      </c>
      <c r="B26" s="122">
        <v>1200</v>
      </c>
      <c r="C26" s="122">
        <v>1300</v>
      </c>
      <c r="D26" s="122">
        <v>10800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08" t="s">
        <v>233</v>
      </c>
      <c r="B27" s="122">
        <v>270.2688</v>
      </c>
      <c r="C27" s="122">
        <v>334.24560000000002</v>
      </c>
      <c r="D27" s="122">
        <v>2155.4207999999999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08" t="s">
        <v>234</v>
      </c>
      <c r="B28" s="122">
        <v>929.73119999999994</v>
      </c>
      <c r="C28" s="122">
        <v>965.75440000000003</v>
      </c>
      <c r="D28" s="122">
        <v>8644.5792000000001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08"/>
      <c r="B29" s="108"/>
      <c r="C29" s="108"/>
      <c r="D29" s="10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08" t="s">
        <v>235</v>
      </c>
      <c r="B30" s="122" t="s">
        <v>85</v>
      </c>
      <c r="C30" s="122" t="s">
        <v>85</v>
      </c>
      <c r="D30" s="122" t="s">
        <v>85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08" t="s">
        <v>236</v>
      </c>
      <c r="B31" s="122" t="s">
        <v>85</v>
      </c>
      <c r="C31" s="122" t="s">
        <v>85</v>
      </c>
      <c r="D31" s="122" t="s">
        <v>85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08" t="s">
        <v>237</v>
      </c>
      <c r="B32" s="122" t="s">
        <v>85</v>
      </c>
      <c r="C32" s="122" t="s">
        <v>85</v>
      </c>
      <c r="D32" s="122" t="s">
        <v>85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08" t="s">
        <v>238</v>
      </c>
      <c r="B33" s="122">
        <v>5340</v>
      </c>
      <c r="C33" s="122">
        <v>6068</v>
      </c>
      <c r="D33" s="122">
        <v>6829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06" t="s">
        <v>239</v>
      </c>
      <c r="B34" s="121">
        <v>5340</v>
      </c>
      <c r="C34" s="121">
        <v>6068</v>
      </c>
      <c r="D34" s="121">
        <v>6829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43.6640625" customWidth="1"/>
    <col min="2" max="4" width="18.5" customWidth="1"/>
    <col min="5" max="26" width="11.5" customWidth="1"/>
  </cols>
  <sheetData>
    <row r="1" spans="1:26" ht="13.5" customHeight="1">
      <c r="A1" s="100" t="s">
        <v>128</v>
      </c>
      <c r="B1" s="100"/>
      <c r="C1" s="100"/>
      <c r="D1" s="100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3.5" customHeight="1">
      <c r="A2" s="102" t="s">
        <v>129</v>
      </c>
      <c r="B2" s="119" t="s">
        <v>130</v>
      </c>
      <c r="C2" s="119" t="s">
        <v>131</v>
      </c>
      <c r="D2" s="119" t="s">
        <v>132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3.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3.5" customHeight="1">
      <c r="A4" s="106" t="s">
        <v>209</v>
      </c>
      <c r="B4" s="108"/>
      <c r="C4" s="108"/>
      <c r="D4" s="10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3.5" customHeight="1">
      <c r="A5" s="108" t="s">
        <v>240</v>
      </c>
      <c r="B5" s="122">
        <v>18981.592000000001</v>
      </c>
      <c r="C5" s="122">
        <v>17773.060000000001</v>
      </c>
      <c r="D5" s="122">
        <v>17001.802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3.5" customHeight="1">
      <c r="A6" s="108" t="s">
        <v>241</v>
      </c>
      <c r="B6" s="122">
        <v>19019.944</v>
      </c>
      <c r="C6" s="122">
        <v>17772.944</v>
      </c>
      <c r="D6" s="122">
        <v>16976.762999999999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3.5" customHeight="1">
      <c r="A7" s="108" t="s">
        <v>242</v>
      </c>
      <c r="B7" s="129">
        <v>5.63</v>
      </c>
      <c r="C7" s="129">
        <v>5.09</v>
      </c>
      <c r="D7" s="129">
        <v>3.85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3.5" customHeight="1">
      <c r="A8" s="108" t="s">
        <v>243</v>
      </c>
      <c r="B8" s="122">
        <v>107147</v>
      </c>
      <c r="C8" s="122">
        <v>90488</v>
      </c>
      <c r="D8" s="122">
        <v>65339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3.5" customHeight="1">
      <c r="A9" s="108" t="s">
        <v>244</v>
      </c>
      <c r="B9" s="129">
        <v>5.63</v>
      </c>
      <c r="C9" s="129">
        <v>5.09</v>
      </c>
      <c r="D9" s="129">
        <v>3.85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3.5" customHeight="1">
      <c r="A10" s="108" t="s">
        <v>245</v>
      </c>
      <c r="B10" s="122">
        <v>114483</v>
      </c>
      <c r="C10" s="122">
        <v>108047</v>
      </c>
      <c r="D10" s="122">
        <v>122278</v>
      </c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3.5" customHeight="1">
      <c r="A11" s="108" t="s">
        <v>246</v>
      </c>
      <c r="B11" s="122">
        <v>-122617</v>
      </c>
      <c r="C11" s="122">
        <v>-97851</v>
      </c>
      <c r="D11" s="122">
        <v>-69552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3.5" customHeight="1">
      <c r="A12" s="108" t="s">
        <v>247</v>
      </c>
      <c r="B12" s="122">
        <v>9600</v>
      </c>
      <c r="C12" s="122">
        <v>10400</v>
      </c>
      <c r="D12" s="122">
        <v>86400</v>
      </c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3.5" customHeight="1">
      <c r="A13" s="108" t="s">
        <v>248</v>
      </c>
      <c r="B13" s="127" t="s">
        <v>249</v>
      </c>
      <c r="C13" s="127" t="s">
        <v>249</v>
      </c>
      <c r="D13" s="127" t="s">
        <v>249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3.5" customHeight="1">
      <c r="A14" s="108" t="s">
        <v>250</v>
      </c>
      <c r="B14" s="122">
        <v>16216</v>
      </c>
      <c r="C14" s="122">
        <v>17085</v>
      </c>
      <c r="D14" s="122">
        <v>17952</v>
      </c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3.5" customHeight="1">
      <c r="A15" s="108" t="s">
        <v>251</v>
      </c>
      <c r="B15" s="122">
        <v>65982</v>
      </c>
      <c r="C15" s="122">
        <v>69797</v>
      </c>
      <c r="D15" s="122">
        <v>75291</v>
      </c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3.5" customHeight="1">
      <c r="A16" s="108" t="s">
        <v>252</v>
      </c>
      <c r="B16" s="122">
        <v>8205</v>
      </c>
      <c r="C16" s="122">
        <v>9075</v>
      </c>
      <c r="D16" s="122">
        <v>10283</v>
      </c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3.5" customHeight="1">
      <c r="A17" s="108" t="s">
        <v>253</v>
      </c>
      <c r="B17" s="130">
        <v>132000</v>
      </c>
      <c r="C17" s="130">
        <v>137000</v>
      </c>
      <c r="D17" s="130">
        <v>147000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3.5" customHeight="1">
      <c r="A18" s="108" t="s">
        <v>254</v>
      </c>
      <c r="B18" s="122" t="s">
        <v>255</v>
      </c>
      <c r="C18" s="122" t="s">
        <v>255</v>
      </c>
      <c r="D18" s="122" t="s">
        <v>255</v>
      </c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3.5" customHeight="1">
      <c r="A19" s="108" t="s">
        <v>224</v>
      </c>
      <c r="B19" s="126">
        <v>44134</v>
      </c>
      <c r="C19" s="126">
        <v>44134</v>
      </c>
      <c r="D19" s="126">
        <v>44134</v>
      </c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3.5" customHeight="1">
      <c r="A20" s="108" t="s">
        <v>225</v>
      </c>
      <c r="B20" s="127" t="s">
        <v>256</v>
      </c>
      <c r="C20" s="127" t="s">
        <v>226</v>
      </c>
      <c r="D20" s="127" t="s">
        <v>227</v>
      </c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3.5" customHeight="1">
      <c r="A21" s="108" t="s">
        <v>228</v>
      </c>
      <c r="B21" s="127" t="s">
        <v>257</v>
      </c>
      <c r="C21" s="127" t="s">
        <v>229</v>
      </c>
      <c r="D21" s="127" t="s">
        <v>229</v>
      </c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3.5" customHeight="1">
      <c r="A22" s="1" t="s">
        <v>258</v>
      </c>
      <c r="B22" s="89">
        <v>14966000000</v>
      </c>
      <c r="C22" s="89"/>
      <c r="D22" s="1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3.5" customHeight="1">
      <c r="A23" s="1" t="s">
        <v>259</v>
      </c>
      <c r="B23" s="89">
        <v>-406000000</v>
      </c>
      <c r="C23" s="89"/>
      <c r="D23" s="1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3.5" customHeight="1">
      <c r="A24" s="1" t="s">
        <v>260</v>
      </c>
      <c r="B24" s="1"/>
      <c r="C24" s="1"/>
      <c r="D24" s="1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3.5" customHeight="1">
      <c r="A25" s="1" t="s">
        <v>261</v>
      </c>
      <c r="B25" s="1"/>
      <c r="C25" s="1"/>
      <c r="D25" s="1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3.5" customHeight="1">
      <c r="A26" s="1" t="s">
        <v>262</v>
      </c>
      <c r="B26" s="1"/>
      <c r="C26" s="1"/>
      <c r="D26" s="1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3.5" customHeight="1">
      <c r="A27" s="1" t="s">
        <v>263</v>
      </c>
      <c r="B27" s="89">
        <v>164006000000</v>
      </c>
      <c r="C27" s="89"/>
      <c r="D27" s="1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3.5" customHeight="1">
      <c r="A28" s="1" t="s">
        <v>264</v>
      </c>
      <c r="B28" s="1"/>
      <c r="C28" s="1"/>
      <c r="D28" s="1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3.5" customHeight="1">
      <c r="A29" s="1" t="s">
        <v>265</v>
      </c>
      <c r="B29" s="89">
        <v>65339000000</v>
      </c>
      <c r="C29" s="89"/>
      <c r="D29" s="1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3.5" customHeight="1">
      <c r="A30" s="1" t="s">
        <v>266</v>
      </c>
      <c r="B30" s="89">
        <v>65339000000</v>
      </c>
      <c r="C30" s="89"/>
      <c r="D30" s="1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3.5" customHeight="1">
      <c r="A31" s="1" t="s">
        <v>267</v>
      </c>
      <c r="B31" s="89">
        <v>38321000000</v>
      </c>
      <c r="C31" s="89"/>
      <c r="D31" s="1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3.5" customHeight="1">
      <c r="A32" s="1" t="s">
        <v>268</v>
      </c>
      <c r="B32" s="89">
        <v>177775000000</v>
      </c>
      <c r="C32" s="89"/>
      <c r="D32" s="1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3.5" customHeight="1">
      <c r="A33" s="1" t="s">
        <v>269</v>
      </c>
      <c r="B33" s="89">
        <v>65339000000</v>
      </c>
      <c r="C33" s="89"/>
      <c r="D33" s="1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3.5" customHeight="1">
      <c r="A34" s="1" t="s">
        <v>270</v>
      </c>
      <c r="B34" s="89">
        <v>112436000000</v>
      </c>
      <c r="C34" s="89"/>
      <c r="D34" s="1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3.5" customHeight="1">
      <c r="A35" s="1" t="s">
        <v>271</v>
      </c>
      <c r="B35" s="89">
        <v>74420000000</v>
      </c>
      <c r="C35" s="89"/>
      <c r="D35" s="1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3.5" customHeight="1">
      <c r="A36" s="1" t="s">
        <v>272</v>
      </c>
      <c r="B36" s="89">
        <v>16976763000</v>
      </c>
      <c r="C36" s="89"/>
      <c r="D36" s="1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3.5" customHeight="1">
      <c r="A37" s="1" t="s">
        <v>273</v>
      </c>
      <c r="B37" s="89">
        <v>16976763000</v>
      </c>
      <c r="C37" s="89"/>
      <c r="D37" s="1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spans="1:26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spans="1:26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spans="1:26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spans="1:26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spans="1:26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spans="1:26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spans="1:2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spans="1:26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spans="1:26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spans="1:26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spans="1:26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spans="1:26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spans="1:26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spans="1:26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spans="1:26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spans="1:26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spans="1:2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spans="1:26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spans="1:26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spans="1:26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spans="1:26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spans="1:26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spans="1:26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spans="1:26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spans="1:26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spans="1:26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spans="1:2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spans="1:26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spans="1:26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spans="1:26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spans="1:26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spans="1:26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spans="1:26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spans="1:26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spans="1:26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spans="1:26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spans="1:2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spans="1:26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spans="1:26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spans="1:26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spans="1:26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spans="1:26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spans="1:26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spans="1:26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spans="1:26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spans="1:26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spans="1:2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spans="1:26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spans="1:26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spans="1:26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spans="1:26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spans="1:26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spans="1:26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spans="1:26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spans="1:26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spans="1:26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spans="1:2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spans="1:26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spans="1:26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spans="1:26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spans="1:26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spans="1:26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spans="1:26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spans="1:26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spans="1:26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spans="1:26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spans="1: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spans="1:26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spans="1:26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spans="1:26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spans="1:26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spans="1:26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spans="1:26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spans="1:26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spans="1:26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spans="1:26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spans="1:2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spans="1:26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spans="1:26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spans="1:26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spans="1:26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spans="1:26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spans="1:26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spans="1:26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spans="1:26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spans="1:26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spans="1:2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spans="1:26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spans="1:26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spans="1:26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spans="1:26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spans="1:26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spans="1:26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spans="1:26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spans="1:26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spans="1:26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spans="1:2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spans="1:26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spans="1:26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spans="1:26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spans="1:26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spans="1:26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spans="1:26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spans="1:26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spans="1:26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spans="1:26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spans="1:2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spans="1:26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spans="1:26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spans="1:26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spans="1:26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spans="1:26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spans="1:26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spans="1:26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spans="1:26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spans="1:26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spans="1:2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spans="1:26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spans="1:26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spans="1:26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spans="1:26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spans="1:26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spans="1:26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spans="1:26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spans="1:26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spans="1:26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spans="1:2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spans="1:26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spans="1:26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spans="1:26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spans="1:26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spans="1:26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spans="1:26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spans="1:26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spans="1:26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spans="1:26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spans="1:2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spans="1:26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spans="1:26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spans="1:26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spans="1:26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spans="1:26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spans="1:26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spans="1:26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spans="1:26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spans="1:26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spans="1:2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spans="1:26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spans="1:26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spans="1:26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spans="1:26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spans="1:26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spans="1:26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spans="1:26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spans="1:26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spans="1:26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spans="1:2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spans="1:26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spans="1:26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spans="1:26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spans="1:26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spans="1:26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spans="1:26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spans="1:26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spans="1:26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spans="1:26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spans="1: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spans="1:26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spans="1:26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spans="1:26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spans="1:26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spans="1:26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spans="1:26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spans="1:26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spans="1:26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spans="1:26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spans="1:2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spans="1:26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spans="1:26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spans="1:26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spans="1:26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spans="1:26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spans="1:26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spans="1:26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spans="1:26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spans="1:26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spans="1:2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spans="1:26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spans="1:26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spans="1:26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spans="1:26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spans="1:26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spans="1:26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spans="1:26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spans="1:26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spans="1:26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spans="1:2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spans="1:26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spans="1:26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spans="1:26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spans="1:26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spans="1:26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spans="1:26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spans="1:26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spans="1:26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spans="1:26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spans="1:2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spans="1:26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spans="1:26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spans="1:26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spans="1:26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spans="1:26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spans="1:26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spans="1:26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spans="1:26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spans="1:26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spans="1:2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spans="1:26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spans="1:26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spans="1:26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spans="1:26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spans="1:26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spans="1:26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spans="1:26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spans="1:26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spans="1:26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spans="1:2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spans="1:26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spans="1:26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spans="1:26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spans="1:26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spans="1:26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spans="1:26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spans="1:26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spans="1:26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spans="1:26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spans="1:2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spans="1:26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spans="1:26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spans="1:26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spans="1:26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spans="1:26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spans="1:26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spans="1:26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spans="1:26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spans="1:26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spans="1:2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spans="1:26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spans="1:26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spans="1:26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spans="1:26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spans="1:26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spans="1:26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spans="1:26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spans="1:26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spans="1:26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spans="1:2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spans="1:26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spans="1:26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spans="1:26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spans="1:26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spans="1:26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spans="1:26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spans="1:26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spans="1:26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spans="1:26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spans="1: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spans="1:26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spans="1:26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spans="1:26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spans="1:26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spans="1:26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spans="1:26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spans="1:26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spans="1:26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spans="1:26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spans="1:2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spans="1:26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spans="1:26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spans="1:26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spans="1:26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spans="1:26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spans="1:26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spans="1:26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spans="1:26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spans="1:26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spans="1:2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spans="1:26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spans="1:26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spans="1:26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spans="1:26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spans="1:26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spans="1:26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spans="1:26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spans="1:26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spans="1:26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spans="1:2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spans="1:26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spans="1:26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spans="1:26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spans="1:26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spans="1:26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spans="1:26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spans="1:26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spans="1:26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spans="1:26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spans="1:2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spans="1:26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spans="1:26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spans="1:26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spans="1:26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spans="1:26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spans="1:26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spans="1:26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spans="1:26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spans="1:26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spans="1:2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spans="1:26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spans="1:26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spans="1:26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spans="1:26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spans="1:26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spans="1:26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spans="1:26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spans="1:26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spans="1:26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spans="1:2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spans="1:26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spans="1:26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spans="1:26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spans="1:26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spans="1:26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spans="1:26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spans="1:26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spans="1:26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spans="1:26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spans="1:2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spans="1:26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spans="1:26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spans="1:26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spans="1:26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spans="1:26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spans="1:26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spans="1:26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spans="1:26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spans="1:26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spans="1:2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spans="1:26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spans="1:26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spans="1:26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spans="1:26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spans="1:26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spans="1:26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spans="1:26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spans="1:26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spans="1:26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spans="1:2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spans="1:26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spans="1:26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spans="1:26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spans="1:26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spans="1:26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spans="1:26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spans="1:26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spans="1:26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spans="1:26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spans="1: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spans="1:26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spans="1:26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spans="1:26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spans="1:26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spans="1:26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spans="1:26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spans="1:26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spans="1:26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spans="1:26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spans="1:2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spans="1:26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spans="1:26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spans="1:26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spans="1:26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spans="1:26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spans="1:26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spans="1:26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spans="1:26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spans="1:26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spans="1:2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spans="1:26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spans="1:26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spans="1:26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spans="1:26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spans="1:26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spans="1:26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spans="1:26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spans="1:26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spans="1:26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spans="1:2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spans="1:26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spans="1:26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spans="1:26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spans="1:26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spans="1:26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spans="1:26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spans="1:26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spans="1:26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spans="1:26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1:26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spans="1:26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spans="1:26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spans="1:2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spans="1:26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spans="1:26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spans="1:26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spans="1:26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pageMargins left="0.7" right="0.7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Z1000"/>
  <sheetViews>
    <sheetView showGridLines="0" workbookViewId="0"/>
  </sheetViews>
  <sheetFormatPr baseColWidth="10" defaultColWidth="14.5" defaultRowHeight="15" customHeight="1"/>
  <cols>
    <col min="1" max="1" width="32.5" customWidth="1"/>
    <col min="2" max="4" width="13.83203125" customWidth="1"/>
    <col min="5" max="26" width="11.5" customWidth="1"/>
  </cols>
  <sheetData>
    <row r="1" spans="1:26" ht="15.75" customHeight="1">
      <c r="A1" s="100" t="s">
        <v>177</v>
      </c>
      <c r="B1" s="100"/>
      <c r="C1" s="100"/>
      <c r="D1" s="10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02" t="s">
        <v>76</v>
      </c>
      <c r="B2" s="119" t="s">
        <v>130</v>
      </c>
      <c r="C2" s="119" t="s">
        <v>131</v>
      </c>
      <c r="D2" s="119" t="s">
        <v>132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4" t="s">
        <v>133</v>
      </c>
      <c r="B3" s="120" t="s">
        <v>81</v>
      </c>
      <c r="C3" s="120" t="s">
        <v>81</v>
      </c>
      <c r="D3" s="120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6" t="s">
        <v>209</v>
      </c>
      <c r="B4" s="108"/>
      <c r="C4" s="108"/>
      <c r="D4" s="10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8" t="s">
        <v>274</v>
      </c>
      <c r="B5" s="122">
        <v>3022</v>
      </c>
      <c r="C5" s="122">
        <v>3423</v>
      </c>
      <c r="D5" s="122">
        <v>3002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8" t="s">
        <v>275</v>
      </c>
      <c r="B6" s="122">
        <v>10417</v>
      </c>
      <c r="C6" s="122">
        <v>15263</v>
      </c>
      <c r="D6" s="122">
        <v>9501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8" t="s">
        <v>276</v>
      </c>
      <c r="B7" s="122">
        <v>47482.25</v>
      </c>
      <c r="C7" s="122">
        <v>42914.25</v>
      </c>
      <c r="D7" s="122">
        <v>60387.375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8" t="s">
        <v>277</v>
      </c>
      <c r="B8" s="122">
        <v>49507.25</v>
      </c>
      <c r="C8" s="122">
        <v>45149.25</v>
      </c>
      <c r="D8" s="122">
        <v>62183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8" t="s">
        <v>278</v>
      </c>
      <c r="B9" s="122">
        <v>-2266</v>
      </c>
      <c r="C9" s="122">
        <v>2927</v>
      </c>
      <c r="D9" s="122">
        <v>-10177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8" t="s">
        <v>279</v>
      </c>
      <c r="B10" s="122">
        <v>432</v>
      </c>
      <c r="C10" s="122">
        <v>-7819</v>
      </c>
      <c r="D10" s="122">
        <v>2499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8" t="s">
        <v>224</v>
      </c>
      <c r="B11" s="126">
        <v>44134</v>
      </c>
      <c r="C11" s="126">
        <v>44134</v>
      </c>
      <c r="D11" s="126">
        <v>44134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08" t="s">
        <v>225</v>
      </c>
      <c r="B12" s="127" t="s">
        <v>226</v>
      </c>
      <c r="C12" s="127" t="s">
        <v>226</v>
      </c>
      <c r="D12" s="127" t="s">
        <v>227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08" t="s">
        <v>228</v>
      </c>
      <c r="B13" s="127" t="s">
        <v>229</v>
      </c>
      <c r="C13" s="127" t="s">
        <v>229</v>
      </c>
      <c r="D13" s="127" t="s">
        <v>229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DCF</vt:lpstr>
      <vt:lpstr>Ratios </vt:lpstr>
      <vt:lpstr>DCF (Timur)</vt:lpstr>
      <vt:lpstr>Income Statement </vt:lpstr>
      <vt:lpstr>Balance Sheet</vt:lpstr>
      <vt:lpstr>Statement of Cashflow</vt:lpstr>
      <vt:lpstr>Supplemental Items (IS)</vt:lpstr>
      <vt:lpstr>Supplemental Items (BS)</vt:lpstr>
      <vt:lpstr>Supplemental Items (CF)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2023-01-16T18:22:01Z</dcterms:modified>
</cp:coreProperties>
</file>