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5C6F8909-579F-B944-A529-AE70843737C8}" xr6:coauthVersionLast="47" xr6:coauthVersionMax="47" xr10:uidLastSave="{00000000-0000-0000-0000-000000000000}"/>
  <bookViews>
    <workbookView xWindow="8840" yWindow="21600" windowWidth="21600" windowHeight="16200" xr2:uid="{00000000-000D-0000-FFFF-FFFF00000000}"/>
  </bookViews>
  <sheets>
    <sheet name="Template" sheetId="1" r:id="rId1"/>
    <sheet name="DCF (Timur)" sheetId="2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4" i="2"/>
  <c r="D23" i="2"/>
  <c r="E16" i="2"/>
  <c r="G15" i="2"/>
  <c r="G14" i="2"/>
  <c r="I14" i="2" s="1"/>
  <c r="J14" i="2" s="1"/>
  <c r="K14" i="2" s="1"/>
  <c r="L14" i="2" s="1"/>
  <c r="M14" i="2" s="1"/>
  <c r="F14" i="2"/>
  <c r="F15" i="2" s="1"/>
  <c r="E14" i="2"/>
  <c r="F13" i="2"/>
  <c r="G12" i="2"/>
  <c r="G13" i="2" s="1"/>
  <c r="F12" i="2"/>
  <c r="E12" i="2"/>
  <c r="G10" i="2"/>
  <c r="F10" i="2"/>
  <c r="F11" i="2" s="1"/>
  <c r="E10" i="2"/>
  <c r="G9" i="2"/>
  <c r="L8" i="2"/>
  <c r="J8" i="2"/>
  <c r="K8" i="2" s="1"/>
  <c r="I8" i="2"/>
  <c r="G8" i="2"/>
  <c r="F8" i="2"/>
  <c r="E8" i="2"/>
  <c r="F9" i="2" s="1"/>
  <c r="E40" i="1"/>
  <c r="E38" i="1" s="1"/>
  <c r="E39" i="1"/>
  <c r="C38" i="1"/>
  <c r="E35" i="1"/>
  <c r="C35" i="1"/>
  <c r="C32" i="1"/>
  <c r="C3" i="1" s="1"/>
  <c r="E32" i="1"/>
  <c r="E3" i="1" s="1"/>
  <c r="D31" i="1"/>
  <c r="E29" i="1"/>
  <c r="F28" i="1"/>
  <c r="G28" i="1" s="1"/>
  <c r="H28" i="1" s="1"/>
  <c r="I28" i="1" s="1"/>
  <c r="J28" i="1" s="1"/>
  <c r="E28" i="1"/>
  <c r="D28" i="1"/>
  <c r="D29" i="1" s="1"/>
  <c r="C28" i="1"/>
  <c r="D27" i="1"/>
  <c r="F26" i="1"/>
  <c r="G26" i="1" s="1"/>
  <c r="H26" i="1" s="1"/>
  <c r="I26" i="1" s="1"/>
  <c r="J26" i="1" s="1"/>
  <c r="E26" i="1"/>
  <c r="E27" i="1" s="1"/>
  <c r="D26" i="1"/>
  <c r="C26" i="1"/>
  <c r="E25" i="1"/>
  <c r="F24" i="1" s="1"/>
  <c r="E24" i="1"/>
  <c r="D24" i="1"/>
  <c r="D25" i="1" s="1"/>
  <c r="C24" i="1"/>
  <c r="E22" i="1"/>
  <c r="D22" i="1"/>
  <c r="F21" i="1"/>
  <c r="F23" i="1" s="1"/>
  <c r="E21" i="1"/>
  <c r="D21" i="1"/>
  <c r="C21" i="1"/>
  <c r="E20" i="1"/>
  <c r="D20" i="1"/>
  <c r="E19" i="1"/>
  <c r="F19" i="1" s="1"/>
  <c r="G19" i="1" s="1"/>
  <c r="D19" i="1"/>
  <c r="C19" i="1"/>
  <c r="C22" i="1" s="1"/>
  <c r="F22" i="1" s="1"/>
  <c r="I2" i="1"/>
  <c r="H2" i="1"/>
  <c r="G2" i="1"/>
  <c r="F2" i="1"/>
  <c r="E2" i="1"/>
  <c r="D2" i="1"/>
  <c r="C2" i="1"/>
  <c r="E42" i="1" l="1"/>
  <c r="C7" i="1" s="1"/>
  <c r="G24" i="1"/>
  <c r="I22" i="1"/>
  <c r="G20" i="1"/>
  <c r="H20" i="1" s="1"/>
  <c r="F16" i="2"/>
  <c r="F30" i="1"/>
  <c r="G30" i="1" s="1"/>
  <c r="H30" i="1" s="1"/>
  <c r="I30" i="1" s="1"/>
  <c r="J30" i="1" s="1"/>
  <c r="F20" i="1"/>
  <c r="G22" i="1"/>
  <c r="M8" i="2"/>
  <c r="E31" i="1"/>
  <c r="G16" i="2"/>
  <c r="D32" i="1"/>
  <c r="D3" i="1" s="1"/>
  <c r="G11" i="2"/>
  <c r="I10" i="2"/>
  <c r="J10" i="2" s="1"/>
  <c r="I12" i="2"/>
  <c r="J12" i="2" s="1"/>
  <c r="K12" i="2" s="1"/>
  <c r="L12" i="2" s="1"/>
  <c r="M12" i="2" s="1"/>
  <c r="H22" i="1"/>
  <c r="G21" i="1"/>
  <c r="G23" i="1" s="1"/>
  <c r="H19" i="1"/>
  <c r="J20" i="1" l="1"/>
  <c r="H21" i="1"/>
  <c r="H23" i="1" s="1"/>
  <c r="I19" i="1"/>
  <c r="K10" i="2"/>
  <c r="J16" i="2"/>
  <c r="J20" i="2" s="1"/>
  <c r="G32" i="1"/>
  <c r="G3" i="1" s="1"/>
  <c r="G6" i="1" s="1"/>
  <c r="G25" i="1"/>
  <c r="H24" i="1" s="1"/>
  <c r="I20" i="1"/>
  <c r="F32" i="1"/>
  <c r="F3" i="1" s="1"/>
  <c r="F6" i="1" s="1"/>
  <c r="I16" i="2"/>
  <c r="I20" i="2" s="1"/>
  <c r="D22" i="2" s="1"/>
  <c r="D25" i="2" s="1"/>
  <c r="D30" i="2" s="1"/>
  <c r="D31" i="2" s="1"/>
  <c r="J22" i="1"/>
  <c r="I4" i="1"/>
  <c r="H4" i="1"/>
  <c r="F4" i="1"/>
  <c r="J4" i="1"/>
  <c r="G4" i="1"/>
  <c r="H25" i="1" l="1"/>
  <c r="I24" i="1" s="1"/>
  <c r="H32" i="1"/>
  <c r="H3" i="1" s="1"/>
  <c r="H6" i="1" s="1"/>
  <c r="J19" i="1"/>
  <c r="J21" i="1" s="1"/>
  <c r="J23" i="1" s="1"/>
  <c r="I21" i="1"/>
  <c r="I23" i="1" s="1"/>
  <c r="L10" i="2"/>
  <c r="K16" i="2"/>
  <c r="K20" i="2" s="1"/>
  <c r="I32" i="1" l="1"/>
  <c r="I3" i="1" s="1"/>
  <c r="I6" i="1" s="1"/>
  <c r="I25" i="1"/>
  <c r="J24" i="1" s="1"/>
  <c r="M10" i="2"/>
  <c r="M16" i="2" s="1"/>
  <c r="M18" i="2" s="1"/>
  <c r="M20" i="2" s="1"/>
  <c r="L16" i="2"/>
  <c r="L20" i="2" s="1"/>
  <c r="J25" i="1" l="1"/>
  <c r="J32" i="1"/>
  <c r="J3" i="1" s="1"/>
  <c r="J5" i="1" s="1"/>
  <c r="J6" i="1" s="1"/>
  <c r="C9" i="1" s="1"/>
  <c r="C12" i="1" s="1"/>
  <c r="C13" i="1" s="1"/>
</calcChain>
</file>

<file path=xl/sharedStrings.xml><?xml version="1.0" encoding="utf-8"?>
<sst xmlns="http://schemas.openxmlformats.org/spreadsheetml/2006/main" count="80" uniqueCount="76">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</sst>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ID-DCF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Ratios "/>
      <sheetName val="DCF (Timur)"/>
      <sheetName val="Income Statement "/>
      <sheetName val="Balance Sheet"/>
      <sheetName val="Statement of Cashflow"/>
      <sheetName val="Supplemental Items (IS)"/>
      <sheetName val="Supplemental Items (BS)"/>
      <sheetName val="Supplemental Items (CF)"/>
    </sheetNames>
    <sheetDataSet>
      <sheetData sheetId="0"/>
      <sheetData sheetId="1"/>
      <sheetData sheetId="2"/>
      <sheetData sheetId="3">
        <row r="7">
          <cell r="B7">
            <v>100.16</v>
          </cell>
          <cell r="C7">
            <v>156.36000000000001</v>
          </cell>
          <cell r="D7">
            <v>206.11</v>
          </cell>
        </row>
        <row r="19">
          <cell r="B19">
            <v>42.36</v>
          </cell>
          <cell r="C19">
            <v>74.150000000000006</v>
          </cell>
          <cell r="D19">
            <v>94.220000000000013</v>
          </cell>
        </row>
        <row r="34">
          <cell r="G34">
            <v>5.205247566652562E-2</v>
          </cell>
        </row>
        <row r="42">
          <cell r="B42">
            <v>22.4</v>
          </cell>
          <cell r="C42">
            <v>61.1</v>
          </cell>
          <cell r="D42">
            <v>75</v>
          </cell>
        </row>
      </sheetData>
      <sheetData sheetId="4">
        <row r="16">
          <cell r="B16">
            <v>77.8</v>
          </cell>
          <cell r="C16">
            <v>213.2</v>
          </cell>
          <cell r="D16">
            <v>289.60000000000002</v>
          </cell>
        </row>
        <row r="36">
          <cell r="B36">
            <v>29.4</v>
          </cell>
          <cell r="C36">
            <v>32.5</v>
          </cell>
          <cell r="D36">
            <v>35</v>
          </cell>
        </row>
      </sheetData>
      <sheetData sheetId="5">
        <row r="6">
          <cell r="B6">
            <v>0.2</v>
          </cell>
          <cell r="C6">
            <v>0.3</v>
          </cell>
          <cell r="D6">
            <v>0.4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13" zoomScale="87" workbookViewId="0">
      <selection activeCell="E27" sqref="E27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2" width="14.5" style="84" customWidth="1"/>
    <col min="33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40.755057130765977</v>
      </c>
      <c r="D3" s="4">
        <f t="shared" si="1"/>
        <v>71.290308929327139</v>
      </c>
      <c r="E3" s="4">
        <f t="shared" si="1"/>
        <v>90.215615742699981</v>
      </c>
      <c r="F3" s="5">
        <f t="shared" si="1"/>
        <v>376.59045603880236</v>
      </c>
      <c r="G3" s="5">
        <f t="shared" si="1"/>
        <v>387.82966971996643</v>
      </c>
      <c r="H3" s="5">
        <f t="shared" si="1"/>
        <v>399.41190981156547</v>
      </c>
      <c r="I3" s="5">
        <f t="shared" si="1"/>
        <v>411.34688210591247</v>
      </c>
      <c r="J3" s="6">
        <f t="shared" si="1"/>
        <v>423.6446420690898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1.1749300311675692</v>
      </c>
      <c r="G4" s="9">
        <f>(1+$C7)^G1</f>
        <v>1.3804605781394252</v>
      </c>
      <c r="H4" s="9">
        <f>(1+$C7)^H1</f>
        <v>1.6219445900989555</v>
      </c>
      <c r="I4" s="9">
        <f>(1+$C7)^I1</f>
        <v>1.9056714077970363</v>
      </c>
      <c r="J4" s="10">
        <f>(1+$C7)^J1</f>
        <v>2.2390305665581174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3477.4614833805877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442.46743625107916</v>
      </c>
      <c r="G6" s="5">
        <f>(G3)*(1+$E$42)^G1</f>
        <v>535.38357008124717</v>
      </c>
      <c r="H6" s="5">
        <f>(H3)*(1+$E$42)^H1</f>
        <v>647.82398633996058</v>
      </c>
      <c r="I6" s="5">
        <f>(I3)*(1+$E$42)^I1</f>
        <v>783.89199191569571</v>
      </c>
      <c r="J6" s="11">
        <f>(J5+J3)*(1+E42)^J1</f>
        <v>8734.6958582689331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0.17493003116756928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11144.262842856915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265.33959149659324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2.9193440398315103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f>'[1]Income Statement '!B7</f>
        <v>100.16</v>
      </c>
      <c r="D19" s="4">
        <f>'[1]Income Statement '!C7</f>
        <v>156.36000000000001</v>
      </c>
      <c r="E19" s="4">
        <f>'[1]Income Statement '!D7</f>
        <v>206.11</v>
      </c>
      <c r="F19" s="5">
        <f>E19*1.02</f>
        <v>210.23220000000001</v>
      </c>
      <c r="G19" s="5">
        <f>F19*1.02</f>
        <v>214.43684400000001</v>
      </c>
      <c r="H19" s="5">
        <f>G19*1.02</f>
        <v>218.72558088000002</v>
      </c>
      <c r="I19" s="5">
        <f>H19*1.02</f>
        <v>223.10009249760003</v>
      </c>
      <c r="J19" s="11">
        <f>I19*1.02</f>
        <v>227.56209434755203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0.56110223642172552</v>
      </c>
      <c r="E20" s="8">
        <f>E19/D19-1</f>
        <v>0.31817600409311853</v>
      </c>
      <c r="F20" s="36">
        <f>AVERAGE(C20:E20)</f>
        <v>0.31875941350494802</v>
      </c>
      <c r="G20" s="36">
        <f>AVERAGE(C20:F20)</f>
        <v>0.31875941350494802</v>
      </c>
      <c r="H20" s="36">
        <f>AVERAGE(C20:G20)</f>
        <v>0.31875941350494802</v>
      </c>
      <c r="I20" s="36">
        <f>AVERAGE(C20:H20)</f>
        <v>0.31875941350494802</v>
      </c>
      <c r="J20" s="37">
        <f>AVERAGE(C20:I20)</f>
        <v>0.31875941350494802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f>'[1]Income Statement '!B42</f>
        <v>22.4</v>
      </c>
      <c r="D21" s="4">
        <f>'[1]Income Statement '!C42</f>
        <v>61.1</v>
      </c>
      <c r="E21" s="4">
        <f>'[1]Income Statement '!D42</f>
        <v>75</v>
      </c>
      <c r="F21" s="5">
        <f>F19*E22</f>
        <v>76.499999999999986</v>
      </c>
      <c r="G21" s="5">
        <f>G19*F22</f>
        <v>69.927171295658326</v>
      </c>
      <c r="H21" s="5">
        <f>H19*G22</f>
        <v>78.795531597239105</v>
      </c>
      <c r="I21" s="5">
        <f>I19*H22</f>
        <v>78.102027748395614</v>
      </c>
      <c r="J21" s="11">
        <f>J19*I22</f>
        <v>78.616737657818021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0.22364217252396165</v>
      </c>
      <c r="D22" s="8">
        <f>D21/D19</f>
        <v>0.3907649015093374</v>
      </c>
      <c r="E22" s="8">
        <f>E21/E19</f>
        <v>0.36388336325263204</v>
      </c>
      <c r="F22" s="36">
        <f>AVERAGE(C22:E22)</f>
        <v>0.32609681242864369</v>
      </c>
      <c r="G22" s="36">
        <f>AVERAGE(D22:F22)</f>
        <v>0.36024835906353769</v>
      </c>
      <c r="H22" s="36">
        <f>AVERAGE(E22:G22)</f>
        <v>0.35007617824827114</v>
      </c>
      <c r="I22" s="36">
        <f>AVERAGE(F22:H22)</f>
        <v>0.34547378324681749</v>
      </c>
      <c r="J22" s="37">
        <f>AVERAGE(G22:I22)</f>
        <v>0.35193277351954211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-7.6499999999999986</v>
      </c>
      <c r="G23" s="5">
        <f>G31*G21</f>
        <v>-6.9927171295658326</v>
      </c>
      <c r="H23" s="5">
        <f>H31*H21</f>
        <v>-7.879553159723911</v>
      </c>
      <c r="I23" s="5">
        <f>I31*I21</f>
        <v>-7.8102027748395617</v>
      </c>
      <c r="J23" s="11">
        <f>J31*J21</f>
        <v>-7.8616737657818021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f>'[1]Income Statement '!B19*(1-'[1]Income Statement '!$G$34)</f>
        <v>40.155057130765975</v>
      </c>
      <c r="D24" s="4">
        <f>'[1]Income Statement '!C19*(1-'[1]Income Statement '!$G$34)</f>
        <v>70.290308929327139</v>
      </c>
      <c r="E24" s="4">
        <f>'[1]Income Statement '!D19*(1-'[1]Income Statement '!$G$34)</f>
        <v>89.315615742699975</v>
      </c>
      <c r="F24" s="5">
        <f>E24*(1+E25)</f>
        <v>113.49045603880231</v>
      </c>
      <c r="G24" s="5">
        <f>F24*(1+F25)</f>
        <v>116.89516971996638</v>
      </c>
      <c r="H24" s="5">
        <f>G24*(1+G25)</f>
        <v>120.40202481156537</v>
      </c>
      <c r="I24" s="5">
        <f>H24*(1+H25)</f>
        <v>124.01408555591233</v>
      </c>
      <c r="J24" s="11">
        <f>I24*(1+I25)</f>
        <v>127.7345081225897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0.75047214353163394</v>
      </c>
      <c r="E25" s="8">
        <f>E24/D24-1</f>
        <v>0.27066756574511119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f>+'[1]Statement of Cashflow'!B6</f>
        <v>0.2</v>
      </c>
      <c r="D26" s="4">
        <f>+'[1]Statement of Cashflow'!C6</f>
        <v>0.3</v>
      </c>
      <c r="E26" s="4">
        <f>+'[1]Statement of Cashflow'!D6</f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f>'[1]Balance Sheet'!B16-'[1]Balance Sheet'!B36</f>
        <v>48.4</v>
      </c>
      <c r="D28" s="4">
        <f>'[1]Balance Sheet'!C16-'[1]Balance Sheet'!C36</f>
        <v>180.7</v>
      </c>
      <c r="E28" s="4">
        <f>'[1]Balance Sheet'!D16-'[1]Balance Sheet'!D36</f>
        <v>254.60000000000002</v>
      </c>
      <c r="F28" s="5">
        <f>E28*(1+F29)</f>
        <v>262.23800000000006</v>
      </c>
      <c r="G28" s="5">
        <f>F28*(1+G29)</f>
        <v>270.10514000000006</v>
      </c>
      <c r="H28" s="5">
        <f>G28*(1+H29)</f>
        <v>278.20829420000007</v>
      </c>
      <c r="I28" s="5">
        <f>H28*(1+I29)</f>
        <v>286.55454302600009</v>
      </c>
      <c r="J28" s="11">
        <f>I28*(1+J29)</f>
        <v>295.15117931678009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0.40896513558384084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0.4</v>
      </c>
      <c r="D30" s="4">
        <v>0.7</v>
      </c>
      <c r="E30" s="4"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40.755057130765977</v>
      </c>
      <c r="D32" s="98">
        <f>D24+D26+D30</f>
        <v>71.290308929327139</v>
      </c>
      <c r="E32" s="98">
        <f>E24+E26+E30</f>
        <v>90.215615742699981</v>
      </c>
      <c r="F32" s="99">
        <f>F24+F26+F28+F30</f>
        <v>376.59045603880236</v>
      </c>
      <c r="G32" s="99">
        <f>G24+G26+G28+G30</f>
        <v>387.82966971996643</v>
      </c>
      <c r="H32" s="99">
        <f>H24+H26+H28+H30</f>
        <v>399.41190981156547</v>
      </c>
      <c r="I32" s="99">
        <f>I24+I26+I28+I30</f>
        <v>411.34688210591247</v>
      </c>
      <c r="J32" s="39">
        <f>J24+J26+J28+J30</f>
        <v>423.6446420690898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3.8295159999999995E-2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4.0399999999999998E-2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5.21E-2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0.17493003116756928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DCF (Timur)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2023-01-26T07:19:01Z</dcterms:modified>
</cp:coreProperties>
</file>