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drawings/drawing1.xml" ContentType="application/vnd.openxmlformats-officedocument.drawing+xml"/>
  <Override PartName="/xl/ctrlProps/ctrlProp1.xml" ContentType="application/vnd.ms-excel.controlproperties+xml"/>
  <Override PartName="/xl/tables/table1.xml" ContentType="application/vnd.openxmlformats-officedocument.spreadsheetml.table+xml"/>
  <Override PartName="/xl/comments1.xml" ContentType="application/vnd.openxmlformats-officedocument.spreadsheetml.comments+xml"/>
  <Override PartName="/xl/calcChain.xml" ContentType="application/vnd.openxmlformats-officedocument.spreadsheetml.calcChain+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9231"/>
  <workbookPr filterPrivacy="1" codeName="ThisWorkbook"/>
  <xr:revisionPtr revIDLastSave="0" documentId="13_ncr:1_{E4948CF6-1DEA-4B15-99F0-07B872A40253}" xr6:coauthVersionLast="47" xr6:coauthVersionMax="47" xr10:uidLastSave="{00000000-0000-0000-0000-000000000000}"/>
  <bookViews>
    <workbookView xWindow="-120" yWindow="-120" windowWidth="20730" windowHeight="11160" tabRatio="415" xr2:uid="{00000000-000D-0000-FFFF-FFFF00000000}"/>
  </bookViews>
  <sheets>
    <sheet name="Ligero" sheetId="17" r:id="rId1"/>
    <sheet name="CREDITO MACRO FW 120tn 3,5% $30" sheetId="22" r:id="rId2"/>
    <sheet name="CREDITO MACRO FW 90tn 3,5% $295" sheetId="23" r:id="rId3"/>
  </sheets>
  <definedNames>
    <definedName name="FACTURAS">#REF!</definedName>
    <definedName name="Hoy" localSheetId="0">TODAY()</definedName>
    <definedName name="Incremento_de_desplazamiento" localSheetId="0">Ligero!$E$7</definedName>
    <definedName name="Inicio_del_proyecto" localSheetId="0">Ligero!$E$6</definedName>
    <definedName name="_xlnm.Print_Titles" localSheetId="0">Ligero!$6:$11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2" i="17" l="1"/>
  <c r="C12" i="17" l="1"/>
  <c r="L57" i="17"/>
  <c r="E22" i="17"/>
  <c r="E23" i="17"/>
  <c r="E24" i="17"/>
  <c r="E25" i="17"/>
  <c r="E14" i="17"/>
  <c r="E15" i="17"/>
  <c r="E16" i="17"/>
  <c r="B33" i="17"/>
  <c r="D41" i="17"/>
  <c r="D42" i="17"/>
  <c r="D43" i="17"/>
  <c r="D35" i="17"/>
  <c r="D36" i="17"/>
  <c r="D37" i="17"/>
  <c r="D38" i="17"/>
  <c r="D39" i="17"/>
  <c r="D40" i="17"/>
  <c r="L71" i="17" l="1"/>
  <c r="B71" i="17"/>
  <c r="D71" i="17" s="1"/>
  <c r="I7" i="23"/>
  <c r="I12" i="23" s="1"/>
  <c r="H7" i="23"/>
  <c r="H12" i="23" s="1"/>
  <c r="G7" i="23"/>
  <c r="G9" i="23"/>
  <c r="G12" i="23"/>
  <c r="G4" i="23"/>
  <c r="E16" i="23"/>
  <c r="I7" i="22"/>
  <c r="I9" i="22" s="1"/>
  <c r="H7" i="22"/>
  <c r="H12" i="22" s="1"/>
  <c r="E16" i="22"/>
  <c r="G7" i="22"/>
  <c r="G9" i="22"/>
  <c r="G12" i="22"/>
  <c r="G4" i="22"/>
  <c r="E18" i="17"/>
  <c r="E19" i="17"/>
  <c r="L59" i="17"/>
  <c r="D34" i="17"/>
  <c r="L61" i="17"/>
  <c r="L28" i="17"/>
  <c r="L29" i="17"/>
  <c r="L30" i="17"/>
  <c r="L31" i="17"/>
  <c r="D28" i="17"/>
  <c r="E28" i="17"/>
  <c r="D29" i="17"/>
  <c r="E29" i="17"/>
  <c r="D30" i="17"/>
  <c r="E30" i="17"/>
  <c r="D31" i="17"/>
  <c r="E31" i="17"/>
  <c r="D32" i="17"/>
  <c r="E32" i="17"/>
  <c r="L26" i="17"/>
  <c r="L27" i="17"/>
  <c r="E27" i="17"/>
  <c r="E26" i="17"/>
  <c r="D27" i="17"/>
  <c r="D26" i="17"/>
  <c r="L21" i="17"/>
  <c r="L22" i="17"/>
  <c r="L23" i="17"/>
  <c r="L24" i="17"/>
  <c r="L25" i="17"/>
  <c r="E21" i="17"/>
  <c r="D21" i="17"/>
  <c r="D22" i="17"/>
  <c r="D23" i="17"/>
  <c r="D24" i="17"/>
  <c r="D25" i="17"/>
  <c r="B20" i="17"/>
  <c r="L20" i="17"/>
  <c r="E20" i="17"/>
  <c r="D18" i="17"/>
  <c r="D19" i="17"/>
  <c r="L63" i="17"/>
  <c r="D63" i="17"/>
  <c r="D20" i="17" l="1"/>
  <c r="G16" i="23"/>
  <c r="H9" i="23"/>
  <c r="I9" i="23"/>
  <c r="H9" i="22"/>
  <c r="I12" i="22"/>
  <c r="G16" i="22"/>
  <c r="D62" i="17"/>
  <c r="L60" i="17"/>
  <c r="B72" i="17"/>
  <c r="B54" i="17" s="1"/>
  <c r="B47" i="17" s="1"/>
  <c r="L19" i="17"/>
  <c r="L44" i="17"/>
  <c r="L45" i="17"/>
  <c r="L46" i="17"/>
  <c r="D45" i="17"/>
  <c r="D46" i="17"/>
  <c r="D44" i="17"/>
  <c r="C72" i="17"/>
  <c r="L55" i="17"/>
  <c r="L56" i="17"/>
  <c r="L58" i="17"/>
  <c r="L64" i="17"/>
  <c r="L65" i="17"/>
  <c r="L66" i="17"/>
  <c r="L67" i="17"/>
  <c r="L68" i="17"/>
  <c r="L69" i="17"/>
  <c r="L70" i="17"/>
  <c r="D69" i="17"/>
  <c r="D70" i="17"/>
  <c r="L13" i="17"/>
  <c r="E9" i="17"/>
  <c r="M71" i="17" l="1"/>
  <c r="M57" i="17"/>
  <c r="D33" i="17"/>
  <c r="M61" i="17"/>
  <c r="M59" i="17"/>
  <c r="M28" i="17"/>
  <c r="M30" i="17"/>
  <c r="M29" i="17"/>
  <c r="M31" i="17"/>
  <c r="M26" i="17"/>
  <c r="M27" i="17"/>
  <c r="M20" i="17"/>
  <c r="M21" i="17"/>
  <c r="M25" i="17"/>
  <c r="M24" i="17"/>
  <c r="M22" i="17"/>
  <c r="M23" i="17"/>
  <c r="M63" i="17"/>
  <c r="D72" i="17"/>
  <c r="M60" i="17"/>
  <c r="M19" i="17"/>
  <c r="M46" i="17"/>
  <c r="M45" i="17"/>
  <c r="M44" i="17"/>
  <c r="M70" i="17"/>
  <c r="M69" i="17"/>
  <c r="M68" i="17"/>
  <c r="M67" i="17"/>
  <c r="M66" i="17"/>
  <c r="M65" i="17"/>
  <c r="M64" i="17"/>
  <c r="M58" i="17"/>
  <c r="M56" i="17"/>
  <c r="M55" i="17"/>
  <c r="M52" i="17"/>
  <c r="M17" i="17"/>
  <c r="M16" i="17"/>
  <c r="M18" i="17"/>
  <c r="M15" i="17"/>
  <c r="M14" i="17"/>
  <c r="C47" i="17"/>
  <c r="C33" i="17" s="1"/>
  <c r="E48" i="17"/>
  <c r="E49" i="17"/>
  <c r="E50" i="17"/>
  <c r="E51" i="17"/>
  <c r="E52" i="17"/>
  <c r="E53" i="17"/>
  <c r="D49" i="17"/>
  <c r="D50" i="17"/>
  <c r="D51" i="17"/>
  <c r="D52" i="17"/>
  <c r="D53" i="17"/>
  <c r="D48" i="17"/>
  <c r="L51" i="17"/>
  <c r="L52" i="17"/>
  <c r="L53" i="17"/>
  <c r="L49" i="17"/>
  <c r="L50" i="17"/>
  <c r="L48" i="17"/>
  <c r="E17" i="17"/>
  <c r="E13" i="17"/>
  <c r="E12" i="17" s="1"/>
  <c r="D64" i="17"/>
  <c r="D65" i="17"/>
  <c r="D66" i="17"/>
  <c r="D67" i="17"/>
  <c r="D68" i="17"/>
  <c r="D58" i="17"/>
  <c r="D59" i="17"/>
  <c r="D56" i="17"/>
  <c r="D57" i="17"/>
  <c r="D55" i="17"/>
  <c r="D13" i="17"/>
  <c r="D16" i="17"/>
  <c r="D17" i="17"/>
  <c r="L18" i="17"/>
  <c r="L14" i="17"/>
  <c r="L15" i="17"/>
  <c r="L16" i="17"/>
  <c r="L17" i="17"/>
  <c r="D12" i="17" l="1"/>
  <c r="D54" i="17"/>
  <c r="D47" i="17" s="1"/>
  <c r="E47" i="17"/>
  <c r="E33" i="17" s="1"/>
  <c r="E6" i="17" a="1"/>
  <c r="E6" i="17" s="1"/>
  <c r="P7" i="17" s="1"/>
  <c r="Q7" i="17" l="1"/>
  <c r="P11" i="17"/>
  <c r="P33" i="17"/>
  <c r="P54" i="17"/>
  <c r="P16" i="17"/>
  <c r="P17" i="17"/>
  <c r="P12" i="17"/>
  <c r="P14" i="17"/>
  <c r="P6" i="17"/>
  <c r="P13" i="17"/>
  <c r="P15" i="17"/>
  <c r="Q54" i="17" l="1"/>
  <c r="Q15" i="17"/>
  <c r="Q13" i="17"/>
  <c r="R7" i="17"/>
  <c r="Q12" i="17"/>
  <c r="Q33" i="17"/>
  <c r="Q11" i="17"/>
  <c r="Q16" i="17"/>
  <c r="Q14" i="17"/>
  <c r="Q17" i="17"/>
  <c r="R54" i="17" l="1"/>
  <c r="R13" i="17"/>
  <c r="R11" i="17"/>
  <c r="R17" i="17"/>
  <c r="R16" i="17"/>
  <c r="R15" i="17"/>
  <c r="R12" i="17"/>
  <c r="R14" i="17"/>
  <c r="R33" i="17"/>
  <c r="S7" i="17"/>
  <c r="S17" i="17" l="1"/>
  <c r="S15" i="17"/>
  <c r="T7" i="17"/>
  <c r="S12" i="17"/>
  <c r="S14" i="17"/>
  <c r="S54" i="17"/>
  <c r="S13" i="17"/>
  <c r="S11" i="17"/>
  <c r="S16" i="17"/>
  <c r="S33" i="17"/>
  <c r="T16" i="17" l="1"/>
  <c r="T13" i="17"/>
  <c r="T14" i="17"/>
  <c r="T54" i="17"/>
  <c r="T12" i="17"/>
  <c r="T15" i="17"/>
  <c r="T11" i="17"/>
  <c r="T17" i="17"/>
  <c r="U7" i="17"/>
  <c r="T33" i="17"/>
  <c r="U12" i="17" l="1"/>
  <c r="U16" i="17"/>
  <c r="U33" i="17"/>
  <c r="V7" i="17"/>
  <c r="U14" i="17"/>
  <c r="U11" i="17"/>
  <c r="U13" i="17"/>
  <c r="U54" i="17"/>
  <c r="U15" i="17"/>
  <c r="U17" i="17"/>
  <c r="V15" i="17" l="1"/>
  <c r="V11" i="17"/>
  <c r="V17" i="17"/>
  <c r="V14" i="17"/>
  <c r="V12" i="17"/>
  <c r="V33" i="17"/>
  <c r="V54" i="17"/>
  <c r="V16" i="17"/>
  <c r="W7" i="17"/>
  <c r="V13" i="17"/>
  <c r="W33" i="17" l="1"/>
  <c r="W13" i="17"/>
  <c r="W14" i="17"/>
  <c r="W17" i="17"/>
  <c r="W6" i="17"/>
  <c r="W11" i="17"/>
  <c r="W54" i="17"/>
  <c r="W12" i="17"/>
  <c r="X7" i="17"/>
  <c r="W15" i="17"/>
  <c r="W16" i="17"/>
  <c r="X13" i="17" l="1"/>
  <c r="X14" i="17"/>
  <c r="X15" i="17"/>
  <c r="X12" i="17"/>
  <c r="X16" i="17"/>
  <c r="X11" i="17"/>
  <c r="X17" i="17"/>
  <c r="X54" i="17"/>
  <c r="X33" i="17"/>
  <c r="Y7" i="17"/>
  <c r="Y16" i="17" l="1"/>
  <c r="Y14" i="17"/>
  <c r="Z7" i="17"/>
  <c r="Y13" i="17"/>
  <c r="Y54" i="17"/>
  <c r="Y11" i="17"/>
  <c r="Y17" i="17"/>
  <c r="Y15" i="17"/>
  <c r="Y12" i="17"/>
  <c r="Y33" i="17"/>
  <c r="Z15" i="17" l="1"/>
  <c r="AA7" i="17"/>
  <c r="Z14" i="17"/>
  <c r="Z13" i="17"/>
  <c r="Z11" i="17"/>
  <c r="Z12" i="17"/>
  <c r="Z17" i="17"/>
  <c r="Z54" i="17"/>
  <c r="Z16" i="17"/>
  <c r="Z33" i="17"/>
  <c r="AA13" i="17" l="1"/>
  <c r="AA12" i="17"/>
  <c r="AA33" i="17"/>
  <c r="AA54" i="17"/>
  <c r="AA15" i="17"/>
  <c r="AA16" i="17"/>
  <c r="AB7" i="17"/>
  <c r="AA11" i="17"/>
  <c r="AA14" i="17"/>
  <c r="AA17" i="17"/>
  <c r="AB12" i="17" l="1"/>
  <c r="AB14" i="17"/>
  <c r="AB13" i="17"/>
  <c r="AB54" i="17"/>
  <c r="AC7" i="17"/>
  <c r="AB16" i="17"/>
  <c r="AB17" i="17"/>
  <c r="AB11" i="17"/>
  <c r="AB33" i="17"/>
  <c r="AB15" i="17"/>
  <c r="AC17" i="17" l="1"/>
  <c r="AC54" i="17"/>
  <c r="AD7" i="17"/>
  <c r="AC12" i="17"/>
  <c r="AC33" i="17"/>
  <c r="AC16" i="17"/>
  <c r="AC11" i="17"/>
  <c r="AC15" i="17"/>
  <c r="AC13" i="17"/>
  <c r="AC14" i="17"/>
  <c r="AD54" i="17" l="1"/>
  <c r="AD17" i="17"/>
  <c r="AD12" i="17"/>
  <c r="AD6" i="17"/>
  <c r="AD33" i="17"/>
  <c r="AE7" i="17"/>
  <c r="AD15" i="17"/>
  <c r="AD11" i="17"/>
  <c r="AD16" i="17"/>
  <c r="AD14" i="17"/>
  <c r="AD13" i="17"/>
  <c r="AE33" i="17" l="1"/>
  <c r="AF7" i="17"/>
  <c r="AE12" i="17"/>
  <c r="AE13" i="17"/>
  <c r="AE16" i="17"/>
  <c r="AE17" i="17"/>
  <c r="AE14" i="17"/>
  <c r="AE11" i="17"/>
  <c r="AE54" i="17"/>
  <c r="AE15" i="17"/>
  <c r="AF12" i="17" l="1"/>
  <c r="AF16" i="17"/>
  <c r="AF33" i="17"/>
  <c r="AF17" i="17"/>
  <c r="AF11" i="17"/>
  <c r="AG7" i="17"/>
  <c r="AF54" i="17"/>
  <c r="AF14" i="17"/>
  <c r="AF15" i="17"/>
  <c r="AF13" i="17"/>
  <c r="AG14" i="17" l="1"/>
  <c r="AG54" i="17"/>
  <c r="AG15" i="17"/>
  <c r="AH7" i="17"/>
  <c r="AG12" i="17"/>
  <c r="AG16" i="17"/>
  <c r="AG11" i="17"/>
  <c r="AG13" i="17"/>
  <c r="AG17" i="17"/>
  <c r="AG33" i="17"/>
  <c r="AH12" i="17" l="1"/>
  <c r="AH16" i="17"/>
  <c r="AH11" i="17"/>
  <c r="AH17" i="17"/>
  <c r="AI7" i="17"/>
  <c r="AH54" i="17"/>
  <c r="AH15" i="17"/>
  <c r="AH13" i="17"/>
  <c r="AH14" i="17"/>
  <c r="AH33" i="17"/>
  <c r="AI13" i="17" l="1"/>
  <c r="AI33" i="17"/>
  <c r="AI14" i="17"/>
  <c r="AI12" i="17"/>
  <c r="AI16" i="17"/>
  <c r="AI17" i="17"/>
  <c r="AI54" i="17"/>
  <c r="AI11" i="17"/>
  <c r="AI15" i="17"/>
  <c r="AJ7" i="17"/>
  <c r="AJ54" i="17" l="1"/>
  <c r="AJ33" i="17"/>
  <c r="AJ12" i="17"/>
  <c r="AJ11" i="17"/>
  <c r="AJ14" i="17"/>
  <c r="AJ15" i="17"/>
  <c r="AJ13" i="17"/>
  <c r="AJ16" i="17"/>
  <c r="AK7" i="17"/>
  <c r="AJ17" i="17"/>
  <c r="AK11" i="17" l="1"/>
  <c r="AK6" i="17"/>
  <c r="AK16" i="17"/>
  <c r="AL7" i="17"/>
  <c r="AK13" i="17"/>
  <c r="AK12" i="17"/>
  <c r="AK17" i="17"/>
  <c r="AK15" i="17"/>
  <c r="AK33" i="17"/>
  <c r="AK14" i="17"/>
  <c r="AK54" i="17"/>
  <c r="AL17" i="17" l="1"/>
  <c r="AL13" i="17"/>
  <c r="AM7" i="17"/>
  <c r="AL15" i="17"/>
  <c r="AL14" i="17"/>
  <c r="AL54" i="17"/>
  <c r="AL33" i="17"/>
  <c r="AL11" i="17"/>
  <c r="AL12" i="17"/>
  <c r="AL16" i="17"/>
  <c r="AM14" i="17" l="1"/>
  <c r="AM33" i="17"/>
  <c r="AM11" i="17"/>
  <c r="AM12" i="17"/>
  <c r="AM16" i="17"/>
  <c r="AM54" i="17"/>
  <c r="AM13" i="17"/>
  <c r="AM17" i="17"/>
  <c r="AM15" i="17"/>
  <c r="AN7" i="17"/>
  <c r="AN16" i="17" l="1"/>
  <c r="AN11" i="17"/>
  <c r="AN17" i="17"/>
  <c r="AN14" i="17"/>
  <c r="AN54" i="17"/>
  <c r="AN13" i="17"/>
  <c r="AN33" i="17"/>
  <c r="AO7" i="17"/>
  <c r="AN12" i="17"/>
  <c r="AN15" i="17"/>
  <c r="AO33" i="17" l="1"/>
  <c r="AO14" i="17"/>
  <c r="AP7" i="17"/>
  <c r="AO54" i="17"/>
  <c r="AO12" i="17"/>
  <c r="AO16" i="17"/>
  <c r="AO13" i="17"/>
  <c r="AO11" i="17"/>
  <c r="AO15" i="17"/>
  <c r="AO17" i="17"/>
  <c r="AP15" i="17" l="1"/>
  <c r="AP16" i="17"/>
  <c r="AP11" i="17"/>
  <c r="AP33" i="17"/>
  <c r="AP13" i="17"/>
  <c r="AP14" i="17"/>
  <c r="AQ7" i="17"/>
  <c r="AP54" i="17"/>
  <c r="AP12" i="17"/>
  <c r="AP17" i="17"/>
  <c r="AQ17" i="17" l="1"/>
  <c r="AQ54" i="17"/>
  <c r="AQ14" i="17"/>
  <c r="AQ13" i="17"/>
  <c r="AR7" i="17"/>
  <c r="AQ12" i="17"/>
  <c r="AQ33" i="17"/>
  <c r="AQ11" i="17"/>
  <c r="AQ15" i="17"/>
  <c r="AQ16" i="17"/>
  <c r="AR17" i="17" l="1"/>
  <c r="AR12" i="17"/>
  <c r="AR11" i="17"/>
  <c r="AR6" i="17"/>
  <c r="AR33" i="17"/>
  <c r="AR13" i="17"/>
  <c r="AR14" i="17"/>
  <c r="AR15" i="17"/>
  <c r="AS7" i="17"/>
  <c r="AR16" i="17"/>
  <c r="AR54" i="17"/>
  <c r="AS17" i="17" l="1"/>
  <c r="AS54" i="17"/>
  <c r="AS11" i="17"/>
  <c r="AT7" i="17"/>
  <c r="AS13" i="17"/>
  <c r="AS15" i="17"/>
  <c r="AS33" i="17"/>
  <c r="AS12" i="17"/>
  <c r="AS16" i="17"/>
  <c r="AS14" i="17"/>
  <c r="AT15" i="17" l="1"/>
  <c r="AT16" i="17"/>
  <c r="AT13" i="17"/>
  <c r="AT14" i="17"/>
  <c r="AT54" i="17"/>
  <c r="AT17" i="17"/>
  <c r="AT11" i="17"/>
  <c r="AU7" i="17"/>
  <c r="AT12" i="17"/>
  <c r="AT33" i="17"/>
  <c r="AU11" i="17" l="1"/>
  <c r="AU54" i="17"/>
  <c r="AU33" i="17"/>
  <c r="AU15" i="17"/>
  <c r="AV7" i="17"/>
  <c r="AU12" i="17"/>
  <c r="AU17" i="17"/>
  <c r="AU13" i="17"/>
  <c r="AU14" i="17"/>
  <c r="AU16" i="17"/>
  <c r="AV12" i="17" l="1"/>
  <c r="AV13" i="17"/>
  <c r="AV14" i="17"/>
  <c r="AV16" i="17"/>
  <c r="AV54" i="17"/>
  <c r="AV11" i="17"/>
  <c r="AV33" i="17"/>
  <c r="AV17" i="17"/>
  <c r="AW7" i="17"/>
  <c r="AV15" i="17"/>
  <c r="AW11" i="17" l="1"/>
  <c r="AW16" i="17"/>
  <c r="AW13" i="17"/>
  <c r="AW15" i="17"/>
  <c r="AW14" i="17"/>
  <c r="AX7" i="17"/>
  <c r="AW17" i="17"/>
  <c r="AW54" i="17"/>
  <c r="AW12" i="17"/>
  <c r="AW33" i="17"/>
  <c r="AY7" i="17" l="1"/>
  <c r="AX16" i="17"/>
  <c r="AX17" i="17"/>
  <c r="AX11" i="17"/>
  <c r="AX33" i="17"/>
  <c r="AX14" i="17"/>
  <c r="AX12" i="17"/>
  <c r="AX15" i="17"/>
  <c r="AX54" i="17"/>
  <c r="AX13" i="17"/>
  <c r="AY54" i="17" l="1"/>
  <c r="AY14" i="17"/>
  <c r="AY17" i="17"/>
  <c r="AZ7" i="17"/>
  <c r="AY13" i="17"/>
  <c r="AY12" i="17"/>
  <c r="AY6" i="17"/>
  <c r="AY33" i="17"/>
  <c r="AY16" i="17"/>
  <c r="AY11" i="17"/>
  <c r="AY15" i="17"/>
  <c r="AZ13" i="17" l="1"/>
  <c r="AZ17" i="17"/>
  <c r="AZ11" i="17"/>
  <c r="AZ14" i="17"/>
  <c r="AZ12" i="17"/>
  <c r="AZ16" i="17"/>
  <c r="BA7" i="17"/>
  <c r="AZ33" i="17"/>
  <c r="AZ15" i="17"/>
  <c r="AZ54" i="17"/>
  <c r="BB7" i="17" l="1"/>
  <c r="BA17" i="17"/>
  <c r="BA15" i="17"/>
  <c r="BA14" i="17"/>
  <c r="BA13" i="17"/>
  <c r="BA54" i="17"/>
  <c r="BA11" i="17"/>
  <c r="BA12" i="17"/>
  <c r="BA16" i="17"/>
  <c r="BA33" i="17"/>
  <c r="BB15" i="17" l="1"/>
  <c r="BB11" i="17"/>
  <c r="BB16" i="17"/>
  <c r="BB33" i="17"/>
  <c r="BB17" i="17"/>
  <c r="BC7" i="17"/>
  <c r="BB12" i="17"/>
  <c r="BB14" i="17"/>
  <c r="BB54" i="17"/>
  <c r="BB13" i="17"/>
  <c r="BC14" i="17" l="1"/>
  <c r="BC15" i="17"/>
  <c r="BC33" i="17"/>
  <c r="BC13" i="17"/>
  <c r="BC17" i="17"/>
  <c r="BC54" i="17"/>
  <c r="BC12" i="17"/>
  <c r="BC11" i="17"/>
  <c r="BD7" i="17"/>
  <c r="BC16" i="17"/>
  <c r="BE7" i="17" l="1"/>
  <c r="BD12" i="17"/>
  <c r="BD13" i="17"/>
  <c r="BD15" i="17"/>
  <c r="BD16" i="17"/>
  <c r="BD17" i="17"/>
  <c r="BD14" i="17"/>
  <c r="BD11" i="17"/>
  <c r="BD33" i="17"/>
  <c r="BD54" i="17"/>
  <c r="BE14" i="17" l="1"/>
  <c r="BE12" i="17"/>
  <c r="BE11" i="17"/>
  <c r="BE16" i="17"/>
  <c r="BE15" i="17"/>
  <c r="BE17" i="17"/>
  <c r="BF7" i="17"/>
  <c r="BE33" i="17"/>
  <c r="BE13" i="17"/>
  <c r="BE54" i="17"/>
  <c r="BF15" i="17" l="1"/>
  <c r="BF11" i="17"/>
  <c r="BF16" i="17"/>
  <c r="BF33" i="17"/>
  <c r="BG7" i="17"/>
  <c r="BF14" i="17"/>
  <c r="BF13" i="17"/>
  <c r="BF6" i="17"/>
  <c r="BF54" i="17"/>
  <c r="BF12" i="17"/>
  <c r="BF17" i="17"/>
  <c r="BG15" i="17" l="1"/>
  <c r="BH7" i="17"/>
  <c r="BG16" i="17"/>
  <c r="BG11" i="17"/>
  <c r="BG54" i="17"/>
  <c r="BG14" i="17"/>
  <c r="BG17" i="17"/>
  <c r="BG13" i="17"/>
  <c r="BG33" i="17"/>
  <c r="BG12" i="17"/>
  <c r="BH54" i="17" l="1"/>
  <c r="BH13" i="17"/>
  <c r="BH12" i="17"/>
  <c r="BH33" i="17"/>
  <c r="BI7" i="17"/>
  <c r="BH16" i="17"/>
  <c r="BH17" i="17"/>
  <c r="BH11" i="17"/>
  <c r="BH14" i="17"/>
  <c r="BH15" i="17"/>
  <c r="BI16" i="17" l="1"/>
  <c r="BI13" i="17"/>
  <c r="BJ7" i="17"/>
  <c r="BI54" i="17"/>
  <c r="BI12" i="17"/>
  <c r="BI14" i="17"/>
  <c r="BI17" i="17"/>
  <c r="BI11" i="17"/>
  <c r="BI15" i="17"/>
  <c r="BI33" i="17"/>
  <c r="BJ12" i="17" l="1"/>
  <c r="BJ54" i="17"/>
  <c r="BJ33" i="17"/>
  <c r="BJ11" i="17"/>
  <c r="BK7" i="17"/>
  <c r="BJ16" i="17"/>
  <c r="BJ15" i="17"/>
  <c r="BJ13" i="17"/>
  <c r="BJ14" i="17"/>
  <c r="BJ17" i="17"/>
  <c r="BK13" i="17" l="1"/>
  <c r="BK12" i="17"/>
  <c r="BK14" i="17"/>
  <c r="BK16" i="17"/>
  <c r="BK17" i="17"/>
  <c r="BK33" i="17"/>
  <c r="BK54" i="17"/>
  <c r="BK15" i="17"/>
  <c r="BK11" i="17"/>
  <c r="BL7" i="17"/>
  <c r="BL14" i="17" l="1"/>
  <c r="BL15" i="17"/>
  <c r="BL16" i="17"/>
  <c r="BL11" i="17"/>
  <c r="BL17" i="17"/>
  <c r="BL54" i="17"/>
  <c r="BL33" i="17"/>
  <c r="BM7" i="17"/>
  <c r="BL12" i="17"/>
  <c r="BL13" i="17"/>
  <c r="BM54" i="17" l="1"/>
  <c r="BM6" i="17"/>
  <c r="BM17" i="17"/>
  <c r="BM33" i="17"/>
  <c r="BN7" i="17"/>
  <c r="BM16" i="17"/>
  <c r="BM15" i="17"/>
  <c r="BM12" i="17"/>
  <c r="BM11" i="17"/>
  <c r="BM13" i="17"/>
  <c r="BM14" i="17"/>
  <c r="BN12" i="17" l="1"/>
  <c r="BN54" i="17"/>
  <c r="BN14" i="17"/>
  <c r="BN15" i="17"/>
  <c r="BN13" i="17"/>
  <c r="BN17" i="17"/>
  <c r="BN11" i="17"/>
  <c r="BO7" i="17"/>
  <c r="BN16" i="17"/>
  <c r="BN33" i="17"/>
  <c r="BP7" i="17" l="1"/>
  <c r="BO12" i="17"/>
  <c r="BO17" i="17"/>
  <c r="BO14" i="17"/>
  <c r="BO54" i="17"/>
  <c r="BO13" i="17"/>
  <c r="BO11" i="17"/>
  <c r="BO15" i="17"/>
  <c r="BO16" i="17"/>
  <c r="BO33" i="17"/>
  <c r="BP16" i="17" l="1"/>
  <c r="BP12" i="17"/>
  <c r="BP33" i="17"/>
  <c r="BP11" i="17"/>
  <c r="BP54" i="17"/>
  <c r="BQ7" i="17"/>
  <c r="BP13" i="17"/>
  <c r="BP17" i="17"/>
  <c r="BP15" i="17"/>
  <c r="BP14" i="17"/>
  <c r="BQ11" i="17" l="1"/>
  <c r="BQ13" i="17"/>
  <c r="BQ17" i="17"/>
  <c r="BQ54" i="17"/>
  <c r="BQ12" i="17"/>
  <c r="BQ16" i="17"/>
  <c r="BQ33" i="17"/>
  <c r="BR7" i="17"/>
  <c r="BQ15" i="17"/>
  <c r="BQ14" i="17"/>
  <c r="BR13" i="17" l="1"/>
  <c r="BR54" i="17"/>
  <c r="BS7" i="17"/>
  <c r="BR12" i="17"/>
  <c r="BR17" i="17"/>
  <c r="BR11" i="17"/>
  <c r="BR16" i="17"/>
  <c r="BR15" i="17"/>
  <c r="BR33" i="17"/>
  <c r="BR14" i="17"/>
  <c r="BS14" i="17" l="1"/>
  <c r="BS54" i="17"/>
  <c r="BS33" i="17"/>
  <c r="BS13" i="17"/>
  <c r="BS12" i="17"/>
  <c r="BS17" i="17"/>
  <c r="BS16" i="17"/>
  <c r="BS11" i="17"/>
  <c r="BS15" i="17"/>
</calcChain>
</file>

<file path=xl/comments1.xml><?xml version="1.0" encoding="utf-8"?>
<comments xmlns="http://schemas.openxmlformats.org/spreadsheetml/2006/main" xmlns:mc="http://schemas.openxmlformats.org/markup-compatibility/2006" xmlns:xr="http://schemas.microsoft.com/office/spreadsheetml/2014/revision" mc:Ignorable="xr">
  <authors>
    <author>Autor</author>
  </authors>
  <commentList>
    <comment ref="K14" authorId="0" shapeId="0" xr:uid="{FE1AB731-422B-416C-8AF6-E29EF67A85FC}">
      <text>
        <r>
          <rPr>
            <sz val="11"/>
            <color theme="1"/>
            <rFont val="Calibri"/>
            <family val="2"/>
            <scheme val="minor"/>
          </rPr>
          <t xml:space="preserve">[Threaded comment]
Your version of Excel allows you to read this threaded comment; however, any edits to it will get removed if the file is opened in a newer version of Excel. Learn more: https://go.microsoft.com/fwlink/?linkid=870924
Comment:
    SE PUEDE PASAR AL 30/7
</t>
        </r>
      </text>
    </comment>
  </commentList>
</comments>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<sst xmlns="http://schemas.openxmlformats.org/spreadsheetml/2006/main" count="265" uniqueCount="110">
  <si>
    <t>COMPROMISOS 2025</t>
  </si>
  <si>
    <t>Nombre de la empresa</t>
  </si>
  <si>
    <t>G&amp;E SA</t>
  </si>
  <si>
    <t>Leyenda:</t>
  </si>
  <si>
    <t>Según lo previsto</t>
  </si>
  <si>
    <t>Riesgo bajo</t>
  </si>
  <si>
    <t>Riesgo medio</t>
  </si>
  <si>
    <t>Riesgo alto</t>
  </si>
  <si>
    <t>Sin asignar</t>
  </si>
  <si>
    <t>Responsable del proyecto</t>
  </si>
  <si>
    <t>Fecha de inicio del proyecto:</t>
  </si>
  <si>
    <t>Incremento de desplazamiento:</t>
  </si>
  <si>
    <t>Tipo de cambio DIVISA COMPRADOR a la fecha</t>
  </si>
  <si>
    <t>FECHA DE HOY</t>
  </si>
  <si>
    <t>Descripción del hito</t>
  </si>
  <si>
    <t>MONTO INICIAL</t>
  </si>
  <si>
    <t>A DEVOLVER</t>
  </si>
  <si>
    <t>MONTO INICIAL EN USD</t>
  </si>
  <si>
    <t>MONTO A DEVOLVER EN USD</t>
  </si>
  <si>
    <t>CATEGORIA</t>
  </si>
  <si>
    <t>ASIGNADO A</t>
  </si>
  <si>
    <t>TASA INTERES</t>
  </si>
  <si>
    <t>COMISION</t>
  </si>
  <si>
    <t>FECHA INICIAL</t>
  </si>
  <si>
    <t>FECHA FINAL</t>
  </si>
  <si>
    <t>DIAS</t>
  </si>
  <si>
    <t>DIAS PARA VENCIMIENTO</t>
  </si>
  <si>
    <t>ESTADO</t>
  </si>
  <si>
    <t>FINANZAS</t>
  </si>
  <si>
    <t>CREDITO GALICIA</t>
  </si>
  <si>
    <t>CREDITOS</t>
  </si>
  <si>
    <t>PAGADO</t>
  </si>
  <si>
    <t>CREDITO MACRO FW 120tn 3,5% $300</t>
  </si>
  <si>
    <t>CREDITO MACRO FW 90tn 3,5% $295</t>
  </si>
  <si>
    <t>CREDITO NACION</t>
  </si>
  <si>
    <r>
      <t xml:space="preserve">CREDITO </t>
    </r>
    <r>
      <rPr>
        <b/>
        <sz val="10"/>
        <rFont val="Calibri"/>
        <family val="2"/>
      </rPr>
      <t>TARJETA AGRONACION</t>
    </r>
  </si>
  <si>
    <t>PENDIENTE</t>
  </si>
  <si>
    <t>CREDITO MACRO SIN SOJA</t>
  </si>
  <si>
    <t>CREDITO MACRO</t>
  </si>
  <si>
    <t>CREDITO PAMPA cuota 1</t>
  </si>
  <si>
    <t>CREDITO PAMPA cuota 2</t>
  </si>
  <si>
    <t>CREDITO PAMPA cuota 3</t>
  </si>
  <si>
    <t>CREDITO PAMPA cuota 4</t>
  </si>
  <si>
    <t>CREDITO PAMPA cuota 5</t>
  </si>
  <si>
    <t>CREDITO PAMPA cuota 6</t>
  </si>
  <si>
    <t>CREDITO GALICIA 1</t>
  </si>
  <si>
    <t>CREDITO GALICIA 2</t>
  </si>
  <si>
    <t>ACUERDO MACRO 1</t>
  </si>
  <si>
    <t>ACUERDO MACRO 2</t>
  </si>
  <si>
    <t>ACUERDO GALICIA</t>
  </si>
  <si>
    <t>ACUERDO PAMPA</t>
  </si>
  <si>
    <t>ACUERDO NACION</t>
  </si>
  <si>
    <t>GANADERIA</t>
  </si>
  <si>
    <t>COMPRA DE HACIENDA 68 TERN</t>
  </si>
  <si>
    <t>COMPRA</t>
  </si>
  <si>
    <t>COMPRA DE HACIENDA 70 TERN</t>
  </si>
  <si>
    <t>COMPRA DE HACIENDA 63 TERN</t>
  </si>
  <si>
    <t>COMPRA DE HACIENDA 63 TERN M</t>
  </si>
  <si>
    <t>COMPRA DE HACIENDA 17 TERN H</t>
  </si>
  <si>
    <t>COMPRA DE HACIENDA 25 TERN M</t>
  </si>
  <si>
    <t>COMPRA DE HACIENDA 55 TERN H</t>
  </si>
  <si>
    <t xml:space="preserve">COMPRA DE HACIENDA 43 TERN </t>
  </si>
  <si>
    <t xml:space="preserve">COMPRA DE HACIENDA 22 TERN </t>
  </si>
  <si>
    <t>CENTRO GANADEROS</t>
  </si>
  <si>
    <t>TASAS</t>
  </si>
  <si>
    <t>CUENTAS A PAGAR 2024</t>
  </si>
  <si>
    <t>RENTAS PLAN DE PAGO CUOTA 1</t>
  </si>
  <si>
    <t>RENTAS</t>
  </si>
  <si>
    <t>RENTAS PLAN DE PAGO CUOTA 2</t>
  </si>
  <si>
    <t>RENTAS PLAN DE PAGO CUOTA 3</t>
  </si>
  <si>
    <t>RENTAS PLAN DE PAGO CUOTA 4</t>
  </si>
  <si>
    <t>RENTAS PLAN DE PAGO CUOTA 5</t>
  </si>
  <si>
    <t>RENTAS PLAN DE PAGO CUOTA 6</t>
  </si>
  <si>
    <t>CUENTAS A PAGAR 2025</t>
  </si>
  <si>
    <t>TODO CAMPO INSUMOS</t>
  </si>
  <si>
    <t>INSUMOS</t>
  </si>
  <si>
    <t>SEMILLAS</t>
  </si>
  <si>
    <t>LOS GROBOS</t>
  </si>
  <si>
    <t>ACA</t>
  </si>
  <si>
    <t>AGRONASAJA</t>
  </si>
  <si>
    <t>EL JAQUE</t>
  </si>
  <si>
    <t>COTAGRO</t>
  </si>
  <si>
    <t>BAYER/MONSANTO</t>
  </si>
  <si>
    <t>CHEQUES ENERO</t>
  </si>
  <si>
    <t>PROVEEDORES</t>
  </si>
  <si>
    <t>CHEQUES FEBRERO</t>
  </si>
  <si>
    <t>CHEQUES MARZO</t>
  </si>
  <si>
    <t>CHEQUES ABRIL</t>
  </si>
  <si>
    <t>CHEQUES MAYO</t>
  </si>
  <si>
    <t>CHEQUES JUNIO</t>
  </si>
  <si>
    <t>CHEQUE JULIO</t>
  </si>
  <si>
    <t>CHEQUE AGOSTO</t>
  </si>
  <si>
    <t>OTRAS CUENTAS A PAGAR 2025</t>
  </si>
  <si>
    <t>Para agregar más datos, inserte filas nuevas ENCIMA de esta.</t>
  </si>
  <si>
    <t>FECHA VENCIMIENTO</t>
  </si>
  <si>
    <t>FECHA DE LIQUIDACION</t>
  </si>
  <si>
    <t>DETALLES</t>
  </si>
  <si>
    <t>IMPORTE</t>
  </si>
  <si>
    <t>TC</t>
  </si>
  <si>
    <t>IMPORTE M/N</t>
  </si>
  <si>
    <t>TASA DE INTERES A 270</t>
  </si>
  <si>
    <t>TASA DE INTERESES EXCEDIDO</t>
  </si>
  <si>
    <t>Ref. Op. PFE-0300-029206/001/002 - Nro. Bol. 2597037:</t>
  </si>
  <si>
    <t>Liq.Vta.Div.ML *Capital</t>
  </si>
  <si>
    <t>Liq.Vta.Div.ML *Interes</t>
  </si>
  <si>
    <t>Ref. Op. PFE-0300-029206/001/002:</t>
  </si>
  <si>
    <t>IVA s/interes activo</t>
  </si>
  <si>
    <t>IVA PERCEPCION s/int.act.</t>
  </si>
  <si>
    <t>TASA DE INTERES A 210</t>
  </si>
  <si>
    <t>KWS- SUPRA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</si>
</sst>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9">
    <numFmt numFmtId="8" formatCode="&quot;$&quot;\ #,##0.00;[Red]\-&quot;$&quot;\ #,##0.00"/>
    <numFmt numFmtId="44" formatCode="_-&quot;$&quot;\ * #,##0.00_-;\-&quot;$&quot;\ * #,##0.00_-;_-&quot;$&quot;\ * &quot;-&quot;??_-;_-@_-"/>
    <numFmt numFmtId="164" formatCode="_-* #,##0\ &quot;€&quot;_-;\-* #,##0\ &quot;€&quot;_-;_-* &quot;-&quot;\ &quot;€&quot;_-;_-@_-"/>
    <numFmt numFmtId="165" formatCode="_-* #,##0.00\ &quot;€&quot;_-;\-* #,##0.00\ &quot;€&quot;_-;_-* &quot;-&quot;??\ &quot;€&quot;_-;_-@_-"/>
    <numFmt numFmtId="166" formatCode="_(* #,##0.00_);_(* \(#,##0.00\);_(* &quot;-&quot;??_);_(@_)"/>
    <numFmt numFmtId="167" formatCode="d"/>
    <numFmt numFmtId="168" formatCode="#,##0_ ;\-#,##0\ "/>
    <numFmt numFmtId="169" formatCode="_-[$USD]\ * #,##0.00_-;\-[$USD]\ * #,##0.00_-;_-[$USD]\ * &quot;-&quot;??_-;_-@_-"/>
    <numFmt numFmtId="170" formatCode="_-[$$-409]* #,##0.00_ ;_-[$$-409]* \-#,##0.00\ ;_-[$$-409]* &quot;-&quot;??_ ;_-@_ "/>
  </numFmts>
  <fonts count="37" x14ac:knownFonts="1">
    <font>
      <sz val="11"/>
      <color theme="1"/>
      <name val="Calibri"/>
      <family val="2"/>
      <scheme val="minor"/>
    </font>
    <font>
      <sz val="10"/>
      <name val="Calibri"/>
      <family val="2"/>
      <scheme val="minor"/>
    </font>
    <font>
      <u/>
      <sz val="11"/>
      <color indexed="12"/>
      <name val="Arial"/>
      <family val="2"/>
    </font>
    <font>
      <sz val="11"/>
      <name val="Calibri"/>
      <family val="2"/>
      <scheme val="minor"/>
    </font>
    <font>
      <sz val="11"/>
      <color theme="1"/>
      <name val="Calibri"/>
      <family val="2"/>
      <scheme val="minor"/>
    </font>
    <font>
      <sz val="14"/>
      <color theme="1"/>
      <name val="Calibri"/>
      <family val="2"/>
      <scheme val="minor"/>
    </font>
    <font>
      <b/>
      <sz val="22"/>
      <color theme="1" tint="0.34998626667073579"/>
      <name val="Calibri"/>
      <family val="2"/>
      <scheme val="major"/>
    </font>
    <font>
      <sz val="11"/>
      <color theme="0"/>
      <name val="Calibri"/>
      <family val="2"/>
      <scheme val="minor"/>
    </font>
    <font>
      <b/>
      <sz val="10"/>
      <color theme="0"/>
      <name val="Calibri"/>
      <family val="2"/>
      <scheme val="minor"/>
    </font>
    <font>
      <sz val="16"/>
      <color theme="1"/>
      <name val="Calibri"/>
      <family val="2"/>
      <scheme val="minor"/>
    </font>
    <font>
      <b/>
      <sz val="11"/>
      <name val="Calibri"/>
      <family val="2"/>
      <scheme val="minor"/>
    </font>
    <font>
      <sz val="14"/>
      <name val="Calibri"/>
      <family val="2"/>
      <scheme val="minor"/>
    </font>
    <font>
      <sz val="16"/>
      <color rgb="FF000000"/>
      <name val="Calibri"/>
      <family val="2"/>
      <scheme val="minor"/>
    </font>
    <font>
      <b/>
      <sz val="11"/>
      <color theme="0"/>
      <name val="Calibri"/>
      <family val="2"/>
      <scheme val="minor"/>
    </font>
    <font>
      <b/>
      <sz val="16"/>
      <name val="Calibri"/>
      <family val="2"/>
      <scheme val="minor"/>
    </font>
    <font>
      <b/>
      <sz val="16"/>
      <color rgb="FF000000"/>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b/>
      <sz val="10"/>
      <name val="Calibri"/>
      <family val="2"/>
      <scheme val="minor"/>
    </font>
    <font>
      <b/>
      <sz val="11"/>
      <name val="Calibri"/>
      <family val="2"/>
      <scheme val="major"/>
    </font>
    <font>
      <b/>
      <sz val="16"/>
      <name val="Calibri"/>
      <family val="2"/>
      <scheme val="major"/>
    </font>
    <font>
      <sz val="10"/>
      <color theme="1"/>
      <name val="Calibri"/>
      <family val="2"/>
      <scheme val="minor"/>
    </font>
    <font>
      <sz val="10"/>
      <color rgb="FFFF0000"/>
      <name val="Calibri"/>
      <family val="2"/>
      <scheme val="minor"/>
    </font>
    <font>
      <b/>
      <sz val="10"/>
      <color theme="1" tint="0.499984740745262"/>
      <name val="Calibri"/>
      <family val="2"/>
      <scheme val="minor"/>
    </font>
    <font>
      <sz val="10"/>
      <color theme="0"/>
      <name val="Calibri"/>
      <family val="2"/>
      <scheme val="minor"/>
    </font>
    <font>
      <sz val="10"/>
      <color theme="1" tint="0.499984740745262"/>
      <name val="Calibri"/>
      <family val="2"/>
      <scheme val="minor"/>
    </font>
    <font>
      <sz val="10"/>
      <name val="Calibri"/>
      <family val="2"/>
    </font>
    <font>
      <b/>
      <sz val="10"/>
      <name val="Calibri"/>
      <family val="2"/>
    </font>
  </fonts>
  <fills count="46">
    <fill>
      <patternFill patternType="none"/>
    </fill>
    <fill>
      <patternFill patternType="gray125"/>
    </fill>
    <fill>
      <patternFill patternType="solid">
        <fgColor theme="0" tint="-4.9989318521683403E-2"/>
        <bgColor indexed="64"/>
      </patternFill>
    </fill>
    <fill>
      <patternFill patternType="solid">
        <fgColor theme="6"/>
      </patternFill>
    </fill>
    <fill>
      <patternFill patternType="solid">
        <fgColor theme="2" tint="-9.9978637043366805E-2"/>
        <bgColor indexed="64"/>
      </patternFill>
    </fill>
    <fill>
      <patternFill patternType="solid">
        <fgColor theme="6"/>
        <bgColor indexed="64"/>
      </patternFill>
    </fill>
    <fill>
      <patternFill patternType="solid">
        <fgColor theme="7" tint="-0.249977111117893"/>
        <bgColor indexed="64"/>
      </patternFill>
    </fill>
    <fill>
      <patternFill patternType="solid">
        <fgColor theme="9"/>
        <bgColor indexed="64"/>
      </patternFill>
    </fill>
    <fill>
      <patternFill patternType="solid">
        <fgColor theme="5"/>
        <bgColor indexed="64"/>
      </patternFill>
    </fill>
    <fill>
      <patternFill patternType="solid">
        <fgColor theme="1" tint="0.249977111117893"/>
        <bgColor indexed="64"/>
      </patternFill>
    </fill>
    <fill>
      <patternFill patternType="solid">
        <fgColor theme="0" tint="-0.249977111117893"/>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0"/>
        <bgColor indexed="64"/>
      </patternFill>
    </fill>
    <fill>
      <patternFill patternType="solid">
        <fgColor theme="6" tint="0.79998168889431442"/>
        <bgColor indexed="64"/>
      </patternFill>
    </fill>
    <fill>
      <patternFill patternType="solid">
        <fgColor theme="2" tint="-4.9989318521683403E-2"/>
        <bgColor indexed="64"/>
      </patternFill>
    </fill>
    <fill>
      <patternFill patternType="solid">
        <fgColor theme="4" tint="0.79998168889431442"/>
        <bgColor indexed="64"/>
      </patternFill>
    </fill>
    <fill>
      <patternFill patternType="solid">
        <fgColor theme="9" tint="0.79998168889431442"/>
        <bgColor indexed="64"/>
      </patternFill>
    </fill>
  </fills>
  <borders count="17">
    <border>
      <left/>
      <right/>
      <top/>
      <bottom/>
      <diagonal/>
    </border>
    <border>
      <left style="thin">
        <color theme="0" tint="-0.34998626667073579"/>
      </left>
      <right style="thin">
        <color theme="0" tint="-0.34998626667073579"/>
      </right>
      <top style="thin">
        <color theme="0" tint="-0.34998626667073579"/>
      </top>
      <bottom style="thin">
        <color theme="0" tint="-0.34998626667073579"/>
      </bottom>
      <diagonal/>
    </border>
    <border>
      <left style="thin">
        <color theme="0" tint="-0.34998626667073579"/>
      </left>
      <right/>
      <top/>
      <bottom/>
      <diagonal/>
    </border>
    <border>
      <left/>
      <right style="thin">
        <color theme="0" tint="-0.34998626667073579"/>
      </right>
      <top/>
      <bottom/>
      <diagonal/>
    </border>
    <border>
      <left style="thin">
        <color theme="0" tint="-0.14999847407452621"/>
      </left>
      <right style="thin">
        <color theme="0" tint="-0.14999847407452621"/>
      </right>
      <top style="thin">
        <color theme="0" tint="-0.14999847407452621"/>
      </top>
      <bottom style="thin">
        <color theme="0" tint="-0.14999847407452621"/>
      </bottom>
      <diagonal/>
    </border>
    <border>
      <left/>
      <right/>
      <top style="thin">
        <color theme="0" tint="-0.499984740745262"/>
      </top>
      <bottom/>
      <diagonal/>
    </border>
    <border>
      <left style="thin">
        <color theme="0" tint="-0.34998626667073579"/>
      </left>
      <right/>
      <top style="thin">
        <color theme="0" tint="-0.499984740745262"/>
      </top>
      <bottom/>
      <diagonal/>
    </border>
    <border>
      <left/>
      <right style="thin">
        <color theme="0" tint="-0.34998626667073579"/>
      </right>
      <top style="thin">
        <color theme="0" tint="-0.499984740745262"/>
      </top>
      <bottom/>
      <diagonal/>
    </border>
    <border>
      <left/>
      <right/>
      <top/>
      <bottom style="thin">
        <color theme="0"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theme="0" tint="-0.34998626667073579"/>
      </left>
      <right style="thin">
        <color theme="0" tint="-0.34998626667073579"/>
      </right>
      <top/>
      <bottom style="thin">
        <color theme="0" tint="-0.34998626667073579"/>
      </bottom>
      <diagonal/>
    </border>
    <border>
      <left/>
      <right/>
      <top/>
      <bottom style="thin">
        <color indexed="64"/>
      </bottom>
      <diagonal/>
    </border>
  </borders>
  <cellStyleXfs count="51">
    <xf numFmtId="0" fontId="0" fillId="0" borderId="0"/>
    <xf numFmtId="0" fontId="2" fillId="0" borderId="0" applyNumberFormat="0" applyFill="0" applyBorder="0" applyAlignment="0" applyProtection="0">
      <alignment vertical="top"/>
      <protection locked="0"/>
    </xf>
    <xf numFmtId="9" fontId="4" fillId="0" borderId="0" applyFont="0" applyFill="0" applyBorder="0" applyProtection="0">
      <alignment horizontal="center" vertical="center"/>
    </xf>
    <xf numFmtId="0" fontId="7" fillId="0" borderId="0"/>
    <xf numFmtId="166" fontId="4" fillId="0" borderId="1" applyFont="0" applyFill="0" applyAlignment="0" applyProtection="0"/>
    <xf numFmtId="0" fontId="6" fillId="0" borderId="0" applyNumberFormat="0" applyFill="0" applyBorder="0" applyAlignment="0" applyProtection="0"/>
    <xf numFmtId="0" fontId="5" fillId="0" borderId="0" applyNumberFormat="0" applyFill="0" applyAlignment="0" applyProtection="0"/>
    <xf numFmtId="0" fontId="5" fillId="0" borderId="0" applyNumberFormat="0" applyFill="0" applyProtection="0">
      <alignment vertical="top"/>
    </xf>
    <xf numFmtId="0" fontId="4" fillId="0" borderId="0" applyNumberFormat="0" applyFill="0" applyProtection="0">
      <alignment horizontal="right" vertical="center" indent="1"/>
    </xf>
    <xf numFmtId="14" fontId="4" fillId="0" borderId="0" applyFont="0" applyFill="0" applyBorder="0">
      <alignment horizontal="center" vertical="center"/>
    </xf>
    <xf numFmtId="168" fontId="4" fillId="0" borderId="0" applyFont="0" applyFill="0" applyBorder="0" applyProtection="0">
      <alignment horizontal="center" vertical="center"/>
    </xf>
    <xf numFmtId="0" fontId="7" fillId="3" borderId="0" applyNumberFormat="0" applyBorder="0" applyAlignment="0" applyProtection="0"/>
    <xf numFmtId="165" fontId="4" fillId="0" borderId="0" applyFont="0" applyFill="0" applyBorder="0" applyAlignment="0" applyProtection="0"/>
    <xf numFmtId="164" fontId="4" fillId="0" borderId="0" applyFont="0" applyFill="0" applyBorder="0" applyAlignment="0" applyProtection="0"/>
    <xf numFmtId="0" fontId="16" fillId="0" borderId="0" applyNumberFormat="0" applyFill="0" applyBorder="0" applyAlignment="0" applyProtection="0"/>
    <xf numFmtId="0" fontId="17" fillId="11" borderId="0" applyNumberFormat="0" applyBorder="0" applyAlignment="0" applyProtection="0"/>
    <xf numFmtId="0" fontId="18" fillId="12" borderId="0" applyNumberFormat="0" applyBorder="0" applyAlignment="0" applyProtection="0"/>
    <xf numFmtId="0" fontId="19" fillId="13" borderId="0" applyNumberFormat="0" applyBorder="0" applyAlignment="0" applyProtection="0"/>
    <xf numFmtId="0" fontId="20" fillId="14" borderId="9" applyNumberFormat="0" applyAlignment="0" applyProtection="0"/>
    <xf numFmtId="0" fontId="21" fillId="15" borderId="10" applyNumberFormat="0" applyAlignment="0" applyProtection="0"/>
    <xf numFmtId="0" fontId="22" fillId="15" borderId="9" applyNumberFormat="0" applyAlignment="0" applyProtection="0"/>
    <xf numFmtId="0" fontId="23" fillId="0" borderId="11" applyNumberFormat="0" applyFill="0" applyAlignment="0" applyProtection="0"/>
    <xf numFmtId="0" fontId="13" fillId="16" borderId="12" applyNumberFormat="0" applyAlignment="0" applyProtection="0"/>
    <xf numFmtId="0" fontId="24" fillId="0" borderId="0" applyNumberFormat="0" applyFill="0" applyBorder="0" applyAlignment="0" applyProtection="0"/>
    <xf numFmtId="0" fontId="4" fillId="17" borderId="13" applyNumberFormat="0" applyFont="0" applyAlignment="0" applyProtection="0"/>
    <xf numFmtId="0" fontId="25" fillId="0" borderId="0" applyNumberFormat="0" applyFill="0" applyBorder="0" applyAlignment="0" applyProtection="0"/>
    <xf numFmtId="0" fontId="26" fillId="0" borderId="14" applyNumberFormat="0" applyFill="0" applyAlignment="0" applyProtection="0"/>
    <xf numFmtId="0" fontId="7" fillId="18" borderId="0" applyNumberFormat="0" applyBorder="0" applyAlignment="0" applyProtection="0"/>
    <xf numFmtId="0" fontId="4" fillId="19" borderId="0" applyNumberFormat="0" applyBorder="0" applyAlignment="0" applyProtection="0"/>
    <xf numFmtId="0" fontId="4" fillId="20" borderId="0" applyNumberFormat="0" applyBorder="0" applyAlignment="0" applyProtection="0"/>
    <xf numFmtId="0" fontId="4" fillId="21" borderId="0" applyNumberFormat="0" applyBorder="0" applyAlignment="0" applyProtection="0"/>
    <xf numFmtId="0" fontId="7" fillId="22" borderId="0" applyNumberFormat="0" applyBorder="0" applyAlignment="0" applyProtection="0"/>
    <xf numFmtId="0" fontId="4" fillId="23" borderId="0" applyNumberFormat="0" applyBorder="0" applyAlignment="0" applyProtection="0"/>
    <xf numFmtId="0" fontId="4" fillId="24" borderId="0" applyNumberFormat="0" applyBorder="0" applyAlignment="0" applyProtection="0"/>
    <xf numFmtId="0" fontId="4" fillId="25" borderId="0" applyNumberFormat="0" applyBorder="0" applyAlignment="0" applyProtection="0"/>
    <xf numFmtId="0" fontId="4" fillId="26" borderId="0" applyNumberFormat="0" applyBorder="0" applyAlignment="0" applyProtection="0"/>
    <xf numFmtId="0" fontId="4" fillId="27" borderId="0" applyNumberFormat="0" applyBorder="0" applyAlignment="0" applyProtection="0"/>
    <xf numFmtId="0" fontId="4" fillId="28" borderId="0" applyNumberFormat="0" applyBorder="0" applyAlignment="0" applyProtection="0"/>
    <xf numFmtId="0" fontId="7" fillId="29" borderId="0" applyNumberFormat="0" applyBorder="0" applyAlignment="0" applyProtection="0"/>
    <xf numFmtId="0" fontId="4" fillId="30" borderId="0" applyNumberFormat="0" applyBorder="0" applyAlignment="0" applyProtection="0"/>
    <xf numFmtId="0" fontId="4" fillId="31" borderId="0" applyNumberFormat="0" applyBorder="0" applyAlignment="0" applyProtection="0"/>
    <xf numFmtId="0" fontId="4" fillId="32" borderId="0" applyNumberFormat="0" applyBorder="0" applyAlignment="0" applyProtection="0"/>
    <xf numFmtId="0" fontId="7" fillId="33" borderId="0" applyNumberFormat="0" applyBorder="0" applyAlignment="0" applyProtection="0"/>
    <xf numFmtId="0" fontId="4" fillId="34" borderId="0" applyNumberFormat="0" applyBorder="0" applyAlignment="0" applyProtection="0"/>
    <xf numFmtId="0" fontId="4" fillId="35" borderId="0" applyNumberFormat="0" applyBorder="0" applyAlignment="0" applyProtection="0"/>
    <xf numFmtId="0" fontId="4" fillId="36" borderId="0" applyNumberFormat="0" applyBorder="0" applyAlignment="0" applyProtection="0"/>
    <xf numFmtId="0" fontId="7" fillId="37" borderId="0" applyNumberFormat="0" applyBorder="0" applyAlignment="0" applyProtection="0"/>
    <xf numFmtId="0" fontId="4" fillId="38" borderId="0" applyNumberFormat="0" applyBorder="0" applyAlignment="0" applyProtection="0"/>
    <xf numFmtId="0" fontId="4" fillId="39" borderId="0" applyNumberFormat="0" applyBorder="0" applyAlignment="0" applyProtection="0"/>
    <xf numFmtId="0" fontId="4" fillId="40" borderId="0" applyNumberFormat="0" applyBorder="0" applyAlignment="0" applyProtection="0"/>
    <xf numFmtId="44" fontId="4" fillId="0" borderId="0" applyFont="0" applyFill="0" applyBorder="0" applyAlignment="0" applyProtection="0"/>
  </cellStyleXfs>
  <cellXfs count="152">
    <xf numFmtId="0" fontId="0" fillId="0" borderId="0" xfId="0"/>
    <xf numFmtId="0" fontId="0" fillId="0" borderId="0" xfId="0" applyAlignment="1">
      <alignment vertical="center"/>
    </xf>
    <xf numFmtId="0" fontId="0" fillId="0" borderId="0" xfId="0" applyAlignment="1">
      <alignment horizontal="right" vertical="center"/>
    </xf>
    <xf numFmtId="0" fontId="0" fillId="0" borderId="4" xfId="0" applyBorder="1" applyAlignment="1">
      <alignment horizontal="center" vertical="center"/>
    </xf>
    <xf numFmtId="0" fontId="3" fillId="0" borderId="0" xfId="0" applyFont="1" applyAlignment="1">
      <alignment horizontal="center" vertical="center"/>
    </xf>
    <xf numFmtId="0" fontId="3" fillId="2" borderId="0" xfId="0" applyFont="1" applyFill="1"/>
    <xf numFmtId="0" fontId="3" fillId="0" borderId="0" xfId="0" applyFont="1" applyAlignment="1">
      <alignment vertical="center"/>
    </xf>
    <xf numFmtId="0" fontId="3" fillId="0" borderId="0" xfId="0" applyFont="1" applyAlignment="1">
      <alignment horizontal="left" vertical="center" indent="2"/>
    </xf>
    <xf numFmtId="0" fontId="3" fillId="0" borderId="0" xfId="0" applyFont="1"/>
    <xf numFmtId="0" fontId="3" fillId="0" borderId="0" xfId="0" applyFont="1" applyAlignment="1">
      <alignment horizontal="right" vertical="center"/>
    </xf>
    <xf numFmtId="0" fontId="3" fillId="0" borderId="3" xfId="0" applyFont="1" applyBorder="1"/>
    <xf numFmtId="0" fontId="11" fillId="0" borderId="0" xfId="0" applyFont="1" applyAlignment="1">
      <alignment vertical="center"/>
    </xf>
    <xf numFmtId="0" fontId="8" fillId="0" borderId="3" xfId="0" applyFont="1" applyBorder="1" applyAlignment="1">
      <alignment horizontal="center" vertical="center" wrapText="1"/>
    </xf>
    <xf numFmtId="0" fontId="9" fillId="0" borderId="8" xfId="0" applyFont="1" applyBorder="1"/>
    <xf numFmtId="0" fontId="14" fillId="0" borderId="8" xfId="0" applyFont="1" applyBorder="1" applyAlignment="1">
      <alignment vertical="center"/>
    </xf>
    <xf numFmtId="0" fontId="15" fillId="0" borderId="8" xfId="0" applyFont="1" applyBorder="1" applyAlignment="1">
      <alignment vertical="center"/>
    </xf>
    <xf numFmtId="0" fontId="12" fillId="0" borderId="8" xfId="0" applyFont="1" applyBorder="1" applyAlignment="1">
      <alignment vertical="center"/>
    </xf>
    <xf numFmtId="0" fontId="1" fillId="10" borderId="1" xfId="0" applyFont="1" applyFill="1" applyBorder="1" applyAlignment="1">
      <alignment horizontal="center" vertical="center" shrinkToFit="1"/>
    </xf>
    <xf numFmtId="167" fontId="1" fillId="10" borderId="6" xfId="0" applyNumberFormat="1" applyFont="1" applyFill="1" applyBorder="1" applyAlignment="1">
      <alignment horizontal="center" vertical="center"/>
    </xf>
    <xf numFmtId="167" fontId="1" fillId="10" borderId="5" xfId="0" applyNumberFormat="1" applyFont="1" applyFill="1" applyBorder="1" applyAlignment="1">
      <alignment horizontal="center" vertical="center"/>
    </xf>
    <xf numFmtId="167" fontId="1" fillId="10" borderId="7" xfId="0" applyNumberFormat="1" applyFont="1" applyFill="1" applyBorder="1" applyAlignment="1">
      <alignment horizontal="center" vertical="center"/>
    </xf>
    <xf numFmtId="167" fontId="1" fillId="10" borderId="2" xfId="0" applyNumberFormat="1" applyFont="1" applyFill="1" applyBorder="1" applyAlignment="1">
      <alignment horizontal="center" vertical="center"/>
    </xf>
    <xf numFmtId="167" fontId="1" fillId="10" borderId="0" xfId="0" applyNumberFormat="1" applyFont="1" applyFill="1" applyAlignment="1">
      <alignment horizontal="center" vertical="center"/>
    </xf>
    <xf numFmtId="167" fontId="1" fillId="10" borderId="3" xfId="0" applyNumberFormat="1" applyFont="1" applyFill="1" applyBorder="1" applyAlignment="1">
      <alignment horizontal="center" vertical="center"/>
    </xf>
    <xf numFmtId="0" fontId="28" fillId="0" borderId="0" xfId="5" applyFont="1" applyFill="1" applyBorder="1" applyAlignment="1">
      <alignment horizontal="left" vertical="center"/>
    </xf>
    <xf numFmtId="0" fontId="28" fillId="0" borderId="0" xfId="0" applyFont="1" applyAlignment="1">
      <alignment horizontal="left" vertical="center"/>
    </xf>
    <xf numFmtId="0" fontId="1" fillId="41" borderId="0" xfId="0" applyFont="1" applyFill="1" applyAlignment="1">
      <alignment horizontal="left" vertical="center" wrapText="1" indent="2"/>
    </xf>
    <xf numFmtId="0" fontId="1" fillId="41" borderId="0" xfId="0" applyFont="1" applyFill="1" applyAlignment="1">
      <alignment horizontal="center" vertical="center"/>
    </xf>
    <xf numFmtId="9" fontId="27" fillId="41" borderId="0" xfId="2" applyFont="1" applyFill="1" applyBorder="1">
      <alignment horizontal="center" vertical="center"/>
    </xf>
    <xf numFmtId="14" fontId="1" fillId="41" borderId="0" xfId="9" applyFont="1" applyFill="1" applyBorder="1">
      <alignment horizontal="center" vertical="center"/>
    </xf>
    <xf numFmtId="168" fontId="1" fillId="41" borderId="0" xfId="10" applyFont="1" applyFill="1" applyBorder="1">
      <alignment horizontal="center" vertical="center"/>
    </xf>
    <xf numFmtId="44" fontId="1" fillId="41" borderId="0" xfId="12" applyNumberFormat="1" applyFont="1" applyFill="1" applyAlignment="1">
      <alignment horizontal="left" vertical="center" wrapText="1" indent="2"/>
    </xf>
    <xf numFmtId="169" fontId="1" fillId="41" borderId="0" xfId="12" applyNumberFormat="1" applyFont="1" applyFill="1" applyAlignment="1">
      <alignment horizontal="left" vertical="center" wrapText="1" indent="2"/>
    </xf>
    <xf numFmtId="10" fontId="27" fillId="41" borderId="0" xfId="2" applyNumberFormat="1" applyFont="1" applyFill="1" applyBorder="1">
      <alignment horizontal="center" vertical="center"/>
    </xf>
    <xf numFmtId="0" fontId="0" fillId="41" borderId="4" xfId="0" applyFill="1" applyBorder="1" applyAlignment="1">
      <alignment horizontal="center" vertical="center"/>
    </xf>
    <xf numFmtId="167" fontId="1" fillId="41" borderId="3" xfId="0" applyNumberFormat="1" applyFont="1" applyFill="1" applyBorder="1" applyAlignment="1">
      <alignment horizontal="center" vertical="center"/>
    </xf>
    <xf numFmtId="0" fontId="0" fillId="41" borderId="0" xfId="0" applyFill="1"/>
    <xf numFmtId="0" fontId="1" fillId="10" borderId="15" xfId="0" applyFont="1" applyFill="1" applyBorder="1" applyAlignment="1">
      <alignment horizontal="center" vertical="center" shrinkToFit="1"/>
    </xf>
    <xf numFmtId="167" fontId="1" fillId="41" borderId="0" xfId="0" applyNumberFormat="1" applyFont="1" applyFill="1" applyAlignment="1">
      <alignment horizontal="center" vertical="center"/>
    </xf>
    <xf numFmtId="9" fontId="27" fillId="41" borderId="0" xfId="2" applyFont="1" applyFill="1">
      <alignment horizontal="center" vertical="center"/>
    </xf>
    <xf numFmtId="14" fontId="27" fillId="41" borderId="0" xfId="9" applyFont="1" applyFill="1" applyBorder="1">
      <alignment horizontal="center" vertical="center"/>
    </xf>
    <xf numFmtId="0" fontId="30" fillId="0" borderId="0" xfId="0" applyFont="1"/>
    <xf numFmtId="0" fontId="30" fillId="0" borderId="0" xfId="0" applyFont="1" applyAlignment="1">
      <alignment horizontal="center"/>
    </xf>
    <xf numFmtId="0" fontId="1" fillId="0" borderId="0" xfId="0" applyFont="1" applyAlignment="1">
      <alignment vertical="center"/>
    </xf>
    <xf numFmtId="0" fontId="1" fillId="0" borderId="0" xfId="0" applyFont="1" applyAlignment="1">
      <alignment horizontal="center" vertical="center"/>
    </xf>
    <xf numFmtId="0" fontId="1" fillId="0" borderId="0" xfId="0" applyFont="1" applyAlignment="1">
      <alignment horizontal="left" vertical="center" indent="2"/>
    </xf>
    <xf numFmtId="0" fontId="1" fillId="0" borderId="0" xfId="0" applyFont="1"/>
    <xf numFmtId="0" fontId="1" fillId="0" borderId="0" xfId="0" applyFont="1" applyAlignment="1">
      <alignment horizontal="right" vertical="center"/>
    </xf>
    <xf numFmtId="0" fontId="1" fillId="0" borderId="0" xfId="8" applyFont="1" applyFill="1" applyAlignment="1">
      <alignment horizontal="left" vertical="center" indent="2"/>
    </xf>
    <xf numFmtId="44" fontId="1" fillId="0" borderId="0" xfId="12" applyNumberFormat="1" applyFont="1" applyAlignment="1">
      <alignment horizontal="left" vertical="center" indent="2"/>
    </xf>
    <xf numFmtId="0" fontId="8" fillId="9" borderId="0" xfId="0" applyFont="1" applyFill="1" applyAlignment="1">
      <alignment horizontal="left" vertical="center" indent="1"/>
    </xf>
    <xf numFmtId="0" fontId="8" fillId="9" borderId="0" xfId="0" applyFont="1" applyFill="1" applyAlignment="1">
      <alignment horizontal="left" vertical="center" wrapText="1" indent="1"/>
    </xf>
    <xf numFmtId="0" fontId="8" fillId="9" borderId="0" xfId="0" applyFont="1" applyFill="1" applyAlignment="1">
      <alignment horizontal="center" vertical="center" wrapText="1"/>
    </xf>
    <xf numFmtId="0" fontId="27" fillId="0" borderId="0" xfId="0" applyFont="1" applyAlignment="1">
      <alignment horizontal="left" vertical="center" wrapText="1" indent="1"/>
    </xf>
    <xf numFmtId="44" fontId="27" fillId="0" borderId="0" xfId="0" applyNumberFormat="1" applyFont="1" applyAlignment="1">
      <alignment horizontal="left" vertical="center" wrapText="1" indent="1"/>
    </xf>
    <xf numFmtId="169" fontId="27" fillId="0" borderId="0" xfId="0" applyNumberFormat="1" applyFont="1" applyAlignment="1">
      <alignment horizontal="left" vertical="center" wrapText="1" indent="1"/>
    </xf>
    <xf numFmtId="9" fontId="27" fillId="0" borderId="0" xfId="2" applyFont="1" applyFill="1" applyBorder="1">
      <alignment horizontal="center" vertical="center"/>
    </xf>
    <xf numFmtId="14" fontId="1" fillId="0" borderId="0" xfId="9" applyFont="1" applyFill="1" applyBorder="1">
      <alignment horizontal="center" vertical="center"/>
    </xf>
    <xf numFmtId="168" fontId="1" fillId="0" borderId="0" xfId="10" applyFont="1" applyFill="1" applyBorder="1">
      <alignment horizontal="center" vertical="center"/>
    </xf>
    <xf numFmtId="1" fontId="31" fillId="41" borderId="0" xfId="10" applyNumberFormat="1" applyFont="1" applyFill="1" applyBorder="1">
      <alignment horizontal="center" vertical="center"/>
    </xf>
    <xf numFmtId="168" fontId="31" fillId="41" borderId="0" xfId="10" applyFont="1" applyFill="1" applyBorder="1">
      <alignment horizontal="center" vertical="center"/>
    </xf>
    <xf numFmtId="0" fontId="27" fillId="2" borderId="0" xfId="0" applyFont="1" applyFill="1" applyAlignment="1">
      <alignment horizontal="left" vertical="center" wrapText="1" indent="1"/>
    </xf>
    <xf numFmtId="0" fontId="1" fillId="2" borderId="0" xfId="0" applyFont="1" applyFill="1" applyAlignment="1">
      <alignment horizontal="center" vertical="center"/>
    </xf>
    <xf numFmtId="9" fontId="27" fillId="2" borderId="0" xfId="2" applyFont="1" applyFill="1" applyBorder="1">
      <alignment horizontal="center" vertical="center"/>
    </xf>
    <xf numFmtId="14" fontId="1" fillId="2" borderId="0" xfId="9" applyFont="1" applyFill="1" applyBorder="1">
      <alignment horizontal="center" vertical="center"/>
    </xf>
    <xf numFmtId="168" fontId="1" fillId="2" borderId="0" xfId="10" applyFont="1" applyFill="1" applyBorder="1">
      <alignment horizontal="center" vertical="center"/>
    </xf>
    <xf numFmtId="1" fontId="1" fillId="2" borderId="0" xfId="10" applyNumberFormat="1" applyFont="1" applyFill="1" applyBorder="1">
      <alignment horizontal="center" vertical="center"/>
    </xf>
    <xf numFmtId="1" fontId="1" fillId="41" borderId="0" xfId="10" applyNumberFormat="1" applyFont="1" applyFill="1" applyBorder="1">
      <alignment horizontal="center" vertical="center"/>
    </xf>
    <xf numFmtId="44" fontId="27" fillId="2" borderId="0" xfId="12" applyNumberFormat="1" applyFont="1" applyFill="1" applyAlignment="1">
      <alignment horizontal="left" vertical="center" wrapText="1" indent="1"/>
    </xf>
    <xf numFmtId="169" fontId="27" fillId="2" borderId="0" xfId="12" applyNumberFormat="1" applyFont="1" applyFill="1" applyAlignment="1">
      <alignment horizontal="left" vertical="center" wrapText="1" indent="1"/>
    </xf>
    <xf numFmtId="0" fontId="1" fillId="41" borderId="0" xfId="0" applyFont="1" applyFill="1" applyAlignment="1">
      <alignment horizontal="left" vertical="center" wrapText="1" indent="3"/>
    </xf>
    <xf numFmtId="0" fontId="30" fillId="0" borderId="0" xfId="0" applyFont="1" applyAlignment="1">
      <alignment horizontal="left" wrapText="1" indent="1"/>
    </xf>
    <xf numFmtId="0" fontId="1" fillId="0" borderId="0" xfId="0" applyFont="1" applyAlignment="1">
      <alignment horizontal="left" vertical="center" wrapText="1" indent="2"/>
    </xf>
    <xf numFmtId="0" fontId="30" fillId="0" borderId="0" xfId="0" applyFont="1" applyAlignment="1">
      <alignment horizontal="center" vertical="center"/>
    </xf>
    <xf numFmtId="0" fontId="32" fillId="0" borderId="0" xfId="0" applyFont="1" applyAlignment="1">
      <alignment horizontal="center" vertical="center"/>
    </xf>
    <xf numFmtId="14" fontId="30" fillId="0" borderId="0" xfId="9" applyFont="1">
      <alignment horizontal="center" vertical="center"/>
    </xf>
    <xf numFmtId="14" fontId="1" fillId="0" borderId="0" xfId="9" applyFont="1" applyFill="1">
      <alignment horizontal="center" vertical="center"/>
    </xf>
    <xf numFmtId="0" fontId="33" fillId="0" borderId="0" xfId="0" applyFont="1" applyAlignment="1">
      <alignment horizontal="center"/>
    </xf>
    <xf numFmtId="0" fontId="34" fillId="0" borderId="0" xfId="1" applyFont="1" applyAlignment="1" applyProtection="1">
      <alignment horizontal="center" vertical="center"/>
    </xf>
    <xf numFmtId="0" fontId="10" fillId="0" borderId="0" xfId="6" applyFont="1" applyFill="1" applyAlignment="1">
      <alignment horizontal="left" vertical="center" indent="2"/>
    </xf>
    <xf numFmtId="0" fontId="10" fillId="0" borderId="0" xfId="0" applyFont="1" applyAlignment="1">
      <alignment horizontal="left" vertical="center" indent="2"/>
    </xf>
    <xf numFmtId="0" fontId="3" fillId="0" borderId="0" xfId="0" applyFont="1" applyAlignment="1">
      <alignment horizontal="center"/>
    </xf>
    <xf numFmtId="0" fontId="4" fillId="0" borderId="0" xfId="0" applyFont="1"/>
    <xf numFmtId="0" fontId="3" fillId="0" borderId="0" xfId="8" applyFont="1" applyFill="1" applyAlignment="1">
      <alignment horizontal="left" vertical="center" indent="2"/>
    </xf>
    <xf numFmtId="14" fontId="3" fillId="0" borderId="0" xfId="9" applyFont="1" applyFill="1" applyBorder="1" applyAlignment="1">
      <alignment horizontal="left" vertical="center"/>
    </xf>
    <xf numFmtId="0" fontId="3" fillId="0" borderId="0" xfId="0" applyFont="1" applyAlignment="1">
      <alignment horizontal="left" vertical="center"/>
    </xf>
    <xf numFmtId="170" fontId="3" fillId="0" borderId="0" xfId="12" applyNumberFormat="1" applyFont="1" applyAlignment="1">
      <alignment horizontal="left" vertical="center" indent="2"/>
    </xf>
    <xf numFmtId="14" fontId="10" fillId="0" borderId="0" xfId="12" applyNumberFormat="1" applyFont="1" applyAlignment="1">
      <alignment horizontal="left" vertical="center" indent="2"/>
    </xf>
    <xf numFmtId="8" fontId="30" fillId="0" borderId="0" xfId="0" applyNumberFormat="1" applyFont="1"/>
    <xf numFmtId="0" fontId="1" fillId="42" borderId="0" xfId="0" applyFont="1" applyFill="1" applyAlignment="1">
      <alignment horizontal="left" vertical="center" wrapText="1" indent="2"/>
    </xf>
    <xf numFmtId="44" fontId="1" fillId="42" borderId="0" xfId="12" applyNumberFormat="1" applyFont="1" applyFill="1" applyAlignment="1">
      <alignment horizontal="left" vertical="center" wrapText="1" indent="2"/>
    </xf>
    <xf numFmtId="0" fontId="1" fillId="42" borderId="0" xfId="0" applyFont="1" applyFill="1" applyAlignment="1">
      <alignment horizontal="center" vertical="center"/>
    </xf>
    <xf numFmtId="10" fontId="27" fillId="42" borderId="0" xfId="2" applyNumberFormat="1" applyFont="1" applyFill="1" applyBorder="1">
      <alignment horizontal="center" vertical="center"/>
    </xf>
    <xf numFmtId="9" fontId="27" fillId="42" borderId="0" xfId="2" applyFont="1" applyFill="1" applyBorder="1">
      <alignment horizontal="center" vertical="center"/>
    </xf>
    <xf numFmtId="14" fontId="1" fillId="42" borderId="0" xfId="9" applyFont="1" applyFill="1" applyBorder="1">
      <alignment horizontal="center" vertical="center"/>
    </xf>
    <xf numFmtId="168" fontId="1" fillId="42" borderId="0" xfId="10" applyFont="1" applyFill="1" applyBorder="1">
      <alignment horizontal="center" vertical="center"/>
    </xf>
    <xf numFmtId="44" fontId="27" fillId="43" borderId="0" xfId="0" applyNumberFormat="1" applyFont="1" applyFill="1" applyAlignment="1">
      <alignment horizontal="left" vertical="center" wrapText="1" indent="1"/>
    </xf>
    <xf numFmtId="169" fontId="27" fillId="43" borderId="0" xfId="0" applyNumberFormat="1" applyFont="1" applyFill="1" applyAlignment="1">
      <alignment horizontal="left" vertical="center" wrapText="1" indent="1"/>
    </xf>
    <xf numFmtId="14" fontId="27" fillId="42" borderId="0" xfId="9" applyFont="1" applyFill="1" applyBorder="1">
      <alignment horizontal="center" vertical="center"/>
    </xf>
    <xf numFmtId="1" fontId="1" fillId="42" borderId="0" xfId="10" applyNumberFormat="1" applyFont="1" applyFill="1" applyBorder="1">
      <alignment horizontal="center" vertical="center"/>
    </xf>
    <xf numFmtId="169" fontId="27" fillId="41" borderId="0" xfId="12" applyNumberFormat="1" applyFont="1" applyFill="1" applyAlignment="1">
      <alignment horizontal="left" vertical="center" wrapText="1" indent="2"/>
    </xf>
    <xf numFmtId="44" fontId="27" fillId="41" borderId="0" xfId="12" applyNumberFormat="1" applyFont="1" applyFill="1" applyAlignment="1">
      <alignment horizontal="left" vertical="center" wrapText="1" indent="2"/>
    </xf>
    <xf numFmtId="0" fontId="35" fillId="41" borderId="0" xfId="0" applyFont="1" applyFill="1" applyAlignment="1">
      <alignment horizontal="left" vertical="center" wrapText="1" indent="2"/>
    </xf>
    <xf numFmtId="0" fontId="27" fillId="42" borderId="0" xfId="0" applyFont="1" applyFill="1" applyAlignment="1">
      <alignment horizontal="left" vertical="center" wrapText="1" indent="2"/>
    </xf>
    <xf numFmtId="169" fontId="27" fillId="42" borderId="0" xfId="12" applyNumberFormat="1" applyFont="1" applyFill="1" applyAlignment="1">
      <alignment horizontal="left" vertical="center" wrapText="1" indent="2"/>
    </xf>
    <xf numFmtId="44" fontId="27" fillId="42" borderId="0" xfId="12" applyNumberFormat="1" applyFont="1" applyFill="1" applyAlignment="1">
      <alignment horizontal="left" vertical="center" wrapText="1" indent="2"/>
    </xf>
    <xf numFmtId="1" fontId="31" fillId="42" borderId="0" xfId="10" applyNumberFormat="1" applyFont="1" applyFill="1" applyBorder="1">
      <alignment horizontal="center" vertical="center"/>
    </xf>
    <xf numFmtId="10" fontId="1" fillId="42" borderId="0" xfId="2" applyNumberFormat="1" applyFont="1" applyFill="1" applyBorder="1">
      <alignment horizontal="center" vertical="center"/>
    </xf>
    <xf numFmtId="9" fontId="1" fillId="42" borderId="0" xfId="2" applyFont="1" applyFill="1" applyBorder="1">
      <alignment horizontal="center" vertical="center"/>
    </xf>
    <xf numFmtId="8" fontId="1" fillId="42" borderId="0" xfId="12" applyNumberFormat="1" applyFont="1" applyFill="1" applyAlignment="1">
      <alignment horizontal="left" vertical="center" wrapText="1" indent="2"/>
    </xf>
    <xf numFmtId="0" fontId="26" fillId="41" borderId="16" xfId="0" applyFont="1" applyFill="1" applyBorder="1"/>
    <xf numFmtId="169" fontId="26" fillId="41" borderId="0" xfId="0" applyNumberFormat="1" applyFont="1" applyFill="1"/>
    <xf numFmtId="165" fontId="0" fillId="41" borderId="0" xfId="12" applyFont="1" applyFill="1" applyBorder="1"/>
    <xf numFmtId="169" fontId="0" fillId="41" borderId="0" xfId="0" applyNumberFormat="1" applyFill="1"/>
    <xf numFmtId="44" fontId="0" fillId="41" borderId="0" xfId="12" applyNumberFormat="1" applyFont="1" applyFill="1" applyBorder="1"/>
    <xf numFmtId="0" fontId="0" fillId="41" borderId="16" xfId="0" applyFill="1" applyBorder="1"/>
    <xf numFmtId="44" fontId="26" fillId="41" borderId="0" xfId="0" applyNumberFormat="1" applyFont="1" applyFill="1"/>
    <xf numFmtId="14" fontId="0" fillId="41" borderId="0" xfId="0" applyNumberFormat="1" applyFill="1" applyAlignment="1">
      <alignment horizontal="center"/>
    </xf>
    <xf numFmtId="0" fontId="0" fillId="41" borderId="0" xfId="0" applyFill="1" applyAlignment="1">
      <alignment horizontal="center"/>
    </xf>
    <xf numFmtId="0" fontId="0" fillId="2" borderId="0" xfId="0" applyFill="1"/>
    <xf numFmtId="169" fontId="26" fillId="2" borderId="0" xfId="0" applyNumberFormat="1" applyFont="1" applyFill="1"/>
    <xf numFmtId="0" fontId="0" fillId="2" borderId="16" xfId="0" applyFill="1" applyBorder="1"/>
    <xf numFmtId="10" fontId="26" fillId="2" borderId="0" xfId="2" applyNumberFormat="1" applyFont="1" applyFill="1" applyBorder="1">
      <alignment horizontal="center" vertical="center"/>
    </xf>
    <xf numFmtId="0" fontId="1" fillId="44" borderId="0" xfId="0" applyFont="1" applyFill="1" applyAlignment="1">
      <alignment horizontal="left" vertical="center" wrapText="1" indent="2"/>
    </xf>
    <xf numFmtId="44" fontId="27" fillId="44" borderId="0" xfId="12" applyNumberFormat="1" applyFont="1" applyFill="1" applyAlignment="1">
      <alignment horizontal="left" vertical="center" wrapText="1" indent="2"/>
    </xf>
    <xf numFmtId="0" fontId="27" fillId="44" borderId="0" xfId="0" applyFont="1" applyFill="1" applyAlignment="1">
      <alignment horizontal="left" vertical="center" wrapText="1" indent="1"/>
    </xf>
    <xf numFmtId="169" fontId="27" fillId="44" borderId="0" xfId="12" applyNumberFormat="1" applyFont="1" applyFill="1" applyAlignment="1">
      <alignment horizontal="left" vertical="center" wrapText="1" indent="2"/>
    </xf>
    <xf numFmtId="0" fontId="1" fillId="44" borderId="0" xfId="0" applyFont="1" applyFill="1" applyAlignment="1">
      <alignment horizontal="center" vertical="center"/>
    </xf>
    <xf numFmtId="10" fontId="27" fillId="44" borderId="0" xfId="2" applyNumberFormat="1" applyFont="1" applyFill="1" applyBorder="1">
      <alignment horizontal="center" vertical="center"/>
    </xf>
    <xf numFmtId="9" fontId="27" fillId="44" borderId="0" xfId="2" applyFont="1" applyFill="1" applyBorder="1">
      <alignment horizontal="center" vertical="center"/>
    </xf>
    <xf numFmtId="14" fontId="1" fillId="44" borderId="0" xfId="9" applyFont="1" applyFill="1" applyBorder="1">
      <alignment horizontal="center" vertical="center"/>
    </xf>
    <xf numFmtId="168" fontId="1" fillId="44" borderId="0" xfId="10" applyFont="1" applyFill="1" applyBorder="1">
      <alignment horizontal="center" vertical="center"/>
    </xf>
    <xf numFmtId="1" fontId="1" fillId="44" borderId="0" xfId="10" applyNumberFormat="1" applyFont="1" applyFill="1" applyBorder="1">
      <alignment horizontal="center" vertical="center"/>
    </xf>
    <xf numFmtId="0" fontId="13" fillId="6" borderId="0" xfId="0" applyFont="1" applyFill="1" applyAlignment="1">
      <alignment horizontal="center" vertical="center" wrapText="1"/>
    </xf>
    <xf numFmtId="0" fontId="10" fillId="4" borderId="0" xfId="0" applyFont="1" applyFill="1" applyAlignment="1">
      <alignment horizontal="center" vertical="center" wrapText="1"/>
    </xf>
    <xf numFmtId="0" fontId="29" fillId="2" borderId="0" xfId="5" applyFont="1" applyFill="1" applyAlignment="1">
      <alignment horizontal="left" vertical="center" indent="1"/>
    </xf>
    <xf numFmtId="0" fontId="11" fillId="2" borderId="0" xfId="0" applyFont="1" applyFill="1" applyAlignment="1">
      <alignment horizontal="center" vertical="center"/>
    </xf>
    <xf numFmtId="0" fontId="3" fillId="2" borderId="0" xfId="0" applyFont="1" applyFill="1" applyAlignment="1">
      <alignment horizontal="center" vertical="center"/>
    </xf>
    <xf numFmtId="0" fontId="13" fillId="5" borderId="0" xfId="11" applyFont="1" applyFill="1" applyAlignment="1">
      <alignment horizontal="center" vertical="center" wrapText="1"/>
    </xf>
    <xf numFmtId="0" fontId="13" fillId="7" borderId="0" xfId="0" applyFont="1" applyFill="1" applyAlignment="1">
      <alignment horizontal="center" vertical="center" wrapText="1"/>
    </xf>
    <xf numFmtId="0" fontId="13" fillId="8" borderId="0" xfId="0" applyFont="1" applyFill="1" applyAlignment="1">
      <alignment horizontal="center" vertical="center" wrapText="1"/>
    </xf>
    <xf numFmtId="0" fontId="1" fillId="45" borderId="0" xfId="0" applyFont="1" applyFill="1" applyAlignment="1">
      <alignment horizontal="left" vertical="center" wrapText="1" indent="2"/>
    </xf>
    <xf numFmtId="44" fontId="1" fillId="45" borderId="0" xfId="12" applyNumberFormat="1" applyFont="1" applyFill="1" applyAlignment="1">
      <alignment horizontal="left" vertical="center" wrapText="1" indent="2"/>
    </xf>
    <xf numFmtId="44" fontId="27" fillId="45" borderId="0" xfId="12" applyNumberFormat="1" applyFont="1" applyFill="1" applyAlignment="1">
      <alignment horizontal="left" vertical="center" wrapText="1" indent="2"/>
    </xf>
    <xf numFmtId="169" fontId="27" fillId="45" borderId="0" xfId="12" applyNumberFormat="1" applyFont="1" applyFill="1" applyAlignment="1">
      <alignment horizontal="left" vertical="center" wrapText="1" indent="2"/>
    </xf>
    <xf numFmtId="0" fontId="1" fillId="45" borderId="0" xfId="0" applyFont="1" applyFill="1" applyAlignment="1">
      <alignment horizontal="center" vertical="center"/>
    </xf>
    <xf numFmtId="10" fontId="27" fillId="45" borderId="0" xfId="2" applyNumberFormat="1" applyFont="1" applyFill="1" applyBorder="1">
      <alignment horizontal="center" vertical="center"/>
    </xf>
    <xf numFmtId="9" fontId="27" fillId="45" borderId="0" xfId="2" applyFont="1" applyFill="1" applyBorder="1">
      <alignment horizontal="center" vertical="center"/>
    </xf>
    <xf numFmtId="14" fontId="1" fillId="45" borderId="0" xfId="9" applyFont="1" applyFill="1" applyBorder="1">
      <alignment horizontal="center" vertical="center"/>
    </xf>
    <xf numFmtId="14" fontId="27" fillId="45" borderId="0" xfId="9" applyFont="1" applyFill="1" applyBorder="1">
      <alignment horizontal="center" vertical="center"/>
    </xf>
    <xf numFmtId="168" fontId="1" fillId="45" borderId="0" xfId="10" applyFont="1" applyFill="1" applyBorder="1">
      <alignment horizontal="center" vertical="center"/>
    </xf>
    <xf numFmtId="1" fontId="1" fillId="45" borderId="0" xfId="10" applyNumberFormat="1" applyFont="1" applyFill="1" applyBorder="1">
      <alignment horizontal="center" vertical="center"/>
    </xf>
  </cellXfs>
  <cellStyles count="51">
    <cellStyle name="20% - Énfasis1" xfId="28" builtinId="30" customBuiltin="1"/>
    <cellStyle name="20% - Énfasis2" xfId="32" builtinId="34" customBuiltin="1"/>
    <cellStyle name="20% - Énfasis3" xfId="35" builtinId="38" customBuiltin="1"/>
    <cellStyle name="20% - Énfasis4" xfId="39" builtinId="42" customBuiltin="1"/>
    <cellStyle name="20% - Énfasis5" xfId="43" builtinId="46" customBuiltin="1"/>
    <cellStyle name="20% - Énfasis6" xfId="47" builtinId="50" customBuiltin="1"/>
    <cellStyle name="40% - Énfasis1" xfId="29" builtinId="31" customBuiltin="1"/>
    <cellStyle name="40% - Énfasis2" xfId="33" builtinId="35" customBuiltin="1"/>
    <cellStyle name="40% - Énfasis3" xfId="36" builtinId="39" customBuiltin="1"/>
    <cellStyle name="40% - Énfasis4" xfId="40" builtinId="43" customBuiltin="1"/>
    <cellStyle name="40% - Énfasis5" xfId="44" builtinId="47" customBuiltin="1"/>
    <cellStyle name="40% - Énfasis6" xfId="48" builtinId="51" customBuiltin="1"/>
    <cellStyle name="60% - Énfasis1" xfId="30" builtinId="32" customBuiltin="1"/>
    <cellStyle name="60% - Énfasis2" xfId="34" builtinId="36" customBuiltin="1"/>
    <cellStyle name="60% - Énfasis3" xfId="37" builtinId="40" customBuiltin="1"/>
    <cellStyle name="60% - Énfasis4" xfId="41" builtinId="44" customBuiltin="1"/>
    <cellStyle name="60% - Énfasis5" xfId="45" builtinId="48" customBuiltin="1"/>
    <cellStyle name="60% - Énfasis6" xfId="49" builtinId="52" customBuiltin="1"/>
    <cellStyle name="Bueno" xfId="15" builtinId="26" customBuiltin="1"/>
    <cellStyle name="Cálculo" xfId="20" builtinId="22" customBuiltin="1"/>
    <cellStyle name="Celda de comprobación" xfId="22" builtinId="23" customBuiltin="1"/>
    <cellStyle name="Celda vinculada" xfId="21" builtinId="24" customBuiltin="1"/>
    <cellStyle name="Encabezado 1" xfId="6" builtinId="16" customBuiltin="1"/>
    <cellStyle name="Encabezado 4" xfId="14" builtinId="19" customBuiltin="1"/>
    <cellStyle name="Énfasis1" xfId="27" builtinId="29" customBuiltin="1"/>
    <cellStyle name="Énfasis2" xfId="31" builtinId="33" customBuiltin="1"/>
    <cellStyle name="Énfasis3" xfId="11" builtinId="37" customBuiltin="1"/>
    <cellStyle name="Énfasis4" xfId="38" builtinId="41" customBuiltin="1"/>
    <cellStyle name="Énfasis5" xfId="42" builtinId="45" customBuiltin="1"/>
    <cellStyle name="Énfasis6" xfId="46" builtinId="49" customBuiltin="1"/>
    <cellStyle name="Entrada" xfId="18" builtinId="20" customBuiltin="1"/>
    <cellStyle name="Fecha" xfId="9" xr:uid="{229918B6-DD13-4F5A-97B9-305F7E002AA3}"/>
    <cellStyle name="Hipervínculo" xfId="1" builtinId="8" customBuiltin="1"/>
    <cellStyle name="Incorrecto" xfId="16" builtinId="27" customBuiltin="1"/>
    <cellStyle name="Millares" xfId="4" builtinId="3" customBuiltin="1"/>
    <cellStyle name="Millares [0]" xfId="10" builtinId="6" customBuiltin="1"/>
    <cellStyle name="Moneda" xfId="12" builtinId="4" customBuiltin="1"/>
    <cellStyle name="Moneda [0]" xfId="13" builtinId="7" customBuiltin="1"/>
    <cellStyle name="Moneda 2" xfId="50" xr:uid="{DAFDCD9C-C62F-4CCC-8A18-F1FF86AE8DDA}"/>
    <cellStyle name="Neutral" xfId="17" builtinId="28" customBuiltin="1"/>
    <cellStyle name="Normal" xfId="0" builtinId="0" customBuiltin="1"/>
    <cellStyle name="Notas" xfId="24" builtinId="10" customBuiltin="1"/>
    <cellStyle name="Porcentaje" xfId="2" builtinId="5" customBuiltin="1"/>
    <cellStyle name="Salida" xfId="19" builtinId="21" customBuiltin="1"/>
    <cellStyle name="Texto de advertencia" xfId="23" builtinId="11" customBuiltin="1"/>
    <cellStyle name="Texto explicativo" xfId="25" builtinId="53" customBuiltin="1"/>
    <cellStyle name="Título" xfId="5" builtinId="15" customBuiltin="1"/>
    <cellStyle name="Título 2" xfId="7" builtinId="17" customBuiltin="1"/>
    <cellStyle name="Título 3" xfId="8" builtinId="18" customBuiltin="1"/>
    <cellStyle name="Total" xfId="26" builtinId="25" customBuiltin="1"/>
    <cellStyle name="zHiddenText" xfId="3" xr:uid="{26E66EE6-E33F-4D77-BAE4-0FB4F5BBF673}"/>
  </cellStyles>
  <dxfs count="38">
    <dxf>
      <fill>
        <patternFill>
          <bgColor theme="9"/>
        </patternFill>
      </fill>
      <border>
        <left/>
        <right/>
        <top/>
        <bottom/>
      </border>
    </dxf>
    <dxf>
      <font>
        <color auto="1"/>
      </font>
      <fill>
        <patternFill>
          <bgColor theme="0" tint="-0.14996795556505021"/>
        </patternFill>
      </fill>
      <border>
        <left/>
        <right/>
        <top/>
        <bottom style="thin">
          <color theme="0" tint="-0.34998626667073579"/>
        </bottom>
      </border>
    </dxf>
    <dxf>
      <fill>
        <patternFill>
          <bgColor theme="2" tint="-9.9948118533890809E-2"/>
        </patternFill>
      </fill>
      <border>
        <left/>
        <right/>
        <top/>
        <bottom/>
        <vertical/>
        <horizontal/>
      </border>
    </dxf>
    <dxf>
      <fill>
        <patternFill>
          <bgColor theme="5"/>
        </patternFill>
      </fill>
      <border>
        <left/>
        <right/>
        <top/>
        <bottom/>
        <vertical/>
        <horizontal/>
      </border>
    </dxf>
    <dxf>
      <fill>
        <patternFill>
          <bgColor theme="6"/>
        </patternFill>
      </fill>
      <border>
        <left/>
        <right/>
        <top/>
        <bottom/>
      </border>
    </dxf>
    <dxf>
      <fill>
        <patternFill>
          <bgColor theme="7" tint="-0.24994659260841701"/>
        </patternFill>
      </fill>
      <border>
        <left/>
        <right/>
        <top/>
        <bottom/>
      </border>
    </dxf>
    <dxf>
      <font>
        <b/>
        <i val="0"/>
        <color theme="0"/>
      </font>
      <border>
        <left style="thin">
          <color rgb="FFC00000"/>
        </left>
        <right style="thin">
          <color rgb="FFC00000"/>
        </right>
        <vertical/>
        <horizontal/>
      </border>
    </dxf>
    <dxf>
      <font>
        <color auto="1"/>
      </font>
      <fill>
        <patternFill>
          <bgColor theme="0" tint="-4.9989318521683403E-2"/>
        </patternFill>
      </fill>
      <border>
        <left/>
        <right/>
        <top/>
        <bottom style="thin">
          <color theme="0" tint="-0.34998626667073579"/>
        </bottom>
        <vertical/>
        <horizontal/>
      </border>
    </dxf>
    <dxf>
      <font>
        <color auto="1"/>
      </font>
      <fill>
        <patternFill>
          <bgColor theme="0" tint="-0.14996795556505021"/>
        </patternFill>
      </fill>
      <border>
        <left/>
        <right/>
        <top/>
        <bottom style="thin">
          <color theme="0" tint="-0.34998626667073579"/>
        </bottom>
      </border>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dxf>
    <dxf>
      <font>
        <b val="0"/>
        <i val="0"/>
        <strike val="0"/>
        <condense val="0"/>
        <extend val="0"/>
        <outline val="0"/>
        <shadow val="0"/>
        <u val="none"/>
        <vertAlign val="baseline"/>
        <sz val="10"/>
        <color auto="1"/>
        <name val="Calibri"/>
        <family val="2"/>
        <scheme val="minor"/>
      </font>
      <fill>
        <patternFill patternType="none">
          <fgColor indexed="64"/>
          <bgColor indexed="65"/>
        </patternFill>
      </fill>
    </dxf>
    <dxf>
      <font>
        <strike val="0"/>
        <outline val="0"/>
        <shadow val="0"/>
        <u val="none"/>
        <vertAlign val="baseline"/>
        <sz val="10"/>
        <name val="Calibri"/>
        <family val="2"/>
        <scheme val="minor"/>
      </font>
    </dxf>
    <dxf>
      <font>
        <b/>
        <i val="0"/>
        <strike val="0"/>
        <condense val="0"/>
        <extend val="0"/>
        <outline val="0"/>
        <shadow val="0"/>
        <u val="none"/>
        <vertAlign val="baseline"/>
        <sz val="10"/>
        <color auto="1"/>
        <name val="Calibri"/>
        <family val="2"/>
        <scheme val="minor"/>
      </font>
      <fill>
        <patternFill patternType="solid">
          <fgColor indexed="64"/>
          <bgColor theme="0"/>
        </patternFill>
      </fill>
    </dxf>
    <dxf>
      <font>
        <strike val="0"/>
        <outline val="0"/>
        <shadow val="0"/>
        <u val="none"/>
        <vertAlign val="baseline"/>
        <sz val="10"/>
        <name val="Calibri"/>
        <family val="2"/>
        <scheme val="minor"/>
      </font>
    </dxf>
    <dxf>
      <font>
        <strike val="0"/>
        <outline val="0"/>
        <shadow val="0"/>
        <u val="none"/>
        <vertAlign val="baseline"/>
        <sz val="10"/>
        <name val="Calibri"/>
        <family val="2"/>
        <scheme val="minor"/>
      </font>
      <alignment horizontal="center" vertical="center" textRotation="0" indent="0" justifyLastLine="0" shrinkToFit="0" readingOrder="0"/>
    </dxf>
    <dxf>
      <font>
        <strike val="0"/>
        <outline val="0"/>
        <shadow val="0"/>
        <u val="none"/>
        <vertAlign val="baseline"/>
        <sz val="10"/>
        <name val="Calibri"/>
        <family val="2"/>
        <scheme val="minor"/>
      </font>
      <alignment horizontal="center" vertical="center" textRotation="0" wrapText="0" indent="0" justifyLastLine="0" shrinkToFit="0" readingOrder="0"/>
    </dxf>
    <dxf>
      <font>
        <b/>
        <i val="0"/>
        <strike val="0"/>
        <condense val="0"/>
        <extend val="0"/>
        <outline val="0"/>
        <shadow val="0"/>
        <u val="none"/>
        <vertAlign val="baseline"/>
        <sz val="10"/>
        <color auto="1"/>
        <name val="Calibri"/>
        <family val="2"/>
        <scheme val="minor"/>
      </font>
      <numFmt numFmtId="169" formatCode="_-[$USD]\ * #,##0.00_-;\-[$USD]\ * #,##0.00_-;_-[$USD]\ * &quot;-&quot;??_-;_-@_-"/>
      <fill>
        <patternFill patternType="solid">
          <fgColor indexed="64"/>
          <bgColor theme="0"/>
        </patternFill>
      </fill>
      <alignment horizontal="left" vertical="center" textRotation="0" wrapText="1" indent="2" justifyLastLine="0" shrinkToFit="0" readingOrder="0"/>
    </dxf>
    <dxf>
      <font>
        <b/>
        <i val="0"/>
        <strike val="0"/>
        <condense val="0"/>
        <extend val="0"/>
        <outline val="0"/>
        <shadow val="0"/>
        <u val="none"/>
        <vertAlign val="baseline"/>
        <sz val="10"/>
        <color auto="1"/>
        <name val="Calibri"/>
        <family val="2"/>
        <scheme val="minor"/>
      </font>
      <numFmt numFmtId="34" formatCode="_-&quot;$&quot;\ * #,##0.00_-;\-&quot;$&quot;\ * #,##0.00_-;_-&quot;$&quot;\ * &quot;-&quot;??_-;_-@_-"/>
      <fill>
        <patternFill patternType="solid">
          <fgColor indexed="64"/>
          <bgColor theme="0"/>
        </patternFill>
      </fill>
      <alignment horizontal="left" vertical="center" textRotation="0" wrapText="1" indent="2" justifyLastLine="0" shrinkToFit="0" readingOrder="0"/>
    </dxf>
    <dxf>
      <font>
        <b/>
        <i val="0"/>
        <strike val="0"/>
        <condense val="0"/>
        <extend val="0"/>
        <outline val="0"/>
        <shadow val="0"/>
        <u val="none"/>
        <vertAlign val="baseline"/>
        <sz val="10"/>
        <color auto="1"/>
        <name val="Calibri"/>
        <family val="2"/>
        <scheme val="minor"/>
      </font>
      <numFmt numFmtId="34" formatCode="_-&quot;$&quot;\ * #,##0.00_-;\-&quot;$&quot;\ * #,##0.00_-;_-&quot;$&quot;\ * &quot;-&quot;??_-;_-@_-"/>
      <fill>
        <patternFill patternType="solid">
          <fgColor indexed="64"/>
          <bgColor theme="0"/>
        </patternFill>
      </fill>
      <alignment horizontal="left" vertical="center" textRotation="0" wrapText="1" indent="2" justifyLastLine="0" shrinkToFit="0" readingOrder="0"/>
    </dxf>
    <dxf>
      <font>
        <b val="0"/>
        <i val="0"/>
        <strike val="0"/>
        <condense val="0"/>
        <extend val="0"/>
        <outline val="0"/>
        <shadow val="0"/>
        <u val="none"/>
        <vertAlign val="baseline"/>
        <sz val="10"/>
        <color auto="1"/>
        <name val="Calibri"/>
        <family val="2"/>
        <scheme val="minor"/>
      </font>
      <alignment horizontal="left" vertical="center" textRotation="0" wrapText="1" indent="2" justifyLastLine="0" shrinkToFit="0" readingOrder="0"/>
    </dxf>
    <dxf>
      <font>
        <strike val="0"/>
        <outline val="0"/>
        <shadow val="0"/>
        <u val="none"/>
        <vertAlign val="baseline"/>
        <sz val="10"/>
        <name val="Calibri"/>
        <family val="2"/>
        <scheme val="minor"/>
      </font>
      <alignment horizontal="left" vertical="bottom" textRotation="0" wrapText="1" relativeIndent="1" justifyLastLine="0" shrinkToFit="0" readingOrder="0"/>
    </dxf>
    <dxf>
      <font>
        <strike val="0"/>
        <outline val="0"/>
        <shadow val="0"/>
        <u val="none"/>
        <vertAlign val="baseline"/>
        <sz val="10"/>
        <name val="Calibri"/>
        <family val="2"/>
        <scheme val="minor"/>
      </font>
    </dxf>
    <dxf>
      <font>
        <b/>
        <strike val="0"/>
        <outline val="0"/>
        <shadow val="0"/>
        <u val="none"/>
        <vertAlign val="baseline"/>
        <sz val="10"/>
        <color theme="0"/>
        <name val="Calibri"/>
        <family val="2"/>
        <scheme val="minor"/>
      </font>
      <fill>
        <patternFill patternType="solid">
          <fgColor indexed="64"/>
          <bgColor theme="1" tint="0.249977111117893"/>
        </patternFill>
      </fill>
    </dxf>
    <dxf>
      <border diagonalUp="0" diagonalDown="0">
        <left/>
        <right/>
        <top/>
        <bottom/>
        <vertical/>
        <horizontal/>
      </border>
    </dxf>
    <dxf>
      <border diagonalUp="0" diagonalDown="0">
        <left/>
        <right/>
        <top/>
        <bottom/>
        <vertical/>
        <horizontal/>
      </border>
    </dxf>
    <dxf>
      <border diagonalUp="0" diagonalDown="0">
        <left/>
        <right/>
        <top/>
        <bottom/>
        <vertical/>
        <horizontal/>
      </border>
    </dxf>
    <dxf>
      <fill>
        <patternFill>
          <bgColor theme="0" tint="-4.9989318521683403E-2"/>
        </patternFill>
      </fill>
      <border diagonalUp="0" diagonalDown="0">
        <left/>
        <right/>
        <top/>
        <bottom/>
        <vertical/>
        <horizontal/>
      </border>
    </dxf>
    <dxf>
      <font>
        <b/>
        <color theme="1"/>
      </font>
    </dxf>
    <dxf>
      <font>
        <b val="0"/>
        <i val="0"/>
        <color theme="1"/>
      </font>
      <border diagonalUp="0" diagonalDown="0">
        <left/>
        <right/>
        <top/>
        <bottom/>
        <vertical/>
        <horizontal/>
      </border>
    </dxf>
    <dxf>
      <font>
        <b/>
        <color theme="1"/>
      </font>
      <border diagonalUp="0" diagonalDown="0">
        <left/>
        <right/>
        <top/>
        <bottom/>
        <vertical/>
        <horizontal/>
      </border>
    </dxf>
    <dxf>
      <font>
        <b/>
        <color theme="0"/>
      </font>
      <fill>
        <patternFill patternType="solid">
          <fgColor theme="4"/>
          <bgColor theme="4"/>
        </patternFill>
      </fill>
      <border diagonalUp="0" diagonalDown="0">
        <left/>
        <right/>
        <top/>
        <bottom/>
        <vertical/>
        <horizontal/>
      </border>
    </dxf>
    <dxf>
      <font>
        <color auto="1"/>
      </font>
      <border diagonalUp="0" diagonalDown="0">
        <left/>
        <right/>
        <top/>
        <bottom/>
        <vertical/>
        <horizontal/>
      </border>
    </dxf>
    <dxf>
      <fill>
        <patternFill>
          <bgColor theme="1" tint="0.24994659260841701"/>
        </patternFill>
      </fill>
    </dxf>
    <dxf>
      <fill>
        <patternFill patternType="solid">
          <fgColor indexed="64"/>
          <bgColor theme="1" tint="0.34998626667073579"/>
        </patternFill>
      </fill>
      <border diagonalUp="0" diagonalDown="0">
        <left/>
        <right/>
        <top/>
        <bottom/>
        <vertical/>
        <horizontal/>
      </border>
    </dxf>
    <dxf>
      <font>
        <color theme="0"/>
      </font>
      <fill>
        <patternFill>
          <bgColor theme="1" tint="0.34998626667073579"/>
        </patternFill>
      </fill>
      <border diagonalUp="0" diagonalDown="0">
        <left/>
        <right/>
        <top/>
        <bottom/>
        <vertical/>
        <horizontal/>
      </border>
    </dxf>
    <dxf>
      <font>
        <strike val="0"/>
        <color auto="1"/>
      </font>
      <border diagonalUp="0" diagonalDown="0">
        <left/>
        <right/>
        <top/>
        <bottom/>
        <vertical/>
        <horizontal/>
      </border>
    </dxf>
  </dxfs>
  <tableStyles count="2" defaultPivotStyle="PivotStyleLight16">
    <tableStyle name="Estilo de tabla personalizado" pivot="0" count="4" xr9:uid="{4904D139-63E4-4221-B7C9-C6C5B7A50FAF}">
      <tableStyleElement type="wholeTable" dxfId="37"/>
      <tableStyleElement type="headerRow" dxfId="36"/>
      <tableStyleElement type="firstRowStripe" dxfId="35"/>
      <tableStyleElement type="secondRowStripe" dxfId="34"/>
    </tableStyle>
    <tableStyle name="ListaTareasPendientes" pivot="0" count="9" xr9:uid="{00000000-0011-0000-FFFF-FFFF00000000}">
      <tableStyleElement type="wholeTable" dxfId="33"/>
      <tableStyleElement type="headerRow" dxfId="32"/>
      <tableStyleElement type="totalRow" dxfId="31"/>
      <tableStyleElement type="firstColumn" dxfId="30"/>
      <tableStyleElement type="lastColumn" dxfId="29"/>
      <tableStyleElement type="firstRowStripe" dxfId="28"/>
      <tableStyleElement type="secondRowStripe" dxfId="27"/>
      <tableStyleElement type="firstColumnStripe" dxfId="26"/>
      <tableStyleElement type="secondColumnStripe" dxfId="25"/>
    </tableStyle>
  </tableStyles>
  <colors>
    <indexedColors>
      <rgbColor rgb="00000000"/>
      <rgbColor rgb="00FFFFFF"/>
      <rgbColor rgb="00FF0000"/>
      <rgbColor rgb="0000FF00"/>
      <rgbColor rgb="000000FF"/>
      <rgbColor rgb="00FFFF00"/>
      <rgbColor rgb="00FF00FF"/>
      <rgbColor rgb="0000FFFF"/>
      <rgbColor rgb="00000000"/>
      <rgbColor rgb="00FFFFFF"/>
      <rgbColor rgb="00FF0000"/>
      <rgbColor rgb="005FF25F"/>
      <rgbColor rgb="000000FF"/>
      <rgbColor rgb="00FFFF00"/>
      <rgbColor rgb="00DE3018"/>
      <rgbColor rgb="0053D4C9"/>
      <rgbColor rgb="006B0C00"/>
      <rgbColor rgb="00006500"/>
      <rgbColor rgb="00182C63"/>
      <rgbColor rgb="00819C00"/>
      <rgbColor rgb="00C9B783"/>
      <rgbColor rgb="00007F74"/>
      <rgbColor rgb="00F0F0F0"/>
      <rgbColor rgb="00666666"/>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799FC4"/>
      <rgbColor rgb="00C1F1ED"/>
      <rgbColor rgb="00D6F4D9"/>
      <rgbColor rgb="00FFFFCC"/>
      <rgbColor rgb="00C9DAFB"/>
      <rgbColor rgb="00FAC8D7"/>
      <rgbColor rgb="00F3F0E4"/>
      <rgbColor rgb="00E4E8F3"/>
      <rgbColor rgb="001849B5"/>
      <rgbColor rgb="0036ACA2"/>
      <rgbColor rgb="00F0BA00"/>
      <rgbColor rgb="00BCC5E1"/>
      <rgbColor rgb="008394C9"/>
      <rgbColor rgb="003B4E87"/>
      <rgbColor rgb="0087743B"/>
      <rgbColor rgb="00C0C0C0"/>
      <rgbColor rgb="00003366"/>
      <rgbColor rgb="00109618"/>
      <rgbColor rgb="00085108"/>
      <rgbColor rgb="00635100"/>
      <rgbColor rgb="00273359"/>
      <rgbColor rgb="00E1D8BC"/>
      <rgbColor rgb="00594C27"/>
      <rgbColor rgb="00333333"/>
    </indexedColors>
    <mruColors>
      <color rgb="FF000000"/>
      <color rgb="FF215881"/>
      <color rgb="FF42648A"/>
      <color rgb="FF969696"/>
      <color rgb="FFC0C0C0"/>
      <color rgb="FF427FC2"/>
      <color rgb="FF44678E"/>
      <color rgb="FF4A6F9C"/>
      <color rgb="FF3969AD"/>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sheetMetadata" Target="metadata.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openxmlformats.org/officeDocument/2006/relationships/customXml" Target="../customXml/item3.xml"/><Relationship Id="rId5" Type="http://schemas.openxmlformats.org/officeDocument/2006/relationships/styles" Target="styles.xml"/><Relationship Id="rId10" Type="http://schemas.openxmlformats.org/officeDocument/2006/relationships/customXml" Target="../customXml/item2.xml"/><Relationship Id="rId4" Type="http://schemas.openxmlformats.org/officeDocument/2006/relationships/theme" Target="theme/theme1.xml"/><Relationship Id="rId9" Type="http://schemas.openxmlformats.org/officeDocument/2006/relationships/customXml" Target="../customXml/item1.xml"/></Relationships>
</file>

<file path=xl/ctrlProps/ctrlProp1.xml><?xml version="1.0" encoding="utf-8"?>
<formControlPr xmlns="http://schemas.microsoft.com/office/spreadsheetml/2009/9/main" objectType="Scroll" dx="39" fmlaLink="$E$7" horiz="1" max="365" page="2"/>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15</xdr:col>
          <xdr:colOff>28575</xdr:colOff>
          <xdr:row>7</xdr:row>
          <xdr:rowOff>57150</xdr:rowOff>
        </xdr:from>
        <xdr:to>
          <xdr:col>97</xdr:col>
          <xdr:colOff>38100</xdr:colOff>
          <xdr:row>8</xdr:row>
          <xdr:rowOff>0</xdr:rowOff>
        </xdr:to>
        <xdr:sp macro="" textlink="">
          <xdr:nvSpPr>
            <xdr:cNvPr id="16385" name="Barra de desplazamiento 1" descr="Barra de desplazamiento para desplazarse por la escala de tiempo del proyecto Ghantt." hidden="1">
              <a:extLst>
                <a:ext uri="{63B3BB69-23CF-44E3-9099-C40C66FF867C}">
                  <a14:compatExt spid="_x0000_s16385"/>
                </a:ext>
                <a:ext uri="{FF2B5EF4-FFF2-40B4-BE49-F238E27FC236}">
                  <a16:creationId xmlns:a16="http://schemas.microsoft.com/office/drawing/2014/main" id="{00000000-0008-0000-0000-0000014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wsDr>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D82988E-1813-40AE-BDE7-9F0200A703CB}" name="Hitos4352" displayName="Hitos4352" ref="A11:N76" totalsRowShown="0" headerRowDxfId="24" dataDxfId="23">
  <tableColumns count="14">
    <tableColumn id="1" xr3:uid="{619BF8F6-D0F1-41AD-871D-FE0240C45A93}" name="Descripción del hito" dataDxfId="22"/>
    <tableColumn id="7" xr3:uid="{4EEA9893-C1D8-43E3-B4E7-DA80501D15D9}" name="MONTO INICIAL" dataDxfId="21"/>
    <tableColumn id="9" xr3:uid="{9B6F094D-6DBB-4BBA-82A3-E2FB9DC9B321}" name="A DEVOLVER" dataDxfId="20" dataCellStyle="Moneda"/>
    <tableColumn id="11" xr3:uid="{4583247F-6BA9-49B9-9A18-72529D9086FE}" name="MONTO INICIAL EN USD" dataDxfId="19" dataCellStyle="Moneda"/>
    <tableColumn id="10" xr3:uid="{EB3087FB-ECA7-4C89-8132-5AA693B3B39C}" name="MONTO A DEVOLVER EN USD" dataDxfId="18" dataCellStyle="Moneda"/>
    <tableColumn id="2" xr3:uid="{39BD914E-FB02-4352-846C-6D59624DC0B0}" name="CATEGORIA" dataDxfId="17"/>
    <tableColumn id="3" xr3:uid="{D274194F-BCA0-44F3-84B2-217254EE241C}" name="ASIGNADO A" dataDxfId="16"/>
    <tableColumn id="4" xr3:uid="{8385BC6F-56EE-4363-A106-8DB0A1E4EF5A}" name="TASA INTERES" dataDxfId="15"/>
    <tableColumn id="12" xr3:uid="{82C5DE7F-EB9F-456B-B18E-650DC04AE7CE}" name="COMISION" dataDxfId="14" dataCellStyle="Porcentaje"/>
    <tableColumn id="5" xr3:uid="{02926609-7B93-4B6F-BE96-92EC7A949E4B}" name="FECHA INICIAL" dataDxfId="13" dataCellStyle="Fecha"/>
    <tableColumn id="8" xr3:uid="{C2EC8D95-4964-4C3E-9790-F5FA3BCD4446}" name="FECHA FINAL" dataDxfId="12" dataCellStyle="Fecha"/>
    <tableColumn id="6" xr3:uid="{8FF9BE8E-04B7-4B39-AC27-D2E534204BC3}" name="DIAS" dataDxfId="11"/>
    <tableColumn id="15" xr3:uid="{60B4BA8D-6CD0-48D2-B79D-6F3F2E04B294}" name="DIAS PARA VENCIMIENTO" dataDxfId="10"/>
    <tableColumn id="16" xr3:uid="{76778E74-DE28-40DF-9DB8-9A6F8ADCC417}" name="ESTADO" dataDxfId="9"/>
  </tableColumns>
  <tableStyleInfo name="ListaTareasPendientes" showFirstColumn="1" showLastColumn="0" showRowStripes="1" showColumnStripes="0"/>
  <extLst>
    <ext xmlns:x14="http://schemas.microsoft.com/office/spreadsheetml/2009/9/main" uri="{504A1905-F514-4f6f-8877-14C23A59335A}">
      <x14:table altTextSummary="Escriba la información del proyecto en esta tabla. Escriba una descripción del hito de una fase, tarea, actividad, etc. en la columna de debajo de Descripción. Seleccione una categoría en la columna Categoría. Asigne el elemento a alguien de la columna Asignado a. Actualice el progreso y consulte las barras de datos que se actualizan automáticamente en la columna de progreso. Escriba la fecha de inicio en la columna Inicio y el número de días en la columna Número de días. Los datos de Ghantt de las celdas J9 a BM 34 se actualizarán automáticamente. Agregar filas nuevas a la tabla para añadir más tareas."/>
    </ext>
  </extLst>
</table>
</file>

<file path=xl/theme/theme1.xml><?xml version="1.0" encoding="utf-8"?>
<a:theme xmlns:a="http://schemas.openxmlformats.org/drawingml/2006/main" name="Attitude">
  <a:themeElements>
    <a:clrScheme name="Custom 60">
      <a:dk1>
        <a:srgbClr val="000000"/>
      </a:dk1>
      <a:lt1>
        <a:sysClr val="window" lastClr="FFFFFF"/>
      </a:lt1>
      <a:dk2>
        <a:srgbClr val="8439BD"/>
      </a:dk2>
      <a:lt2>
        <a:srgbClr val="FFFFFF"/>
      </a:lt2>
      <a:accent1>
        <a:srgbClr val="0EABB7"/>
      </a:accent1>
      <a:accent2>
        <a:srgbClr val="4868E5"/>
      </a:accent2>
      <a:accent3>
        <a:srgbClr val="20A472"/>
      </a:accent3>
      <a:accent4>
        <a:srgbClr val="B13DC8"/>
      </a:accent4>
      <a:accent5>
        <a:srgbClr val="172DA6"/>
      </a:accent5>
      <a:accent6>
        <a:srgbClr val="00B0F0"/>
      </a:accent6>
      <a:hlink>
        <a:srgbClr val="00B0F0"/>
      </a:hlink>
      <a:folHlink>
        <a:srgbClr val="B036B3"/>
      </a:folHlink>
    </a:clrScheme>
    <a:fontScheme name="Calibri">
      <a:maj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ajorFont>
      <a:minorFont>
        <a:latin typeface="Calibri" panose="020F0502020204030204"/>
        <a:ea typeface=""/>
        <a:cs typeface=""/>
        <a:font script="Jpan" typeface="メイリオ"/>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ahoma"/>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drawing" Target="../drawings/drawing1.xml"/><Relationship Id="rId7" Type="http://schemas.openxmlformats.org/officeDocument/2006/relationships/comments" Target="../comments1.xml"/><Relationship Id="rId2" Type="http://schemas.openxmlformats.org/officeDocument/2006/relationships/printerSettings" Target="../printerSettings/printerSettings1.bin"/><Relationship Id="rId1" Type="http://schemas.openxmlformats.org/officeDocument/2006/relationships/hyperlink" Target="DOCUMENTOS%20FINANCIEROS\Detalle%20de%20cuota-%20NACION.pdf" TargetMode="External"/><Relationship Id="rId6" Type="http://schemas.openxmlformats.org/officeDocument/2006/relationships/table" Target="../tables/table1.xml"/><Relationship Id="rId5" Type="http://schemas.openxmlformats.org/officeDocument/2006/relationships/ctrlProp" Target="../ctrlProps/ctrlProp1.xml"/><Relationship Id="rId4"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A9BEAD0-786A-4F3A-BCD3-DA7444CB9941}">
  <dimension ref="A1:CO89"/>
  <sheetViews>
    <sheetView showGridLines="0" tabSelected="1" showRuler="0" zoomScale="80" zoomScaleNormal="80" zoomScalePageLayoutView="70" workbookViewId="0">
      <selection activeCell="E13" sqref="E13"/>
    </sheetView>
  </sheetViews>
  <sheetFormatPr baseColWidth="10" defaultColWidth="8.85546875" defaultRowHeight="30" customHeight="1" x14ac:dyDescent="0.25"/>
  <cols>
    <col min="1" max="1" width="19.28515625" style="41" customWidth="1"/>
    <col min="2" max="2" width="18.7109375" style="41" customWidth="1"/>
    <col min="3" max="3" width="22.42578125" style="41" customWidth="1"/>
    <col min="4" max="4" width="17.42578125" style="41" customWidth="1"/>
    <col min="5" max="5" width="19.85546875" style="41" bestFit="1" customWidth="1"/>
    <col min="6" max="6" width="14.5703125" style="41" hidden="1" customWidth="1"/>
    <col min="7" max="7" width="10" style="41" hidden="1" customWidth="1"/>
    <col min="8" max="8" width="8.5703125" style="41" customWidth="1"/>
    <col min="9" max="9" width="6.42578125" style="41" customWidth="1"/>
    <col min="10" max="10" width="10.85546875" style="42" customWidth="1"/>
    <col min="11" max="11" width="11.7109375" style="42" customWidth="1"/>
    <col min="12" max="12" width="7.7109375" style="41" customWidth="1"/>
    <col min="13" max="13" width="8.140625" style="41" customWidth="1"/>
    <col min="14" max="14" width="11.7109375" style="41" customWidth="1"/>
    <col min="15" max="15" width="2.7109375" customWidth="1"/>
    <col min="16" max="88" width="3.28515625" customWidth="1"/>
  </cols>
  <sheetData>
    <row r="1" spans="1:78" ht="25.15" customHeight="1" x14ac:dyDescent="0.25"/>
    <row r="2" spans="1:78" ht="49.9" customHeight="1" x14ac:dyDescent="0.25">
      <c r="A2" s="135" t="s">
        <v>0</v>
      </c>
      <c r="B2" s="135"/>
      <c r="C2" s="135"/>
      <c r="D2" s="135"/>
      <c r="E2" s="135"/>
      <c r="F2" s="135"/>
      <c r="G2" s="135"/>
      <c r="H2" s="135"/>
      <c r="I2" s="135"/>
      <c r="J2" s="135"/>
      <c r="K2" s="135"/>
      <c r="L2" s="135"/>
      <c r="M2" s="135"/>
      <c r="N2" s="135"/>
      <c r="O2" s="135"/>
      <c r="P2" s="136"/>
      <c r="Q2" s="136"/>
      <c r="R2" s="136"/>
      <c r="S2" s="136"/>
      <c r="T2" s="136"/>
      <c r="U2" s="136"/>
      <c r="V2" s="137"/>
      <c r="W2" s="137"/>
      <c r="X2" s="137"/>
      <c r="Y2" s="137"/>
      <c r="Z2" s="137"/>
      <c r="AA2" s="137"/>
      <c r="AB2" s="5"/>
      <c r="AC2" s="5"/>
      <c r="AD2" s="5"/>
      <c r="AE2" s="5"/>
      <c r="AF2" s="5"/>
      <c r="AG2" s="5"/>
      <c r="AH2" s="5"/>
      <c r="AI2" s="5"/>
      <c r="AJ2" s="5"/>
      <c r="AK2" s="5"/>
      <c r="AL2" s="5"/>
      <c r="AM2" s="5"/>
      <c r="AN2" s="5"/>
      <c r="AO2" s="5"/>
      <c r="AP2" s="5"/>
      <c r="AQ2" s="5"/>
      <c r="AR2" s="5"/>
      <c r="AS2" s="5"/>
      <c r="AT2" s="5"/>
      <c r="AU2" s="5"/>
      <c r="AV2" s="5"/>
      <c r="AW2" s="5"/>
      <c r="AX2" s="5"/>
      <c r="AY2" s="5"/>
      <c r="AZ2" s="5"/>
      <c r="BA2" s="5"/>
      <c r="BB2" s="5"/>
      <c r="BC2" s="5"/>
      <c r="BD2" s="5"/>
      <c r="BE2" s="5"/>
      <c r="BF2" s="5"/>
      <c r="BG2" s="5"/>
      <c r="BH2" s="5"/>
      <c r="BI2" s="5"/>
      <c r="BJ2" s="5"/>
      <c r="BK2" s="5"/>
      <c r="BL2" s="5"/>
      <c r="BM2" s="5"/>
      <c r="BN2" s="5"/>
      <c r="BO2" s="5"/>
      <c r="BP2" s="5"/>
      <c r="BQ2" s="5"/>
      <c r="BR2" s="5"/>
      <c r="BS2" s="5"/>
      <c r="BT2" s="5"/>
    </row>
    <row r="3" spans="1:78" ht="19.899999999999999" customHeight="1" x14ac:dyDescent="0.25">
      <c r="A3" s="24"/>
      <c r="B3" s="24"/>
      <c r="C3" s="24"/>
      <c r="D3" s="24"/>
      <c r="E3" s="24"/>
      <c r="F3" s="25"/>
      <c r="G3" s="6"/>
      <c r="H3" s="6"/>
      <c r="I3" s="6"/>
      <c r="J3" s="4"/>
      <c r="K3" s="4"/>
      <c r="L3" s="6"/>
      <c r="M3" s="6"/>
      <c r="N3" s="43"/>
      <c r="O3" s="6"/>
      <c r="P3" s="11"/>
      <c r="Q3" s="1"/>
      <c r="R3" s="1"/>
      <c r="S3" s="1"/>
    </row>
    <row r="4" spans="1:78" ht="30" customHeight="1" x14ac:dyDescent="0.25">
      <c r="A4" s="79" t="s">
        <v>1</v>
      </c>
      <c r="B4" s="79"/>
      <c r="C4" s="79"/>
      <c r="D4" s="79"/>
      <c r="E4" s="80" t="s">
        <v>2</v>
      </c>
      <c r="G4" s="7"/>
      <c r="H4" s="8"/>
      <c r="I4" s="8"/>
      <c r="J4" s="81"/>
      <c r="K4" s="81"/>
      <c r="L4" s="9" t="s">
        <v>3</v>
      </c>
      <c r="M4" s="9"/>
      <c r="N4" s="47"/>
      <c r="O4" s="8"/>
      <c r="P4" s="138" t="s">
        <v>4</v>
      </c>
      <c r="Q4" s="138"/>
      <c r="R4" s="138"/>
      <c r="S4" s="138"/>
      <c r="U4" s="139" t="s">
        <v>5</v>
      </c>
      <c r="V4" s="139"/>
      <c r="W4" s="139"/>
      <c r="X4" s="139"/>
      <c r="Z4" s="140" t="s">
        <v>6</v>
      </c>
      <c r="AA4" s="140"/>
      <c r="AB4" s="140"/>
      <c r="AC4" s="140"/>
      <c r="AE4" s="133" t="s">
        <v>7</v>
      </c>
      <c r="AF4" s="133"/>
      <c r="AG4" s="133"/>
      <c r="AH4" s="133"/>
      <c r="AJ4" s="134" t="s">
        <v>8</v>
      </c>
      <c r="AK4" s="134"/>
      <c r="AL4" s="134"/>
      <c r="AM4" s="134"/>
    </row>
    <row r="5" spans="1:78" ht="30" customHeight="1" x14ac:dyDescent="0.25">
      <c r="A5" s="80" t="s">
        <v>9</v>
      </c>
      <c r="B5" s="80"/>
      <c r="C5" s="80"/>
      <c r="D5" s="80"/>
      <c r="E5" s="82"/>
      <c r="G5" s="7"/>
      <c r="H5" s="8"/>
      <c r="I5" s="8"/>
      <c r="J5" s="81"/>
      <c r="K5" s="81"/>
      <c r="L5" s="8"/>
      <c r="M5" s="8"/>
      <c r="N5" s="46"/>
      <c r="O5" s="8"/>
    </row>
    <row r="6" spans="1:78" ht="30" customHeight="1" x14ac:dyDescent="0.35">
      <c r="A6" s="83" t="s">
        <v>10</v>
      </c>
      <c r="B6" s="83"/>
      <c r="C6" s="83"/>
      <c r="D6" s="83"/>
      <c r="E6" s="84" cm="1">
        <f t="array" aca="1" ref="E6" ca="1">IFERROR(IF(MIN(Hitos4352[FECHA INICIAL])=0,TODAY(),#REF!(Hitos4352[FECHA INICIAL])),TODAY())</f>
        <v>45944</v>
      </c>
      <c r="G6" s="84"/>
      <c r="H6" s="8"/>
      <c r="I6" s="8"/>
      <c r="J6" s="81"/>
      <c r="K6" s="81"/>
      <c r="L6" s="8"/>
      <c r="M6" s="8"/>
      <c r="N6" s="46"/>
      <c r="O6" s="8"/>
      <c r="P6" s="14" t="str">
        <f ca="1">TEXT(P7,"mmmm")</f>
        <v>octubre</v>
      </c>
      <c r="Q6" s="14"/>
      <c r="R6" s="14"/>
      <c r="S6" s="14"/>
      <c r="T6" s="14"/>
      <c r="U6" s="14"/>
      <c r="V6" s="14"/>
      <c r="W6" s="14" t="str">
        <f ca="1">IF(TEXT(W7,"mmmm")=P6,"",TEXT(W7,"mmmm"))</f>
        <v/>
      </c>
      <c r="X6" s="14"/>
      <c r="Y6" s="14"/>
      <c r="Z6" s="14"/>
      <c r="AA6" s="14"/>
      <c r="AB6" s="14"/>
      <c r="AC6" s="14"/>
      <c r="AD6" s="14" t="str">
        <f ca="1">IF(OR(TEXT(AD7,"mmmm")=W6,TEXT(AD7,"mmmm")=P6),"",TEXT(AD7,"mmmm"))</f>
        <v/>
      </c>
      <c r="AE6" s="14"/>
      <c r="AF6" s="14"/>
      <c r="AG6" s="14"/>
      <c r="AH6" s="14"/>
      <c r="AI6" s="14"/>
      <c r="AJ6" s="14"/>
      <c r="AK6" s="14" t="str">
        <f ca="1">IF(OR(TEXT(AK7,"mmmm")=AD6,TEXT(AK7,"mmmm")=W6,TEXT(AK7,"mmmm")=P6),"",TEXT(AK7,"mmmm"))</f>
        <v>noviembre</v>
      </c>
      <c r="AL6" s="14"/>
      <c r="AM6" s="14"/>
      <c r="AN6" s="14"/>
      <c r="AO6" s="14"/>
      <c r="AP6" s="14"/>
      <c r="AQ6" s="14"/>
      <c r="AR6" s="14" t="str">
        <f ca="1">IF(OR(TEXT(AR7,"mmmm")=AK6,TEXT(AR7,"mmmm")=AD6,TEXT(AR7,"mmmm")=W6,TEXT(AR7,"mmmm")=P6),"",TEXT(AR7,"mmmm"))</f>
        <v/>
      </c>
      <c r="AS6" s="14"/>
      <c r="AT6" s="14"/>
      <c r="AU6" s="14"/>
      <c r="AV6" s="14"/>
      <c r="AW6" s="14"/>
      <c r="AX6" s="14"/>
      <c r="AY6" s="14" t="str">
        <f ca="1">IF(OR(TEXT(AY7,"mmmm")=AR6,TEXT(AY7,"mmmm")=AK6,TEXT(AY7,"mmmm")=AD6,TEXT(AY7,"mmmm")=W6),"",TEXT(AY7,"mmmm"))</f>
        <v/>
      </c>
      <c r="AZ6" s="14"/>
      <c r="BA6" s="14"/>
      <c r="BB6" s="14"/>
      <c r="BC6" s="14"/>
      <c r="BD6" s="14"/>
      <c r="BE6" s="15"/>
      <c r="BF6" s="15" t="str">
        <f ca="1">IF(OR(TEXT(BF7,"mmmm")=AY6,TEXT(BF7,"mmmm")=AR6,TEXT(BF7,"mmmm")=AK6,TEXT(BF7,"mmmm")=AD6),"",TEXT(BF7,"mmmm"))</f>
        <v/>
      </c>
      <c r="BG6" s="15"/>
      <c r="BH6" s="15"/>
      <c r="BI6" s="16"/>
      <c r="BJ6" s="13"/>
      <c r="BK6" s="13"/>
      <c r="BL6" s="13"/>
      <c r="BM6" s="13" t="str">
        <f ca="1">IF(OR(TEXT(BM7,"mmmm")=BF6,TEXT(BM7,"mmmm")=AY6,TEXT(BM7,"mmmm")=AR6,TEXT(BM7,"mmmm")=AK6),"",TEXT(BM7,"mmmm"))</f>
        <v>diciembre</v>
      </c>
      <c r="BN6" s="13"/>
      <c r="BO6" s="13"/>
      <c r="BP6" s="13"/>
      <c r="BQ6" s="13"/>
      <c r="BR6" s="13"/>
      <c r="BS6" s="13"/>
    </row>
    <row r="7" spans="1:78" ht="30" customHeight="1" x14ac:dyDescent="0.25">
      <c r="A7" s="83" t="s">
        <v>11</v>
      </c>
      <c r="B7" s="83"/>
      <c r="C7" s="83"/>
      <c r="D7" s="83"/>
      <c r="E7" s="85">
        <v>1</v>
      </c>
      <c r="G7" s="7"/>
      <c r="H7" s="8"/>
      <c r="I7" s="8"/>
      <c r="J7" s="8"/>
      <c r="K7" s="8"/>
      <c r="L7" s="8"/>
      <c r="M7" s="8"/>
      <c r="N7" s="46"/>
      <c r="O7" s="10"/>
      <c r="P7" s="18">
        <f ca="1">IFERROR(Inicio_del_proyecto+Incremento_de_desplazamiento,TODAY())</f>
        <v>45945</v>
      </c>
      <c r="Q7" s="19">
        <f ca="1">P7+1</f>
        <v>45946</v>
      </c>
      <c r="R7" s="19">
        <f t="shared" ref="R7:BE7" ca="1" si="0">Q7+1</f>
        <v>45947</v>
      </c>
      <c r="S7" s="19">
        <f t="shared" ca="1" si="0"/>
        <v>45948</v>
      </c>
      <c r="T7" s="19">
        <f t="shared" ca="1" si="0"/>
        <v>45949</v>
      </c>
      <c r="U7" s="19">
        <f t="shared" ca="1" si="0"/>
        <v>45950</v>
      </c>
      <c r="V7" s="20">
        <f t="shared" ca="1" si="0"/>
        <v>45951</v>
      </c>
      <c r="W7" s="19">
        <f ca="1">V7+1</f>
        <v>45952</v>
      </c>
      <c r="X7" s="19">
        <f ca="1">W7+1</f>
        <v>45953</v>
      </c>
      <c r="Y7" s="19">
        <f t="shared" ca="1" si="0"/>
        <v>45954</v>
      </c>
      <c r="Z7" s="19">
        <f t="shared" ca="1" si="0"/>
        <v>45955</v>
      </c>
      <c r="AA7" s="19">
        <f t="shared" ca="1" si="0"/>
        <v>45956</v>
      </c>
      <c r="AB7" s="19">
        <f t="shared" ca="1" si="0"/>
        <v>45957</v>
      </c>
      <c r="AC7" s="20">
        <f t="shared" ca="1" si="0"/>
        <v>45958</v>
      </c>
      <c r="AD7" s="19">
        <f ca="1">AC7+1</f>
        <v>45959</v>
      </c>
      <c r="AE7" s="19">
        <f ca="1">AD7+1</f>
        <v>45960</v>
      </c>
      <c r="AF7" s="19">
        <f t="shared" ca="1" si="0"/>
        <v>45961</v>
      </c>
      <c r="AG7" s="19">
        <f t="shared" ca="1" si="0"/>
        <v>45962</v>
      </c>
      <c r="AH7" s="19">
        <f t="shared" ca="1" si="0"/>
        <v>45963</v>
      </c>
      <c r="AI7" s="19">
        <f t="shared" ca="1" si="0"/>
        <v>45964</v>
      </c>
      <c r="AJ7" s="20">
        <f t="shared" ca="1" si="0"/>
        <v>45965</v>
      </c>
      <c r="AK7" s="19">
        <f ca="1">AJ7+1</f>
        <v>45966</v>
      </c>
      <c r="AL7" s="19">
        <f ca="1">AK7+1</f>
        <v>45967</v>
      </c>
      <c r="AM7" s="19">
        <f t="shared" ca="1" si="0"/>
        <v>45968</v>
      </c>
      <c r="AN7" s="19">
        <f t="shared" ca="1" si="0"/>
        <v>45969</v>
      </c>
      <c r="AO7" s="19">
        <f t="shared" ca="1" si="0"/>
        <v>45970</v>
      </c>
      <c r="AP7" s="19">
        <f t="shared" ca="1" si="0"/>
        <v>45971</v>
      </c>
      <c r="AQ7" s="20">
        <f t="shared" ca="1" si="0"/>
        <v>45972</v>
      </c>
      <c r="AR7" s="19">
        <f ca="1">AQ7+1</f>
        <v>45973</v>
      </c>
      <c r="AS7" s="19">
        <f ca="1">AR7+1</f>
        <v>45974</v>
      </c>
      <c r="AT7" s="19">
        <f t="shared" ca="1" si="0"/>
        <v>45975</v>
      </c>
      <c r="AU7" s="19">
        <f t="shared" ca="1" si="0"/>
        <v>45976</v>
      </c>
      <c r="AV7" s="19">
        <f t="shared" ca="1" si="0"/>
        <v>45977</v>
      </c>
      <c r="AW7" s="19">
        <f t="shared" ca="1" si="0"/>
        <v>45978</v>
      </c>
      <c r="AX7" s="20">
        <f t="shared" ca="1" si="0"/>
        <v>45979</v>
      </c>
      <c r="AY7" s="19">
        <f ca="1">AX7+1</f>
        <v>45980</v>
      </c>
      <c r="AZ7" s="19">
        <f ca="1">AY7+1</f>
        <v>45981</v>
      </c>
      <c r="BA7" s="19">
        <f t="shared" ca="1" si="0"/>
        <v>45982</v>
      </c>
      <c r="BB7" s="19">
        <f t="shared" ca="1" si="0"/>
        <v>45983</v>
      </c>
      <c r="BC7" s="19">
        <f t="shared" ca="1" si="0"/>
        <v>45984</v>
      </c>
      <c r="BD7" s="19">
        <f t="shared" ca="1" si="0"/>
        <v>45985</v>
      </c>
      <c r="BE7" s="20">
        <f t="shared" ca="1" si="0"/>
        <v>45986</v>
      </c>
      <c r="BF7" s="19">
        <f ca="1">BE7+1</f>
        <v>45987</v>
      </c>
      <c r="BG7" s="19">
        <f ca="1">BF7+1</f>
        <v>45988</v>
      </c>
      <c r="BH7" s="19">
        <f t="shared" ref="BH7:BL7" ca="1" si="1">BG7+1</f>
        <v>45989</v>
      </c>
      <c r="BI7" s="19">
        <f t="shared" ca="1" si="1"/>
        <v>45990</v>
      </c>
      <c r="BJ7" s="19">
        <f t="shared" ca="1" si="1"/>
        <v>45991</v>
      </c>
      <c r="BK7" s="19">
        <f t="shared" ca="1" si="1"/>
        <v>45992</v>
      </c>
      <c r="BL7" s="20">
        <f t="shared" ca="1" si="1"/>
        <v>45993</v>
      </c>
      <c r="BM7" s="19">
        <f ca="1">BL7+1</f>
        <v>45994</v>
      </c>
      <c r="BN7" s="19">
        <f ca="1">BM7+1</f>
        <v>45995</v>
      </c>
      <c r="BO7" s="19">
        <f t="shared" ref="BO7:BS7" ca="1" si="2">BN7+1</f>
        <v>45996</v>
      </c>
      <c r="BP7" s="19">
        <f t="shared" ca="1" si="2"/>
        <v>45997</v>
      </c>
      <c r="BQ7" s="19">
        <f t="shared" ca="1" si="2"/>
        <v>45998</v>
      </c>
      <c r="BR7" s="19">
        <f t="shared" ca="1" si="2"/>
        <v>45999</v>
      </c>
      <c r="BS7" s="20">
        <f t="shared" ca="1" si="2"/>
        <v>46000</v>
      </c>
    </row>
    <row r="8" spans="1:78" ht="19.899999999999999" customHeight="1" x14ac:dyDescent="0.25">
      <c r="A8" s="83" t="s">
        <v>12</v>
      </c>
      <c r="B8" s="7"/>
      <c r="C8" s="7"/>
      <c r="D8" s="7"/>
      <c r="E8" s="86">
        <v>1337</v>
      </c>
      <c r="G8" s="7"/>
      <c r="H8" s="8"/>
      <c r="I8" s="8"/>
      <c r="J8" s="8"/>
      <c r="K8" s="8"/>
      <c r="L8" s="8"/>
      <c r="M8" s="8"/>
      <c r="N8" s="46"/>
      <c r="O8" s="10"/>
      <c r="P8" s="21"/>
      <c r="Q8" s="22"/>
      <c r="R8" s="22"/>
      <c r="S8" s="22"/>
      <c r="T8" s="22"/>
      <c r="U8" s="22"/>
      <c r="V8" s="22"/>
      <c r="W8" s="21"/>
      <c r="X8" s="22"/>
      <c r="Y8" s="22"/>
      <c r="Z8" s="22"/>
      <c r="AA8" s="22"/>
      <c r="AB8" s="22"/>
      <c r="AC8" s="23"/>
      <c r="AD8" s="22"/>
      <c r="AE8" s="22"/>
      <c r="AF8" s="22"/>
      <c r="AG8" s="22"/>
      <c r="AH8" s="22"/>
      <c r="AI8" s="22"/>
      <c r="AJ8" s="23"/>
      <c r="AK8" s="22"/>
      <c r="AL8" s="22"/>
      <c r="AM8" s="22"/>
      <c r="AN8" s="22"/>
      <c r="AO8" s="22"/>
      <c r="AP8" s="22"/>
      <c r="AQ8" s="23"/>
      <c r="AR8" s="22"/>
      <c r="AS8" s="22"/>
      <c r="AT8" s="22"/>
      <c r="AU8" s="22"/>
      <c r="AV8" s="22"/>
      <c r="AW8" s="22"/>
      <c r="AX8" s="23"/>
      <c r="AY8" s="22"/>
      <c r="AZ8" s="22"/>
      <c r="BA8" s="22"/>
      <c r="BB8" s="22"/>
      <c r="BC8" s="22"/>
      <c r="BD8" s="22"/>
      <c r="BE8" s="23"/>
      <c r="BF8" s="22"/>
      <c r="BG8" s="22"/>
      <c r="BH8" s="22"/>
      <c r="BI8" s="22"/>
      <c r="BJ8" s="22"/>
      <c r="BK8" s="22"/>
      <c r="BL8" s="23"/>
      <c r="BM8" s="22"/>
      <c r="BN8" s="22"/>
      <c r="BO8" s="22"/>
      <c r="BP8" s="22"/>
      <c r="BQ8" s="22"/>
      <c r="BR8" s="22"/>
      <c r="BS8" s="23"/>
    </row>
    <row r="9" spans="1:78" ht="19.899999999999999" customHeight="1" x14ac:dyDescent="0.25">
      <c r="A9" s="83" t="s">
        <v>13</v>
      </c>
      <c r="B9" s="7"/>
      <c r="C9" s="7"/>
      <c r="D9" s="7"/>
      <c r="E9" s="87">
        <f ca="1">TODAY()</f>
        <v>45944</v>
      </c>
      <c r="G9" s="7"/>
      <c r="H9" s="8"/>
      <c r="I9" s="8"/>
      <c r="J9" s="8"/>
      <c r="K9" s="8"/>
      <c r="L9" s="8"/>
      <c r="M9" s="8"/>
      <c r="N9" s="46"/>
      <c r="O9" s="8"/>
      <c r="P9" s="38"/>
      <c r="Q9" s="38"/>
      <c r="R9" s="38"/>
      <c r="S9" s="38"/>
      <c r="T9" s="38"/>
      <c r="U9" s="38"/>
      <c r="V9" s="38"/>
      <c r="W9" s="38"/>
      <c r="X9" s="38"/>
      <c r="Y9" s="38"/>
      <c r="Z9" s="38"/>
      <c r="AA9" s="38"/>
      <c r="AB9" s="38"/>
      <c r="AC9" s="38"/>
      <c r="AD9" s="38"/>
      <c r="AE9" s="38"/>
      <c r="AF9" s="38"/>
      <c r="AG9" s="38"/>
      <c r="AH9" s="38"/>
      <c r="AI9" s="38"/>
      <c r="AJ9" s="38"/>
      <c r="AK9" s="38"/>
      <c r="AL9" s="38"/>
      <c r="AM9" s="38"/>
      <c r="AN9" s="38"/>
      <c r="AO9" s="38"/>
      <c r="AP9" s="38"/>
      <c r="AQ9" s="38"/>
      <c r="AR9" s="38"/>
      <c r="AS9" s="38"/>
      <c r="AT9" s="38"/>
      <c r="AU9" s="38"/>
      <c r="AV9" s="38"/>
      <c r="AW9" s="38"/>
      <c r="AX9" s="38"/>
      <c r="AY9" s="38"/>
      <c r="AZ9" s="38"/>
      <c r="BA9" s="38"/>
      <c r="BB9" s="38"/>
      <c r="BC9" s="38"/>
      <c r="BD9" s="38"/>
      <c r="BE9" s="38"/>
      <c r="BF9" s="38"/>
      <c r="BG9" s="38"/>
      <c r="BH9" s="38"/>
      <c r="BI9" s="38"/>
      <c r="BJ9" s="38"/>
      <c r="BK9" s="38"/>
      <c r="BL9" s="38"/>
      <c r="BM9" s="38"/>
      <c r="BN9" s="38"/>
      <c r="BO9" s="38"/>
      <c r="BP9" s="38"/>
      <c r="BQ9" s="38"/>
      <c r="BR9" s="38"/>
      <c r="BS9" s="35"/>
      <c r="BT9" s="36"/>
      <c r="BU9" s="36"/>
      <c r="BV9" s="36"/>
      <c r="BW9" s="36"/>
      <c r="BX9" s="36"/>
      <c r="BY9" s="36"/>
      <c r="BZ9" s="36"/>
    </row>
    <row r="10" spans="1:78" ht="19.899999999999999" customHeight="1" x14ac:dyDescent="0.25">
      <c r="A10" s="48"/>
      <c r="B10" s="45"/>
      <c r="C10" s="45"/>
      <c r="D10" s="45"/>
      <c r="E10" s="45"/>
      <c r="F10" s="49"/>
      <c r="G10" s="45"/>
      <c r="H10" s="46"/>
      <c r="I10" s="46"/>
      <c r="J10" s="46"/>
      <c r="K10" s="46"/>
      <c r="L10" s="46"/>
      <c r="M10" s="46"/>
      <c r="N10" s="46"/>
      <c r="O10" s="8"/>
      <c r="P10" s="38"/>
      <c r="Q10" s="38"/>
      <c r="R10" s="38"/>
      <c r="S10" s="38"/>
      <c r="T10" s="38"/>
      <c r="U10" s="38"/>
      <c r="V10" s="38"/>
      <c r="W10" s="38"/>
      <c r="X10" s="38"/>
      <c r="Y10" s="38"/>
      <c r="Z10" s="38"/>
      <c r="AA10" s="38"/>
      <c r="AB10" s="38"/>
      <c r="AC10" s="38"/>
      <c r="AD10" s="38"/>
      <c r="AE10" s="38"/>
      <c r="AF10" s="38"/>
      <c r="AG10" s="38"/>
      <c r="AH10" s="38"/>
      <c r="AI10" s="38"/>
      <c r="AJ10" s="38"/>
      <c r="AK10" s="38"/>
      <c r="AL10" s="38"/>
      <c r="AM10" s="38"/>
      <c r="AN10" s="38"/>
      <c r="AO10" s="38"/>
      <c r="AP10" s="38"/>
      <c r="AQ10" s="38"/>
      <c r="AR10" s="38"/>
      <c r="AS10" s="38"/>
      <c r="AT10" s="38"/>
      <c r="AU10" s="38"/>
      <c r="AV10" s="38"/>
      <c r="AW10" s="38"/>
      <c r="AX10" s="38"/>
      <c r="AY10" s="38"/>
      <c r="AZ10" s="38"/>
      <c r="BA10" s="38"/>
      <c r="BB10" s="38"/>
      <c r="BC10" s="38"/>
      <c r="BD10" s="38"/>
      <c r="BE10" s="38"/>
      <c r="BF10" s="38"/>
      <c r="BG10" s="38"/>
      <c r="BH10" s="38"/>
      <c r="BI10" s="38"/>
      <c r="BJ10" s="38"/>
      <c r="BK10" s="38"/>
      <c r="BL10" s="38"/>
      <c r="BM10" s="38"/>
      <c r="BN10" s="38"/>
      <c r="BO10" s="38"/>
      <c r="BP10" s="38"/>
      <c r="BQ10" s="38"/>
      <c r="BR10" s="38"/>
      <c r="BS10" s="35"/>
      <c r="BT10" s="36"/>
      <c r="BU10" s="36"/>
      <c r="BV10" s="36"/>
      <c r="BW10" s="36"/>
      <c r="BX10" s="36"/>
      <c r="BY10" s="36"/>
      <c r="BZ10" s="36"/>
    </row>
    <row r="11" spans="1:78" ht="40.15" customHeight="1" x14ac:dyDescent="0.25">
      <c r="A11" s="50" t="s">
        <v>14</v>
      </c>
      <c r="B11" s="50" t="s">
        <v>15</v>
      </c>
      <c r="C11" s="50" t="s">
        <v>16</v>
      </c>
      <c r="D11" s="51" t="s">
        <v>17</v>
      </c>
      <c r="E11" s="51" t="s">
        <v>18</v>
      </c>
      <c r="F11" s="52" t="s">
        <v>19</v>
      </c>
      <c r="G11" s="52" t="s">
        <v>20</v>
      </c>
      <c r="H11" s="52" t="s">
        <v>21</v>
      </c>
      <c r="I11" s="52" t="s">
        <v>22</v>
      </c>
      <c r="J11" s="52" t="s">
        <v>23</v>
      </c>
      <c r="K11" s="52" t="s">
        <v>24</v>
      </c>
      <c r="L11" s="52" t="s">
        <v>25</v>
      </c>
      <c r="M11" s="52" t="s">
        <v>26</v>
      </c>
      <c r="N11" s="52" t="s">
        <v>27</v>
      </c>
      <c r="O11" s="12"/>
      <c r="P11" s="37" t="str">
        <f t="shared" ref="P11:BS11" ca="1" si="3">LEFT(TEXT(P7,"ddd"),1)</f>
        <v>m</v>
      </c>
      <c r="Q11" s="37" t="str">
        <f t="shared" ca="1" si="3"/>
        <v>j</v>
      </c>
      <c r="R11" s="37" t="str">
        <f t="shared" ca="1" si="3"/>
        <v>v</v>
      </c>
      <c r="S11" s="37" t="str">
        <f t="shared" ca="1" si="3"/>
        <v>s</v>
      </c>
      <c r="T11" s="37" t="str">
        <f t="shared" ca="1" si="3"/>
        <v>d</v>
      </c>
      <c r="U11" s="37" t="str">
        <f t="shared" ca="1" si="3"/>
        <v>l</v>
      </c>
      <c r="V11" s="37" t="str">
        <f t="shared" ca="1" si="3"/>
        <v>m</v>
      </c>
      <c r="W11" s="37" t="str">
        <f t="shared" ca="1" si="3"/>
        <v>m</v>
      </c>
      <c r="X11" s="37" t="str">
        <f t="shared" ca="1" si="3"/>
        <v>j</v>
      </c>
      <c r="Y11" s="37" t="str">
        <f t="shared" ca="1" si="3"/>
        <v>v</v>
      </c>
      <c r="Z11" s="37" t="str">
        <f t="shared" ca="1" si="3"/>
        <v>s</v>
      </c>
      <c r="AA11" s="37" t="str">
        <f t="shared" ca="1" si="3"/>
        <v>d</v>
      </c>
      <c r="AB11" s="37" t="str">
        <f t="shared" ca="1" si="3"/>
        <v>l</v>
      </c>
      <c r="AC11" s="37" t="str">
        <f t="shared" ca="1" si="3"/>
        <v>m</v>
      </c>
      <c r="AD11" s="37" t="str">
        <f t="shared" ca="1" si="3"/>
        <v>m</v>
      </c>
      <c r="AE11" s="37" t="str">
        <f t="shared" ca="1" si="3"/>
        <v>j</v>
      </c>
      <c r="AF11" s="37" t="str">
        <f t="shared" ca="1" si="3"/>
        <v>v</v>
      </c>
      <c r="AG11" s="37" t="str">
        <f t="shared" ca="1" si="3"/>
        <v>s</v>
      </c>
      <c r="AH11" s="37" t="str">
        <f t="shared" ca="1" si="3"/>
        <v>d</v>
      </c>
      <c r="AI11" s="37" t="str">
        <f t="shared" ca="1" si="3"/>
        <v>l</v>
      </c>
      <c r="AJ11" s="37" t="str">
        <f t="shared" ca="1" si="3"/>
        <v>m</v>
      </c>
      <c r="AK11" s="37" t="str">
        <f t="shared" ca="1" si="3"/>
        <v>m</v>
      </c>
      <c r="AL11" s="37" t="str">
        <f t="shared" ca="1" si="3"/>
        <v>j</v>
      </c>
      <c r="AM11" s="37" t="str">
        <f t="shared" ca="1" si="3"/>
        <v>v</v>
      </c>
      <c r="AN11" s="37" t="str">
        <f t="shared" ca="1" si="3"/>
        <v>s</v>
      </c>
      <c r="AO11" s="37" t="str">
        <f t="shared" ca="1" si="3"/>
        <v>d</v>
      </c>
      <c r="AP11" s="37" t="str">
        <f t="shared" ca="1" si="3"/>
        <v>l</v>
      </c>
      <c r="AQ11" s="37" t="str">
        <f t="shared" ca="1" si="3"/>
        <v>m</v>
      </c>
      <c r="AR11" s="37" t="str">
        <f t="shared" ca="1" si="3"/>
        <v>m</v>
      </c>
      <c r="AS11" s="37" t="str">
        <f t="shared" ca="1" si="3"/>
        <v>j</v>
      </c>
      <c r="AT11" s="37" t="str">
        <f t="shared" ca="1" si="3"/>
        <v>v</v>
      </c>
      <c r="AU11" s="37" t="str">
        <f t="shared" ca="1" si="3"/>
        <v>s</v>
      </c>
      <c r="AV11" s="37" t="str">
        <f t="shared" ca="1" si="3"/>
        <v>d</v>
      </c>
      <c r="AW11" s="37" t="str">
        <f t="shared" ca="1" si="3"/>
        <v>l</v>
      </c>
      <c r="AX11" s="37" t="str">
        <f t="shared" ca="1" si="3"/>
        <v>m</v>
      </c>
      <c r="AY11" s="37" t="str">
        <f t="shared" ca="1" si="3"/>
        <v>m</v>
      </c>
      <c r="AZ11" s="37" t="str">
        <f t="shared" ca="1" si="3"/>
        <v>j</v>
      </c>
      <c r="BA11" s="37" t="str">
        <f t="shared" ca="1" si="3"/>
        <v>v</v>
      </c>
      <c r="BB11" s="37" t="str">
        <f t="shared" ca="1" si="3"/>
        <v>s</v>
      </c>
      <c r="BC11" s="37" t="str">
        <f t="shared" ca="1" si="3"/>
        <v>d</v>
      </c>
      <c r="BD11" s="37" t="str">
        <f t="shared" ca="1" si="3"/>
        <v>l</v>
      </c>
      <c r="BE11" s="37" t="str">
        <f t="shared" ca="1" si="3"/>
        <v>m</v>
      </c>
      <c r="BF11" s="37" t="str">
        <f t="shared" ca="1" si="3"/>
        <v>m</v>
      </c>
      <c r="BG11" s="37" t="str">
        <f t="shared" ca="1" si="3"/>
        <v>j</v>
      </c>
      <c r="BH11" s="37" t="str">
        <f t="shared" ca="1" si="3"/>
        <v>v</v>
      </c>
      <c r="BI11" s="37" t="str">
        <f t="shared" ca="1" si="3"/>
        <v>s</v>
      </c>
      <c r="BJ11" s="37" t="str">
        <f t="shared" ca="1" si="3"/>
        <v>d</v>
      </c>
      <c r="BK11" s="37" t="str">
        <f t="shared" ca="1" si="3"/>
        <v>l</v>
      </c>
      <c r="BL11" s="37" t="str">
        <f t="shared" ca="1" si="3"/>
        <v>m</v>
      </c>
      <c r="BM11" s="37" t="str">
        <f t="shared" ca="1" si="3"/>
        <v>m</v>
      </c>
      <c r="BN11" s="37" t="str">
        <f t="shared" ca="1" si="3"/>
        <v>j</v>
      </c>
      <c r="BO11" s="37" t="str">
        <f t="shared" ca="1" si="3"/>
        <v>v</v>
      </c>
      <c r="BP11" s="37" t="str">
        <f t="shared" ca="1" si="3"/>
        <v>s</v>
      </c>
      <c r="BQ11" s="37" t="str">
        <f t="shared" ca="1" si="3"/>
        <v>d</v>
      </c>
      <c r="BR11" s="37" t="str">
        <f t="shared" ca="1" si="3"/>
        <v>l</v>
      </c>
      <c r="BS11" s="17" t="str">
        <f t="shared" ca="1" si="3"/>
        <v>m</v>
      </c>
    </row>
    <row r="12" spans="1:78" s="1" customFormat="1" ht="40.15" customHeight="1" x14ac:dyDescent="0.25">
      <c r="A12" s="53" t="s">
        <v>28</v>
      </c>
      <c r="B12" s="54">
        <f>SUM(B13:B32)</f>
        <v>263642930.00000006</v>
      </c>
      <c r="C12" s="54">
        <f>SUM(C13:C32)</f>
        <v>333095579.12</v>
      </c>
      <c r="D12" s="55">
        <f>SUM(D13:D32)</f>
        <v>254746.26333333339</v>
      </c>
      <c r="E12" s="55">
        <f>SUM(E13:E32)</f>
        <v>261147.0242265386</v>
      </c>
      <c r="F12" s="44"/>
      <c r="G12" s="44"/>
      <c r="H12" s="56"/>
      <c r="I12" s="56"/>
      <c r="J12" s="57"/>
      <c r="K12" s="57"/>
      <c r="L12" s="58"/>
      <c r="M12" s="58"/>
      <c r="N12" s="58"/>
      <c r="O12" s="4"/>
      <c r="P12" s="3" t="str">
        <f t="shared" ref="P12:Y17" ca="1" si="4">IF(AND($F12="Objetivo",P$7&gt;=$J12,P$7&lt;=$J12+$L12-1),2,IF(AND($F12="Hito",P$7&gt;=$J12,P$7&lt;=$J12+$L12-1),1,""))</f>
        <v/>
      </c>
      <c r="Q12" s="3" t="str">
        <f t="shared" ca="1" si="4"/>
        <v/>
      </c>
      <c r="R12" s="3" t="str">
        <f t="shared" ca="1" si="4"/>
        <v/>
      </c>
      <c r="S12" s="3" t="str">
        <f t="shared" ca="1" si="4"/>
        <v/>
      </c>
      <c r="T12" s="3" t="str">
        <f t="shared" ca="1" si="4"/>
        <v/>
      </c>
      <c r="U12" s="3" t="str">
        <f t="shared" ca="1" si="4"/>
        <v/>
      </c>
      <c r="V12" s="3" t="str">
        <f t="shared" ca="1" si="4"/>
        <v/>
      </c>
      <c r="W12" s="3" t="str">
        <f t="shared" ca="1" si="4"/>
        <v/>
      </c>
      <c r="X12" s="3" t="str">
        <f t="shared" ca="1" si="4"/>
        <v/>
      </c>
      <c r="Y12" s="3" t="str">
        <f t="shared" ca="1" si="4"/>
        <v/>
      </c>
      <c r="Z12" s="3" t="str">
        <f t="shared" ref="Z12:AI17" ca="1" si="5">IF(AND($F12="Objetivo",Z$7&gt;=$J12,Z$7&lt;=$J12+$L12-1),2,IF(AND($F12="Hito",Z$7&gt;=$J12,Z$7&lt;=$J12+$L12-1),1,""))</f>
        <v/>
      </c>
      <c r="AA12" s="3" t="str">
        <f t="shared" ca="1" si="5"/>
        <v/>
      </c>
      <c r="AB12" s="3" t="str">
        <f t="shared" ca="1" si="5"/>
        <v/>
      </c>
      <c r="AC12" s="3" t="str">
        <f t="shared" ca="1" si="5"/>
        <v/>
      </c>
      <c r="AD12" s="3" t="str">
        <f t="shared" ca="1" si="5"/>
        <v/>
      </c>
      <c r="AE12" s="3" t="str">
        <f t="shared" ca="1" si="5"/>
        <v/>
      </c>
      <c r="AF12" s="3" t="str">
        <f t="shared" ca="1" si="5"/>
        <v/>
      </c>
      <c r="AG12" s="3" t="str">
        <f t="shared" ca="1" si="5"/>
        <v/>
      </c>
      <c r="AH12" s="3" t="str">
        <f t="shared" ca="1" si="5"/>
        <v/>
      </c>
      <c r="AI12" s="3" t="str">
        <f t="shared" ca="1" si="5"/>
        <v/>
      </c>
      <c r="AJ12" s="3" t="str">
        <f t="shared" ref="AJ12:AS17" ca="1" si="6">IF(AND($F12="Objetivo",AJ$7&gt;=$J12,AJ$7&lt;=$J12+$L12-1),2,IF(AND($F12="Hito",AJ$7&gt;=$J12,AJ$7&lt;=$J12+$L12-1),1,""))</f>
        <v/>
      </c>
      <c r="AK12" s="3" t="str">
        <f t="shared" ca="1" si="6"/>
        <v/>
      </c>
      <c r="AL12" s="3" t="str">
        <f t="shared" ca="1" si="6"/>
        <v/>
      </c>
      <c r="AM12" s="3" t="str">
        <f t="shared" ca="1" si="6"/>
        <v/>
      </c>
      <c r="AN12" s="3" t="str">
        <f t="shared" ca="1" si="6"/>
        <v/>
      </c>
      <c r="AO12" s="3" t="str">
        <f t="shared" ca="1" si="6"/>
        <v/>
      </c>
      <c r="AP12" s="3" t="str">
        <f t="shared" ca="1" si="6"/>
        <v/>
      </c>
      <c r="AQ12" s="3" t="str">
        <f t="shared" ca="1" si="6"/>
        <v/>
      </c>
      <c r="AR12" s="3" t="str">
        <f t="shared" ca="1" si="6"/>
        <v/>
      </c>
      <c r="AS12" s="3" t="str">
        <f t="shared" ca="1" si="6"/>
        <v/>
      </c>
      <c r="AT12" s="3" t="str">
        <f t="shared" ref="AT12:BC17" ca="1" si="7">IF(AND($F12="Objetivo",AT$7&gt;=$J12,AT$7&lt;=$J12+$L12-1),2,IF(AND($F12="Hito",AT$7&gt;=$J12,AT$7&lt;=$J12+$L12-1),1,""))</f>
        <v/>
      </c>
      <c r="AU12" s="3" t="str">
        <f t="shared" ca="1" si="7"/>
        <v/>
      </c>
      <c r="AV12" s="3" t="str">
        <f t="shared" ca="1" si="7"/>
        <v/>
      </c>
      <c r="AW12" s="3" t="str">
        <f t="shared" ca="1" si="7"/>
        <v/>
      </c>
      <c r="AX12" s="3" t="str">
        <f t="shared" ca="1" si="7"/>
        <v/>
      </c>
      <c r="AY12" s="3" t="str">
        <f t="shared" ca="1" si="7"/>
        <v/>
      </c>
      <c r="AZ12" s="3" t="str">
        <f t="shared" ca="1" si="7"/>
        <v/>
      </c>
      <c r="BA12" s="3" t="str">
        <f t="shared" ca="1" si="7"/>
        <v/>
      </c>
      <c r="BB12" s="3" t="str">
        <f t="shared" ca="1" si="7"/>
        <v/>
      </c>
      <c r="BC12" s="3" t="str">
        <f t="shared" ca="1" si="7"/>
        <v/>
      </c>
      <c r="BD12" s="3" t="str">
        <f t="shared" ref="BD12:BM17" ca="1" si="8">IF(AND($F12="Objetivo",BD$7&gt;=$J12,BD$7&lt;=$J12+$L12-1),2,IF(AND($F12="Hito",BD$7&gt;=$J12,BD$7&lt;=$J12+$L12-1),1,""))</f>
        <v/>
      </c>
      <c r="BE12" s="3" t="str">
        <f t="shared" ca="1" si="8"/>
        <v/>
      </c>
      <c r="BF12" s="3" t="str">
        <f t="shared" ca="1" si="8"/>
        <v/>
      </c>
      <c r="BG12" s="3" t="str">
        <f t="shared" ca="1" si="8"/>
        <v/>
      </c>
      <c r="BH12" s="3" t="str">
        <f t="shared" ca="1" si="8"/>
        <v/>
      </c>
      <c r="BI12" s="3" t="str">
        <f t="shared" ca="1" si="8"/>
        <v/>
      </c>
      <c r="BJ12" s="3" t="str">
        <f t="shared" ca="1" si="8"/>
        <v/>
      </c>
      <c r="BK12" s="3" t="str">
        <f t="shared" ca="1" si="8"/>
        <v/>
      </c>
      <c r="BL12" s="3" t="str">
        <f t="shared" ca="1" si="8"/>
        <v/>
      </c>
      <c r="BM12" s="3" t="str">
        <f t="shared" ca="1" si="8"/>
        <v/>
      </c>
      <c r="BN12" s="3" t="str">
        <f t="shared" ref="BN12:BS17" ca="1" si="9">IF(AND($F12="Objetivo",BN$7&gt;=$J12,BN$7&lt;=$J12+$L12-1),2,IF(AND($F12="Hito",BN$7&gt;=$J12,BN$7&lt;=$J12+$L12-1),1,""))</f>
        <v/>
      </c>
      <c r="BO12" s="3" t="str">
        <f t="shared" ca="1" si="9"/>
        <v/>
      </c>
      <c r="BP12" s="3" t="str">
        <f t="shared" ca="1" si="9"/>
        <v/>
      </c>
      <c r="BQ12" s="3" t="str">
        <f t="shared" ca="1" si="9"/>
        <v/>
      </c>
      <c r="BR12" s="3" t="str">
        <f t="shared" ca="1" si="9"/>
        <v/>
      </c>
      <c r="BS12" s="3" t="str">
        <f t="shared" ca="1" si="9"/>
        <v/>
      </c>
    </row>
    <row r="13" spans="1:78" s="1" customFormat="1" ht="40.15" customHeight="1" x14ac:dyDescent="0.25">
      <c r="A13" s="89" t="s">
        <v>29</v>
      </c>
      <c r="B13" s="90">
        <v>17500000</v>
      </c>
      <c r="C13" s="105">
        <v>22882213.690000001</v>
      </c>
      <c r="D13" s="104">
        <f>Hitos4352[[#This Row],[MONTO INICIAL]]/1000</f>
        <v>17500</v>
      </c>
      <c r="E13" s="104">
        <f>Hitos4352[[#This Row],[A DEVOLVER]]/$E$8</f>
        <v>17114.595130890055</v>
      </c>
      <c r="F13" s="91" t="s">
        <v>6</v>
      </c>
      <c r="G13" s="91" t="s">
        <v>30</v>
      </c>
      <c r="H13" s="92">
        <v>0.3</v>
      </c>
      <c r="I13" s="93">
        <v>0.01</v>
      </c>
      <c r="J13" s="94">
        <v>45567</v>
      </c>
      <c r="K13" s="98">
        <v>45749</v>
      </c>
      <c r="L13" s="95">
        <f>Hitos4352[[#This Row],[FECHA FINAL]]-Hitos4352[[#This Row],[FECHA INICIAL]]</f>
        <v>182</v>
      </c>
      <c r="M13" s="99"/>
      <c r="N13" s="95" t="s">
        <v>31</v>
      </c>
      <c r="O13" s="4"/>
      <c r="P13" s="3" t="str">
        <f t="shared" ca="1" si="4"/>
        <v/>
      </c>
      <c r="Q13" s="3" t="str">
        <f t="shared" ca="1" si="4"/>
        <v/>
      </c>
      <c r="R13" s="3" t="str">
        <f t="shared" ca="1" si="4"/>
        <v/>
      </c>
      <c r="S13" s="3" t="str">
        <f t="shared" ca="1" si="4"/>
        <v/>
      </c>
      <c r="T13" s="3" t="str">
        <f t="shared" ca="1" si="4"/>
        <v/>
      </c>
      <c r="U13" s="3" t="str">
        <f t="shared" ca="1" si="4"/>
        <v/>
      </c>
      <c r="V13" s="3" t="str">
        <f t="shared" ca="1" si="4"/>
        <v/>
      </c>
      <c r="W13" s="3" t="str">
        <f t="shared" ca="1" si="4"/>
        <v/>
      </c>
      <c r="X13" s="3" t="str">
        <f t="shared" ca="1" si="4"/>
        <v/>
      </c>
      <c r="Y13" s="3" t="str">
        <f t="shared" ca="1" si="4"/>
        <v/>
      </c>
      <c r="Z13" s="3" t="str">
        <f t="shared" ca="1" si="5"/>
        <v/>
      </c>
      <c r="AA13" s="3" t="str">
        <f t="shared" ca="1" si="5"/>
        <v/>
      </c>
      <c r="AB13" s="3" t="str">
        <f t="shared" ca="1" si="5"/>
        <v/>
      </c>
      <c r="AC13" s="3" t="str">
        <f t="shared" ca="1" si="5"/>
        <v/>
      </c>
      <c r="AD13" s="3" t="str">
        <f t="shared" ca="1" si="5"/>
        <v/>
      </c>
      <c r="AE13" s="3" t="str">
        <f t="shared" ca="1" si="5"/>
        <v/>
      </c>
      <c r="AF13" s="3" t="str">
        <f t="shared" ca="1" si="5"/>
        <v/>
      </c>
      <c r="AG13" s="3" t="str">
        <f t="shared" ca="1" si="5"/>
        <v/>
      </c>
      <c r="AH13" s="3" t="str">
        <f t="shared" ca="1" si="5"/>
        <v/>
      </c>
      <c r="AI13" s="3" t="str">
        <f t="shared" ca="1" si="5"/>
        <v/>
      </c>
      <c r="AJ13" s="3" t="str">
        <f t="shared" ca="1" si="6"/>
        <v/>
      </c>
      <c r="AK13" s="3" t="str">
        <f t="shared" ca="1" si="6"/>
        <v/>
      </c>
      <c r="AL13" s="3" t="str">
        <f t="shared" ca="1" si="6"/>
        <v/>
      </c>
      <c r="AM13" s="3" t="str">
        <f t="shared" ca="1" si="6"/>
        <v/>
      </c>
      <c r="AN13" s="3" t="str">
        <f t="shared" ca="1" si="6"/>
        <v/>
      </c>
      <c r="AO13" s="3" t="str">
        <f t="shared" ca="1" si="6"/>
        <v/>
      </c>
      <c r="AP13" s="3" t="str">
        <f t="shared" ca="1" si="6"/>
        <v/>
      </c>
      <c r="AQ13" s="3" t="str">
        <f t="shared" ca="1" si="6"/>
        <v/>
      </c>
      <c r="AR13" s="3" t="str">
        <f t="shared" ca="1" si="6"/>
        <v/>
      </c>
      <c r="AS13" s="3" t="str">
        <f t="shared" ca="1" si="6"/>
        <v/>
      </c>
      <c r="AT13" s="3" t="str">
        <f t="shared" ca="1" si="7"/>
        <v/>
      </c>
      <c r="AU13" s="3" t="str">
        <f t="shared" ca="1" si="7"/>
        <v/>
      </c>
      <c r="AV13" s="3" t="str">
        <f t="shared" ca="1" si="7"/>
        <v/>
      </c>
      <c r="AW13" s="3" t="str">
        <f t="shared" ca="1" si="7"/>
        <v/>
      </c>
      <c r="AX13" s="3" t="str">
        <f t="shared" ca="1" si="7"/>
        <v/>
      </c>
      <c r="AY13" s="3" t="str">
        <f t="shared" ca="1" si="7"/>
        <v/>
      </c>
      <c r="AZ13" s="3" t="str">
        <f t="shared" ca="1" si="7"/>
        <v/>
      </c>
      <c r="BA13" s="3" t="str">
        <f t="shared" ca="1" si="7"/>
        <v/>
      </c>
      <c r="BB13" s="3" t="str">
        <f t="shared" ca="1" si="7"/>
        <v/>
      </c>
      <c r="BC13" s="3" t="str">
        <f t="shared" ca="1" si="7"/>
        <v/>
      </c>
      <c r="BD13" s="3" t="str">
        <f t="shared" ca="1" si="8"/>
        <v/>
      </c>
      <c r="BE13" s="3" t="str">
        <f t="shared" ca="1" si="8"/>
        <v/>
      </c>
      <c r="BF13" s="3" t="str">
        <f t="shared" ca="1" si="8"/>
        <v/>
      </c>
      <c r="BG13" s="3" t="str">
        <f t="shared" ca="1" si="8"/>
        <v/>
      </c>
      <c r="BH13" s="3" t="str">
        <f t="shared" ca="1" si="8"/>
        <v/>
      </c>
      <c r="BI13" s="3" t="str">
        <f t="shared" ca="1" si="8"/>
        <v/>
      </c>
      <c r="BJ13" s="3" t="str">
        <f t="shared" ca="1" si="8"/>
        <v/>
      </c>
      <c r="BK13" s="3" t="str">
        <f t="shared" ca="1" si="8"/>
        <v/>
      </c>
      <c r="BL13" s="3" t="str">
        <f t="shared" ca="1" si="8"/>
        <v/>
      </c>
      <c r="BM13" s="3" t="str">
        <f t="shared" ca="1" si="8"/>
        <v/>
      </c>
      <c r="BN13" s="3" t="str">
        <f t="shared" ca="1" si="9"/>
        <v/>
      </c>
      <c r="BO13" s="3" t="str">
        <f t="shared" ca="1" si="9"/>
        <v/>
      </c>
      <c r="BP13" s="3" t="str">
        <f t="shared" ca="1" si="9"/>
        <v/>
      </c>
      <c r="BQ13" s="3" t="str">
        <f t="shared" ca="1" si="9"/>
        <v/>
      </c>
      <c r="BR13" s="3" t="str">
        <f t="shared" ca="1" si="9"/>
        <v/>
      </c>
      <c r="BS13" s="3" t="str">
        <f t="shared" ca="1" si="9"/>
        <v/>
      </c>
    </row>
    <row r="14" spans="1:78" s="1" customFormat="1" ht="40.15" customHeight="1" x14ac:dyDescent="0.25">
      <c r="A14" s="103" t="s">
        <v>32</v>
      </c>
      <c r="B14" s="90">
        <v>24550000</v>
      </c>
      <c r="C14" s="105">
        <v>35003614</v>
      </c>
      <c r="D14" s="104">
        <v>25000</v>
      </c>
      <c r="E14" s="104">
        <f>Hitos4352[[#This Row],[A DEVOLVER]]/$E$8</f>
        <v>26180.713537771131</v>
      </c>
      <c r="F14" s="91" t="s">
        <v>6</v>
      </c>
      <c r="G14" s="91" t="s">
        <v>30</v>
      </c>
      <c r="H14" s="92">
        <v>3.5000000000000003E-2</v>
      </c>
      <c r="I14" s="93">
        <v>0.01</v>
      </c>
      <c r="J14" s="94">
        <v>45589</v>
      </c>
      <c r="K14" s="98">
        <v>45859</v>
      </c>
      <c r="L14" s="95">
        <f>Hitos4352[[#This Row],[FECHA FINAL]]-Hitos4352[[#This Row],[FECHA INICIAL]]</f>
        <v>270</v>
      </c>
      <c r="M14" s="99">
        <f ca="1">Hitos4352[[#This Row],[FECHA FINAL]]-E$9</f>
        <v>-85</v>
      </c>
      <c r="N14" s="95" t="s">
        <v>31</v>
      </c>
      <c r="O14" s="4"/>
      <c r="P14" s="3" t="str">
        <f t="shared" ca="1" si="4"/>
        <v/>
      </c>
      <c r="Q14" s="3" t="str">
        <f t="shared" ca="1" si="4"/>
        <v/>
      </c>
      <c r="R14" s="3" t="str">
        <f t="shared" ca="1" si="4"/>
        <v/>
      </c>
      <c r="S14" s="3" t="str">
        <f t="shared" ca="1" si="4"/>
        <v/>
      </c>
      <c r="T14" s="3" t="str">
        <f t="shared" ca="1" si="4"/>
        <v/>
      </c>
      <c r="U14" s="3" t="str">
        <f t="shared" ca="1" si="4"/>
        <v/>
      </c>
      <c r="V14" s="3" t="str">
        <f t="shared" ca="1" si="4"/>
        <v/>
      </c>
      <c r="W14" s="3" t="str">
        <f t="shared" ca="1" si="4"/>
        <v/>
      </c>
      <c r="X14" s="3" t="str">
        <f t="shared" ca="1" si="4"/>
        <v/>
      </c>
      <c r="Y14" s="3" t="str">
        <f t="shared" ca="1" si="4"/>
        <v/>
      </c>
      <c r="Z14" s="3" t="str">
        <f t="shared" ca="1" si="5"/>
        <v/>
      </c>
      <c r="AA14" s="3" t="str">
        <f t="shared" ca="1" si="5"/>
        <v/>
      </c>
      <c r="AB14" s="3" t="str">
        <f t="shared" ca="1" si="5"/>
        <v/>
      </c>
      <c r="AC14" s="3" t="str">
        <f t="shared" ca="1" si="5"/>
        <v/>
      </c>
      <c r="AD14" s="3" t="str">
        <f t="shared" ca="1" si="5"/>
        <v/>
      </c>
      <c r="AE14" s="3" t="str">
        <f t="shared" ca="1" si="5"/>
        <v/>
      </c>
      <c r="AF14" s="3" t="str">
        <f t="shared" ca="1" si="5"/>
        <v/>
      </c>
      <c r="AG14" s="3" t="str">
        <f t="shared" ca="1" si="5"/>
        <v/>
      </c>
      <c r="AH14" s="3" t="str">
        <f t="shared" ca="1" si="5"/>
        <v/>
      </c>
      <c r="AI14" s="3" t="str">
        <f t="shared" ca="1" si="5"/>
        <v/>
      </c>
      <c r="AJ14" s="3" t="str">
        <f t="shared" ca="1" si="6"/>
        <v/>
      </c>
      <c r="AK14" s="3" t="str">
        <f t="shared" ca="1" si="6"/>
        <v/>
      </c>
      <c r="AL14" s="3" t="str">
        <f t="shared" ca="1" si="6"/>
        <v/>
      </c>
      <c r="AM14" s="3" t="str">
        <f t="shared" ca="1" si="6"/>
        <v/>
      </c>
      <c r="AN14" s="3" t="str">
        <f t="shared" ca="1" si="6"/>
        <v/>
      </c>
      <c r="AO14" s="3" t="str">
        <f t="shared" ca="1" si="6"/>
        <v/>
      </c>
      <c r="AP14" s="3" t="str">
        <f t="shared" ca="1" si="6"/>
        <v/>
      </c>
      <c r="AQ14" s="3" t="str">
        <f t="shared" ca="1" si="6"/>
        <v/>
      </c>
      <c r="AR14" s="3" t="str">
        <f t="shared" ca="1" si="6"/>
        <v/>
      </c>
      <c r="AS14" s="3" t="str">
        <f t="shared" ca="1" si="6"/>
        <v/>
      </c>
      <c r="AT14" s="3" t="str">
        <f t="shared" ca="1" si="7"/>
        <v/>
      </c>
      <c r="AU14" s="3" t="str">
        <f t="shared" ca="1" si="7"/>
        <v/>
      </c>
      <c r="AV14" s="3" t="str">
        <f t="shared" ca="1" si="7"/>
        <v/>
      </c>
      <c r="AW14" s="3" t="str">
        <f t="shared" ca="1" si="7"/>
        <v/>
      </c>
      <c r="AX14" s="3" t="str">
        <f t="shared" ca="1" si="7"/>
        <v/>
      </c>
      <c r="AY14" s="3" t="str">
        <f t="shared" ca="1" si="7"/>
        <v/>
      </c>
      <c r="AZ14" s="3" t="str">
        <f t="shared" ca="1" si="7"/>
        <v/>
      </c>
      <c r="BA14" s="3" t="str">
        <f t="shared" ca="1" si="7"/>
        <v/>
      </c>
      <c r="BB14" s="3" t="str">
        <f t="shared" ca="1" si="7"/>
        <v/>
      </c>
      <c r="BC14" s="3" t="str">
        <f t="shared" ca="1" si="7"/>
        <v/>
      </c>
      <c r="BD14" s="3" t="str">
        <f t="shared" ca="1" si="8"/>
        <v/>
      </c>
      <c r="BE14" s="3" t="str">
        <f t="shared" ca="1" si="8"/>
        <v/>
      </c>
      <c r="BF14" s="3" t="str">
        <f t="shared" ca="1" si="8"/>
        <v/>
      </c>
      <c r="BG14" s="3" t="str">
        <f t="shared" ca="1" si="8"/>
        <v/>
      </c>
      <c r="BH14" s="3" t="str">
        <f t="shared" ca="1" si="8"/>
        <v/>
      </c>
      <c r="BI14" s="3" t="str">
        <f t="shared" ca="1" si="8"/>
        <v/>
      </c>
      <c r="BJ14" s="3" t="str">
        <f t="shared" ca="1" si="8"/>
        <v/>
      </c>
      <c r="BK14" s="3" t="str">
        <f t="shared" ca="1" si="8"/>
        <v/>
      </c>
      <c r="BL14" s="3" t="str">
        <f t="shared" ca="1" si="8"/>
        <v/>
      </c>
      <c r="BM14" s="3" t="str">
        <f t="shared" ca="1" si="8"/>
        <v/>
      </c>
      <c r="BN14" s="3" t="str">
        <f t="shared" ca="1" si="9"/>
        <v/>
      </c>
      <c r="BO14" s="3" t="str">
        <f t="shared" ca="1" si="9"/>
        <v/>
      </c>
      <c r="BP14" s="3" t="str">
        <f t="shared" ca="1" si="9"/>
        <v/>
      </c>
      <c r="BQ14" s="3" t="str">
        <f t="shared" ca="1" si="9"/>
        <v/>
      </c>
      <c r="BR14" s="3" t="str">
        <f t="shared" ca="1" si="9"/>
        <v/>
      </c>
      <c r="BS14" s="3" t="str">
        <f t="shared" ca="1" si="9"/>
        <v/>
      </c>
    </row>
    <row r="15" spans="1:78" s="1" customFormat="1" ht="40.15" customHeight="1" x14ac:dyDescent="0.25">
      <c r="A15" s="103" t="s">
        <v>33</v>
      </c>
      <c r="B15" s="90">
        <v>19730000</v>
      </c>
      <c r="C15" s="105">
        <v>24634929.239999998</v>
      </c>
      <c r="D15" s="104">
        <v>20000</v>
      </c>
      <c r="E15" s="104">
        <f>Hitos4352[[#This Row],[A DEVOLVER]]/$E$8</f>
        <v>18425.526731488404</v>
      </c>
      <c r="F15" s="91" t="s">
        <v>6</v>
      </c>
      <c r="G15" s="91" t="s">
        <v>30</v>
      </c>
      <c r="H15" s="92">
        <v>3.5000000000000003E-2</v>
      </c>
      <c r="I15" s="93">
        <v>0.01</v>
      </c>
      <c r="J15" s="94">
        <v>45597</v>
      </c>
      <c r="K15" s="98">
        <v>45807</v>
      </c>
      <c r="L15" s="95">
        <f>Hitos4352[[#This Row],[FECHA FINAL]]-Hitos4352[[#This Row],[FECHA INICIAL]]</f>
        <v>210</v>
      </c>
      <c r="M15" s="99">
        <f ca="1">Hitos4352[[#This Row],[FECHA FINAL]]-E$9</f>
        <v>-137</v>
      </c>
      <c r="N15" s="95" t="s">
        <v>31</v>
      </c>
      <c r="O15" s="4"/>
      <c r="P15" s="3" t="str">
        <f t="shared" ca="1" si="4"/>
        <v/>
      </c>
      <c r="Q15" s="3" t="str">
        <f t="shared" ca="1" si="4"/>
        <v/>
      </c>
      <c r="R15" s="3" t="str">
        <f t="shared" ca="1" si="4"/>
        <v/>
      </c>
      <c r="S15" s="3" t="str">
        <f t="shared" ca="1" si="4"/>
        <v/>
      </c>
      <c r="T15" s="3" t="str">
        <f t="shared" ca="1" si="4"/>
        <v/>
      </c>
      <c r="U15" s="3" t="str">
        <f t="shared" ca="1" si="4"/>
        <v/>
      </c>
      <c r="V15" s="3" t="str">
        <f t="shared" ca="1" si="4"/>
        <v/>
      </c>
      <c r="W15" s="3" t="str">
        <f t="shared" ca="1" si="4"/>
        <v/>
      </c>
      <c r="X15" s="3" t="str">
        <f t="shared" ca="1" si="4"/>
        <v/>
      </c>
      <c r="Y15" s="3" t="str">
        <f t="shared" ca="1" si="4"/>
        <v/>
      </c>
      <c r="Z15" s="3" t="str">
        <f t="shared" ca="1" si="5"/>
        <v/>
      </c>
      <c r="AA15" s="3" t="str">
        <f t="shared" ca="1" si="5"/>
        <v/>
      </c>
      <c r="AB15" s="3" t="str">
        <f t="shared" ca="1" si="5"/>
        <v/>
      </c>
      <c r="AC15" s="3" t="str">
        <f t="shared" ca="1" si="5"/>
        <v/>
      </c>
      <c r="AD15" s="3" t="str">
        <f t="shared" ca="1" si="5"/>
        <v/>
      </c>
      <c r="AE15" s="3" t="str">
        <f t="shared" ca="1" si="5"/>
        <v/>
      </c>
      <c r="AF15" s="3" t="str">
        <f t="shared" ca="1" si="5"/>
        <v/>
      </c>
      <c r="AG15" s="3" t="str">
        <f t="shared" ca="1" si="5"/>
        <v/>
      </c>
      <c r="AH15" s="3" t="str">
        <f t="shared" ca="1" si="5"/>
        <v/>
      </c>
      <c r="AI15" s="3" t="str">
        <f t="shared" ca="1" si="5"/>
        <v/>
      </c>
      <c r="AJ15" s="3" t="str">
        <f t="shared" ca="1" si="6"/>
        <v/>
      </c>
      <c r="AK15" s="3" t="str">
        <f t="shared" ca="1" si="6"/>
        <v/>
      </c>
      <c r="AL15" s="3" t="str">
        <f t="shared" ca="1" si="6"/>
        <v/>
      </c>
      <c r="AM15" s="3" t="str">
        <f t="shared" ca="1" si="6"/>
        <v/>
      </c>
      <c r="AN15" s="3" t="str">
        <f t="shared" ca="1" si="6"/>
        <v/>
      </c>
      <c r="AO15" s="3" t="str">
        <f t="shared" ca="1" si="6"/>
        <v/>
      </c>
      <c r="AP15" s="3" t="str">
        <f t="shared" ca="1" si="6"/>
        <v/>
      </c>
      <c r="AQ15" s="3" t="str">
        <f t="shared" ca="1" si="6"/>
        <v/>
      </c>
      <c r="AR15" s="3" t="str">
        <f t="shared" ca="1" si="6"/>
        <v/>
      </c>
      <c r="AS15" s="3" t="str">
        <f t="shared" ca="1" si="6"/>
        <v/>
      </c>
      <c r="AT15" s="3" t="str">
        <f t="shared" ca="1" si="7"/>
        <v/>
      </c>
      <c r="AU15" s="3" t="str">
        <f t="shared" ca="1" si="7"/>
        <v/>
      </c>
      <c r="AV15" s="3" t="str">
        <f t="shared" ca="1" si="7"/>
        <v/>
      </c>
      <c r="AW15" s="3" t="str">
        <f t="shared" ca="1" si="7"/>
        <v/>
      </c>
      <c r="AX15" s="3" t="str">
        <f t="shared" ca="1" si="7"/>
        <v/>
      </c>
      <c r="AY15" s="3" t="str">
        <f t="shared" ca="1" si="7"/>
        <v/>
      </c>
      <c r="AZ15" s="3" t="str">
        <f t="shared" ca="1" si="7"/>
        <v/>
      </c>
      <c r="BA15" s="3" t="str">
        <f t="shared" ca="1" si="7"/>
        <v/>
      </c>
      <c r="BB15" s="3" t="str">
        <f t="shared" ca="1" si="7"/>
        <v/>
      </c>
      <c r="BC15" s="3" t="str">
        <f t="shared" ca="1" si="7"/>
        <v/>
      </c>
      <c r="BD15" s="3" t="str">
        <f t="shared" ca="1" si="8"/>
        <v/>
      </c>
      <c r="BE15" s="3" t="str">
        <f t="shared" ca="1" si="8"/>
        <v/>
      </c>
      <c r="BF15" s="3" t="str">
        <f t="shared" ca="1" si="8"/>
        <v/>
      </c>
      <c r="BG15" s="3" t="str">
        <f t="shared" ca="1" si="8"/>
        <v/>
      </c>
      <c r="BH15" s="3" t="str">
        <f t="shared" ca="1" si="8"/>
        <v/>
      </c>
      <c r="BI15" s="3" t="str">
        <f t="shared" ca="1" si="8"/>
        <v/>
      </c>
      <c r="BJ15" s="3" t="str">
        <f t="shared" ca="1" si="8"/>
        <v/>
      </c>
      <c r="BK15" s="3" t="str">
        <f t="shared" ca="1" si="8"/>
        <v/>
      </c>
      <c r="BL15" s="3" t="str">
        <f t="shared" ca="1" si="8"/>
        <v/>
      </c>
      <c r="BM15" s="3" t="str">
        <f t="shared" ca="1" si="8"/>
        <v/>
      </c>
      <c r="BN15" s="3" t="str">
        <f t="shared" ca="1" si="9"/>
        <v/>
      </c>
      <c r="BO15" s="3" t="str">
        <f t="shared" ca="1" si="9"/>
        <v/>
      </c>
      <c r="BP15" s="3" t="str">
        <f t="shared" ca="1" si="9"/>
        <v/>
      </c>
      <c r="BQ15" s="3" t="str">
        <f t="shared" ca="1" si="9"/>
        <v/>
      </c>
      <c r="BR15" s="3" t="str">
        <f t="shared" ca="1" si="9"/>
        <v/>
      </c>
      <c r="BS15" s="3" t="str">
        <f t="shared" ca="1" si="9"/>
        <v/>
      </c>
    </row>
    <row r="16" spans="1:78" s="1" customFormat="1" ht="40.15" customHeight="1" x14ac:dyDescent="0.25">
      <c r="A16" s="103" t="s">
        <v>34</v>
      </c>
      <c r="B16" s="90">
        <v>48500000</v>
      </c>
      <c r="C16" s="105">
        <v>66683061.909999996</v>
      </c>
      <c r="D16" s="104">
        <f>Hitos4352[[#This Row],[MONTO INICIAL]]/1000</f>
        <v>48500</v>
      </c>
      <c r="E16" s="104">
        <f>Hitos4352[[#This Row],[A DEVOLVER]]/$E$8</f>
        <v>49875.139798055345</v>
      </c>
      <c r="F16" s="91" t="s">
        <v>6</v>
      </c>
      <c r="G16" s="91" t="s">
        <v>30</v>
      </c>
      <c r="H16" s="92">
        <v>0.41</v>
      </c>
      <c r="I16" s="93">
        <v>0.01</v>
      </c>
      <c r="J16" s="94">
        <v>45600</v>
      </c>
      <c r="K16" s="98">
        <v>45898</v>
      </c>
      <c r="L16" s="95">
        <f>Hitos4352[[#This Row],[FECHA FINAL]]-Hitos4352[[#This Row],[FECHA INICIAL]]</f>
        <v>298</v>
      </c>
      <c r="M16" s="99">
        <f ca="1">Hitos4352[[#This Row],[FECHA FINAL]]-E$9</f>
        <v>-46</v>
      </c>
      <c r="N16" s="95" t="s">
        <v>31</v>
      </c>
      <c r="O16" s="4"/>
      <c r="P16" s="3" t="str">
        <f t="shared" ca="1" si="4"/>
        <v/>
      </c>
      <c r="Q16" s="3" t="str">
        <f t="shared" ca="1" si="4"/>
        <v/>
      </c>
      <c r="R16" s="3" t="str">
        <f t="shared" ca="1" si="4"/>
        <v/>
      </c>
      <c r="S16" s="3" t="str">
        <f t="shared" ca="1" si="4"/>
        <v/>
      </c>
      <c r="T16" s="3" t="str">
        <f t="shared" ca="1" si="4"/>
        <v/>
      </c>
      <c r="U16" s="3" t="str">
        <f t="shared" ca="1" si="4"/>
        <v/>
      </c>
      <c r="V16" s="3" t="str">
        <f t="shared" ca="1" si="4"/>
        <v/>
      </c>
      <c r="W16" s="3" t="str">
        <f t="shared" ca="1" si="4"/>
        <v/>
      </c>
      <c r="X16" s="3" t="str">
        <f t="shared" ca="1" si="4"/>
        <v/>
      </c>
      <c r="Y16" s="3" t="str">
        <f t="shared" ca="1" si="4"/>
        <v/>
      </c>
      <c r="Z16" s="3" t="str">
        <f t="shared" ca="1" si="5"/>
        <v/>
      </c>
      <c r="AA16" s="3" t="str">
        <f t="shared" ca="1" si="5"/>
        <v/>
      </c>
      <c r="AB16" s="3" t="str">
        <f t="shared" ca="1" si="5"/>
        <v/>
      </c>
      <c r="AC16" s="3" t="str">
        <f t="shared" ca="1" si="5"/>
        <v/>
      </c>
      <c r="AD16" s="3" t="str">
        <f t="shared" ca="1" si="5"/>
        <v/>
      </c>
      <c r="AE16" s="3" t="str">
        <f t="shared" ca="1" si="5"/>
        <v/>
      </c>
      <c r="AF16" s="3" t="str">
        <f t="shared" ca="1" si="5"/>
        <v/>
      </c>
      <c r="AG16" s="3" t="str">
        <f t="shared" ca="1" si="5"/>
        <v/>
      </c>
      <c r="AH16" s="3" t="str">
        <f t="shared" ca="1" si="5"/>
        <v/>
      </c>
      <c r="AI16" s="3" t="str">
        <f t="shared" ca="1" si="5"/>
        <v/>
      </c>
      <c r="AJ16" s="3" t="str">
        <f t="shared" ca="1" si="6"/>
        <v/>
      </c>
      <c r="AK16" s="3" t="str">
        <f t="shared" ca="1" si="6"/>
        <v/>
      </c>
      <c r="AL16" s="3" t="str">
        <f t="shared" ca="1" si="6"/>
        <v/>
      </c>
      <c r="AM16" s="3" t="str">
        <f t="shared" ca="1" si="6"/>
        <v/>
      </c>
      <c r="AN16" s="3" t="str">
        <f t="shared" ca="1" si="6"/>
        <v/>
      </c>
      <c r="AO16" s="3" t="str">
        <f t="shared" ca="1" si="6"/>
        <v/>
      </c>
      <c r="AP16" s="3" t="str">
        <f t="shared" ca="1" si="6"/>
        <v/>
      </c>
      <c r="AQ16" s="3" t="str">
        <f t="shared" ca="1" si="6"/>
        <v/>
      </c>
      <c r="AR16" s="3" t="str">
        <f t="shared" ca="1" si="6"/>
        <v/>
      </c>
      <c r="AS16" s="3" t="str">
        <f t="shared" ca="1" si="6"/>
        <v/>
      </c>
      <c r="AT16" s="3" t="str">
        <f t="shared" ca="1" si="7"/>
        <v/>
      </c>
      <c r="AU16" s="3" t="str">
        <f t="shared" ca="1" si="7"/>
        <v/>
      </c>
      <c r="AV16" s="3" t="str">
        <f t="shared" ca="1" si="7"/>
        <v/>
      </c>
      <c r="AW16" s="3" t="str">
        <f t="shared" ca="1" si="7"/>
        <v/>
      </c>
      <c r="AX16" s="3" t="str">
        <f t="shared" ca="1" si="7"/>
        <v/>
      </c>
      <c r="AY16" s="3" t="str">
        <f t="shared" ca="1" si="7"/>
        <v/>
      </c>
      <c r="AZ16" s="3" t="str">
        <f t="shared" ca="1" si="7"/>
        <v/>
      </c>
      <c r="BA16" s="3" t="str">
        <f t="shared" ca="1" si="7"/>
        <v/>
      </c>
      <c r="BB16" s="3" t="str">
        <f t="shared" ca="1" si="7"/>
        <v/>
      </c>
      <c r="BC16" s="3" t="str">
        <f t="shared" ca="1" si="7"/>
        <v/>
      </c>
      <c r="BD16" s="3" t="str">
        <f t="shared" ca="1" si="8"/>
        <v/>
      </c>
      <c r="BE16" s="3" t="str">
        <f t="shared" ca="1" si="8"/>
        <v/>
      </c>
      <c r="BF16" s="3" t="str">
        <f t="shared" ca="1" si="8"/>
        <v/>
      </c>
      <c r="BG16" s="3" t="str">
        <f t="shared" ca="1" si="8"/>
        <v/>
      </c>
      <c r="BH16" s="3" t="str">
        <f t="shared" ca="1" si="8"/>
        <v/>
      </c>
      <c r="BI16" s="3" t="str">
        <f t="shared" ca="1" si="8"/>
        <v/>
      </c>
      <c r="BJ16" s="3" t="str">
        <f t="shared" ca="1" si="8"/>
        <v/>
      </c>
      <c r="BK16" s="3" t="str">
        <f t="shared" ca="1" si="8"/>
        <v/>
      </c>
      <c r="BL16" s="3" t="str">
        <f t="shared" ca="1" si="8"/>
        <v/>
      </c>
      <c r="BM16" s="3" t="str">
        <f t="shared" ca="1" si="8"/>
        <v/>
      </c>
      <c r="BN16" s="3" t="str">
        <f t="shared" ca="1" si="9"/>
        <v/>
      </c>
      <c r="BO16" s="3" t="str">
        <f t="shared" ca="1" si="9"/>
        <v/>
      </c>
      <c r="BP16" s="3" t="str">
        <f t="shared" ca="1" si="9"/>
        <v/>
      </c>
      <c r="BQ16" s="3" t="str">
        <f t="shared" ca="1" si="9"/>
        <v/>
      </c>
      <c r="BR16" s="3" t="str">
        <f t="shared" ca="1" si="9"/>
        <v/>
      </c>
      <c r="BS16" s="3" t="str">
        <f t="shared" ca="1" si="9"/>
        <v/>
      </c>
    </row>
    <row r="17" spans="1:71" s="1" customFormat="1" ht="40.15" customHeight="1" x14ac:dyDescent="0.25">
      <c r="A17" s="102" t="s">
        <v>35</v>
      </c>
      <c r="B17" s="31">
        <v>19900000</v>
      </c>
      <c r="C17" s="101">
        <v>25870000</v>
      </c>
      <c r="D17" s="100">
        <f>Hitos4352[[#This Row],[MONTO INICIAL]]/1000</f>
        <v>19900</v>
      </c>
      <c r="E17" s="100">
        <f>Hitos4352[[#This Row],[A DEVOLVER]]/$E$8</f>
        <v>19349.289454001497</v>
      </c>
      <c r="F17" s="27" t="s">
        <v>6</v>
      </c>
      <c r="G17" s="27" t="s">
        <v>30</v>
      </c>
      <c r="H17" s="33">
        <v>0.3</v>
      </c>
      <c r="I17" s="28">
        <v>0.01</v>
      </c>
      <c r="J17" s="29">
        <v>45581</v>
      </c>
      <c r="K17" s="40">
        <v>45931</v>
      </c>
      <c r="L17" s="30">
        <f>Hitos4352[[#This Row],[FECHA FINAL]]-Hitos4352[[#This Row],[FECHA INICIAL]]</f>
        <v>350</v>
      </c>
      <c r="M17" s="67">
        <f ca="1">Hitos4352[[#This Row],[FECHA FINAL]]-E$9</f>
        <v>-13</v>
      </c>
      <c r="N17" s="30" t="s">
        <v>36</v>
      </c>
      <c r="O17" s="4"/>
      <c r="P17" s="3" t="str">
        <f t="shared" ca="1" si="4"/>
        <v/>
      </c>
      <c r="Q17" s="3" t="str">
        <f t="shared" ca="1" si="4"/>
        <v/>
      </c>
      <c r="R17" s="3" t="str">
        <f t="shared" ca="1" si="4"/>
        <v/>
      </c>
      <c r="S17" s="3" t="str">
        <f t="shared" ca="1" si="4"/>
        <v/>
      </c>
      <c r="T17" s="3" t="str">
        <f t="shared" ca="1" si="4"/>
        <v/>
      </c>
      <c r="U17" s="3" t="str">
        <f t="shared" ca="1" si="4"/>
        <v/>
      </c>
      <c r="V17" s="3" t="str">
        <f t="shared" ca="1" si="4"/>
        <v/>
      </c>
      <c r="W17" s="3" t="str">
        <f t="shared" ca="1" si="4"/>
        <v/>
      </c>
      <c r="X17" s="3" t="str">
        <f t="shared" ca="1" si="4"/>
        <v/>
      </c>
      <c r="Y17" s="3" t="str">
        <f t="shared" ca="1" si="4"/>
        <v/>
      </c>
      <c r="Z17" s="3" t="str">
        <f t="shared" ca="1" si="5"/>
        <v/>
      </c>
      <c r="AA17" s="3" t="str">
        <f t="shared" ca="1" si="5"/>
        <v/>
      </c>
      <c r="AB17" s="3" t="str">
        <f t="shared" ca="1" si="5"/>
        <v/>
      </c>
      <c r="AC17" s="3" t="str">
        <f t="shared" ca="1" si="5"/>
        <v/>
      </c>
      <c r="AD17" s="3" t="str">
        <f t="shared" ca="1" si="5"/>
        <v/>
      </c>
      <c r="AE17" s="3" t="str">
        <f t="shared" ca="1" si="5"/>
        <v/>
      </c>
      <c r="AF17" s="3" t="str">
        <f t="shared" ca="1" si="5"/>
        <v/>
      </c>
      <c r="AG17" s="3" t="str">
        <f t="shared" ca="1" si="5"/>
        <v/>
      </c>
      <c r="AH17" s="3" t="str">
        <f t="shared" ca="1" si="5"/>
        <v/>
      </c>
      <c r="AI17" s="3" t="str">
        <f t="shared" ca="1" si="5"/>
        <v/>
      </c>
      <c r="AJ17" s="3" t="str">
        <f t="shared" ca="1" si="6"/>
        <v/>
      </c>
      <c r="AK17" s="3" t="str">
        <f t="shared" ca="1" si="6"/>
        <v/>
      </c>
      <c r="AL17" s="3" t="str">
        <f t="shared" ca="1" si="6"/>
        <v/>
      </c>
      <c r="AM17" s="3" t="str">
        <f t="shared" ca="1" si="6"/>
        <v/>
      </c>
      <c r="AN17" s="3" t="str">
        <f t="shared" ca="1" si="6"/>
        <v/>
      </c>
      <c r="AO17" s="3" t="str">
        <f t="shared" ca="1" si="6"/>
        <v/>
      </c>
      <c r="AP17" s="3" t="str">
        <f t="shared" ca="1" si="6"/>
        <v/>
      </c>
      <c r="AQ17" s="3" t="str">
        <f t="shared" ca="1" si="6"/>
        <v/>
      </c>
      <c r="AR17" s="3" t="str">
        <f t="shared" ca="1" si="6"/>
        <v/>
      </c>
      <c r="AS17" s="3" t="str">
        <f t="shared" ca="1" si="6"/>
        <v/>
      </c>
      <c r="AT17" s="3" t="str">
        <f t="shared" ca="1" si="7"/>
        <v/>
      </c>
      <c r="AU17" s="3" t="str">
        <f t="shared" ca="1" si="7"/>
        <v/>
      </c>
      <c r="AV17" s="3" t="str">
        <f t="shared" ca="1" si="7"/>
        <v/>
      </c>
      <c r="AW17" s="3" t="str">
        <f t="shared" ca="1" si="7"/>
        <v/>
      </c>
      <c r="AX17" s="3" t="str">
        <f t="shared" ca="1" si="7"/>
        <v/>
      </c>
      <c r="AY17" s="3" t="str">
        <f t="shared" ca="1" si="7"/>
        <v/>
      </c>
      <c r="AZ17" s="3" t="str">
        <f t="shared" ca="1" si="7"/>
        <v/>
      </c>
      <c r="BA17" s="3" t="str">
        <f t="shared" ca="1" si="7"/>
        <v/>
      </c>
      <c r="BB17" s="3" t="str">
        <f t="shared" ca="1" si="7"/>
        <v/>
      </c>
      <c r="BC17" s="3" t="str">
        <f t="shared" ca="1" si="7"/>
        <v/>
      </c>
      <c r="BD17" s="3" t="str">
        <f t="shared" ca="1" si="8"/>
        <v/>
      </c>
      <c r="BE17" s="3" t="str">
        <f t="shared" ca="1" si="8"/>
        <v/>
      </c>
      <c r="BF17" s="3" t="str">
        <f t="shared" ca="1" si="8"/>
        <v/>
      </c>
      <c r="BG17" s="3" t="str">
        <f t="shared" ca="1" si="8"/>
        <v/>
      </c>
      <c r="BH17" s="3" t="str">
        <f t="shared" ca="1" si="8"/>
        <v/>
      </c>
      <c r="BI17" s="3" t="str">
        <f t="shared" ca="1" si="8"/>
        <v/>
      </c>
      <c r="BJ17" s="3" t="str">
        <f t="shared" ca="1" si="8"/>
        <v/>
      </c>
      <c r="BK17" s="3" t="str">
        <f t="shared" ca="1" si="8"/>
        <v/>
      </c>
      <c r="BL17" s="3" t="str">
        <f t="shared" ca="1" si="8"/>
        <v/>
      </c>
      <c r="BM17" s="3" t="str">
        <f t="shared" ca="1" si="8"/>
        <v/>
      </c>
      <c r="BN17" s="3" t="str">
        <f t="shared" ca="1" si="9"/>
        <v/>
      </c>
      <c r="BO17" s="3" t="str">
        <f t="shared" ca="1" si="9"/>
        <v/>
      </c>
      <c r="BP17" s="3" t="str">
        <f t="shared" ca="1" si="9"/>
        <v/>
      </c>
      <c r="BQ17" s="3" t="str">
        <f t="shared" ca="1" si="9"/>
        <v/>
      </c>
      <c r="BR17" s="3" t="str">
        <f t="shared" ca="1" si="9"/>
        <v/>
      </c>
      <c r="BS17" s="3" t="str">
        <f t="shared" ca="1" si="9"/>
        <v/>
      </c>
    </row>
    <row r="18" spans="1:71" s="1" customFormat="1" ht="40.15" customHeight="1" x14ac:dyDescent="0.25">
      <c r="A18" s="103" t="s">
        <v>37</v>
      </c>
      <c r="B18" s="90">
        <v>30000000</v>
      </c>
      <c r="C18" s="105">
        <v>39491465.219999999</v>
      </c>
      <c r="D18" s="104">
        <f>Hitos4352[[#This Row],[MONTO INICIAL]]/1000</f>
        <v>30000</v>
      </c>
      <c r="E18" s="104">
        <f>Hitos4352[[#This Row],[A DEVOLVER]]/1316.1</f>
        <v>30006.43204923638</v>
      </c>
      <c r="F18" s="91" t="s">
        <v>6</v>
      </c>
      <c r="G18" s="91" t="s">
        <v>30</v>
      </c>
      <c r="H18" s="92">
        <v>4.3499999999999997E-2</v>
      </c>
      <c r="I18" s="93">
        <v>0.01</v>
      </c>
      <c r="J18" s="94">
        <v>45644</v>
      </c>
      <c r="K18" s="98">
        <v>45825</v>
      </c>
      <c r="L18" s="95">
        <f>Hitos4352[[#This Row],[FECHA FINAL]]-Hitos4352[[#This Row],[FECHA INICIAL]]</f>
        <v>181</v>
      </c>
      <c r="M18" s="99">
        <f ca="1">Hitos4352[[#This Row],[FECHA FINAL]]-E$9</f>
        <v>-119</v>
      </c>
      <c r="N18" s="95" t="s">
        <v>31</v>
      </c>
      <c r="O18" s="4"/>
      <c r="P18" s="3"/>
      <c r="Q18" s="3"/>
      <c r="R18" s="3"/>
      <c r="S18" s="3"/>
      <c r="T18" s="3"/>
      <c r="U18" s="3"/>
      <c r="V18" s="3"/>
      <c r="W18" s="3"/>
      <c r="X18" s="3"/>
      <c r="Y18" s="3"/>
      <c r="Z18" s="3"/>
      <c r="AA18" s="3"/>
      <c r="AB18" s="3"/>
      <c r="AC18" s="3"/>
      <c r="AD18" s="3"/>
      <c r="AE18" s="3"/>
      <c r="AF18" s="3"/>
      <c r="AG18" s="3"/>
      <c r="AH18" s="3"/>
      <c r="AI18" s="3"/>
      <c r="AJ18" s="3"/>
      <c r="AK18" s="3"/>
      <c r="AL18" s="3"/>
      <c r="AM18" s="3"/>
      <c r="AN18" s="3"/>
      <c r="AO18" s="3"/>
      <c r="AP18" s="3"/>
      <c r="AQ18" s="3"/>
      <c r="AR18" s="3"/>
      <c r="AS18" s="3"/>
      <c r="AT18" s="3"/>
      <c r="AU18" s="3"/>
      <c r="AV18" s="3"/>
      <c r="AW18" s="3"/>
      <c r="AX18" s="3"/>
      <c r="AY18" s="3"/>
      <c r="AZ18" s="3"/>
      <c r="BA18" s="3"/>
      <c r="BB18" s="3"/>
      <c r="BC18" s="3"/>
      <c r="BD18" s="3"/>
      <c r="BE18" s="3"/>
      <c r="BF18" s="3"/>
      <c r="BG18" s="3"/>
      <c r="BH18" s="3"/>
      <c r="BI18" s="3"/>
      <c r="BJ18" s="3"/>
      <c r="BK18" s="3"/>
      <c r="BL18" s="3"/>
      <c r="BM18" s="3"/>
      <c r="BN18" s="3"/>
      <c r="BO18" s="3"/>
      <c r="BP18" s="3"/>
      <c r="BQ18" s="3"/>
      <c r="BR18" s="3"/>
      <c r="BS18" s="3"/>
    </row>
    <row r="19" spans="1:71" s="1" customFormat="1" ht="40.15" customHeight="1" x14ac:dyDescent="0.25">
      <c r="A19" s="89" t="s">
        <v>38</v>
      </c>
      <c r="B19" s="90">
        <v>25762930</v>
      </c>
      <c r="C19" s="105">
        <v>33934206.200000003</v>
      </c>
      <c r="D19" s="104">
        <f>Hitos4352[[#This Row],[MONTO INICIAL]]/1000</f>
        <v>25762.93</v>
      </c>
      <c r="E19" s="104">
        <f>Hitos4352[[#This Row],[A DEVOLVER]]/1305</f>
        <v>26003.223141762453</v>
      </c>
      <c r="F19" s="91" t="s">
        <v>6</v>
      </c>
      <c r="G19" s="91" t="s">
        <v>30</v>
      </c>
      <c r="H19" s="92">
        <v>0.05</v>
      </c>
      <c r="I19" s="93">
        <v>0.01</v>
      </c>
      <c r="J19" s="94">
        <v>45679</v>
      </c>
      <c r="K19" s="98">
        <v>45889</v>
      </c>
      <c r="L19" s="95">
        <f>Hitos4352[[#This Row],[FECHA FINAL]]-Hitos4352[[#This Row],[FECHA INICIAL]]</f>
        <v>210</v>
      </c>
      <c r="M19" s="99">
        <f ca="1">Hitos4352[[#This Row],[FECHA FINAL]]-E$9</f>
        <v>-55</v>
      </c>
      <c r="N19" s="95" t="s">
        <v>36</v>
      </c>
      <c r="O19" s="4"/>
      <c r="P19" s="3"/>
      <c r="Q19" s="3"/>
      <c r="R19" s="3"/>
      <c r="S19" s="3"/>
      <c r="T19" s="3"/>
      <c r="U19" s="3"/>
      <c r="V19" s="3"/>
      <c r="W19" s="3"/>
      <c r="X19" s="3"/>
      <c r="Y19" s="3"/>
      <c r="Z19" s="3"/>
      <c r="AA19" s="3"/>
      <c r="AB19" s="3"/>
      <c r="AC19" s="3"/>
      <c r="AD19" s="3"/>
      <c r="AE19" s="3"/>
      <c r="AF19" s="3"/>
      <c r="AG19" s="3"/>
      <c r="AH19" s="3"/>
      <c r="AI19" s="3"/>
      <c r="AJ19" s="3"/>
      <c r="AK19" s="3"/>
      <c r="AL19" s="3"/>
      <c r="AM19" s="3"/>
      <c r="AN19" s="3"/>
      <c r="AO19" s="3"/>
      <c r="AP19" s="3"/>
      <c r="AQ19" s="3"/>
      <c r="AR19" s="3"/>
      <c r="AS19" s="3"/>
      <c r="AT19" s="3"/>
      <c r="AU19" s="3"/>
      <c r="AV19" s="3"/>
      <c r="AW19" s="3"/>
      <c r="AX19" s="3"/>
      <c r="AY19" s="3"/>
      <c r="AZ19" s="3"/>
      <c r="BA19" s="3"/>
      <c r="BB19" s="3"/>
      <c r="BC19" s="3"/>
      <c r="BD19" s="3"/>
      <c r="BE19" s="3"/>
      <c r="BF19" s="3"/>
      <c r="BG19" s="3"/>
      <c r="BH19" s="3"/>
      <c r="BI19" s="3"/>
      <c r="BJ19" s="3"/>
      <c r="BK19" s="3"/>
      <c r="BL19" s="3"/>
      <c r="BM19" s="3"/>
      <c r="BN19" s="3"/>
      <c r="BO19" s="3"/>
      <c r="BP19" s="3"/>
      <c r="BQ19" s="3"/>
      <c r="BR19" s="3"/>
      <c r="BS19" s="3"/>
    </row>
    <row r="20" spans="1:71" s="1" customFormat="1" ht="40.15" customHeight="1" x14ac:dyDescent="0.25">
      <c r="A20" s="89" t="s">
        <v>39</v>
      </c>
      <c r="B20" s="90">
        <f>20000000/6</f>
        <v>3333333.3333333335</v>
      </c>
      <c r="C20" s="105">
        <v>3713385</v>
      </c>
      <c r="D20" s="104">
        <f>Hitos4352[[#This Row],[MONTO INICIAL]]/1000</f>
        <v>3333.3333333333335</v>
      </c>
      <c r="E20" s="104">
        <f>Hitos4352[[#This Row],[A DEVOLVER]]/1000</f>
        <v>3713.3850000000002</v>
      </c>
      <c r="F20" s="91" t="s">
        <v>6</v>
      </c>
      <c r="G20" s="91" t="s">
        <v>30</v>
      </c>
      <c r="H20" s="92">
        <v>0.38490000000000002</v>
      </c>
      <c r="I20" s="93">
        <v>0.01</v>
      </c>
      <c r="J20" s="94">
        <v>45748</v>
      </c>
      <c r="K20" s="98">
        <v>45772</v>
      </c>
      <c r="L20" s="95">
        <f>Hitos4352[[#This Row],[FECHA FINAL]]-Hitos4352[[#This Row],[FECHA INICIAL]]</f>
        <v>24</v>
      </c>
      <c r="M20" s="99">
        <f ca="1">Hitos4352[[#This Row],[FECHA FINAL]]-E$9</f>
        <v>-172</v>
      </c>
      <c r="N20" s="95" t="s">
        <v>31</v>
      </c>
      <c r="O20" s="4"/>
      <c r="P20" s="3"/>
      <c r="Q20" s="3"/>
      <c r="R20" s="3"/>
      <c r="S20" s="3"/>
      <c r="T20" s="3"/>
      <c r="U20" s="3"/>
      <c r="V20" s="3"/>
      <c r="W20" s="3"/>
      <c r="X20" s="3"/>
      <c r="Y20" s="3"/>
      <c r="Z20" s="3"/>
      <c r="AA20" s="3"/>
      <c r="AB20" s="3"/>
      <c r="AC20" s="3"/>
      <c r="AD20" s="3"/>
      <c r="AE20" s="3"/>
      <c r="AF20" s="3"/>
      <c r="AG20" s="3"/>
      <c r="AH20" s="3"/>
      <c r="AI20" s="3"/>
      <c r="AJ20" s="3"/>
      <c r="AK20" s="3"/>
      <c r="AL20" s="3"/>
      <c r="AM20" s="3"/>
      <c r="AN20" s="3"/>
      <c r="AO20" s="3"/>
      <c r="AP20" s="3"/>
      <c r="AQ20" s="3"/>
      <c r="AR20" s="3"/>
      <c r="AS20" s="3"/>
      <c r="AT20" s="3"/>
      <c r="AU20" s="3"/>
      <c r="AV20" s="3"/>
      <c r="AW20" s="3"/>
      <c r="AX20" s="3"/>
      <c r="AY20" s="3"/>
      <c r="AZ20" s="3"/>
      <c r="BA20" s="3"/>
      <c r="BB20" s="3"/>
      <c r="BC20" s="3"/>
      <c r="BD20" s="3"/>
      <c r="BE20" s="3"/>
      <c r="BF20" s="3"/>
      <c r="BG20" s="3"/>
      <c r="BH20" s="3"/>
      <c r="BI20" s="3"/>
      <c r="BJ20" s="3"/>
      <c r="BK20" s="3"/>
      <c r="BL20" s="3"/>
      <c r="BM20" s="3"/>
      <c r="BN20" s="3"/>
      <c r="BO20" s="3"/>
      <c r="BP20" s="3"/>
      <c r="BQ20" s="3"/>
      <c r="BR20" s="3"/>
      <c r="BS20" s="3"/>
    </row>
    <row r="21" spans="1:71" s="1" customFormat="1" ht="40.15" customHeight="1" x14ac:dyDescent="0.25">
      <c r="A21" s="89" t="s">
        <v>40</v>
      </c>
      <c r="B21" s="90">
        <v>3333333.3333333335</v>
      </c>
      <c r="C21" s="105">
        <v>3722019</v>
      </c>
      <c r="D21" s="104">
        <f>Hitos4352[[#This Row],[MONTO INICIAL]]/1000</f>
        <v>3333.3333333333335</v>
      </c>
      <c r="E21" s="104">
        <f>Hitos4352[[#This Row],[A DEVOLVER]]/1000</f>
        <v>3722.0189999999998</v>
      </c>
      <c r="F21" s="91" t="s">
        <v>6</v>
      </c>
      <c r="G21" s="91" t="s">
        <v>30</v>
      </c>
      <c r="H21" s="92">
        <v>0.38490000000000002</v>
      </c>
      <c r="I21" s="93">
        <v>0.01</v>
      </c>
      <c r="J21" s="94">
        <v>45748</v>
      </c>
      <c r="K21" s="98">
        <v>45803</v>
      </c>
      <c r="L21" s="95">
        <f>Hitos4352[[#This Row],[FECHA FINAL]]-Hitos4352[[#This Row],[FECHA INICIAL]]</f>
        <v>55</v>
      </c>
      <c r="M21" s="99">
        <f ca="1">Hitos4352[[#This Row],[FECHA FINAL]]-E$9</f>
        <v>-141</v>
      </c>
      <c r="N21" s="95" t="s">
        <v>31</v>
      </c>
      <c r="O21" s="4"/>
      <c r="P21" s="3"/>
      <c r="Q21" s="3"/>
      <c r="R21" s="3"/>
      <c r="S21" s="3"/>
      <c r="T21" s="3"/>
      <c r="U21" s="3"/>
      <c r="V21" s="3"/>
      <c r="W21" s="3"/>
      <c r="X21" s="3"/>
      <c r="Y21" s="3"/>
      <c r="Z21" s="3"/>
      <c r="AA21" s="3"/>
      <c r="AB21" s="3"/>
      <c r="AC21" s="3"/>
      <c r="AD21" s="3"/>
      <c r="AE21" s="3"/>
      <c r="AF21" s="3"/>
      <c r="AG21" s="3"/>
      <c r="AH21" s="3"/>
      <c r="AI21" s="3"/>
      <c r="AJ21" s="3"/>
      <c r="AK21" s="3"/>
      <c r="AL21" s="3"/>
      <c r="AM21" s="3"/>
      <c r="AN21" s="3"/>
      <c r="AO21" s="3"/>
      <c r="AP21" s="3"/>
      <c r="AQ21" s="3"/>
      <c r="AR21" s="3"/>
      <c r="AS21" s="3"/>
      <c r="AT21" s="3"/>
      <c r="AU21" s="3"/>
      <c r="AV21" s="3"/>
      <c r="AW21" s="3"/>
      <c r="AX21" s="3"/>
      <c r="AY21" s="3"/>
      <c r="AZ21" s="3"/>
      <c r="BA21" s="3"/>
      <c r="BB21" s="3"/>
      <c r="BC21" s="3"/>
      <c r="BD21" s="3"/>
      <c r="BE21" s="3"/>
      <c r="BF21" s="3"/>
      <c r="BG21" s="3"/>
      <c r="BH21" s="3"/>
      <c r="BI21" s="3"/>
      <c r="BJ21" s="3"/>
      <c r="BK21" s="3"/>
      <c r="BL21" s="3"/>
      <c r="BM21" s="3"/>
      <c r="BN21" s="3"/>
      <c r="BO21" s="3"/>
      <c r="BP21" s="3"/>
      <c r="BQ21" s="3"/>
      <c r="BR21" s="3"/>
      <c r="BS21" s="3"/>
    </row>
    <row r="22" spans="1:71" s="1" customFormat="1" ht="40.15" customHeight="1" x14ac:dyDescent="0.25">
      <c r="A22" s="89" t="s">
        <v>41</v>
      </c>
      <c r="B22" s="90">
        <v>3333333.3333333335</v>
      </c>
      <c r="C22" s="105">
        <v>3695805</v>
      </c>
      <c r="D22" s="104">
        <f>Hitos4352[[#This Row],[MONTO INICIAL]]/1000</f>
        <v>3333.3333333333335</v>
      </c>
      <c r="E22" s="104">
        <f>Hitos4352[[#This Row],[A DEVOLVER]]/1000</f>
        <v>3695.8049999999998</v>
      </c>
      <c r="F22" s="91" t="s">
        <v>6</v>
      </c>
      <c r="G22" s="91" t="s">
        <v>30</v>
      </c>
      <c r="H22" s="92">
        <v>0.38490000000000002</v>
      </c>
      <c r="I22" s="93">
        <v>0.01</v>
      </c>
      <c r="J22" s="94">
        <v>45748</v>
      </c>
      <c r="K22" s="98">
        <v>45833</v>
      </c>
      <c r="L22" s="95">
        <f>Hitos4352[[#This Row],[FECHA FINAL]]-Hitos4352[[#This Row],[FECHA INICIAL]]</f>
        <v>85</v>
      </c>
      <c r="M22" s="99">
        <f ca="1">Hitos4352[[#This Row],[FECHA FINAL]]-E$9</f>
        <v>-111</v>
      </c>
      <c r="N22" s="95" t="s">
        <v>31</v>
      </c>
      <c r="O22" s="4"/>
      <c r="P22" s="3"/>
      <c r="Q22" s="3"/>
      <c r="R22" s="3"/>
      <c r="S22" s="3"/>
      <c r="T22" s="3"/>
      <c r="U22" s="3"/>
      <c r="V22" s="3"/>
      <c r="W22" s="3"/>
      <c r="X22" s="3"/>
      <c r="Y22" s="3"/>
      <c r="Z22" s="3"/>
      <c r="AA22" s="3"/>
      <c r="AB22" s="3"/>
      <c r="AC22" s="3"/>
      <c r="AD22" s="3"/>
      <c r="AE22" s="3"/>
      <c r="AF22" s="3"/>
      <c r="AG22" s="3"/>
      <c r="AH22" s="3"/>
      <c r="AI22" s="3"/>
      <c r="AJ22" s="3"/>
      <c r="AK22" s="3"/>
      <c r="AL22" s="3"/>
      <c r="AM22" s="3"/>
      <c r="AN22" s="3"/>
      <c r="AO22" s="3"/>
      <c r="AP22" s="3"/>
      <c r="AQ22" s="3"/>
      <c r="AR22" s="3"/>
      <c r="AS22" s="3"/>
      <c r="AT22" s="3"/>
      <c r="AU22" s="3"/>
      <c r="AV22" s="3"/>
      <c r="AW22" s="3"/>
      <c r="AX22" s="3"/>
      <c r="AY22" s="3"/>
      <c r="AZ22" s="3"/>
      <c r="BA22" s="3"/>
      <c r="BB22" s="3"/>
      <c r="BC22" s="3"/>
      <c r="BD22" s="3"/>
      <c r="BE22" s="3"/>
      <c r="BF22" s="3"/>
      <c r="BG22" s="3"/>
      <c r="BH22" s="3"/>
      <c r="BI22" s="3"/>
      <c r="BJ22" s="3"/>
      <c r="BK22" s="3"/>
      <c r="BL22" s="3"/>
      <c r="BM22" s="3"/>
      <c r="BN22" s="3"/>
      <c r="BO22" s="3"/>
      <c r="BP22" s="3"/>
      <c r="BQ22" s="3"/>
      <c r="BR22" s="3"/>
      <c r="BS22" s="3"/>
    </row>
    <row r="23" spans="1:71" s="1" customFormat="1" ht="40.15" customHeight="1" x14ac:dyDescent="0.25">
      <c r="A23" s="89" t="s">
        <v>42</v>
      </c>
      <c r="B23" s="90">
        <v>3333333.3333333335</v>
      </c>
      <c r="C23" s="105">
        <v>3686448</v>
      </c>
      <c r="D23" s="104">
        <f>Hitos4352[[#This Row],[MONTO INICIAL]]/1000</f>
        <v>3333.3333333333335</v>
      </c>
      <c r="E23" s="104">
        <f>Hitos4352[[#This Row],[A DEVOLVER]]/1000</f>
        <v>3686.4479999999999</v>
      </c>
      <c r="F23" s="91" t="s">
        <v>6</v>
      </c>
      <c r="G23" s="91" t="s">
        <v>30</v>
      </c>
      <c r="H23" s="92">
        <v>0.38490000000000002</v>
      </c>
      <c r="I23" s="93">
        <v>0.01</v>
      </c>
      <c r="J23" s="94">
        <v>45748</v>
      </c>
      <c r="K23" s="98">
        <v>45863</v>
      </c>
      <c r="L23" s="95">
        <f>Hitos4352[[#This Row],[FECHA FINAL]]-Hitos4352[[#This Row],[FECHA INICIAL]]</f>
        <v>115</v>
      </c>
      <c r="M23" s="99">
        <f ca="1">Hitos4352[[#This Row],[FECHA FINAL]]-E$9</f>
        <v>-81</v>
      </c>
      <c r="N23" s="95" t="s">
        <v>31</v>
      </c>
      <c r="O23" s="4"/>
      <c r="P23" s="3"/>
      <c r="Q23" s="3"/>
      <c r="R23" s="3"/>
      <c r="S23" s="3"/>
      <c r="T23" s="3"/>
      <c r="U23" s="3"/>
      <c r="V23" s="3"/>
      <c r="W23" s="3"/>
      <c r="X23" s="3"/>
      <c r="Y23" s="3"/>
      <c r="Z23" s="3"/>
      <c r="AA23" s="3"/>
      <c r="AB23" s="3"/>
      <c r="AC23" s="3"/>
      <c r="AD23" s="3"/>
      <c r="AE23" s="3"/>
      <c r="AF23" s="3"/>
      <c r="AG23" s="3"/>
      <c r="AH23" s="3"/>
      <c r="AI23" s="3"/>
      <c r="AJ23" s="3"/>
      <c r="AK23" s="3"/>
      <c r="AL23" s="3"/>
      <c r="AM23" s="3"/>
      <c r="AN23" s="3"/>
      <c r="AO23" s="3"/>
      <c r="AP23" s="3"/>
      <c r="AQ23" s="3"/>
      <c r="AR23" s="3"/>
      <c r="AS23" s="3"/>
      <c r="AT23" s="3"/>
      <c r="AU23" s="3"/>
      <c r="AV23" s="3"/>
      <c r="AW23" s="3"/>
      <c r="AX23" s="3"/>
      <c r="AY23" s="3"/>
      <c r="AZ23" s="3"/>
      <c r="BA23" s="3"/>
      <c r="BB23" s="3"/>
      <c r="BC23" s="3"/>
      <c r="BD23" s="3"/>
      <c r="BE23" s="3"/>
      <c r="BF23" s="3"/>
      <c r="BG23" s="3"/>
      <c r="BH23" s="3"/>
      <c r="BI23" s="3"/>
      <c r="BJ23" s="3"/>
      <c r="BK23" s="3"/>
      <c r="BL23" s="3"/>
      <c r="BM23" s="3"/>
      <c r="BN23" s="3"/>
      <c r="BO23" s="3"/>
      <c r="BP23" s="3"/>
      <c r="BQ23" s="3"/>
      <c r="BR23" s="3"/>
      <c r="BS23" s="3"/>
    </row>
    <row r="24" spans="1:71" s="1" customFormat="1" ht="40.15" customHeight="1" x14ac:dyDescent="0.25">
      <c r="A24" s="89" t="s">
        <v>43</v>
      </c>
      <c r="B24" s="90">
        <v>3333333.3333333335</v>
      </c>
      <c r="C24" s="105">
        <v>3683954</v>
      </c>
      <c r="D24" s="104">
        <f>Hitos4352[[#This Row],[MONTO INICIAL]]/1000</f>
        <v>3333.3333333333335</v>
      </c>
      <c r="E24" s="104">
        <f>Hitos4352[[#This Row],[A DEVOLVER]]/1000</f>
        <v>3683.9540000000002</v>
      </c>
      <c r="F24" s="91" t="s">
        <v>6</v>
      </c>
      <c r="G24" s="91" t="s">
        <v>30</v>
      </c>
      <c r="H24" s="92">
        <v>0.38490000000000002</v>
      </c>
      <c r="I24" s="93">
        <v>0.01</v>
      </c>
      <c r="J24" s="94">
        <v>45748</v>
      </c>
      <c r="K24" s="98">
        <v>45894</v>
      </c>
      <c r="L24" s="95">
        <f>Hitos4352[[#This Row],[FECHA FINAL]]-Hitos4352[[#This Row],[FECHA INICIAL]]</f>
        <v>146</v>
      </c>
      <c r="M24" s="99">
        <f ca="1">Hitos4352[[#This Row],[FECHA FINAL]]-E$9</f>
        <v>-50</v>
      </c>
      <c r="N24" s="95" t="s">
        <v>31</v>
      </c>
      <c r="O24" s="4"/>
      <c r="P24" s="3"/>
      <c r="Q24" s="3"/>
      <c r="R24" s="3"/>
      <c r="S24" s="3"/>
      <c r="T24" s="3"/>
      <c r="U24" s="3"/>
      <c r="V24" s="3"/>
      <c r="W24" s="3"/>
      <c r="X24" s="3"/>
      <c r="Y24" s="3"/>
      <c r="Z24" s="3"/>
      <c r="AA24" s="3"/>
      <c r="AB24" s="3"/>
      <c r="AC24" s="3"/>
      <c r="AD24" s="3"/>
      <c r="AE24" s="3"/>
      <c r="AF24" s="3"/>
      <c r="AG24" s="3"/>
      <c r="AH24" s="3"/>
      <c r="AI24" s="3"/>
      <c r="AJ24" s="3"/>
      <c r="AK24" s="3"/>
      <c r="AL24" s="3"/>
      <c r="AM24" s="3"/>
      <c r="AN24" s="3"/>
      <c r="AO24" s="3"/>
      <c r="AP24" s="3"/>
      <c r="AQ24" s="3"/>
      <c r="AR24" s="3"/>
      <c r="AS24" s="3"/>
      <c r="AT24" s="3"/>
      <c r="AU24" s="3"/>
      <c r="AV24" s="3"/>
      <c r="AW24" s="3"/>
      <c r="AX24" s="3"/>
      <c r="AY24" s="3"/>
      <c r="AZ24" s="3"/>
      <c r="BA24" s="3"/>
      <c r="BB24" s="3"/>
      <c r="BC24" s="3"/>
      <c r="BD24" s="3"/>
      <c r="BE24" s="3"/>
      <c r="BF24" s="3"/>
      <c r="BG24" s="3"/>
      <c r="BH24" s="3"/>
      <c r="BI24" s="3"/>
      <c r="BJ24" s="3"/>
      <c r="BK24" s="3"/>
      <c r="BL24" s="3"/>
      <c r="BM24" s="3"/>
      <c r="BN24" s="3"/>
      <c r="BO24" s="3"/>
      <c r="BP24" s="3"/>
      <c r="BQ24" s="3"/>
      <c r="BR24" s="3"/>
      <c r="BS24" s="3"/>
    </row>
    <row r="25" spans="1:71" s="1" customFormat="1" ht="40.15" customHeight="1" x14ac:dyDescent="0.25">
      <c r="A25" s="89" t="s">
        <v>44</v>
      </c>
      <c r="B25" s="90">
        <v>3333333.3333333335</v>
      </c>
      <c r="C25" s="105">
        <v>3670571</v>
      </c>
      <c r="D25" s="104">
        <f>Hitos4352[[#This Row],[MONTO INICIAL]]/1000</f>
        <v>3333.3333333333335</v>
      </c>
      <c r="E25" s="104">
        <f>Hitos4352[[#This Row],[A DEVOLVER]]/1000</f>
        <v>3670.5709999999999</v>
      </c>
      <c r="F25" s="91" t="s">
        <v>6</v>
      </c>
      <c r="G25" s="91" t="s">
        <v>30</v>
      </c>
      <c r="H25" s="92">
        <v>0.38490000000000002</v>
      </c>
      <c r="I25" s="93">
        <v>0.01</v>
      </c>
      <c r="J25" s="94">
        <v>45748</v>
      </c>
      <c r="K25" s="98">
        <v>45925</v>
      </c>
      <c r="L25" s="95">
        <f>Hitos4352[[#This Row],[FECHA FINAL]]-Hitos4352[[#This Row],[FECHA INICIAL]]</f>
        <v>177</v>
      </c>
      <c r="M25" s="99">
        <f ca="1">Hitos4352[[#This Row],[FECHA FINAL]]-E$9</f>
        <v>-19</v>
      </c>
      <c r="N25" s="95" t="s">
        <v>31</v>
      </c>
      <c r="O25" s="4"/>
      <c r="P25" s="3"/>
      <c r="Q25" s="3"/>
      <c r="R25" s="3"/>
      <c r="S25" s="3"/>
      <c r="T25" s="3"/>
      <c r="U25" s="3"/>
      <c r="V25" s="3"/>
      <c r="W25" s="3"/>
      <c r="X25" s="3"/>
      <c r="Y25" s="3"/>
      <c r="Z25" s="3"/>
      <c r="AA25" s="3"/>
      <c r="AB25" s="3"/>
      <c r="AC25" s="3"/>
      <c r="AD25" s="3"/>
      <c r="AE25" s="3"/>
      <c r="AF25" s="3"/>
      <c r="AG25" s="3"/>
      <c r="AH25" s="3"/>
      <c r="AI25" s="3"/>
      <c r="AJ25" s="3"/>
      <c r="AK25" s="3"/>
      <c r="AL25" s="3"/>
      <c r="AM25" s="3"/>
      <c r="AN25" s="3"/>
      <c r="AO25" s="3"/>
      <c r="AP25" s="3"/>
      <c r="AQ25" s="3"/>
      <c r="AR25" s="3"/>
      <c r="AS25" s="3"/>
      <c r="AT25" s="3"/>
      <c r="AU25" s="3"/>
      <c r="AV25" s="3"/>
      <c r="AW25" s="3"/>
      <c r="AX25" s="3"/>
      <c r="AY25" s="3"/>
      <c r="AZ25" s="3"/>
      <c r="BA25" s="3"/>
      <c r="BB25" s="3"/>
      <c r="BC25" s="3"/>
      <c r="BD25" s="3"/>
      <c r="BE25" s="3"/>
      <c r="BF25" s="3"/>
      <c r="BG25" s="3"/>
      <c r="BH25" s="3"/>
      <c r="BI25" s="3"/>
      <c r="BJ25" s="3"/>
      <c r="BK25" s="3"/>
      <c r="BL25" s="3"/>
      <c r="BM25" s="3"/>
      <c r="BN25" s="3"/>
      <c r="BO25" s="3"/>
      <c r="BP25" s="3"/>
      <c r="BQ25" s="3"/>
      <c r="BR25" s="3"/>
      <c r="BS25" s="3"/>
    </row>
    <row r="26" spans="1:71" s="1" customFormat="1" ht="40.15" customHeight="1" x14ac:dyDescent="0.25">
      <c r="A26" s="89" t="s">
        <v>45</v>
      </c>
      <c r="B26" s="90">
        <v>10000000</v>
      </c>
      <c r="C26" s="105">
        <v>12699375.35</v>
      </c>
      <c r="D26" s="104">
        <f>Hitos4352[[#This Row],[MONTO INICIAL]]/1200</f>
        <v>8333.3333333333339</v>
      </c>
      <c r="E26" s="104">
        <f>Hitos4352[[#This Row],[A DEVOLVER]]/1200</f>
        <v>10582.812791666667</v>
      </c>
      <c r="F26" s="91" t="s">
        <v>6</v>
      </c>
      <c r="G26" s="91" t="s">
        <v>30</v>
      </c>
      <c r="H26" s="92">
        <v>0.47</v>
      </c>
      <c r="I26" s="93"/>
      <c r="J26" s="94">
        <v>45755</v>
      </c>
      <c r="K26" s="98">
        <v>45938</v>
      </c>
      <c r="L26" s="95">
        <f>Hitos4352[[#This Row],[FECHA FINAL]]-Hitos4352[[#This Row],[FECHA INICIAL]]</f>
        <v>183</v>
      </c>
      <c r="M26" s="99">
        <f ca="1">Hitos4352[[#This Row],[FECHA FINAL]]-E$9</f>
        <v>-6</v>
      </c>
      <c r="N26" s="95" t="s">
        <v>31</v>
      </c>
      <c r="O26" s="4"/>
      <c r="P26" s="3"/>
      <c r="Q26" s="3"/>
      <c r="R26" s="3"/>
      <c r="S26" s="3"/>
      <c r="T26" s="3"/>
      <c r="U26" s="3"/>
      <c r="V26" s="3"/>
      <c r="W26" s="3"/>
      <c r="X26" s="3"/>
      <c r="Y26" s="3"/>
      <c r="Z26" s="3"/>
      <c r="AA26" s="3"/>
      <c r="AB26" s="3"/>
      <c r="AC26" s="3"/>
      <c r="AD26" s="3"/>
      <c r="AE26" s="3"/>
      <c r="AF26" s="3"/>
      <c r="AG26" s="3"/>
      <c r="AH26" s="3"/>
      <c r="AI26" s="3"/>
      <c r="AJ26" s="3"/>
      <c r="AK26" s="3"/>
      <c r="AL26" s="3"/>
      <c r="AM26" s="3"/>
      <c r="AN26" s="3"/>
      <c r="AO26" s="3"/>
      <c r="AP26" s="3"/>
      <c r="AQ26" s="3"/>
      <c r="AR26" s="3"/>
      <c r="AS26" s="3"/>
      <c r="AT26" s="3"/>
      <c r="AU26" s="3"/>
      <c r="AV26" s="3"/>
      <c r="AW26" s="3"/>
      <c r="AX26" s="3"/>
      <c r="AY26" s="3"/>
      <c r="AZ26" s="3"/>
      <c r="BA26" s="3"/>
      <c r="BB26" s="3"/>
      <c r="BC26" s="3"/>
      <c r="BD26" s="3"/>
      <c r="BE26" s="3"/>
      <c r="BF26" s="3"/>
      <c r="BG26" s="3"/>
      <c r="BH26" s="3"/>
      <c r="BI26" s="3"/>
      <c r="BJ26" s="3"/>
      <c r="BK26" s="3"/>
      <c r="BL26" s="3"/>
      <c r="BM26" s="3"/>
      <c r="BN26" s="3"/>
      <c r="BO26" s="3"/>
      <c r="BP26" s="3"/>
      <c r="BQ26" s="3"/>
      <c r="BR26" s="3"/>
      <c r="BS26" s="3"/>
    </row>
    <row r="27" spans="1:71" s="1" customFormat="1" ht="40.15" customHeight="1" x14ac:dyDescent="0.25">
      <c r="A27" s="141" t="s">
        <v>46</v>
      </c>
      <c r="B27" s="142">
        <v>7500000</v>
      </c>
      <c r="C27" s="143">
        <v>9524531.5099999998</v>
      </c>
      <c r="D27" s="144">
        <f>Hitos4352[[#This Row],[MONTO INICIAL]]/1200</f>
        <v>6250</v>
      </c>
      <c r="E27" s="144">
        <f>Hitos4352[[#This Row],[A DEVOLVER]]/1200</f>
        <v>7937.1095916666663</v>
      </c>
      <c r="F27" s="145" t="s">
        <v>6</v>
      </c>
      <c r="G27" s="145" t="s">
        <v>30</v>
      </c>
      <c r="H27" s="146">
        <v>0.47</v>
      </c>
      <c r="I27" s="147"/>
      <c r="J27" s="148">
        <v>45757</v>
      </c>
      <c r="K27" s="149">
        <v>45940</v>
      </c>
      <c r="L27" s="150">
        <f>Hitos4352[[#This Row],[FECHA FINAL]]-Hitos4352[[#This Row],[FECHA INICIAL]]</f>
        <v>183</v>
      </c>
      <c r="M27" s="151">
        <f ca="1">Hitos4352[[#This Row],[FECHA FINAL]]-E$9</f>
        <v>-4</v>
      </c>
      <c r="N27" s="150" t="s">
        <v>31</v>
      </c>
      <c r="O27" s="4"/>
      <c r="P27" s="3"/>
      <c r="Q27" s="3"/>
      <c r="R27" s="3"/>
      <c r="S27" s="3"/>
      <c r="T27" s="3"/>
      <c r="U27" s="3"/>
      <c r="V27" s="3"/>
      <c r="W27" s="3"/>
      <c r="X27" s="3"/>
      <c r="Y27" s="3"/>
      <c r="Z27" s="3"/>
      <c r="AA27" s="3"/>
      <c r="AB27" s="3"/>
      <c r="AC27" s="3"/>
      <c r="AD27" s="3"/>
      <c r="AE27" s="3"/>
      <c r="AF27" s="3"/>
      <c r="AG27" s="3"/>
      <c r="AH27" s="3"/>
      <c r="AI27" s="3"/>
      <c r="AJ27" s="3"/>
      <c r="AK27" s="3"/>
      <c r="AL27" s="3"/>
      <c r="AM27" s="3"/>
      <c r="AN27" s="3"/>
      <c r="AO27" s="3"/>
      <c r="AP27" s="3"/>
      <c r="AQ27" s="3"/>
      <c r="AR27" s="3"/>
      <c r="AS27" s="3"/>
      <c r="AT27" s="3"/>
      <c r="AU27" s="3"/>
      <c r="AV27" s="3"/>
      <c r="AW27" s="3"/>
      <c r="AX27" s="3"/>
      <c r="AY27" s="3"/>
      <c r="AZ27" s="3"/>
      <c r="BA27" s="3"/>
      <c r="BB27" s="3"/>
      <c r="BC27" s="3"/>
      <c r="BD27" s="3"/>
      <c r="BE27" s="3"/>
      <c r="BF27" s="3"/>
      <c r="BG27" s="3"/>
      <c r="BH27" s="3"/>
      <c r="BI27" s="3"/>
      <c r="BJ27" s="3"/>
      <c r="BK27" s="3"/>
      <c r="BL27" s="3"/>
      <c r="BM27" s="3"/>
      <c r="BN27" s="3"/>
      <c r="BO27" s="3"/>
      <c r="BP27" s="3"/>
      <c r="BQ27" s="3"/>
      <c r="BR27" s="3"/>
      <c r="BS27" s="3"/>
    </row>
    <row r="28" spans="1:71" s="1" customFormat="1" ht="40.15" customHeight="1" x14ac:dyDescent="0.25">
      <c r="A28" s="89" t="s">
        <v>47</v>
      </c>
      <c r="B28" s="90">
        <v>6000000</v>
      </c>
      <c r="C28" s="105">
        <v>6000000</v>
      </c>
      <c r="D28" s="104">
        <f>Hitos4352[[#This Row],[MONTO INICIAL]]/1200</f>
        <v>5000</v>
      </c>
      <c r="E28" s="104">
        <f>Hitos4352[[#This Row],[A DEVOLVER]]/1200</f>
        <v>5000</v>
      </c>
      <c r="F28" s="91" t="s">
        <v>6</v>
      </c>
      <c r="G28" s="91" t="s">
        <v>30</v>
      </c>
      <c r="H28" s="92">
        <v>0.44879999999999998</v>
      </c>
      <c r="I28" s="93"/>
      <c r="J28" s="94">
        <v>45785</v>
      </c>
      <c r="K28" s="98">
        <v>45814</v>
      </c>
      <c r="L28" s="95">
        <f>Hitos4352[[#This Row],[FECHA FINAL]]-Hitos4352[[#This Row],[FECHA INICIAL]]</f>
        <v>29</v>
      </c>
      <c r="M28" s="99">
        <f ca="1">Hitos4352[[#This Row],[FECHA FINAL]]-E$9</f>
        <v>-130</v>
      </c>
      <c r="N28" s="95" t="s">
        <v>31</v>
      </c>
      <c r="O28" s="4"/>
      <c r="P28" s="3"/>
      <c r="Q28" s="3"/>
      <c r="R28" s="3"/>
      <c r="S28" s="3"/>
      <c r="T28" s="3"/>
      <c r="U28" s="3"/>
      <c r="V28" s="3"/>
      <c r="W28" s="3"/>
      <c r="X28" s="3"/>
      <c r="Y28" s="3"/>
      <c r="Z28" s="3"/>
      <c r="AA28" s="3"/>
      <c r="AB28" s="3"/>
      <c r="AC28" s="3"/>
      <c r="AD28" s="3"/>
      <c r="AE28" s="3"/>
      <c r="AF28" s="3"/>
      <c r="AG28" s="3"/>
      <c r="AH28" s="3"/>
      <c r="AI28" s="3"/>
      <c r="AJ28" s="3"/>
      <c r="AK28" s="3"/>
      <c r="AL28" s="3"/>
      <c r="AM28" s="3"/>
      <c r="AN28" s="3"/>
      <c r="AO28" s="3"/>
      <c r="AP28" s="3"/>
      <c r="AQ28" s="3"/>
      <c r="AR28" s="3"/>
      <c r="AS28" s="3"/>
      <c r="AT28" s="3"/>
      <c r="AU28" s="3"/>
      <c r="AV28" s="3"/>
      <c r="AW28" s="3"/>
      <c r="AX28" s="3"/>
      <c r="AY28" s="3"/>
      <c r="AZ28" s="3"/>
      <c r="BA28" s="3"/>
      <c r="BB28" s="3"/>
      <c r="BC28" s="3"/>
      <c r="BD28" s="3"/>
      <c r="BE28" s="3"/>
      <c r="BF28" s="3"/>
      <c r="BG28" s="3"/>
      <c r="BH28" s="3"/>
      <c r="BI28" s="3"/>
      <c r="BJ28" s="3"/>
      <c r="BK28" s="3"/>
      <c r="BL28" s="3"/>
      <c r="BM28" s="3"/>
      <c r="BN28" s="3"/>
      <c r="BO28" s="3"/>
      <c r="BP28" s="3"/>
      <c r="BQ28" s="3"/>
      <c r="BR28" s="3"/>
      <c r="BS28" s="3"/>
    </row>
    <row r="29" spans="1:71" s="1" customFormat="1" ht="40.15" customHeight="1" x14ac:dyDescent="0.25">
      <c r="A29" s="89" t="s">
        <v>48</v>
      </c>
      <c r="B29" s="90">
        <v>14000000</v>
      </c>
      <c r="C29" s="105">
        <v>14000000</v>
      </c>
      <c r="D29" s="104">
        <f>Hitos4352[[#This Row],[MONTO INICIAL]]/1200</f>
        <v>11666.666666666666</v>
      </c>
      <c r="E29" s="104">
        <f>Hitos4352[[#This Row],[A DEVOLVER]]/1200</f>
        <v>11666.666666666666</v>
      </c>
      <c r="F29" s="91" t="s">
        <v>6</v>
      </c>
      <c r="G29" s="91" t="s">
        <v>30</v>
      </c>
      <c r="H29" s="92">
        <v>0.43730000000000002</v>
      </c>
      <c r="I29" s="93"/>
      <c r="J29" s="94">
        <v>45698</v>
      </c>
      <c r="K29" s="98">
        <v>45791</v>
      </c>
      <c r="L29" s="95">
        <f>Hitos4352[[#This Row],[FECHA FINAL]]-Hitos4352[[#This Row],[FECHA INICIAL]]</f>
        <v>93</v>
      </c>
      <c r="M29" s="99">
        <f ca="1">Hitos4352[[#This Row],[FECHA FINAL]]-E$9</f>
        <v>-153</v>
      </c>
      <c r="N29" s="95" t="s">
        <v>31</v>
      </c>
      <c r="O29" s="4"/>
      <c r="P29" s="3"/>
      <c r="Q29" s="3"/>
      <c r="R29" s="3"/>
      <c r="S29" s="3"/>
      <c r="T29" s="3"/>
      <c r="U29" s="3"/>
      <c r="V29" s="3"/>
      <c r="W29" s="3"/>
      <c r="X29" s="3"/>
      <c r="Y29" s="3"/>
      <c r="Z29" s="3"/>
      <c r="AA29" s="3"/>
      <c r="AB29" s="3"/>
      <c r="AC29" s="3"/>
      <c r="AD29" s="3"/>
      <c r="AE29" s="3"/>
      <c r="AF29" s="3"/>
      <c r="AG29" s="3"/>
      <c r="AH29" s="3"/>
      <c r="AI29" s="3"/>
      <c r="AJ29" s="3"/>
      <c r="AK29" s="3"/>
      <c r="AL29" s="3"/>
      <c r="AM29" s="3"/>
      <c r="AN29" s="3"/>
      <c r="AO29" s="3"/>
      <c r="AP29" s="3"/>
      <c r="AQ29" s="3"/>
      <c r="AR29" s="3"/>
      <c r="AS29" s="3"/>
      <c r="AT29" s="3"/>
      <c r="AU29" s="3"/>
      <c r="AV29" s="3"/>
      <c r="AW29" s="3"/>
      <c r="AX29" s="3"/>
      <c r="AY29" s="3"/>
      <c r="AZ29" s="3"/>
      <c r="BA29" s="3"/>
      <c r="BB29" s="3"/>
      <c r="BC29" s="3"/>
      <c r="BD29" s="3"/>
      <c r="BE29" s="3"/>
      <c r="BF29" s="3"/>
      <c r="BG29" s="3"/>
      <c r="BH29" s="3"/>
      <c r="BI29" s="3"/>
      <c r="BJ29" s="3"/>
      <c r="BK29" s="3"/>
      <c r="BL29" s="3"/>
      <c r="BM29" s="3"/>
      <c r="BN29" s="3"/>
      <c r="BO29" s="3"/>
      <c r="BP29" s="3"/>
      <c r="BQ29" s="3"/>
      <c r="BR29" s="3"/>
      <c r="BS29" s="3"/>
    </row>
    <row r="30" spans="1:71" s="1" customFormat="1" ht="40.15" customHeight="1" x14ac:dyDescent="0.25">
      <c r="A30" s="89" t="s">
        <v>49</v>
      </c>
      <c r="B30" s="90">
        <v>7200000</v>
      </c>
      <c r="C30" s="105">
        <v>7200000</v>
      </c>
      <c r="D30" s="104">
        <f>Hitos4352[[#This Row],[MONTO INICIAL]]/1200</f>
        <v>6000</v>
      </c>
      <c r="E30" s="104">
        <f>Hitos4352[[#This Row],[A DEVOLVER]]/1200</f>
        <v>6000</v>
      </c>
      <c r="F30" s="91" t="s">
        <v>6</v>
      </c>
      <c r="G30" s="91" t="s">
        <v>30</v>
      </c>
      <c r="H30" s="92">
        <v>0.53</v>
      </c>
      <c r="I30" s="93"/>
      <c r="J30" s="94">
        <v>45713</v>
      </c>
      <c r="K30" s="98">
        <v>45929</v>
      </c>
      <c r="L30" s="95">
        <f>Hitos4352[[#This Row],[FECHA FINAL]]-Hitos4352[[#This Row],[FECHA INICIAL]]</f>
        <v>216</v>
      </c>
      <c r="M30" s="99">
        <f ca="1">Hitos4352[[#This Row],[FECHA FINAL]]-E$9</f>
        <v>-15</v>
      </c>
      <c r="N30" s="95" t="s">
        <v>31</v>
      </c>
      <c r="O30" s="4"/>
      <c r="P30" s="3"/>
      <c r="Q30" s="3"/>
      <c r="R30" s="3"/>
      <c r="S30" s="3"/>
      <c r="T30" s="3"/>
      <c r="U30" s="3"/>
      <c r="V30" s="3"/>
      <c r="W30" s="3"/>
      <c r="X30" s="3"/>
      <c r="Y30" s="3"/>
      <c r="Z30" s="3"/>
      <c r="AA30" s="3"/>
      <c r="AB30" s="3"/>
      <c r="AC30" s="3"/>
      <c r="AD30" s="3"/>
      <c r="AE30" s="3"/>
      <c r="AF30" s="3"/>
      <c r="AG30" s="3"/>
      <c r="AH30" s="3"/>
      <c r="AI30" s="3"/>
      <c r="AJ30" s="3"/>
      <c r="AK30" s="3"/>
      <c r="AL30" s="3"/>
      <c r="AM30" s="3"/>
      <c r="AN30" s="3"/>
      <c r="AO30" s="3"/>
      <c r="AP30" s="3"/>
      <c r="AQ30" s="3"/>
      <c r="AR30" s="3"/>
      <c r="AS30" s="3"/>
      <c r="AT30" s="3"/>
      <c r="AU30" s="3"/>
      <c r="AV30" s="3"/>
      <c r="AW30" s="3"/>
      <c r="AX30" s="3"/>
      <c r="AY30" s="3"/>
      <c r="AZ30" s="3"/>
      <c r="BA30" s="3"/>
      <c r="BB30" s="3"/>
      <c r="BC30" s="3"/>
      <c r="BD30" s="3"/>
      <c r="BE30" s="3"/>
      <c r="BF30" s="3"/>
      <c r="BG30" s="3"/>
      <c r="BH30" s="3"/>
      <c r="BI30" s="3"/>
      <c r="BJ30" s="3"/>
      <c r="BK30" s="3"/>
      <c r="BL30" s="3"/>
      <c r="BM30" s="3"/>
      <c r="BN30" s="3"/>
      <c r="BO30" s="3"/>
      <c r="BP30" s="3"/>
      <c r="BQ30" s="3"/>
      <c r="BR30" s="3"/>
      <c r="BS30" s="3"/>
    </row>
    <row r="31" spans="1:71" s="1" customFormat="1" ht="40.15" customHeight="1" x14ac:dyDescent="0.25">
      <c r="A31" s="89" t="s">
        <v>50</v>
      </c>
      <c r="B31" s="90">
        <v>10000000</v>
      </c>
      <c r="C31" s="105">
        <v>10000000</v>
      </c>
      <c r="D31" s="104">
        <f>Hitos4352[[#This Row],[MONTO INICIAL]]/1200</f>
        <v>8333.3333333333339</v>
      </c>
      <c r="E31" s="104">
        <f>Hitos4352[[#This Row],[A DEVOLVER]]/1200</f>
        <v>8333.3333333333339</v>
      </c>
      <c r="F31" s="91" t="s">
        <v>6</v>
      </c>
      <c r="G31" s="91" t="s">
        <v>30</v>
      </c>
      <c r="H31" s="92">
        <v>0.56000000000000005</v>
      </c>
      <c r="I31" s="93"/>
      <c r="J31" s="94">
        <v>45700</v>
      </c>
      <c r="K31" s="98">
        <v>45796</v>
      </c>
      <c r="L31" s="95">
        <f>Hitos4352[[#This Row],[FECHA FINAL]]-Hitos4352[[#This Row],[FECHA INICIAL]]</f>
        <v>96</v>
      </c>
      <c r="M31" s="99">
        <f ca="1">Hitos4352[[#This Row],[FECHA FINAL]]-E$9</f>
        <v>-148</v>
      </c>
      <c r="N31" s="95" t="s">
        <v>31</v>
      </c>
      <c r="O31" s="4"/>
      <c r="P31" s="3"/>
      <c r="Q31" s="3"/>
      <c r="R31" s="3"/>
      <c r="S31" s="3"/>
      <c r="T31" s="3"/>
      <c r="U31" s="3"/>
      <c r="V31" s="3"/>
      <c r="W31" s="3"/>
      <c r="X31" s="3"/>
      <c r="Y31" s="3"/>
      <c r="Z31" s="3"/>
      <c r="AA31" s="3"/>
      <c r="AB31" s="3"/>
      <c r="AC31" s="3"/>
      <c r="AD31" s="3"/>
      <c r="AE31" s="3"/>
      <c r="AF31" s="3"/>
      <c r="AG31" s="3"/>
      <c r="AH31" s="3"/>
      <c r="AI31" s="3"/>
      <c r="AJ31" s="3"/>
      <c r="AK31" s="3"/>
      <c r="AL31" s="3"/>
      <c r="AM31" s="3"/>
      <c r="AN31" s="3"/>
      <c r="AO31" s="3"/>
      <c r="AP31" s="3"/>
      <c r="AQ31" s="3"/>
      <c r="AR31" s="3"/>
      <c r="AS31" s="3"/>
      <c r="AT31" s="3"/>
      <c r="AU31" s="3"/>
      <c r="AV31" s="3"/>
      <c r="AW31" s="3"/>
      <c r="AX31" s="3"/>
      <c r="AY31" s="3"/>
      <c r="AZ31" s="3"/>
      <c r="BA31" s="3"/>
      <c r="BB31" s="3"/>
      <c r="BC31" s="3"/>
      <c r="BD31" s="3"/>
      <c r="BE31" s="3"/>
      <c r="BF31" s="3"/>
      <c r="BG31" s="3"/>
      <c r="BH31" s="3"/>
      <c r="BI31" s="3"/>
      <c r="BJ31" s="3"/>
      <c r="BK31" s="3"/>
      <c r="BL31" s="3"/>
      <c r="BM31" s="3"/>
      <c r="BN31" s="3"/>
      <c r="BO31" s="3"/>
      <c r="BP31" s="3"/>
      <c r="BQ31" s="3"/>
      <c r="BR31" s="3"/>
      <c r="BS31" s="3"/>
    </row>
    <row r="32" spans="1:71" s="1" customFormat="1" ht="40.15" customHeight="1" x14ac:dyDescent="0.25">
      <c r="A32" s="89" t="s">
        <v>51</v>
      </c>
      <c r="B32" s="90">
        <v>3000000</v>
      </c>
      <c r="C32" s="105">
        <v>3000000</v>
      </c>
      <c r="D32" s="104">
        <f>Hitos4352[[#This Row],[MONTO INICIAL]]/1200</f>
        <v>2500</v>
      </c>
      <c r="E32" s="104">
        <f>Hitos4352[[#This Row],[A DEVOLVER]]/1200</f>
        <v>2500</v>
      </c>
      <c r="F32" s="91" t="s">
        <v>6</v>
      </c>
      <c r="G32" s="91" t="s">
        <v>30</v>
      </c>
      <c r="H32" s="92">
        <v>0.57999999999999996</v>
      </c>
      <c r="I32" s="93"/>
      <c r="J32" s="94"/>
      <c r="K32" s="98">
        <v>45838</v>
      </c>
      <c r="L32" s="95"/>
      <c r="M32" s="99"/>
      <c r="N32" s="95" t="s">
        <v>31</v>
      </c>
      <c r="O32" s="4"/>
      <c r="P32" s="34"/>
      <c r="Q32" s="34"/>
      <c r="R32" s="34"/>
      <c r="S32" s="34"/>
      <c r="T32" s="34"/>
      <c r="U32" s="34"/>
      <c r="V32" s="34"/>
      <c r="W32" s="34"/>
      <c r="X32" s="34"/>
      <c r="Y32" s="34"/>
      <c r="Z32" s="34"/>
      <c r="AA32" s="34"/>
      <c r="AB32" s="34"/>
      <c r="AC32" s="34"/>
      <c r="AD32" s="34"/>
      <c r="AE32" s="34"/>
      <c r="AF32" s="34"/>
      <c r="AG32" s="34"/>
      <c r="AH32" s="34"/>
      <c r="AI32" s="34"/>
      <c r="AJ32" s="34"/>
      <c r="AK32" s="34"/>
      <c r="AL32" s="34"/>
      <c r="AM32" s="34"/>
      <c r="AN32" s="34"/>
      <c r="AO32" s="34"/>
      <c r="AP32" s="34"/>
      <c r="AQ32" s="34"/>
      <c r="AR32" s="34"/>
      <c r="AS32" s="34"/>
      <c r="AT32" s="34"/>
      <c r="AU32" s="34"/>
      <c r="AV32" s="34"/>
      <c r="AW32" s="34"/>
      <c r="AX32" s="34"/>
      <c r="AY32" s="34"/>
      <c r="AZ32" s="34"/>
      <c r="BA32" s="34"/>
      <c r="BB32" s="34"/>
      <c r="BC32" s="34"/>
      <c r="BD32" s="34"/>
      <c r="BE32" s="34"/>
      <c r="BF32" s="34"/>
      <c r="BG32" s="3"/>
      <c r="BH32" s="3"/>
      <c r="BI32" s="3"/>
      <c r="BJ32" s="3"/>
      <c r="BK32" s="3"/>
      <c r="BL32" s="3"/>
      <c r="BM32" s="3"/>
      <c r="BN32" s="3"/>
      <c r="BO32" s="3"/>
      <c r="BP32" s="3"/>
      <c r="BQ32" s="3"/>
      <c r="BR32" s="3"/>
      <c r="BS32" s="3"/>
    </row>
    <row r="33" spans="1:71" s="1" customFormat="1" ht="40.15" customHeight="1" x14ac:dyDescent="0.25">
      <c r="A33" s="61" t="s">
        <v>52</v>
      </c>
      <c r="B33" s="96">
        <f>SUBTOTAL(109,B34:B46)</f>
        <v>342809150.81775004</v>
      </c>
      <c r="C33" s="96">
        <f>SUBTOTAL(109,C34:C46)</f>
        <v>0</v>
      </c>
      <c r="D33" s="97">
        <f>SUBTOTAL(109,D34:D46)</f>
        <v>256401.75827804784</v>
      </c>
      <c r="E33" s="97">
        <f>SUBTOTAL(109,E34:E46)</f>
        <v>0</v>
      </c>
      <c r="F33" s="62"/>
      <c r="G33" s="62"/>
      <c r="H33" s="63"/>
      <c r="I33" s="63"/>
      <c r="J33" s="64"/>
      <c r="K33" s="64"/>
      <c r="L33" s="65"/>
      <c r="M33" s="66"/>
      <c r="N33" s="65"/>
      <c r="O33" s="4"/>
      <c r="P33" s="34" t="str">
        <f t="shared" ref="P33:AU33" ca="1" si="10">IF(AND($F33="Objetivo",P$7&gt;=$J33,P$7&lt;=$J33+$L33-1),2,IF(AND($F33="Hito",P$7&gt;=$J33,P$7&lt;=$J33+$L33-1),1,""))</f>
        <v/>
      </c>
      <c r="Q33" s="34" t="str">
        <f t="shared" ca="1" si="10"/>
        <v/>
      </c>
      <c r="R33" s="34" t="str">
        <f t="shared" ca="1" si="10"/>
        <v/>
      </c>
      <c r="S33" s="34" t="str">
        <f t="shared" ca="1" si="10"/>
        <v/>
      </c>
      <c r="T33" s="34" t="str">
        <f t="shared" ca="1" si="10"/>
        <v/>
      </c>
      <c r="U33" s="34" t="str">
        <f t="shared" ca="1" si="10"/>
        <v/>
      </c>
      <c r="V33" s="34" t="str">
        <f t="shared" ca="1" si="10"/>
        <v/>
      </c>
      <c r="W33" s="34" t="str">
        <f t="shared" ca="1" si="10"/>
        <v/>
      </c>
      <c r="X33" s="34" t="str">
        <f t="shared" ca="1" si="10"/>
        <v/>
      </c>
      <c r="Y33" s="34" t="str">
        <f t="shared" ca="1" si="10"/>
        <v/>
      </c>
      <c r="Z33" s="34" t="str">
        <f t="shared" ca="1" si="10"/>
        <v/>
      </c>
      <c r="AA33" s="34" t="str">
        <f t="shared" ca="1" si="10"/>
        <v/>
      </c>
      <c r="AB33" s="34" t="str">
        <f t="shared" ca="1" si="10"/>
        <v/>
      </c>
      <c r="AC33" s="34" t="str">
        <f t="shared" ca="1" si="10"/>
        <v/>
      </c>
      <c r="AD33" s="34" t="str">
        <f t="shared" ca="1" si="10"/>
        <v/>
      </c>
      <c r="AE33" s="34" t="str">
        <f t="shared" ca="1" si="10"/>
        <v/>
      </c>
      <c r="AF33" s="34" t="str">
        <f t="shared" ca="1" si="10"/>
        <v/>
      </c>
      <c r="AG33" s="34" t="str">
        <f t="shared" ca="1" si="10"/>
        <v/>
      </c>
      <c r="AH33" s="34" t="str">
        <f t="shared" ca="1" si="10"/>
        <v/>
      </c>
      <c r="AI33" s="34" t="str">
        <f t="shared" ca="1" si="10"/>
        <v/>
      </c>
      <c r="AJ33" s="34" t="str">
        <f t="shared" ca="1" si="10"/>
        <v/>
      </c>
      <c r="AK33" s="34" t="str">
        <f t="shared" ca="1" si="10"/>
        <v/>
      </c>
      <c r="AL33" s="34" t="str">
        <f t="shared" ca="1" si="10"/>
        <v/>
      </c>
      <c r="AM33" s="34" t="str">
        <f t="shared" ca="1" si="10"/>
        <v/>
      </c>
      <c r="AN33" s="34" t="str">
        <f t="shared" ca="1" si="10"/>
        <v/>
      </c>
      <c r="AO33" s="34" t="str">
        <f t="shared" ca="1" si="10"/>
        <v/>
      </c>
      <c r="AP33" s="34" t="str">
        <f t="shared" ca="1" si="10"/>
        <v/>
      </c>
      <c r="AQ33" s="34" t="str">
        <f t="shared" ca="1" si="10"/>
        <v/>
      </c>
      <c r="AR33" s="34" t="str">
        <f t="shared" ca="1" si="10"/>
        <v/>
      </c>
      <c r="AS33" s="34" t="str">
        <f t="shared" ca="1" si="10"/>
        <v/>
      </c>
      <c r="AT33" s="34" t="str">
        <f t="shared" ca="1" si="10"/>
        <v/>
      </c>
      <c r="AU33" s="34" t="str">
        <f t="shared" ca="1" si="10"/>
        <v/>
      </c>
      <c r="AV33" s="34" t="str">
        <f t="shared" ref="AV33:BS33" ca="1" si="11">IF(AND($F33="Objetivo",AV$7&gt;=$J33,AV$7&lt;=$J33+$L33-1),2,IF(AND($F33="Hito",AV$7&gt;=$J33,AV$7&lt;=$J33+$L33-1),1,""))</f>
        <v/>
      </c>
      <c r="AW33" s="34" t="str">
        <f t="shared" ca="1" si="11"/>
        <v/>
      </c>
      <c r="AX33" s="34" t="str">
        <f t="shared" ca="1" si="11"/>
        <v/>
      </c>
      <c r="AY33" s="34" t="str">
        <f t="shared" ca="1" si="11"/>
        <v/>
      </c>
      <c r="AZ33" s="34" t="str">
        <f t="shared" ca="1" si="11"/>
        <v/>
      </c>
      <c r="BA33" s="34" t="str">
        <f t="shared" ca="1" si="11"/>
        <v/>
      </c>
      <c r="BB33" s="34" t="str">
        <f t="shared" ca="1" si="11"/>
        <v/>
      </c>
      <c r="BC33" s="34" t="str">
        <f t="shared" ca="1" si="11"/>
        <v/>
      </c>
      <c r="BD33" s="34" t="str">
        <f t="shared" ca="1" si="11"/>
        <v/>
      </c>
      <c r="BE33" s="34" t="str">
        <f t="shared" ca="1" si="11"/>
        <v/>
      </c>
      <c r="BF33" s="34" t="str">
        <f t="shared" ca="1" si="11"/>
        <v/>
      </c>
      <c r="BG33" s="3" t="str">
        <f t="shared" ca="1" si="11"/>
        <v/>
      </c>
      <c r="BH33" s="3" t="str">
        <f t="shared" ca="1" si="11"/>
        <v/>
      </c>
      <c r="BI33" s="3" t="str">
        <f t="shared" ca="1" si="11"/>
        <v/>
      </c>
      <c r="BJ33" s="3" t="str">
        <f t="shared" ca="1" si="11"/>
        <v/>
      </c>
      <c r="BK33" s="3" t="str">
        <f t="shared" ca="1" si="11"/>
        <v/>
      </c>
      <c r="BL33" s="3" t="str">
        <f t="shared" ca="1" si="11"/>
        <v/>
      </c>
      <c r="BM33" s="3" t="str">
        <f t="shared" ca="1" si="11"/>
        <v/>
      </c>
      <c r="BN33" s="3" t="str">
        <f t="shared" ca="1" si="11"/>
        <v/>
      </c>
      <c r="BO33" s="3" t="str">
        <f t="shared" ca="1" si="11"/>
        <v/>
      </c>
      <c r="BP33" s="3" t="str">
        <f t="shared" ca="1" si="11"/>
        <v/>
      </c>
      <c r="BQ33" s="3" t="str">
        <f t="shared" ca="1" si="11"/>
        <v/>
      </c>
      <c r="BR33" s="3" t="str">
        <f t="shared" ca="1" si="11"/>
        <v/>
      </c>
      <c r="BS33" s="3" t="str">
        <f t="shared" ca="1" si="11"/>
        <v/>
      </c>
    </row>
    <row r="34" spans="1:71" s="1" customFormat="1" ht="40.15" customHeight="1" x14ac:dyDescent="0.25">
      <c r="A34" s="123" t="s">
        <v>53</v>
      </c>
      <c r="B34" s="124">
        <v>43650000</v>
      </c>
      <c r="C34" s="125"/>
      <c r="D34" s="126">
        <f>Hitos4352[[#This Row],[MONTO INICIAL]]/$E$8</f>
        <v>32647.718773373224</v>
      </c>
      <c r="E34" s="125"/>
      <c r="F34" s="127"/>
      <c r="G34" s="127" t="s">
        <v>54</v>
      </c>
      <c r="H34" s="128">
        <v>0</v>
      </c>
      <c r="I34" s="129">
        <v>0</v>
      </c>
      <c r="J34" s="130"/>
      <c r="K34" s="130"/>
      <c r="L34" s="131"/>
      <c r="M34" s="132"/>
      <c r="N34" s="131" t="s">
        <v>31</v>
      </c>
      <c r="O34" s="4"/>
      <c r="P34" s="34"/>
      <c r="Q34" s="34"/>
      <c r="R34" s="34"/>
      <c r="S34" s="34"/>
      <c r="T34" s="34"/>
      <c r="U34" s="34"/>
      <c r="V34" s="34"/>
      <c r="W34" s="34"/>
      <c r="X34" s="34"/>
      <c r="Y34" s="34"/>
      <c r="Z34" s="34"/>
      <c r="AA34" s="34"/>
      <c r="AB34" s="34"/>
      <c r="AC34" s="34"/>
      <c r="AD34" s="34"/>
      <c r="AE34" s="34"/>
      <c r="AF34" s="34"/>
      <c r="AG34" s="34"/>
      <c r="AH34" s="34"/>
      <c r="AI34" s="34"/>
      <c r="AJ34" s="34"/>
      <c r="AK34" s="34"/>
      <c r="AL34" s="34"/>
      <c r="AM34" s="34"/>
      <c r="AN34" s="34"/>
      <c r="AO34" s="34"/>
      <c r="AP34" s="34"/>
      <c r="AQ34" s="34"/>
      <c r="AR34" s="34"/>
      <c r="AS34" s="34"/>
      <c r="AT34" s="34"/>
      <c r="AU34" s="34"/>
      <c r="AV34" s="34"/>
      <c r="AW34" s="34"/>
      <c r="AX34" s="34"/>
      <c r="AY34" s="34"/>
      <c r="AZ34" s="34"/>
      <c r="BA34" s="34"/>
      <c r="BB34" s="34"/>
      <c r="BC34" s="34"/>
      <c r="BD34" s="34"/>
      <c r="BE34" s="34"/>
      <c r="BF34" s="34"/>
      <c r="BG34" s="3"/>
      <c r="BH34" s="3"/>
      <c r="BI34" s="3"/>
      <c r="BJ34" s="3"/>
      <c r="BK34" s="3"/>
      <c r="BL34" s="3"/>
      <c r="BM34" s="3"/>
      <c r="BN34" s="3"/>
      <c r="BO34" s="3"/>
      <c r="BP34" s="3"/>
      <c r="BQ34" s="3"/>
      <c r="BR34" s="3"/>
      <c r="BS34" s="3"/>
    </row>
    <row r="35" spans="1:71" s="1" customFormat="1" ht="40.15" customHeight="1" x14ac:dyDescent="0.25">
      <c r="A35" s="123" t="s">
        <v>55</v>
      </c>
      <c r="B35" s="124">
        <v>50400000</v>
      </c>
      <c r="C35" s="125"/>
      <c r="D35" s="126">
        <f>Hitos4352[[#This Row],[MONTO INICIAL]]/$E$8</f>
        <v>37696.33507853403</v>
      </c>
      <c r="E35" s="125"/>
      <c r="F35" s="127"/>
      <c r="G35" s="127"/>
      <c r="H35" s="128">
        <v>0</v>
      </c>
      <c r="I35" s="129">
        <v>0</v>
      </c>
      <c r="J35" s="130"/>
      <c r="K35" s="130"/>
      <c r="L35" s="131"/>
      <c r="M35" s="132"/>
      <c r="N35" s="131" t="s">
        <v>31</v>
      </c>
      <c r="O35" s="4"/>
      <c r="P35" s="34"/>
      <c r="Q35" s="34"/>
      <c r="R35" s="34"/>
      <c r="S35" s="34"/>
      <c r="T35" s="34"/>
      <c r="U35" s="34"/>
      <c r="V35" s="34"/>
      <c r="W35" s="34"/>
      <c r="X35" s="34"/>
      <c r="Y35" s="34"/>
      <c r="Z35" s="34"/>
      <c r="AA35" s="34"/>
      <c r="AB35" s="34"/>
      <c r="AC35" s="34"/>
      <c r="AD35" s="34"/>
      <c r="AE35" s="34"/>
      <c r="AF35" s="34"/>
      <c r="AG35" s="34"/>
      <c r="AH35" s="34"/>
      <c r="AI35" s="34"/>
      <c r="AJ35" s="34"/>
      <c r="AK35" s="34"/>
      <c r="AL35" s="34"/>
      <c r="AM35" s="34"/>
      <c r="AN35" s="34"/>
      <c r="AO35" s="34"/>
      <c r="AP35" s="34"/>
      <c r="AQ35" s="34"/>
      <c r="AR35" s="34"/>
      <c r="AS35" s="34"/>
      <c r="AT35" s="34"/>
      <c r="AU35" s="34"/>
      <c r="AV35" s="34"/>
      <c r="AW35" s="34"/>
      <c r="AX35" s="34"/>
      <c r="AY35" s="34"/>
      <c r="AZ35" s="34"/>
      <c r="BA35" s="34"/>
      <c r="BB35" s="34"/>
      <c r="BC35" s="34"/>
      <c r="BD35" s="34"/>
      <c r="BE35" s="34"/>
      <c r="BF35" s="34"/>
      <c r="BG35" s="3"/>
      <c r="BH35" s="3"/>
      <c r="BI35" s="3"/>
      <c r="BJ35" s="3"/>
      <c r="BK35" s="3"/>
      <c r="BL35" s="3"/>
      <c r="BM35" s="3"/>
      <c r="BN35" s="3"/>
      <c r="BO35" s="3"/>
      <c r="BP35" s="3"/>
      <c r="BQ35" s="3"/>
      <c r="BR35" s="3"/>
      <c r="BS35" s="3"/>
    </row>
    <row r="36" spans="1:71" s="1" customFormat="1" ht="40.15" customHeight="1" x14ac:dyDescent="0.25">
      <c r="A36" s="123" t="s">
        <v>55</v>
      </c>
      <c r="B36" s="124">
        <v>50495200.000000007</v>
      </c>
      <c r="C36" s="125"/>
      <c r="D36" s="126">
        <f>Hitos4352[[#This Row],[MONTO INICIAL]]/$E$8</f>
        <v>37767.539267015709</v>
      </c>
      <c r="E36" s="125"/>
      <c r="F36" s="127"/>
      <c r="G36" s="127"/>
      <c r="H36" s="128">
        <v>0</v>
      </c>
      <c r="I36" s="129">
        <v>0</v>
      </c>
      <c r="J36" s="130"/>
      <c r="K36" s="130"/>
      <c r="L36" s="131"/>
      <c r="M36" s="132"/>
      <c r="N36" s="131" t="s">
        <v>31</v>
      </c>
      <c r="O36" s="4"/>
      <c r="P36" s="34"/>
      <c r="Q36" s="34"/>
      <c r="R36" s="34"/>
      <c r="S36" s="34"/>
      <c r="T36" s="34"/>
      <c r="U36" s="34"/>
      <c r="V36" s="34"/>
      <c r="W36" s="34"/>
      <c r="X36" s="34"/>
      <c r="Y36" s="34"/>
      <c r="Z36" s="34"/>
      <c r="AA36" s="34"/>
      <c r="AB36" s="34"/>
      <c r="AC36" s="34"/>
      <c r="AD36" s="34"/>
      <c r="AE36" s="34"/>
      <c r="AF36" s="34"/>
      <c r="AG36" s="34"/>
      <c r="AH36" s="34"/>
      <c r="AI36" s="34"/>
      <c r="AJ36" s="34"/>
      <c r="AK36" s="34"/>
      <c r="AL36" s="34"/>
      <c r="AM36" s="34"/>
      <c r="AN36" s="34"/>
      <c r="AO36" s="34"/>
      <c r="AP36" s="34"/>
      <c r="AQ36" s="34"/>
      <c r="AR36" s="34"/>
      <c r="AS36" s="34"/>
      <c r="AT36" s="34"/>
      <c r="AU36" s="34"/>
      <c r="AV36" s="34"/>
      <c r="AW36" s="34"/>
      <c r="AX36" s="34"/>
      <c r="AY36" s="34"/>
      <c r="AZ36" s="34"/>
      <c r="BA36" s="34"/>
      <c r="BB36" s="34"/>
      <c r="BC36" s="34"/>
      <c r="BD36" s="34"/>
      <c r="BE36" s="34"/>
      <c r="BF36" s="34"/>
      <c r="BG36" s="3"/>
      <c r="BH36" s="3"/>
      <c r="BI36" s="3"/>
      <c r="BJ36" s="3"/>
      <c r="BK36" s="3"/>
      <c r="BL36" s="3"/>
      <c r="BM36" s="3"/>
      <c r="BN36" s="3"/>
      <c r="BO36" s="3"/>
      <c r="BP36" s="3"/>
      <c r="BQ36" s="3"/>
      <c r="BR36" s="3"/>
      <c r="BS36" s="3"/>
    </row>
    <row r="37" spans="1:71" s="1" customFormat="1" ht="40.15" customHeight="1" x14ac:dyDescent="0.25">
      <c r="A37" s="123" t="s">
        <v>56</v>
      </c>
      <c r="B37" s="124">
        <v>45458280</v>
      </c>
      <c r="C37" s="125"/>
      <c r="D37" s="126">
        <f>Hitos4352[[#This Row],[MONTO INICIAL]]/$E$8</f>
        <v>34000.209424083769</v>
      </c>
      <c r="E37" s="125"/>
      <c r="F37" s="127"/>
      <c r="G37" s="127"/>
      <c r="H37" s="128">
        <v>0</v>
      </c>
      <c r="I37" s="129">
        <v>0</v>
      </c>
      <c r="J37" s="130"/>
      <c r="K37" s="130"/>
      <c r="L37" s="131"/>
      <c r="M37" s="132"/>
      <c r="N37" s="131" t="s">
        <v>31</v>
      </c>
      <c r="O37" s="4"/>
      <c r="P37" s="34"/>
      <c r="Q37" s="34"/>
      <c r="R37" s="34"/>
      <c r="S37" s="34"/>
      <c r="T37" s="34"/>
      <c r="U37" s="34"/>
      <c r="V37" s="34"/>
      <c r="W37" s="34"/>
      <c r="X37" s="34"/>
      <c r="Y37" s="34"/>
      <c r="Z37" s="34"/>
      <c r="AA37" s="34"/>
      <c r="AB37" s="34"/>
      <c r="AC37" s="34"/>
      <c r="AD37" s="34"/>
      <c r="AE37" s="34"/>
      <c r="AF37" s="34"/>
      <c r="AG37" s="34"/>
      <c r="AH37" s="34"/>
      <c r="AI37" s="34"/>
      <c r="AJ37" s="34"/>
      <c r="AK37" s="34"/>
      <c r="AL37" s="34"/>
      <c r="AM37" s="34"/>
      <c r="AN37" s="34"/>
      <c r="AO37" s="34"/>
      <c r="AP37" s="34"/>
      <c r="AQ37" s="34"/>
      <c r="AR37" s="34"/>
      <c r="AS37" s="34"/>
      <c r="AT37" s="34"/>
      <c r="AU37" s="34"/>
      <c r="AV37" s="34"/>
      <c r="AW37" s="34"/>
      <c r="AX37" s="34"/>
      <c r="AY37" s="34"/>
      <c r="AZ37" s="34"/>
      <c r="BA37" s="34"/>
      <c r="BB37" s="34"/>
      <c r="BC37" s="34"/>
      <c r="BD37" s="34"/>
      <c r="BE37" s="34"/>
      <c r="BF37" s="34"/>
      <c r="BG37" s="3"/>
      <c r="BH37" s="3"/>
      <c r="BI37" s="3"/>
      <c r="BJ37" s="3"/>
      <c r="BK37" s="3"/>
      <c r="BL37" s="3"/>
      <c r="BM37" s="3"/>
      <c r="BN37" s="3"/>
      <c r="BO37" s="3"/>
      <c r="BP37" s="3"/>
      <c r="BQ37" s="3"/>
      <c r="BR37" s="3"/>
      <c r="BS37" s="3"/>
    </row>
    <row r="38" spans="1:71" s="1" customFormat="1" ht="40.15" customHeight="1" x14ac:dyDescent="0.25">
      <c r="A38" s="123" t="s">
        <v>57</v>
      </c>
      <c r="B38" s="124">
        <v>46783435.302500002</v>
      </c>
      <c r="C38" s="125"/>
      <c r="D38" s="126">
        <f>Hitos4352[[#This Row],[MONTO INICIAL]]/$E$8</f>
        <v>34991.350263649962</v>
      </c>
      <c r="E38" s="125"/>
      <c r="F38" s="127"/>
      <c r="G38" s="127"/>
      <c r="H38" s="128">
        <v>0</v>
      </c>
      <c r="I38" s="129">
        <v>0</v>
      </c>
      <c r="J38" s="130"/>
      <c r="K38" s="130"/>
      <c r="L38" s="131"/>
      <c r="M38" s="132"/>
      <c r="N38" s="131" t="s">
        <v>31</v>
      </c>
      <c r="O38" s="4"/>
      <c r="P38" s="34"/>
      <c r="Q38" s="34"/>
      <c r="R38" s="34"/>
      <c r="S38" s="34"/>
      <c r="T38" s="34"/>
      <c r="U38" s="34"/>
      <c r="V38" s="34"/>
      <c r="W38" s="34"/>
      <c r="X38" s="34"/>
      <c r="Y38" s="34"/>
      <c r="Z38" s="34"/>
      <c r="AA38" s="34"/>
      <c r="AB38" s="34"/>
      <c r="AC38" s="34"/>
      <c r="AD38" s="34"/>
      <c r="AE38" s="34"/>
      <c r="AF38" s="34"/>
      <c r="AG38" s="34"/>
      <c r="AH38" s="34"/>
      <c r="AI38" s="34"/>
      <c r="AJ38" s="34"/>
      <c r="AK38" s="34"/>
      <c r="AL38" s="34"/>
      <c r="AM38" s="34"/>
      <c r="AN38" s="34"/>
      <c r="AO38" s="34"/>
      <c r="AP38" s="34"/>
      <c r="AQ38" s="34"/>
      <c r="AR38" s="34"/>
      <c r="AS38" s="34"/>
      <c r="AT38" s="34"/>
      <c r="AU38" s="34"/>
      <c r="AV38" s="34"/>
      <c r="AW38" s="34"/>
      <c r="AX38" s="34"/>
      <c r="AY38" s="34"/>
      <c r="AZ38" s="34"/>
      <c r="BA38" s="34"/>
      <c r="BB38" s="34"/>
      <c r="BC38" s="34"/>
      <c r="BD38" s="34"/>
      <c r="BE38" s="34"/>
      <c r="BF38" s="34"/>
      <c r="BG38" s="3"/>
      <c r="BH38" s="3"/>
      <c r="BI38" s="3"/>
      <c r="BJ38" s="3"/>
      <c r="BK38" s="3"/>
      <c r="BL38" s="3"/>
      <c r="BM38" s="3"/>
      <c r="BN38" s="3"/>
      <c r="BO38" s="3"/>
      <c r="BP38" s="3"/>
      <c r="BQ38" s="3"/>
      <c r="BR38" s="3"/>
      <c r="BS38" s="3"/>
    </row>
    <row r="39" spans="1:71" s="1" customFormat="1" ht="40.15" customHeight="1" x14ac:dyDescent="0.25">
      <c r="A39" s="123" t="s">
        <v>58</v>
      </c>
      <c r="B39" s="124">
        <v>13261602.8025</v>
      </c>
      <c r="C39" s="125"/>
      <c r="D39" s="126">
        <f>Hitos4352[[#This Row],[MONTO INICIAL]]/$E$8</f>
        <v>9918.9250579655945</v>
      </c>
      <c r="E39" s="125"/>
      <c r="F39" s="127"/>
      <c r="G39" s="127"/>
      <c r="H39" s="128">
        <v>0</v>
      </c>
      <c r="I39" s="129">
        <v>0</v>
      </c>
      <c r="J39" s="130"/>
      <c r="K39" s="130"/>
      <c r="L39" s="131"/>
      <c r="M39" s="132"/>
      <c r="N39" s="131" t="s">
        <v>31</v>
      </c>
      <c r="O39" s="4"/>
      <c r="P39" s="34"/>
      <c r="Q39" s="34"/>
      <c r="R39" s="34"/>
      <c r="S39" s="34"/>
      <c r="T39" s="34"/>
      <c r="U39" s="34"/>
      <c r="V39" s="34"/>
      <c r="W39" s="34"/>
      <c r="X39" s="34"/>
      <c r="Y39" s="34"/>
      <c r="Z39" s="34"/>
      <c r="AA39" s="34"/>
      <c r="AB39" s="34"/>
      <c r="AC39" s="34"/>
      <c r="AD39" s="34"/>
      <c r="AE39" s="34"/>
      <c r="AF39" s="34"/>
      <c r="AG39" s="34"/>
      <c r="AH39" s="34"/>
      <c r="AI39" s="34"/>
      <c r="AJ39" s="34"/>
      <c r="AK39" s="34"/>
      <c r="AL39" s="34"/>
      <c r="AM39" s="34"/>
      <c r="AN39" s="34"/>
      <c r="AO39" s="34"/>
      <c r="AP39" s="34"/>
      <c r="AQ39" s="34"/>
      <c r="AR39" s="34"/>
      <c r="AS39" s="34"/>
      <c r="AT39" s="34"/>
      <c r="AU39" s="34"/>
      <c r="AV39" s="34"/>
      <c r="AW39" s="34"/>
      <c r="AX39" s="34"/>
      <c r="AY39" s="34"/>
      <c r="AZ39" s="34"/>
      <c r="BA39" s="34"/>
      <c r="BB39" s="34"/>
      <c r="BC39" s="34"/>
      <c r="BD39" s="34"/>
      <c r="BE39" s="34"/>
      <c r="BF39" s="34"/>
      <c r="BG39" s="3"/>
      <c r="BH39" s="3"/>
      <c r="BI39" s="3"/>
      <c r="BJ39" s="3"/>
      <c r="BK39" s="3"/>
      <c r="BL39" s="3"/>
      <c r="BM39" s="3"/>
      <c r="BN39" s="3"/>
      <c r="BO39" s="3"/>
      <c r="BP39" s="3"/>
      <c r="BQ39" s="3"/>
      <c r="BR39" s="3"/>
      <c r="BS39" s="3"/>
    </row>
    <row r="40" spans="1:71" s="1" customFormat="1" ht="40.15" customHeight="1" x14ac:dyDescent="0.25">
      <c r="A40" s="123" t="s">
        <v>59</v>
      </c>
      <c r="B40" s="124">
        <v>15465553.231375001</v>
      </c>
      <c r="C40" s="125"/>
      <c r="D40" s="126">
        <f>Hitos4352[[#This Row],[MONTO INICIAL]]/$E$8</f>
        <v>11567.354698111445</v>
      </c>
      <c r="E40" s="125"/>
      <c r="F40" s="127"/>
      <c r="G40" s="127"/>
      <c r="H40" s="128">
        <v>0</v>
      </c>
      <c r="I40" s="129">
        <v>0</v>
      </c>
      <c r="J40" s="130"/>
      <c r="K40" s="130"/>
      <c r="L40" s="131"/>
      <c r="M40" s="132"/>
      <c r="N40" s="131" t="s">
        <v>31</v>
      </c>
      <c r="O40" s="4"/>
      <c r="P40" s="34"/>
      <c r="Q40" s="34"/>
      <c r="R40" s="34"/>
      <c r="S40" s="34"/>
      <c r="T40" s="34"/>
      <c r="U40" s="34"/>
      <c r="V40" s="34"/>
      <c r="W40" s="34"/>
      <c r="X40" s="34"/>
      <c r="Y40" s="34"/>
      <c r="Z40" s="34"/>
      <c r="AA40" s="34"/>
      <c r="AB40" s="34"/>
      <c r="AC40" s="34"/>
      <c r="AD40" s="34"/>
      <c r="AE40" s="34"/>
      <c r="AF40" s="34"/>
      <c r="AG40" s="34"/>
      <c r="AH40" s="34"/>
      <c r="AI40" s="34"/>
      <c r="AJ40" s="34"/>
      <c r="AK40" s="34"/>
      <c r="AL40" s="34"/>
      <c r="AM40" s="34"/>
      <c r="AN40" s="34"/>
      <c r="AO40" s="34"/>
      <c r="AP40" s="34"/>
      <c r="AQ40" s="34"/>
      <c r="AR40" s="34"/>
      <c r="AS40" s="34"/>
      <c r="AT40" s="34"/>
      <c r="AU40" s="34"/>
      <c r="AV40" s="34"/>
      <c r="AW40" s="34"/>
      <c r="AX40" s="34"/>
      <c r="AY40" s="34"/>
      <c r="AZ40" s="34"/>
      <c r="BA40" s="34"/>
      <c r="BB40" s="34"/>
      <c r="BC40" s="34"/>
      <c r="BD40" s="34"/>
      <c r="BE40" s="34"/>
      <c r="BF40" s="34"/>
      <c r="BG40" s="3"/>
      <c r="BH40" s="3"/>
      <c r="BI40" s="3"/>
      <c r="BJ40" s="3"/>
      <c r="BK40" s="3"/>
      <c r="BL40" s="3"/>
      <c r="BM40" s="3"/>
      <c r="BN40" s="3"/>
      <c r="BO40" s="3"/>
      <c r="BP40" s="3"/>
      <c r="BQ40" s="3"/>
      <c r="BR40" s="3"/>
      <c r="BS40" s="3"/>
    </row>
    <row r="41" spans="1:71" s="1" customFormat="1" ht="40.15" customHeight="1" x14ac:dyDescent="0.25">
      <c r="A41" s="123" t="s">
        <v>60</v>
      </c>
      <c r="B41" s="124">
        <v>33173343.981374998</v>
      </c>
      <c r="C41" s="125"/>
      <c r="D41" s="126">
        <f>Hitos4352[[#This Row],[MONTO INICIAL]]/$E$8</f>
        <v>24811.77560312266</v>
      </c>
      <c r="E41" s="125"/>
      <c r="F41" s="127"/>
      <c r="G41" s="127"/>
      <c r="H41" s="128">
        <v>0</v>
      </c>
      <c r="I41" s="129">
        <v>0</v>
      </c>
      <c r="J41" s="130"/>
      <c r="K41" s="130"/>
      <c r="L41" s="131"/>
      <c r="M41" s="132"/>
      <c r="N41" s="131" t="s">
        <v>31</v>
      </c>
      <c r="O41" s="4"/>
      <c r="P41" s="34"/>
      <c r="Q41" s="34"/>
      <c r="R41" s="34"/>
      <c r="S41" s="34"/>
      <c r="T41" s="34"/>
      <c r="U41" s="34"/>
      <c r="V41" s="34"/>
      <c r="W41" s="34"/>
      <c r="X41" s="34"/>
      <c r="Y41" s="34"/>
      <c r="Z41" s="34"/>
      <c r="AA41" s="34"/>
      <c r="AB41" s="34"/>
      <c r="AC41" s="34"/>
      <c r="AD41" s="34"/>
      <c r="AE41" s="34"/>
      <c r="AF41" s="34"/>
      <c r="AG41" s="34"/>
      <c r="AH41" s="34"/>
      <c r="AI41" s="34"/>
      <c r="AJ41" s="34"/>
      <c r="AK41" s="34"/>
      <c r="AL41" s="34"/>
      <c r="AM41" s="34"/>
      <c r="AN41" s="34"/>
      <c r="AO41" s="34"/>
      <c r="AP41" s="34"/>
      <c r="AQ41" s="34"/>
      <c r="AR41" s="34"/>
      <c r="AS41" s="34"/>
      <c r="AT41" s="34"/>
      <c r="AU41" s="34"/>
      <c r="AV41" s="34"/>
      <c r="AW41" s="34"/>
      <c r="AX41" s="34"/>
      <c r="AY41" s="34"/>
      <c r="AZ41" s="34"/>
      <c r="BA41" s="34"/>
      <c r="BB41" s="34"/>
      <c r="BC41" s="34"/>
      <c r="BD41" s="34"/>
      <c r="BE41" s="34"/>
      <c r="BF41" s="34"/>
      <c r="BG41" s="3"/>
      <c r="BH41" s="3"/>
      <c r="BI41" s="3"/>
      <c r="BJ41" s="3"/>
      <c r="BK41" s="3"/>
      <c r="BL41" s="3"/>
      <c r="BM41" s="3"/>
      <c r="BN41" s="3"/>
      <c r="BO41" s="3"/>
      <c r="BP41" s="3"/>
      <c r="BQ41" s="3"/>
      <c r="BR41" s="3"/>
      <c r="BS41" s="3"/>
    </row>
    <row r="42" spans="1:71" s="1" customFormat="1" ht="40.15" customHeight="1" x14ac:dyDescent="0.25">
      <c r="A42" s="123" t="s">
        <v>61</v>
      </c>
      <c r="B42" s="124">
        <v>29653870</v>
      </c>
      <c r="C42" s="125"/>
      <c r="D42" s="126">
        <f>Hitos4352[[#This Row],[MONTO INICIAL]]/$E$8</f>
        <v>22179.409124906506</v>
      </c>
      <c r="E42" s="125"/>
      <c r="F42" s="127"/>
      <c r="G42" s="127"/>
      <c r="H42" s="128">
        <v>0</v>
      </c>
      <c r="I42" s="129">
        <v>0</v>
      </c>
      <c r="J42" s="130"/>
      <c r="K42" s="130"/>
      <c r="L42" s="131"/>
      <c r="M42" s="132"/>
      <c r="N42" s="131" t="s">
        <v>31</v>
      </c>
      <c r="O42" s="4"/>
      <c r="P42" s="34"/>
      <c r="Q42" s="34"/>
      <c r="R42" s="34"/>
      <c r="S42" s="34"/>
      <c r="T42" s="34"/>
      <c r="U42" s="34"/>
      <c r="V42" s="34"/>
      <c r="W42" s="34"/>
      <c r="X42" s="34"/>
      <c r="Y42" s="34"/>
      <c r="Z42" s="34"/>
      <c r="AA42" s="34"/>
      <c r="AB42" s="34"/>
      <c r="AC42" s="34"/>
      <c r="AD42" s="34"/>
      <c r="AE42" s="34"/>
      <c r="AF42" s="34"/>
      <c r="AG42" s="34"/>
      <c r="AH42" s="34"/>
      <c r="AI42" s="34"/>
      <c r="AJ42" s="34"/>
      <c r="AK42" s="34"/>
      <c r="AL42" s="34"/>
      <c r="AM42" s="34"/>
      <c r="AN42" s="34"/>
      <c r="AO42" s="34"/>
      <c r="AP42" s="34"/>
      <c r="AQ42" s="34"/>
      <c r="AR42" s="34"/>
      <c r="AS42" s="34"/>
      <c r="AT42" s="34"/>
      <c r="AU42" s="34"/>
      <c r="AV42" s="34"/>
      <c r="AW42" s="34"/>
      <c r="AX42" s="34"/>
      <c r="AY42" s="34"/>
      <c r="AZ42" s="34"/>
      <c r="BA42" s="34"/>
      <c r="BB42" s="34"/>
      <c r="BC42" s="34"/>
      <c r="BD42" s="34"/>
      <c r="BE42" s="34"/>
      <c r="BF42" s="34"/>
      <c r="BG42" s="3"/>
      <c r="BH42" s="3"/>
      <c r="BI42" s="3"/>
      <c r="BJ42" s="3"/>
      <c r="BK42" s="3"/>
      <c r="BL42" s="3"/>
      <c r="BM42" s="3"/>
      <c r="BN42" s="3"/>
      <c r="BO42" s="3"/>
      <c r="BP42" s="3"/>
      <c r="BQ42" s="3"/>
      <c r="BR42" s="3"/>
      <c r="BS42" s="3"/>
    </row>
    <row r="43" spans="1:71" s="1" customFormat="1" ht="40.15" customHeight="1" x14ac:dyDescent="0.25">
      <c r="A43" s="123" t="s">
        <v>62</v>
      </c>
      <c r="B43" s="124">
        <v>13362130.000000002</v>
      </c>
      <c r="C43" s="125"/>
      <c r="D43" s="126">
        <f>Hitos4352[[#This Row],[MONTO INICIAL]]/$E$8</f>
        <v>9994.1136873597625</v>
      </c>
      <c r="E43" s="125"/>
      <c r="F43" s="127"/>
      <c r="G43" s="127"/>
      <c r="H43" s="128">
        <v>0</v>
      </c>
      <c r="I43" s="129">
        <v>0</v>
      </c>
      <c r="J43" s="130"/>
      <c r="K43" s="130"/>
      <c r="L43" s="131"/>
      <c r="M43" s="132"/>
      <c r="N43" s="131" t="s">
        <v>31</v>
      </c>
      <c r="O43" s="4"/>
      <c r="P43" s="34"/>
      <c r="Q43" s="34"/>
      <c r="R43" s="34"/>
      <c r="S43" s="34"/>
      <c r="T43" s="34"/>
      <c r="U43" s="34"/>
      <c r="V43" s="34"/>
      <c r="W43" s="34"/>
      <c r="X43" s="34"/>
      <c r="Y43" s="34"/>
      <c r="Z43" s="34"/>
      <c r="AA43" s="34"/>
      <c r="AB43" s="34"/>
      <c r="AC43" s="34"/>
      <c r="AD43" s="34"/>
      <c r="AE43" s="34"/>
      <c r="AF43" s="34"/>
      <c r="AG43" s="34"/>
      <c r="AH43" s="34"/>
      <c r="AI43" s="34"/>
      <c r="AJ43" s="34"/>
      <c r="AK43" s="34"/>
      <c r="AL43" s="34"/>
      <c r="AM43" s="34"/>
      <c r="AN43" s="34"/>
      <c r="AO43" s="34"/>
      <c r="AP43" s="34"/>
      <c r="AQ43" s="34"/>
      <c r="AR43" s="34"/>
      <c r="AS43" s="34"/>
      <c r="AT43" s="34"/>
      <c r="AU43" s="34"/>
      <c r="AV43" s="34"/>
      <c r="AW43" s="34"/>
      <c r="AX43" s="34"/>
      <c r="AY43" s="34"/>
      <c r="AZ43" s="34"/>
      <c r="BA43" s="34"/>
      <c r="BB43" s="34"/>
      <c r="BC43" s="34"/>
      <c r="BD43" s="34"/>
      <c r="BE43" s="34"/>
      <c r="BF43" s="34"/>
      <c r="BG43" s="3"/>
      <c r="BH43" s="3"/>
      <c r="BI43" s="3"/>
      <c r="BJ43" s="3"/>
      <c r="BK43" s="3"/>
      <c r="BL43" s="3"/>
      <c r="BM43" s="3"/>
      <c r="BN43" s="3"/>
      <c r="BO43" s="3"/>
      <c r="BP43" s="3"/>
      <c r="BQ43" s="3"/>
      <c r="BR43" s="3"/>
      <c r="BS43" s="3"/>
    </row>
    <row r="44" spans="1:71" s="1" customFormat="1" ht="40.15" customHeight="1" x14ac:dyDescent="0.25">
      <c r="A44" s="26" t="s">
        <v>63</v>
      </c>
      <c r="B44" s="31">
        <v>183758.2</v>
      </c>
      <c r="C44" s="101"/>
      <c r="D44" s="100">
        <f>Hitos4352[[#This Row],[MONTO INICIAL]]/$E$8</f>
        <v>137.44068810770383</v>
      </c>
      <c r="E44" s="100"/>
      <c r="F44" s="27" t="s">
        <v>4</v>
      </c>
      <c r="G44" s="27" t="s">
        <v>64</v>
      </c>
      <c r="H44" s="33">
        <v>0</v>
      </c>
      <c r="I44" s="28">
        <v>0</v>
      </c>
      <c r="J44" s="29">
        <v>45058</v>
      </c>
      <c r="K44" s="29">
        <v>45118</v>
      </c>
      <c r="L44" s="30">
        <f>Hitos4352[[#This Row],[FECHA FINAL]]-Hitos4352[[#This Row],[FECHA INICIAL]]</f>
        <v>60</v>
      </c>
      <c r="M44" s="67">
        <f ca="1">Hitos4352[[#This Row],[FECHA FINAL]]-$E$9</f>
        <v>-826</v>
      </c>
      <c r="N44" s="60" t="s">
        <v>36</v>
      </c>
      <c r="O44" s="4"/>
      <c r="P44" s="34"/>
      <c r="Q44" s="34"/>
      <c r="R44" s="34"/>
      <c r="S44" s="34"/>
      <c r="T44" s="34"/>
      <c r="U44" s="34"/>
      <c r="V44" s="34"/>
      <c r="W44" s="34"/>
      <c r="X44" s="34"/>
      <c r="Y44" s="34"/>
      <c r="Z44" s="34"/>
      <c r="AA44" s="34"/>
      <c r="AB44" s="34"/>
      <c r="AC44" s="34"/>
      <c r="AD44" s="34"/>
      <c r="AE44" s="34"/>
      <c r="AF44" s="34"/>
      <c r="AG44" s="34"/>
      <c r="AH44" s="34"/>
      <c r="AI44" s="34"/>
      <c r="AJ44" s="34"/>
      <c r="AK44" s="34"/>
      <c r="AL44" s="34"/>
      <c r="AM44" s="34"/>
      <c r="AN44" s="34"/>
      <c r="AO44" s="34"/>
      <c r="AP44" s="34"/>
      <c r="AQ44" s="34"/>
      <c r="AR44" s="34"/>
      <c r="AS44" s="34"/>
      <c r="AT44" s="34"/>
      <c r="AU44" s="34"/>
      <c r="AV44" s="34"/>
      <c r="AW44" s="34"/>
      <c r="AX44" s="34"/>
      <c r="AY44" s="34"/>
      <c r="AZ44" s="34"/>
      <c r="BA44" s="34"/>
      <c r="BB44" s="34"/>
      <c r="BC44" s="34"/>
      <c r="BD44" s="34"/>
      <c r="BE44" s="34"/>
      <c r="BF44" s="34"/>
      <c r="BG44" s="3"/>
      <c r="BH44" s="3"/>
      <c r="BI44" s="3"/>
      <c r="BJ44" s="3"/>
      <c r="BK44" s="3"/>
      <c r="BL44" s="3"/>
      <c r="BM44" s="3"/>
      <c r="BN44" s="3"/>
      <c r="BO44" s="3"/>
      <c r="BP44" s="3"/>
      <c r="BQ44" s="3"/>
      <c r="BR44" s="3"/>
      <c r="BS44" s="3"/>
    </row>
    <row r="45" spans="1:71" s="1" customFormat="1" ht="40.15" customHeight="1" x14ac:dyDescent="0.25">
      <c r="A45" s="26" t="s">
        <v>63</v>
      </c>
      <c r="B45" s="31">
        <v>646600</v>
      </c>
      <c r="C45" s="101"/>
      <c r="D45" s="100">
        <f>Hitos4352[[#This Row],[MONTO INICIAL]]/$E$8</f>
        <v>483.62004487658936</v>
      </c>
      <c r="E45" s="100"/>
      <c r="F45" s="27" t="s">
        <v>4</v>
      </c>
      <c r="G45" s="27" t="s">
        <v>64</v>
      </c>
      <c r="H45" s="33">
        <v>0</v>
      </c>
      <c r="I45" s="28">
        <v>0</v>
      </c>
      <c r="J45" s="29">
        <v>45390</v>
      </c>
      <c r="K45" s="29">
        <v>45450</v>
      </c>
      <c r="L45" s="30">
        <f>Hitos4352[[#This Row],[FECHA FINAL]]-Hitos4352[[#This Row],[FECHA INICIAL]]</f>
        <v>60</v>
      </c>
      <c r="M45" s="67">
        <f ca="1">Hitos4352[[#This Row],[FECHA FINAL]]-$E$9</f>
        <v>-494</v>
      </c>
      <c r="N45" s="60" t="s">
        <v>36</v>
      </c>
      <c r="O45" s="4"/>
      <c r="P45" s="34"/>
      <c r="Q45" s="34"/>
      <c r="R45" s="34"/>
      <c r="S45" s="34"/>
      <c r="T45" s="34"/>
      <c r="U45" s="34"/>
      <c r="V45" s="34"/>
      <c r="W45" s="34"/>
      <c r="X45" s="34"/>
      <c r="Y45" s="34"/>
      <c r="Z45" s="34"/>
      <c r="AA45" s="34"/>
      <c r="AB45" s="34"/>
      <c r="AC45" s="34"/>
      <c r="AD45" s="34"/>
      <c r="AE45" s="34"/>
      <c r="AF45" s="34"/>
      <c r="AG45" s="34"/>
      <c r="AH45" s="34"/>
      <c r="AI45" s="34"/>
      <c r="AJ45" s="34"/>
      <c r="AK45" s="34"/>
      <c r="AL45" s="34"/>
      <c r="AM45" s="34"/>
      <c r="AN45" s="34"/>
      <c r="AO45" s="34"/>
      <c r="AP45" s="34"/>
      <c r="AQ45" s="34"/>
      <c r="AR45" s="34"/>
      <c r="AS45" s="34"/>
      <c r="AT45" s="34"/>
      <c r="AU45" s="34"/>
      <c r="AV45" s="34"/>
      <c r="AW45" s="34"/>
      <c r="AX45" s="34"/>
      <c r="AY45" s="34"/>
      <c r="AZ45" s="34"/>
      <c r="BA45" s="34"/>
      <c r="BB45" s="34"/>
      <c r="BC45" s="34"/>
      <c r="BD45" s="34"/>
      <c r="BE45" s="34"/>
      <c r="BF45" s="34"/>
      <c r="BG45" s="3"/>
      <c r="BH45" s="3"/>
      <c r="BI45" s="3"/>
      <c r="BJ45" s="3"/>
      <c r="BK45" s="3"/>
      <c r="BL45" s="3"/>
      <c r="BM45" s="3"/>
      <c r="BN45" s="3"/>
      <c r="BO45" s="3"/>
      <c r="BP45" s="3"/>
      <c r="BQ45" s="3"/>
      <c r="BR45" s="3"/>
      <c r="BS45" s="3"/>
    </row>
    <row r="46" spans="1:71" s="1" customFormat="1" ht="40.15" customHeight="1" x14ac:dyDescent="0.25">
      <c r="A46" s="26" t="s">
        <v>63</v>
      </c>
      <c r="B46" s="31">
        <v>275377.3</v>
      </c>
      <c r="C46" s="101"/>
      <c r="D46" s="100">
        <f>Hitos4352[[#This Row],[MONTO INICIAL]]/$E$8</f>
        <v>205.96656694091249</v>
      </c>
      <c r="E46" s="100"/>
      <c r="F46" s="27" t="s">
        <v>4</v>
      </c>
      <c r="G46" s="27" t="s">
        <v>64</v>
      </c>
      <c r="H46" s="33">
        <v>0</v>
      </c>
      <c r="I46" s="28">
        <v>0</v>
      </c>
      <c r="J46" s="29">
        <v>45258</v>
      </c>
      <c r="K46" s="29">
        <v>45318</v>
      </c>
      <c r="L46" s="30">
        <f>Hitos4352[[#This Row],[FECHA FINAL]]-Hitos4352[[#This Row],[FECHA INICIAL]]</f>
        <v>60</v>
      </c>
      <c r="M46" s="67">
        <f ca="1">Hitos4352[[#This Row],[FECHA FINAL]]-$E$9</f>
        <v>-626</v>
      </c>
      <c r="N46" s="60" t="s">
        <v>36</v>
      </c>
      <c r="O46" s="4"/>
      <c r="P46" s="34"/>
      <c r="Q46" s="34"/>
      <c r="R46" s="34"/>
      <c r="S46" s="34"/>
      <c r="T46" s="34"/>
      <c r="U46" s="34"/>
      <c r="V46" s="34"/>
      <c r="W46" s="34"/>
      <c r="X46" s="34"/>
      <c r="Y46" s="34"/>
      <c r="Z46" s="34"/>
      <c r="AA46" s="34"/>
      <c r="AB46" s="34"/>
      <c r="AC46" s="34"/>
      <c r="AD46" s="34"/>
      <c r="AE46" s="34"/>
      <c r="AF46" s="34"/>
      <c r="AG46" s="34"/>
      <c r="AH46" s="34"/>
      <c r="AI46" s="34"/>
      <c r="AJ46" s="34"/>
      <c r="AK46" s="34"/>
      <c r="AL46" s="34"/>
      <c r="AM46" s="34"/>
      <c r="AN46" s="34"/>
      <c r="AO46" s="34"/>
      <c r="AP46" s="34"/>
      <c r="AQ46" s="34"/>
      <c r="AR46" s="34"/>
      <c r="AS46" s="34"/>
      <c r="AT46" s="34"/>
      <c r="AU46" s="34"/>
      <c r="AV46" s="34"/>
      <c r="AW46" s="34"/>
      <c r="AX46" s="34"/>
      <c r="AY46" s="34"/>
      <c r="AZ46" s="34"/>
      <c r="BA46" s="34"/>
      <c r="BB46" s="34"/>
      <c r="BC46" s="34"/>
      <c r="BD46" s="34"/>
      <c r="BE46" s="34"/>
      <c r="BF46" s="34"/>
      <c r="BG46" s="3"/>
      <c r="BH46" s="3"/>
      <c r="BI46" s="3"/>
      <c r="BJ46" s="3"/>
      <c r="BK46" s="3"/>
      <c r="BL46" s="3"/>
      <c r="BM46" s="3"/>
      <c r="BN46" s="3"/>
      <c r="BO46" s="3"/>
      <c r="BP46" s="3"/>
      <c r="BQ46" s="3"/>
      <c r="BR46" s="3"/>
      <c r="BS46" s="3"/>
    </row>
    <row r="47" spans="1:71" s="1" customFormat="1" ht="40.15" customHeight="1" x14ac:dyDescent="0.25">
      <c r="A47" s="61" t="s">
        <v>65</v>
      </c>
      <c r="B47" s="68">
        <f>SUBTOTAL(109,B48:B53)</f>
        <v>6918000</v>
      </c>
      <c r="C47" s="68">
        <f>SUBTOTAL(109,C48:C53)</f>
        <v>6918000</v>
      </c>
      <c r="D47" s="69">
        <f>SUBTOTAL(109,D48:D53)</f>
        <v>5174.2707554225872</v>
      </c>
      <c r="E47" s="69">
        <f>SUBTOTAL(109,E48:E53)</f>
        <v>5174.2707554225872</v>
      </c>
      <c r="F47" s="62"/>
      <c r="G47" s="62"/>
      <c r="H47" s="63"/>
      <c r="I47" s="63"/>
      <c r="J47" s="64"/>
      <c r="K47" s="64"/>
      <c r="L47" s="65"/>
      <c r="M47" s="66"/>
      <c r="N47" s="65"/>
      <c r="O47" s="4"/>
      <c r="P47" s="34"/>
      <c r="Q47" s="34"/>
      <c r="R47" s="34"/>
      <c r="S47" s="34"/>
      <c r="T47" s="34"/>
      <c r="U47" s="34"/>
      <c r="V47" s="34"/>
      <c r="W47" s="34"/>
      <c r="X47" s="34"/>
      <c r="Y47" s="34"/>
      <c r="Z47" s="34"/>
      <c r="AA47" s="34"/>
      <c r="AB47" s="34"/>
      <c r="AC47" s="34"/>
      <c r="AD47" s="34"/>
      <c r="AE47" s="34"/>
      <c r="AF47" s="34"/>
      <c r="AG47" s="34"/>
      <c r="AH47" s="34"/>
      <c r="AI47" s="34"/>
      <c r="AJ47" s="34"/>
      <c r="AK47" s="34"/>
      <c r="AL47" s="34"/>
      <c r="AM47" s="34"/>
      <c r="AN47" s="34"/>
      <c r="AO47" s="34"/>
      <c r="AP47" s="34"/>
      <c r="AQ47" s="34"/>
      <c r="AR47" s="34"/>
      <c r="AS47" s="34"/>
      <c r="AT47" s="34"/>
      <c r="AU47" s="34"/>
      <c r="AV47" s="34"/>
      <c r="AW47" s="34"/>
      <c r="AX47" s="34"/>
      <c r="AY47" s="34"/>
      <c r="AZ47" s="34"/>
      <c r="BA47" s="34"/>
      <c r="BB47" s="34"/>
      <c r="BC47" s="34"/>
      <c r="BD47" s="34"/>
      <c r="BE47" s="34"/>
      <c r="BF47" s="34"/>
      <c r="BG47" s="3"/>
      <c r="BH47" s="3"/>
      <c r="BI47" s="3"/>
      <c r="BJ47" s="3"/>
      <c r="BK47" s="3"/>
      <c r="BL47" s="3"/>
      <c r="BM47" s="3"/>
      <c r="BN47" s="3"/>
      <c r="BO47" s="3"/>
      <c r="BP47" s="3"/>
      <c r="BQ47" s="3"/>
      <c r="BR47" s="3"/>
      <c r="BS47" s="3"/>
    </row>
    <row r="48" spans="1:71" s="1" customFormat="1" ht="40.15" customHeight="1" x14ac:dyDescent="0.25">
      <c r="A48" s="89" t="s">
        <v>66</v>
      </c>
      <c r="B48" s="90">
        <v>1153000</v>
      </c>
      <c r="C48" s="105">
        <v>1153000</v>
      </c>
      <c r="D48" s="104">
        <f>Hitos4352[[#This Row],[MONTO INICIAL]]/$E$8</f>
        <v>862.37845923709801</v>
      </c>
      <c r="E48" s="104">
        <f>Hitos4352[[#This Row],[A DEVOLVER]]/$E$8</f>
        <v>862.37845923709801</v>
      </c>
      <c r="F48" s="91" t="s">
        <v>5</v>
      </c>
      <c r="G48" s="91" t="s">
        <v>67</v>
      </c>
      <c r="H48" s="92">
        <v>0</v>
      </c>
      <c r="I48" s="93"/>
      <c r="J48" s="94">
        <v>45653</v>
      </c>
      <c r="K48" s="98">
        <v>45653</v>
      </c>
      <c r="L48" s="95">
        <f>Hitos4352[[#This Row],[FECHA FINAL]]-Hitos4352[[#This Row],[FECHA INICIAL]]</f>
        <v>0</v>
      </c>
      <c r="M48" s="106"/>
      <c r="N48" s="95" t="s">
        <v>31</v>
      </c>
      <c r="O48" s="4"/>
      <c r="P48" s="34"/>
      <c r="Q48" s="34"/>
      <c r="R48" s="34"/>
      <c r="S48" s="34"/>
      <c r="T48" s="34"/>
      <c r="U48" s="34"/>
      <c r="V48" s="34"/>
      <c r="W48" s="34"/>
      <c r="X48" s="34"/>
      <c r="Y48" s="34"/>
      <c r="Z48" s="34"/>
      <c r="AA48" s="34"/>
      <c r="AB48" s="34"/>
      <c r="AC48" s="34"/>
      <c r="AD48" s="34"/>
      <c r="AE48" s="34"/>
      <c r="AF48" s="34"/>
      <c r="AG48" s="34"/>
      <c r="AH48" s="34"/>
      <c r="AI48" s="34"/>
      <c r="AJ48" s="34"/>
      <c r="AK48" s="34"/>
      <c r="AL48" s="34"/>
      <c r="AM48" s="34"/>
      <c r="AN48" s="34"/>
      <c r="AO48" s="34"/>
      <c r="AP48" s="34"/>
      <c r="AQ48" s="34"/>
      <c r="AR48" s="34"/>
      <c r="AS48" s="34"/>
      <c r="AT48" s="34"/>
      <c r="AU48" s="34"/>
      <c r="AV48" s="34"/>
      <c r="AW48" s="34"/>
      <c r="AX48" s="34"/>
      <c r="AY48" s="34"/>
      <c r="AZ48" s="34"/>
      <c r="BA48" s="34"/>
      <c r="BB48" s="34"/>
      <c r="BC48" s="34"/>
      <c r="BD48" s="34"/>
      <c r="BE48" s="34"/>
      <c r="BF48" s="34"/>
      <c r="BG48" s="3"/>
      <c r="BH48" s="3"/>
      <c r="BI48" s="3"/>
      <c r="BJ48" s="3"/>
      <c r="BK48" s="3"/>
      <c r="BL48" s="3"/>
      <c r="BM48" s="3"/>
      <c r="BN48" s="3"/>
      <c r="BO48" s="3"/>
      <c r="BP48" s="3"/>
      <c r="BQ48" s="3"/>
      <c r="BR48" s="3"/>
      <c r="BS48" s="3"/>
    </row>
    <row r="49" spans="1:71" s="1" customFormat="1" ht="40.15" customHeight="1" x14ac:dyDescent="0.25">
      <c r="A49" s="89" t="s">
        <v>68</v>
      </c>
      <c r="B49" s="90">
        <v>1153000</v>
      </c>
      <c r="C49" s="105">
        <v>1153000</v>
      </c>
      <c r="D49" s="104">
        <f>Hitos4352[[#This Row],[MONTO INICIAL]]/$E$8</f>
        <v>862.37845923709801</v>
      </c>
      <c r="E49" s="104">
        <f>Hitos4352[[#This Row],[A DEVOLVER]]/$E$8</f>
        <v>862.37845923709801</v>
      </c>
      <c r="F49" s="91" t="s">
        <v>5</v>
      </c>
      <c r="G49" s="91" t="s">
        <v>67</v>
      </c>
      <c r="H49" s="107">
        <v>0</v>
      </c>
      <c r="I49" s="108"/>
      <c r="J49" s="94">
        <v>45653</v>
      </c>
      <c r="K49" s="98">
        <v>45667</v>
      </c>
      <c r="L49" s="95">
        <f>Hitos4352[[#This Row],[FECHA FINAL]]-Hitos4352[[#This Row],[FECHA INICIAL]]</f>
        <v>14</v>
      </c>
      <c r="M49" s="99"/>
      <c r="N49" s="95" t="s">
        <v>31</v>
      </c>
      <c r="O49" s="4"/>
      <c r="P49" s="34"/>
      <c r="Q49" s="34"/>
      <c r="R49" s="34"/>
      <c r="S49" s="34"/>
      <c r="T49" s="34"/>
      <c r="U49" s="34"/>
      <c r="V49" s="34"/>
      <c r="W49" s="34"/>
      <c r="X49" s="34"/>
      <c r="Y49" s="34"/>
      <c r="Z49" s="34"/>
      <c r="AA49" s="34"/>
      <c r="AB49" s="34"/>
      <c r="AC49" s="34"/>
      <c r="AD49" s="34"/>
      <c r="AE49" s="34"/>
      <c r="AF49" s="34"/>
      <c r="AG49" s="34"/>
      <c r="AH49" s="34"/>
      <c r="AI49" s="34"/>
      <c r="AJ49" s="34"/>
      <c r="AK49" s="34"/>
      <c r="AL49" s="34"/>
      <c r="AM49" s="34"/>
      <c r="AN49" s="34"/>
      <c r="AO49" s="34"/>
      <c r="AP49" s="34"/>
      <c r="AQ49" s="34"/>
      <c r="AR49" s="34"/>
      <c r="AS49" s="34"/>
      <c r="AT49" s="34"/>
      <c r="AU49" s="34"/>
      <c r="AV49" s="34"/>
      <c r="AW49" s="34"/>
      <c r="AX49" s="34"/>
      <c r="AY49" s="34"/>
      <c r="AZ49" s="34"/>
      <c r="BA49" s="34"/>
      <c r="BB49" s="34"/>
      <c r="BC49" s="34"/>
      <c r="BD49" s="34"/>
      <c r="BE49" s="34"/>
      <c r="BF49" s="34"/>
      <c r="BG49" s="3"/>
      <c r="BH49" s="3"/>
      <c r="BI49" s="3"/>
      <c r="BJ49" s="3"/>
      <c r="BK49" s="3"/>
      <c r="BL49" s="3"/>
      <c r="BM49" s="3"/>
      <c r="BN49" s="3"/>
      <c r="BO49" s="3"/>
      <c r="BP49" s="3"/>
      <c r="BQ49" s="3"/>
      <c r="BR49" s="3"/>
      <c r="BS49" s="3"/>
    </row>
    <row r="50" spans="1:71" s="1" customFormat="1" ht="40.15" customHeight="1" x14ac:dyDescent="0.25">
      <c r="A50" s="89" t="s">
        <v>69</v>
      </c>
      <c r="B50" s="90">
        <v>1153000</v>
      </c>
      <c r="C50" s="105">
        <v>1153000</v>
      </c>
      <c r="D50" s="104">
        <f>Hitos4352[[#This Row],[MONTO INICIAL]]/$E$8</f>
        <v>862.37845923709801</v>
      </c>
      <c r="E50" s="104">
        <f>Hitos4352[[#This Row],[A DEVOLVER]]/$E$8</f>
        <v>862.37845923709801</v>
      </c>
      <c r="F50" s="91" t="s">
        <v>5</v>
      </c>
      <c r="G50" s="91" t="s">
        <v>67</v>
      </c>
      <c r="H50" s="107">
        <v>0</v>
      </c>
      <c r="I50" s="108"/>
      <c r="J50" s="94">
        <v>45653</v>
      </c>
      <c r="K50" s="98">
        <v>45698</v>
      </c>
      <c r="L50" s="95">
        <f>Hitos4352[[#This Row],[FECHA FINAL]]-Hitos4352[[#This Row],[FECHA INICIAL]]</f>
        <v>45</v>
      </c>
      <c r="M50" s="99"/>
      <c r="N50" s="95" t="s">
        <v>31</v>
      </c>
      <c r="O50" s="4"/>
      <c r="P50" s="34"/>
      <c r="Q50" s="34"/>
      <c r="R50" s="34"/>
      <c r="S50" s="34"/>
      <c r="T50" s="34"/>
      <c r="U50" s="34"/>
      <c r="V50" s="34"/>
      <c r="W50" s="34"/>
      <c r="X50" s="34"/>
      <c r="Y50" s="34"/>
      <c r="Z50" s="34"/>
      <c r="AA50" s="34"/>
      <c r="AB50" s="34"/>
      <c r="AC50" s="34"/>
      <c r="AD50" s="34"/>
      <c r="AE50" s="34"/>
      <c r="AF50" s="34"/>
      <c r="AG50" s="34"/>
      <c r="AH50" s="34"/>
      <c r="AI50" s="34"/>
      <c r="AJ50" s="34"/>
      <c r="AK50" s="34"/>
      <c r="AL50" s="34"/>
      <c r="AM50" s="34"/>
      <c r="AN50" s="34"/>
      <c r="AO50" s="34"/>
      <c r="AP50" s="34"/>
      <c r="AQ50" s="34"/>
      <c r="AR50" s="34"/>
      <c r="AS50" s="34"/>
      <c r="AT50" s="34"/>
      <c r="AU50" s="34"/>
      <c r="AV50" s="34"/>
      <c r="AW50" s="34"/>
      <c r="AX50" s="34"/>
      <c r="AY50" s="34"/>
      <c r="AZ50" s="34"/>
      <c r="BA50" s="34"/>
      <c r="BB50" s="34"/>
      <c r="BC50" s="34"/>
      <c r="BD50" s="34"/>
      <c r="BE50" s="34"/>
      <c r="BF50" s="34"/>
      <c r="BG50" s="3"/>
      <c r="BH50" s="3"/>
      <c r="BI50" s="3"/>
      <c r="BJ50" s="3"/>
      <c r="BK50" s="3"/>
      <c r="BL50" s="3"/>
      <c r="BM50" s="3"/>
      <c r="BN50" s="3"/>
      <c r="BO50" s="3"/>
      <c r="BP50" s="3"/>
      <c r="BQ50" s="3"/>
      <c r="BR50" s="3"/>
      <c r="BS50" s="3"/>
    </row>
    <row r="51" spans="1:71" s="1" customFormat="1" ht="40.15" customHeight="1" x14ac:dyDescent="0.25">
      <c r="A51" s="89" t="s">
        <v>70</v>
      </c>
      <c r="B51" s="90">
        <v>1153000</v>
      </c>
      <c r="C51" s="105">
        <v>1153000</v>
      </c>
      <c r="D51" s="104">
        <f>Hitos4352[[#This Row],[MONTO INICIAL]]/$E$8</f>
        <v>862.37845923709801</v>
      </c>
      <c r="E51" s="104">
        <f>Hitos4352[[#This Row],[A DEVOLVER]]/$E$8</f>
        <v>862.37845923709801</v>
      </c>
      <c r="F51" s="91" t="s">
        <v>5</v>
      </c>
      <c r="G51" s="91" t="s">
        <v>67</v>
      </c>
      <c r="H51" s="107">
        <v>0</v>
      </c>
      <c r="I51" s="108"/>
      <c r="J51" s="94">
        <v>45653</v>
      </c>
      <c r="K51" s="98">
        <v>45726</v>
      </c>
      <c r="L51" s="95">
        <f>Hitos4352[[#This Row],[FECHA FINAL]]-Hitos4352[[#This Row],[FECHA INICIAL]]</f>
        <v>73</v>
      </c>
      <c r="M51" s="99"/>
      <c r="N51" s="95" t="s">
        <v>31</v>
      </c>
      <c r="O51" s="4"/>
      <c r="P51" s="34"/>
      <c r="Q51" s="34"/>
      <c r="R51" s="34"/>
      <c r="S51" s="34"/>
      <c r="T51" s="34"/>
      <c r="U51" s="34"/>
      <c r="V51" s="34"/>
      <c r="W51" s="34"/>
      <c r="X51" s="34"/>
      <c r="Y51" s="34"/>
      <c r="Z51" s="34"/>
      <c r="AA51" s="34"/>
      <c r="AB51" s="34"/>
      <c r="AC51" s="34"/>
      <c r="AD51" s="34"/>
      <c r="AE51" s="34"/>
      <c r="AF51" s="34"/>
      <c r="AG51" s="34"/>
      <c r="AH51" s="34"/>
      <c r="AI51" s="34"/>
      <c r="AJ51" s="34"/>
      <c r="AK51" s="34"/>
      <c r="AL51" s="34"/>
      <c r="AM51" s="34"/>
      <c r="AN51" s="34"/>
      <c r="AO51" s="34"/>
      <c r="AP51" s="34"/>
      <c r="AQ51" s="34"/>
      <c r="AR51" s="34"/>
      <c r="AS51" s="34"/>
      <c r="AT51" s="34"/>
      <c r="AU51" s="34"/>
      <c r="AV51" s="34"/>
      <c r="AW51" s="34"/>
      <c r="AX51" s="34"/>
      <c r="AY51" s="34"/>
      <c r="AZ51" s="34"/>
      <c r="BA51" s="34"/>
      <c r="BB51" s="34"/>
      <c r="BC51" s="34"/>
      <c r="BD51" s="34"/>
      <c r="BE51" s="34"/>
      <c r="BF51" s="34"/>
      <c r="BG51" s="3"/>
      <c r="BH51" s="3"/>
      <c r="BI51" s="3"/>
      <c r="BJ51" s="3"/>
      <c r="BK51" s="3"/>
      <c r="BL51" s="3"/>
      <c r="BM51" s="3"/>
      <c r="BN51" s="3"/>
      <c r="BO51" s="3"/>
      <c r="BP51" s="3"/>
      <c r="BQ51" s="3"/>
      <c r="BR51" s="3"/>
      <c r="BS51" s="3"/>
    </row>
    <row r="52" spans="1:71" s="1" customFormat="1" ht="40.15" customHeight="1" x14ac:dyDescent="0.25">
      <c r="A52" s="89" t="s">
        <v>71</v>
      </c>
      <c r="B52" s="90">
        <v>1153000</v>
      </c>
      <c r="C52" s="105">
        <v>1153000</v>
      </c>
      <c r="D52" s="104">
        <f>Hitos4352[[#This Row],[MONTO INICIAL]]/$E$8</f>
        <v>862.37845923709801</v>
      </c>
      <c r="E52" s="104">
        <f>Hitos4352[[#This Row],[A DEVOLVER]]/$E$8</f>
        <v>862.37845923709801</v>
      </c>
      <c r="F52" s="91" t="s">
        <v>5</v>
      </c>
      <c r="G52" s="91" t="s">
        <v>67</v>
      </c>
      <c r="H52" s="92">
        <v>0</v>
      </c>
      <c r="I52" s="93"/>
      <c r="J52" s="94">
        <v>45653</v>
      </c>
      <c r="K52" s="98">
        <v>45757</v>
      </c>
      <c r="L52" s="95">
        <f>Hitos4352[[#This Row],[FECHA FINAL]]-Hitos4352[[#This Row],[FECHA INICIAL]]</f>
        <v>104</v>
      </c>
      <c r="M52" s="99">
        <f ca="1">Hitos4352[[#This Row],[FECHA FINAL]]-$E$9</f>
        <v>-187</v>
      </c>
      <c r="N52" s="95" t="s">
        <v>31</v>
      </c>
      <c r="O52" s="4"/>
      <c r="P52" s="34"/>
      <c r="Q52" s="34"/>
      <c r="R52" s="34"/>
      <c r="S52" s="34"/>
      <c r="T52" s="34"/>
      <c r="U52" s="34"/>
      <c r="V52" s="34"/>
      <c r="W52" s="34"/>
      <c r="X52" s="34"/>
      <c r="Y52" s="34"/>
      <c r="Z52" s="34"/>
      <c r="AA52" s="34"/>
      <c r="AB52" s="34"/>
      <c r="AC52" s="34"/>
      <c r="AD52" s="34"/>
      <c r="AE52" s="34"/>
      <c r="AF52" s="34"/>
      <c r="AG52" s="34"/>
      <c r="AH52" s="34"/>
      <c r="AI52" s="34"/>
      <c r="AJ52" s="34"/>
      <c r="AK52" s="34"/>
      <c r="AL52" s="34"/>
      <c r="AM52" s="34"/>
      <c r="AN52" s="34"/>
      <c r="AO52" s="34"/>
      <c r="AP52" s="34"/>
      <c r="AQ52" s="34"/>
      <c r="AR52" s="34"/>
      <c r="AS52" s="34"/>
      <c r="AT52" s="34"/>
      <c r="AU52" s="34"/>
      <c r="AV52" s="34"/>
      <c r="AW52" s="34"/>
      <c r="AX52" s="34"/>
      <c r="AY52" s="34"/>
      <c r="AZ52" s="34"/>
      <c r="BA52" s="34"/>
      <c r="BB52" s="34"/>
      <c r="BC52" s="34"/>
      <c r="BD52" s="34"/>
      <c r="BE52" s="34"/>
      <c r="BF52" s="34"/>
      <c r="BG52" s="3"/>
      <c r="BH52" s="3"/>
      <c r="BI52" s="3"/>
      <c r="BJ52" s="3"/>
      <c r="BK52" s="3"/>
      <c r="BL52" s="3"/>
      <c r="BM52" s="3"/>
      <c r="BN52" s="3"/>
      <c r="BO52" s="3"/>
      <c r="BP52" s="3"/>
      <c r="BQ52" s="3"/>
      <c r="BR52" s="3"/>
      <c r="BS52" s="3"/>
    </row>
    <row r="53" spans="1:71" s="1" customFormat="1" ht="40.15" customHeight="1" x14ac:dyDescent="0.25">
      <c r="A53" s="89" t="s">
        <v>72</v>
      </c>
      <c r="B53" s="90">
        <v>1153000</v>
      </c>
      <c r="C53" s="105">
        <v>1153000</v>
      </c>
      <c r="D53" s="104">
        <f>Hitos4352[[#This Row],[MONTO INICIAL]]/$E$8</f>
        <v>862.37845923709801</v>
      </c>
      <c r="E53" s="104">
        <f>Hitos4352[[#This Row],[A DEVOLVER]]/$E$8</f>
        <v>862.37845923709801</v>
      </c>
      <c r="F53" s="91" t="s">
        <v>5</v>
      </c>
      <c r="G53" s="91" t="s">
        <v>67</v>
      </c>
      <c r="H53" s="92">
        <v>0</v>
      </c>
      <c r="I53" s="93"/>
      <c r="J53" s="94">
        <v>45653</v>
      </c>
      <c r="K53" s="98">
        <v>45787</v>
      </c>
      <c r="L53" s="95">
        <f>Hitos4352[[#This Row],[FECHA FINAL]]-Hitos4352[[#This Row],[FECHA INICIAL]]</f>
        <v>134</v>
      </c>
      <c r="M53" s="99"/>
      <c r="N53" s="95" t="s">
        <v>31</v>
      </c>
      <c r="O53" s="4"/>
      <c r="P53" s="34"/>
      <c r="Q53" s="34"/>
      <c r="R53" s="34"/>
      <c r="S53" s="34"/>
      <c r="T53" s="34"/>
      <c r="U53" s="34"/>
      <c r="V53" s="34"/>
      <c r="W53" s="34"/>
      <c r="X53" s="34"/>
      <c r="Y53" s="34"/>
      <c r="Z53" s="34"/>
      <c r="AA53" s="34"/>
      <c r="AB53" s="34"/>
      <c r="AC53" s="34"/>
      <c r="AD53" s="34"/>
      <c r="AE53" s="34"/>
      <c r="AF53" s="34"/>
      <c r="AG53" s="34"/>
      <c r="AH53" s="34"/>
      <c r="AI53" s="34"/>
      <c r="AJ53" s="34"/>
      <c r="AK53" s="34"/>
      <c r="AL53" s="34"/>
      <c r="AM53" s="34"/>
      <c r="AN53" s="34"/>
      <c r="AO53" s="34"/>
      <c r="AP53" s="34"/>
      <c r="AQ53" s="34"/>
      <c r="AR53" s="34"/>
      <c r="AS53" s="34"/>
      <c r="AT53" s="34"/>
      <c r="AU53" s="34"/>
      <c r="AV53" s="34"/>
      <c r="AW53" s="34"/>
      <c r="AX53" s="34"/>
      <c r="AY53" s="34"/>
      <c r="AZ53" s="34"/>
      <c r="BA53" s="34"/>
      <c r="BB53" s="34"/>
      <c r="BC53" s="34"/>
      <c r="BD53" s="34"/>
      <c r="BE53" s="34"/>
      <c r="BF53" s="34"/>
      <c r="BG53" s="3"/>
      <c r="BH53" s="3"/>
      <c r="BI53" s="3"/>
      <c r="BJ53" s="3"/>
      <c r="BK53" s="3"/>
      <c r="BL53" s="3"/>
      <c r="BM53" s="3"/>
      <c r="BN53" s="3"/>
      <c r="BO53" s="3"/>
      <c r="BP53" s="3"/>
      <c r="BQ53" s="3"/>
      <c r="BR53" s="3"/>
      <c r="BS53" s="3"/>
    </row>
    <row r="54" spans="1:71" s="1" customFormat="1" ht="40.15" customHeight="1" x14ac:dyDescent="0.25">
      <c r="A54" s="61" t="s">
        <v>73</v>
      </c>
      <c r="B54" s="68">
        <f>SUBTOTAL(109,B55:B70)</f>
        <v>413752664.30360001</v>
      </c>
      <c r="C54" s="68"/>
      <c r="D54" s="69">
        <f>SUBTOTAL(109,D55:D70)</f>
        <v>417577.66830360005</v>
      </c>
      <c r="E54" s="69"/>
      <c r="F54" s="62"/>
      <c r="G54" s="62"/>
      <c r="H54" s="63"/>
      <c r="I54" s="63"/>
      <c r="J54" s="64"/>
      <c r="K54" s="64"/>
      <c r="L54" s="65"/>
      <c r="M54" s="66"/>
      <c r="N54" s="65"/>
      <c r="O54" s="4"/>
      <c r="P54" s="34" t="str">
        <f t="shared" ref="P54:AU54" ca="1" si="12">IF(AND($F54="Objetivo",P$7&gt;=$J54,P$7&lt;=$J54+$L54-1),2,IF(AND($F54="Hito",P$7&gt;=$J54,P$7&lt;=$J54+$L54-1),1,""))</f>
        <v/>
      </c>
      <c r="Q54" s="34" t="str">
        <f t="shared" ca="1" si="12"/>
        <v/>
      </c>
      <c r="R54" s="34" t="str">
        <f t="shared" ca="1" si="12"/>
        <v/>
      </c>
      <c r="S54" s="34" t="str">
        <f t="shared" ca="1" si="12"/>
        <v/>
      </c>
      <c r="T54" s="34" t="str">
        <f t="shared" ca="1" si="12"/>
        <v/>
      </c>
      <c r="U54" s="34" t="str">
        <f t="shared" ca="1" si="12"/>
        <v/>
      </c>
      <c r="V54" s="34" t="str">
        <f t="shared" ca="1" si="12"/>
        <v/>
      </c>
      <c r="W54" s="34" t="str">
        <f t="shared" ca="1" si="12"/>
        <v/>
      </c>
      <c r="X54" s="34" t="str">
        <f t="shared" ca="1" si="12"/>
        <v/>
      </c>
      <c r="Y54" s="34" t="str">
        <f t="shared" ca="1" si="12"/>
        <v/>
      </c>
      <c r="Z54" s="34" t="str">
        <f t="shared" ca="1" si="12"/>
        <v/>
      </c>
      <c r="AA54" s="34" t="str">
        <f t="shared" ca="1" si="12"/>
        <v/>
      </c>
      <c r="AB54" s="34" t="str">
        <f t="shared" ca="1" si="12"/>
        <v/>
      </c>
      <c r="AC54" s="34" t="str">
        <f t="shared" ca="1" si="12"/>
        <v/>
      </c>
      <c r="AD54" s="34" t="str">
        <f t="shared" ca="1" si="12"/>
        <v/>
      </c>
      <c r="AE54" s="34" t="str">
        <f t="shared" ca="1" si="12"/>
        <v/>
      </c>
      <c r="AF54" s="34" t="str">
        <f t="shared" ca="1" si="12"/>
        <v/>
      </c>
      <c r="AG54" s="34" t="str">
        <f t="shared" ca="1" si="12"/>
        <v/>
      </c>
      <c r="AH54" s="34" t="str">
        <f t="shared" ca="1" si="12"/>
        <v/>
      </c>
      <c r="AI54" s="34" t="str">
        <f t="shared" ca="1" si="12"/>
        <v/>
      </c>
      <c r="AJ54" s="34" t="str">
        <f t="shared" ca="1" si="12"/>
        <v/>
      </c>
      <c r="AK54" s="34" t="str">
        <f t="shared" ca="1" si="12"/>
        <v/>
      </c>
      <c r="AL54" s="34" t="str">
        <f t="shared" ca="1" si="12"/>
        <v/>
      </c>
      <c r="AM54" s="34" t="str">
        <f t="shared" ca="1" si="12"/>
        <v/>
      </c>
      <c r="AN54" s="34" t="str">
        <f t="shared" ca="1" si="12"/>
        <v/>
      </c>
      <c r="AO54" s="34" t="str">
        <f t="shared" ca="1" si="12"/>
        <v/>
      </c>
      <c r="AP54" s="34" t="str">
        <f t="shared" ca="1" si="12"/>
        <v/>
      </c>
      <c r="AQ54" s="34" t="str">
        <f t="shared" ca="1" si="12"/>
        <v/>
      </c>
      <c r="AR54" s="34" t="str">
        <f t="shared" ca="1" si="12"/>
        <v/>
      </c>
      <c r="AS54" s="34" t="str">
        <f t="shared" ca="1" si="12"/>
        <v/>
      </c>
      <c r="AT54" s="34" t="str">
        <f t="shared" ca="1" si="12"/>
        <v/>
      </c>
      <c r="AU54" s="34" t="str">
        <f t="shared" ca="1" si="12"/>
        <v/>
      </c>
      <c r="AV54" s="34" t="str">
        <f t="shared" ref="AV54:BS54" ca="1" si="13">IF(AND($F54="Objetivo",AV$7&gt;=$J54,AV$7&lt;=$J54+$L54-1),2,IF(AND($F54="Hito",AV$7&gt;=$J54,AV$7&lt;=$J54+$L54-1),1,""))</f>
        <v/>
      </c>
      <c r="AW54" s="34" t="str">
        <f t="shared" ca="1" si="13"/>
        <v/>
      </c>
      <c r="AX54" s="34" t="str">
        <f t="shared" ca="1" si="13"/>
        <v/>
      </c>
      <c r="AY54" s="34" t="str">
        <f t="shared" ca="1" si="13"/>
        <v/>
      </c>
      <c r="AZ54" s="34" t="str">
        <f t="shared" ca="1" si="13"/>
        <v/>
      </c>
      <c r="BA54" s="34" t="str">
        <f t="shared" ca="1" si="13"/>
        <v/>
      </c>
      <c r="BB54" s="34" t="str">
        <f t="shared" ca="1" si="13"/>
        <v/>
      </c>
      <c r="BC54" s="34" t="str">
        <f t="shared" ca="1" si="13"/>
        <v/>
      </c>
      <c r="BD54" s="34" t="str">
        <f t="shared" ca="1" si="13"/>
        <v/>
      </c>
      <c r="BE54" s="34" t="str">
        <f t="shared" ca="1" si="13"/>
        <v/>
      </c>
      <c r="BF54" s="34" t="str">
        <f t="shared" ca="1" si="13"/>
        <v/>
      </c>
      <c r="BG54" s="34" t="str">
        <f t="shared" ca="1" si="13"/>
        <v/>
      </c>
      <c r="BH54" s="34" t="str">
        <f t="shared" ca="1" si="13"/>
        <v/>
      </c>
      <c r="BI54" s="34" t="str">
        <f t="shared" ca="1" si="13"/>
        <v/>
      </c>
      <c r="BJ54" s="34" t="str">
        <f t="shared" ca="1" si="13"/>
        <v/>
      </c>
      <c r="BK54" s="34" t="str">
        <f t="shared" ca="1" si="13"/>
        <v/>
      </c>
      <c r="BL54" s="34" t="str">
        <f t="shared" ca="1" si="13"/>
        <v/>
      </c>
      <c r="BM54" s="34" t="str">
        <f t="shared" ca="1" si="13"/>
        <v/>
      </c>
      <c r="BN54" s="34" t="str">
        <f t="shared" ca="1" si="13"/>
        <v/>
      </c>
      <c r="BO54" s="34" t="str">
        <f t="shared" ca="1" si="13"/>
        <v/>
      </c>
      <c r="BP54" s="34" t="str">
        <f t="shared" ca="1" si="13"/>
        <v/>
      </c>
      <c r="BQ54" s="34" t="str">
        <f t="shared" ca="1" si="13"/>
        <v/>
      </c>
      <c r="BR54" s="34" t="str">
        <f t="shared" ca="1" si="13"/>
        <v/>
      </c>
      <c r="BS54" s="34" t="str">
        <f t="shared" ca="1" si="13"/>
        <v/>
      </c>
    </row>
    <row r="55" spans="1:71" s="1" customFormat="1" ht="40.15" customHeight="1" x14ac:dyDescent="0.25">
      <c r="A55" s="89" t="s">
        <v>74</v>
      </c>
      <c r="B55" s="90">
        <v>15000000</v>
      </c>
      <c r="C55" s="105"/>
      <c r="D55" s="104">
        <f>Hitos4352[[#This Row],[MONTO INICIAL]]/1000</f>
        <v>15000</v>
      </c>
      <c r="E55" s="104"/>
      <c r="F55" s="91" t="s">
        <v>4</v>
      </c>
      <c r="G55" s="91" t="s">
        <v>75</v>
      </c>
      <c r="H55" s="92">
        <v>0</v>
      </c>
      <c r="I55" s="93"/>
      <c r="J55" s="94">
        <v>45616</v>
      </c>
      <c r="K55" s="98">
        <v>45838</v>
      </c>
      <c r="L55" s="95">
        <f>Hitos4352[[#This Row],[FECHA FINAL]]-Hitos4352[[#This Row],[FECHA INICIAL]]</f>
        <v>222</v>
      </c>
      <c r="M55" s="99">
        <f ca="1">Hitos4352[[#This Row],[FECHA FINAL]]-$E$9</f>
        <v>-106</v>
      </c>
      <c r="N55" s="95" t="s">
        <v>31</v>
      </c>
      <c r="O55" s="4"/>
      <c r="P55" s="34"/>
      <c r="Q55" s="34"/>
      <c r="R55" s="34"/>
      <c r="S55" s="34"/>
      <c r="T55" s="34"/>
      <c r="U55" s="34"/>
      <c r="V55" s="34"/>
      <c r="W55" s="34"/>
      <c r="X55" s="34"/>
      <c r="Y55" s="34"/>
      <c r="Z55" s="34"/>
      <c r="AA55" s="34"/>
      <c r="AB55" s="34"/>
      <c r="AC55" s="34"/>
      <c r="AD55" s="34"/>
      <c r="AE55" s="34"/>
      <c r="AF55" s="34"/>
      <c r="AG55" s="34"/>
      <c r="AH55" s="34"/>
      <c r="AI55" s="34"/>
      <c r="AJ55" s="34"/>
      <c r="AK55" s="34"/>
      <c r="AL55" s="34"/>
      <c r="AM55" s="34"/>
      <c r="AN55" s="34"/>
      <c r="AO55" s="34"/>
      <c r="AP55" s="34"/>
      <c r="AQ55" s="34"/>
      <c r="AR55" s="34"/>
      <c r="AS55" s="34"/>
      <c r="AT55" s="34"/>
      <c r="AU55" s="34"/>
      <c r="AV55" s="34"/>
      <c r="AW55" s="34"/>
      <c r="AX55" s="34"/>
      <c r="AY55" s="34"/>
      <c r="AZ55" s="34"/>
      <c r="BA55" s="34"/>
      <c r="BB55" s="34"/>
      <c r="BC55" s="34"/>
      <c r="BD55" s="34"/>
      <c r="BE55" s="34"/>
      <c r="BF55" s="34"/>
      <c r="BG55" s="34"/>
      <c r="BH55" s="34"/>
      <c r="BI55" s="34"/>
      <c r="BJ55" s="34"/>
      <c r="BK55" s="34"/>
      <c r="BL55" s="34"/>
      <c r="BM55" s="34"/>
      <c r="BN55" s="34"/>
      <c r="BO55" s="34"/>
      <c r="BP55" s="34"/>
      <c r="BQ55" s="34"/>
      <c r="BR55" s="34"/>
      <c r="BS55" s="34"/>
    </row>
    <row r="56" spans="1:71" s="1" customFormat="1" ht="40.15" customHeight="1" x14ac:dyDescent="0.25">
      <c r="A56" s="89" t="s">
        <v>74</v>
      </c>
      <c r="B56" s="90">
        <v>15000000</v>
      </c>
      <c r="C56" s="105"/>
      <c r="D56" s="104">
        <f>Hitos4352[[#This Row],[MONTO INICIAL]]/1000</f>
        <v>15000</v>
      </c>
      <c r="E56" s="104"/>
      <c r="F56" s="91" t="s">
        <v>4</v>
      </c>
      <c r="G56" s="91" t="s">
        <v>75</v>
      </c>
      <c r="H56" s="92">
        <v>0</v>
      </c>
      <c r="I56" s="93"/>
      <c r="J56" s="94">
        <v>45617</v>
      </c>
      <c r="K56" s="98">
        <v>45866</v>
      </c>
      <c r="L56" s="95">
        <f>Hitos4352[[#This Row],[FECHA FINAL]]-Hitos4352[[#This Row],[FECHA INICIAL]]</f>
        <v>249</v>
      </c>
      <c r="M56" s="99">
        <f ca="1">Hitos4352[[#This Row],[FECHA FINAL]]-$E$9</f>
        <v>-78</v>
      </c>
      <c r="N56" s="95" t="s">
        <v>31</v>
      </c>
      <c r="O56" s="4"/>
      <c r="P56" s="34"/>
      <c r="Q56" s="34"/>
      <c r="R56" s="34"/>
      <c r="S56" s="34"/>
      <c r="T56" s="34"/>
      <c r="U56" s="34"/>
      <c r="V56" s="34"/>
      <c r="W56" s="34"/>
      <c r="X56" s="34"/>
      <c r="Y56" s="34"/>
      <c r="Z56" s="34"/>
      <c r="AA56" s="34"/>
      <c r="AB56" s="34"/>
      <c r="AC56" s="34"/>
      <c r="AD56" s="34"/>
      <c r="AE56" s="34"/>
      <c r="AF56" s="34"/>
      <c r="AG56" s="34"/>
      <c r="AH56" s="34"/>
      <c r="AI56" s="34"/>
      <c r="AJ56" s="34"/>
      <c r="AK56" s="34"/>
      <c r="AL56" s="34"/>
      <c r="AM56" s="34"/>
      <c r="AN56" s="34"/>
      <c r="AO56" s="34"/>
      <c r="AP56" s="34"/>
      <c r="AQ56" s="34"/>
      <c r="AR56" s="34"/>
      <c r="AS56" s="34"/>
      <c r="AT56" s="34"/>
      <c r="AU56" s="34"/>
      <c r="AV56" s="34"/>
      <c r="AW56" s="34"/>
      <c r="AX56" s="34"/>
      <c r="AY56" s="34"/>
      <c r="AZ56" s="34"/>
      <c r="BA56" s="34"/>
      <c r="BB56" s="34"/>
      <c r="BC56" s="34"/>
      <c r="BD56" s="34"/>
      <c r="BE56" s="34"/>
      <c r="BF56" s="34"/>
      <c r="BG56" s="34"/>
      <c r="BH56" s="34"/>
      <c r="BI56" s="34"/>
      <c r="BJ56" s="34"/>
      <c r="BK56" s="34"/>
      <c r="BL56" s="34"/>
      <c r="BM56" s="34"/>
      <c r="BN56" s="34"/>
      <c r="BO56" s="34"/>
      <c r="BP56" s="34"/>
      <c r="BQ56" s="34"/>
      <c r="BR56" s="34"/>
      <c r="BS56" s="34"/>
    </row>
    <row r="57" spans="1:71" s="1" customFormat="1" ht="40.15" customHeight="1" x14ac:dyDescent="0.25">
      <c r="A57" s="89" t="s">
        <v>109</v>
      </c>
      <c r="B57" s="90">
        <v>22589000</v>
      </c>
      <c r="C57" s="105"/>
      <c r="D57" s="104">
        <f>Hitos4352[[#This Row],[MONTO INICIAL]]/1000</f>
        <v>22589</v>
      </c>
      <c r="E57" s="104"/>
      <c r="F57" s="91" t="s">
        <v>4</v>
      </c>
      <c r="G57" s="91" t="s">
        <v>76</v>
      </c>
      <c r="H57" s="92">
        <v>0</v>
      </c>
      <c r="I57" s="93"/>
      <c r="J57" s="94">
        <v>45585</v>
      </c>
      <c r="K57" s="98">
        <v>45950</v>
      </c>
      <c r="L57" s="95">
        <f>Hitos4352[[#This Row],[FECHA FINAL]]-Hitos4352[[#This Row],[FECHA INICIAL]]</f>
        <v>365</v>
      </c>
      <c r="M57" s="99">
        <f ca="1">Hitos4352[[#This Row],[FECHA FINAL]]-$E$9</f>
        <v>6</v>
      </c>
      <c r="N57" s="95" t="s">
        <v>31</v>
      </c>
      <c r="O57" s="4"/>
      <c r="P57" s="34"/>
      <c r="Q57" s="34"/>
      <c r="R57" s="34"/>
      <c r="S57" s="34"/>
      <c r="T57" s="34"/>
      <c r="U57" s="34"/>
      <c r="V57" s="34"/>
      <c r="W57" s="34"/>
      <c r="X57" s="34"/>
      <c r="Y57" s="34"/>
      <c r="Z57" s="34"/>
      <c r="AA57" s="34"/>
      <c r="AB57" s="34"/>
      <c r="AC57" s="34"/>
      <c r="AD57" s="34"/>
      <c r="AE57" s="34"/>
      <c r="AF57" s="34"/>
      <c r="AG57" s="34"/>
      <c r="AH57" s="34"/>
      <c r="AI57" s="34"/>
      <c r="AJ57" s="34"/>
      <c r="AK57" s="34"/>
      <c r="AL57" s="34"/>
      <c r="AM57" s="34"/>
      <c r="AN57" s="34"/>
      <c r="AO57" s="34"/>
      <c r="AP57" s="34"/>
      <c r="AQ57" s="34"/>
      <c r="AR57" s="34"/>
      <c r="AS57" s="34"/>
      <c r="AT57" s="34"/>
      <c r="AU57" s="34"/>
      <c r="AV57" s="34"/>
      <c r="AW57" s="34"/>
      <c r="AX57" s="34"/>
      <c r="AY57" s="34"/>
      <c r="AZ57" s="34"/>
      <c r="BA57" s="34"/>
      <c r="BB57" s="34"/>
      <c r="BC57" s="34"/>
      <c r="BD57" s="34"/>
      <c r="BE57" s="34"/>
      <c r="BF57" s="34"/>
      <c r="BG57" s="34"/>
      <c r="BH57" s="34"/>
      <c r="BI57" s="34"/>
      <c r="BJ57" s="34"/>
      <c r="BK57" s="34"/>
      <c r="BL57" s="34"/>
      <c r="BM57" s="34"/>
      <c r="BN57" s="34"/>
      <c r="BO57" s="34"/>
      <c r="BP57" s="34"/>
      <c r="BQ57" s="34"/>
      <c r="BR57" s="34"/>
      <c r="BS57" s="34"/>
    </row>
    <row r="58" spans="1:71" s="1" customFormat="1" ht="40.15" customHeight="1" x14ac:dyDescent="0.25">
      <c r="A58" s="89" t="s">
        <v>77</v>
      </c>
      <c r="B58" s="90">
        <v>3392880</v>
      </c>
      <c r="C58" s="105"/>
      <c r="D58" s="104">
        <f>Hitos4352[[#This Row],[MONTO INICIAL]]/1000</f>
        <v>3392.88</v>
      </c>
      <c r="E58" s="104"/>
      <c r="F58" s="91" t="s">
        <v>4</v>
      </c>
      <c r="G58" s="91" t="s">
        <v>75</v>
      </c>
      <c r="H58" s="92">
        <v>0</v>
      </c>
      <c r="I58" s="93"/>
      <c r="J58" s="94">
        <v>45575</v>
      </c>
      <c r="K58" s="94">
        <v>45797</v>
      </c>
      <c r="L58" s="95">
        <f>Hitos4352[[#This Row],[FECHA FINAL]]-Hitos4352[[#This Row],[FECHA INICIAL]]</f>
        <v>222</v>
      </c>
      <c r="M58" s="99">
        <f ca="1">Hitos4352[[#This Row],[FECHA FINAL]]-$E$9</f>
        <v>-147</v>
      </c>
      <c r="N58" s="95" t="s">
        <v>31</v>
      </c>
      <c r="O58" s="4"/>
      <c r="P58" s="34"/>
      <c r="Q58" s="34"/>
      <c r="R58" s="34"/>
      <c r="S58" s="34"/>
      <c r="T58" s="34"/>
      <c r="U58" s="34"/>
      <c r="V58" s="34"/>
      <c r="W58" s="34"/>
      <c r="X58" s="34"/>
      <c r="Y58" s="34"/>
      <c r="Z58" s="34"/>
      <c r="AA58" s="34"/>
      <c r="AB58" s="34"/>
      <c r="AC58" s="34"/>
      <c r="AD58" s="34"/>
      <c r="AE58" s="34"/>
      <c r="AF58" s="34"/>
      <c r="AG58" s="34"/>
      <c r="AH58" s="34"/>
      <c r="AI58" s="34"/>
      <c r="AJ58" s="34"/>
      <c r="AK58" s="34"/>
      <c r="AL58" s="34"/>
      <c r="AM58" s="34"/>
      <c r="AN58" s="34"/>
      <c r="AO58" s="34"/>
      <c r="AP58" s="34"/>
      <c r="AQ58" s="34"/>
      <c r="AR58" s="34"/>
      <c r="AS58" s="34"/>
      <c r="AT58" s="34"/>
      <c r="AU58" s="34"/>
      <c r="AV58" s="34"/>
      <c r="AW58" s="34"/>
      <c r="AX58" s="34"/>
      <c r="AY58" s="34"/>
      <c r="AZ58" s="34"/>
      <c r="BA58" s="34"/>
      <c r="BB58" s="34"/>
      <c r="BC58" s="34"/>
      <c r="BD58" s="34"/>
      <c r="BE58" s="34"/>
      <c r="BF58" s="34"/>
      <c r="BG58" s="34"/>
      <c r="BH58" s="34"/>
      <c r="BI58" s="34"/>
      <c r="BJ58" s="34"/>
      <c r="BK58" s="34"/>
      <c r="BL58" s="34"/>
      <c r="BM58" s="34"/>
      <c r="BN58" s="34"/>
      <c r="BO58" s="34"/>
      <c r="BP58" s="34"/>
      <c r="BQ58" s="34"/>
      <c r="BR58" s="34"/>
      <c r="BS58" s="34"/>
    </row>
    <row r="59" spans="1:71" s="1" customFormat="1" ht="40.15" customHeight="1" x14ac:dyDescent="0.25">
      <c r="A59" s="89" t="s">
        <v>78</v>
      </c>
      <c r="B59" s="90">
        <v>11051058.720000001</v>
      </c>
      <c r="C59" s="105"/>
      <c r="D59" s="104">
        <f>Hitos4352[[#This Row],[MONTO INICIAL]]/1000</f>
        <v>11051.058720000001</v>
      </c>
      <c r="E59" s="104"/>
      <c r="F59" s="91" t="s">
        <v>4</v>
      </c>
      <c r="G59" s="91" t="s">
        <v>75</v>
      </c>
      <c r="H59" s="92">
        <v>0</v>
      </c>
      <c r="I59" s="93"/>
      <c r="J59" s="94">
        <v>45624</v>
      </c>
      <c r="K59" s="94">
        <v>45807</v>
      </c>
      <c r="L59" s="95">
        <f>Hitos4352[[#This Row],[FECHA FINAL]]-Hitos4352[[#This Row],[FECHA INICIAL]]</f>
        <v>183</v>
      </c>
      <c r="M59" s="99">
        <f ca="1">Hitos4352[[#This Row],[FECHA FINAL]]-$E$9</f>
        <v>-137</v>
      </c>
      <c r="N59" s="95" t="s">
        <v>31</v>
      </c>
      <c r="O59" s="4"/>
      <c r="P59" s="34"/>
      <c r="Q59" s="34"/>
      <c r="R59" s="34"/>
      <c r="S59" s="34"/>
      <c r="T59" s="34"/>
      <c r="U59" s="34"/>
      <c r="V59" s="34"/>
      <c r="W59" s="34"/>
      <c r="X59" s="34"/>
      <c r="Y59" s="34"/>
      <c r="Z59" s="34"/>
      <c r="AA59" s="34"/>
      <c r="AB59" s="34"/>
      <c r="AC59" s="34"/>
      <c r="AD59" s="34"/>
      <c r="AE59" s="34"/>
      <c r="AF59" s="34"/>
      <c r="AG59" s="34"/>
      <c r="AH59" s="34"/>
      <c r="AI59" s="34"/>
      <c r="AJ59" s="34"/>
      <c r="AK59" s="34"/>
      <c r="AL59" s="34"/>
      <c r="AM59" s="34"/>
      <c r="AN59" s="34"/>
      <c r="AO59" s="34"/>
      <c r="AP59" s="34"/>
      <c r="AQ59" s="34"/>
      <c r="AR59" s="34"/>
      <c r="AS59" s="34"/>
      <c r="AT59" s="34"/>
      <c r="AU59" s="34"/>
      <c r="AV59" s="34"/>
      <c r="AW59" s="34"/>
      <c r="AX59" s="34"/>
      <c r="AY59" s="34"/>
      <c r="AZ59" s="34"/>
      <c r="BA59" s="34"/>
      <c r="BB59" s="34"/>
      <c r="BC59" s="34"/>
      <c r="BD59" s="34"/>
      <c r="BE59" s="34"/>
      <c r="BF59" s="34"/>
      <c r="BG59" s="34"/>
      <c r="BH59" s="34"/>
      <c r="BI59" s="34"/>
      <c r="BJ59" s="34"/>
      <c r="BK59" s="34"/>
      <c r="BL59" s="34"/>
      <c r="BM59" s="34"/>
      <c r="BN59" s="34"/>
      <c r="BO59" s="34"/>
      <c r="BP59" s="34"/>
      <c r="BQ59" s="34"/>
      <c r="BR59" s="34"/>
      <c r="BS59" s="34"/>
    </row>
    <row r="60" spans="1:71" s="1" customFormat="1" ht="40.15" customHeight="1" x14ac:dyDescent="0.25">
      <c r="A60" s="89" t="s">
        <v>79</v>
      </c>
      <c r="B60" s="90">
        <v>1286036</v>
      </c>
      <c r="C60" s="105"/>
      <c r="D60" s="104">
        <v>1234.2</v>
      </c>
      <c r="E60" s="104"/>
      <c r="F60" s="91" t="s">
        <v>4</v>
      </c>
      <c r="G60" s="91" t="s">
        <v>75</v>
      </c>
      <c r="H60" s="92">
        <v>0</v>
      </c>
      <c r="I60" s="93"/>
      <c r="J60" s="94">
        <v>45673</v>
      </c>
      <c r="K60" s="94">
        <v>45807</v>
      </c>
      <c r="L60" s="95">
        <f>Hitos4352[[#This Row],[FECHA FINAL]]-Hitos4352[[#This Row],[FECHA INICIAL]]</f>
        <v>134</v>
      </c>
      <c r="M60" s="99">
        <f ca="1">Hitos4352[[#This Row],[FECHA FINAL]]-$E$9</f>
        <v>-137</v>
      </c>
      <c r="N60" s="95" t="s">
        <v>31</v>
      </c>
      <c r="O60" s="4"/>
      <c r="P60" s="34"/>
      <c r="Q60" s="34"/>
      <c r="R60" s="34"/>
      <c r="S60" s="34"/>
      <c r="T60" s="34"/>
      <c r="U60" s="34"/>
      <c r="V60" s="34"/>
      <c r="W60" s="34"/>
      <c r="X60" s="34"/>
      <c r="Y60" s="34"/>
      <c r="Z60" s="34"/>
      <c r="AA60" s="34"/>
      <c r="AB60" s="34"/>
      <c r="AC60" s="34"/>
      <c r="AD60" s="34"/>
      <c r="AE60" s="34"/>
      <c r="AF60" s="34"/>
      <c r="AG60" s="34"/>
      <c r="AH60" s="34"/>
      <c r="AI60" s="34"/>
      <c r="AJ60" s="34"/>
      <c r="AK60" s="34"/>
      <c r="AL60" s="34"/>
      <c r="AM60" s="34"/>
      <c r="AN60" s="34"/>
      <c r="AO60" s="34"/>
      <c r="AP60" s="34"/>
      <c r="AQ60" s="34"/>
      <c r="AR60" s="34"/>
      <c r="AS60" s="34"/>
      <c r="AT60" s="34"/>
      <c r="AU60" s="34"/>
      <c r="AV60" s="34"/>
      <c r="AW60" s="34"/>
      <c r="AX60" s="34"/>
      <c r="AY60" s="34"/>
      <c r="AZ60" s="34"/>
      <c r="BA60" s="34"/>
      <c r="BB60" s="34"/>
      <c r="BC60" s="34"/>
      <c r="BD60" s="34"/>
      <c r="BE60" s="34"/>
      <c r="BF60" s="34"/>
      <c r="BG60" s="34"/>
      <c r="BH60" s="34"/>
      <c r="BI60" s="34"/>
      <c r="BJ60" s="34"/>
      <c r="BK60" s="34"/>
      <c r="BL60" s="34"/>
      <c r="BM60" s="34"/>
      <c r="BN60" s="34"/>
      <c r="BO60" s="34"/>
      <c r="BP60" s="34"/>
      <c r="BQ60" s="34"/>
      <c r="BR60" s="34"/>
      <c r="BS60" s="34"/>
    </row>
    <row r="61" spans="1:71" s="1" customFormat="1" ht="40.15" customHeight="1" x14ac:dyDescent="0.25">
      <c r="A61" s="26" t="s">
        <v>80</v>
      </c>
      <c r="B61" s="31"/>
      <c r="C61" s="101"/>
      <c r="D61" s="100">
        <v>3876.84</v>
      </c>
      <c r="E61" s="100"/>
      <c r="F61" s="27" t="s">
        <v>4</v>
      </c>
      <c r="G61" s="27" t="s">
        <v>75</v>
      </c>
      <c r="H61" s="33">
        <v>0</v>
      </c>
      <c r="I61" s="28"/>
      <c r="J61" s="29">
        <v>45545</v>
      </c>
      <c r="K61" s="29">
        <v>45807</v>
      </c>
      <c r="L61" s="30">
        <f>Hitos4352[[#This Row],[FECHA FINAL]]-Hitos4352[[#This Row],[FECHA INICIAL]]</f>
        <v>262</v>
      </c>
      <c r="M61" s="59">
        <f ca="1">Hitos4352[[#This Row],[FECHA FINAL]]-$E$9</f>
        <v>-137</v>
      </c>
      <c r="N61" s="60" t="s">
        <v>36</v>
      </c>
      <c r="O61" s="4"/>
      <c r="P61" s="34"/>
      <c r="Q61" s="34"/>
      <c r="R61" s="34"/>
      <c r="S61" s="34"/>
      <c r="T61" s="34"/>
      <c r="U61" s="34"/>
      <c r="V61" s="34"/>
      <c r="W61" s="34"/>
      <c r="X61" s="34"/>
      <c r="Y61" s="34"/>
      <c r="Z61" s="34"/>
      <c r="AA61" s="34"/>
      <c r="AB61" s="34"/>
      <c r="AC61" s="34"/>
      <c r="AD61" s="34"/>
      <c r="AE61" s="34"/>
      <c r="AF61" s="34"/>
      <c r="AG61" s="34"/>
      <c r="AH61" s="34"/>
      <c r="AI61" s="34"/>
      <c r="AJ61" s="34"/>
      <c r="AK61" s="34"/>
      <c r="AL61" s="34"/>
      <c r="AM61" s="34"/>
      <c r="AN61" s="34"/>
      <c r="AO61" s="34"/>
      <c r="AP61" s="34"/>
      <c r="AQ61" s="34"/>
      <c r="AR61" s="34"/>
      <c r="AS61" s="34"/>
      <c r="AT61" s="34"/>
      <c r="AU61" s="34"/>
      <c r="AV61" s="34"/>
      <c r="AW61" s="34"/>
      <c r="AX61" s="34"/>
      <c r="AY61" s="34"/>
      <c r="AZ61" s="34"/>
      <c r="BA61" s="34"/>
      <c r="BB61" s="34"/>
      <c r="BC61" s="34"/>
      <c r="BD61" s="34"/>
      <c r="BE61" s="34"/>
      <c r="BF61" s="34"/>
      <c r="BG61" s="34"/>
      <c r="BH61" s="34"/>
      <c r="BI61" s="34"/>
      <c r="BJ61" s="34"/>
      <c r="BK61" s="34"/>
      <c r="BL61" s="34"/>
      <c r="BM61" s="34"/>
      <c r="BN61" s="34"/>
      <c r="BO61" s="34"/>
      <c r="BP61" s="34"/>
      <c r="BQ61" s="34"/>
      <c r="BR61" s="34"/>
      <c r="BS61" s="34"/>
    </row>
    <row r="62" spans="1:71" s="1" customFormat="1" ht="40.15" customHeight="1" x14ac:dyDescent="0.25">
      <c r="A62" s="89" t="s">
        <v>81</v>
      </c>
      <c r="B62" s="90">
        <v>14490496.34</v>
      </c>
      <c r="C62" s="105"/>
      <c r="D62" s="104">
        <f>Hitos4352[[#This Row],[MONTO INICIAL]]/1000</f>
        <v>14490.49634</v>
      </c>
      <c r="E62" s="104"/>
      <c r="F62" s="91" t="s">
        <v>4</v>
      </c>
      <c r="G62" s="91" t="s">
        <v>75</v>
      </c>
      <c r="H62" s="92">
        <v>0</v>
      </c>
      <c r="I62" s="93"/>
      <c r="J62" s="94"/>
      <c r="K62" s="94">
        <v>45868</v>
      </c>
      <c r="L62" s="95"/>
      <c r="M62" s="99"/>
      <c r="N62" s="95" t="s">
        <v>31</v>
      </c>
      <c r="O62" s="4"/>
      <c r="P62" s="34"/>
      <c r="Q62" s="34"/>
      <c r="R62" s="34"/>
      <c r="S62" s="34"/>
      <c r="T62" s="34"/>
      <c r="U62" s="34"/>
      <c r="V62" s="34"/>
      <c r="W62" s="34"/>
      <c r="X62" s="34"/>
      <c r="Y62" s="34"/>
      <c r="Z62" s="34"/>
      <c r="AA62" s="34"/>
      <c r="AB62" s="34"/>
      <c r="AC62" s="34"/>
      <c r="AD62" s="34"/>
      <c r="AE62" s="34"/>
      <c r="AF62" s="34"/>
      <c r="AG62" s="34"/>
      <c r="AH62" s="34"/>
      <c r="AI62" s="34"/>
      <c r="AJ62" s="34"/>
      <c r="AK62" s="34"/>
      <c r="AL62" s="34"/>
      <c r="AM62" s="34"/>
      <c r="AN62" s="34"/>
      <c r="AO62" s="34"/>
      <c r="AP62" s="34"/>
      <c r="AQ62" s="34"/>
      <c r="AR62" s="34"/>
      <c r="AS62" s="34"/>
      <c r="AT62" s="34"/>
      <c r="AU62" s="34"/>
      <c r="AV62" s="34"/>
      <c r="AW62" s="34"/>
      <c r="AX62" s="34"/>
      <c r="AY62" s="34"/>
      <c r="AZ62" s="34"/>
      <c r="BA62" s="34"/>
      <c r="BB62" s="34"/>
      <c r="BC62" s="34"/>
      <c r="BD62" s="34"/>
      <c r="BE62" s="34"/>
      <c r="BF62" s="34"/>
      <c r="BG62" s="34"/>
      <c r="BH62" s="34"/>
      <c r="BI62" s="34"/>
      <c r="BJ62" s="34"/>
      <c r="BK62" s="34"/>
      <c r="BL62" s="34"/>
      <c r="BM62" s="34"/>
      <c r="BN62" s="34"/>
      <c r="BO62" s="34"/>
      <c r="BP62" s="34"/>
      <c r="BQ62" s="34"/>
      <c r="BR62" s="34"/>
      <c r="BS62" s="34"/>
    </row>
    <row r="63" spans="1:71" s="1" customFormat="1" ht="40.15" customHeight="1" x14ac:dyDescent="0.25">
      <c r="A63" s="89" t="s">
        <v>82</v>
      </c>
      <c r="B63" s="90">
        <v>16912539.2436</v>
      </c>
      <c r="C63" s="105"/>
      <c r="D63" s="104">
        <f>Hitos4352[[#This Row],[MONTO INICIAL]]/1000</f>
        <v>16912.5392436</v>
      </c>
      <c r="E63" s="104"/>
      <c r="F63" s="91" t="s">
        <v>4</v>
      </c>
      <c r="G63" s="91" t="s">
        <v>75</v>
      </c>
      <c r="H63" s="92">
        <v>0</v>
      </c>
      <c r="I63" s="93"/>
      <c r="J63" s="94">
        <v>45708</v>
      </c>
      <c r="K63" s="94">
        <v>45853</v>
      </c>
      <c r="L63" s="95">
        <f>Hitos4352[[#This Row],[FECHA FINAL]]-Hitos4352[[#This Row],[FECHA INICIAL]]</f>
        <v>145</v>
      </c>
      <c r="M63" s="99">
        <f ca="1">Hitos4352[[#This Row],[FECHA FINAL]]-$E$9</f>
        <v>-91</v>
      </c>
      <c r="N63" s="95" t="s">
        <v>31</v>
      </c>
      <c r="O63" s="4"/>
      <c r="P63" s="34"/>
      <c r="Q63" s="34"/>
      <c r="R63" s="34"/>
      <c r="S63" s="34"/>
      <c r="T63" s="34"/>
      <c r="U63" s="34"/>
      <c r="V63" s="34"/>
      <c r="W63" s="34"/>
      <c r="X63" s="34"/>
      <c r="Y63" s="34"/>
      <c r="Z63" s="34"/>
      <c r="AA63" s="34"/>
      <c r="AB63" s="34"/>
      <c r="AC63" s="34"/>
      <c r="AD63" s="34"/>
      <c r="AE63" s="34"/>
      <c r="AF63" s="34"/>
      <c r="AG63" s="34"/>
      <c r="AH63" s="34"/>
      <c r="AI63" s="34"/>
      <c r="AJ63" s="34"/>
      <c r="AK63" s="34"/>
      <c r="AL63" s="34"/>
      <c r="AM63" s="34"/>
      <c r="AN63" s="34"/>
      <c r="AO63" s="34"/>
      <c r="AP63" s="34"/>
      <c r="AQ63" s="34"/>
      <c r="AR63" s="34"/>
      <c r="AS63" s="34"/>
      <c r="AT63" s="34"/>
      <c r="AU63" s="34"/>
      <c r="AV63" s="34"/>
      <c r="AW63" s="34"/>
      <c r="AX63" s="34"/>
      <c r="AY63" s="34"/>
      <c r="AZ63" s="34"/>
      <c r="BA63" s="34"/>
      <c r="BB63" s="34"/>
      <c r="BC63" s="34"/>
      <c r="BD63" s="34"/>
      <c r="BE63" s="34"/>
      <c r="BF63" s="34"/>
      <c r="BG63" s="34"/>
      <c r="BH63" s="34"/>
      <c r="BI63" s="34"/>
      <c r="BJ63" s="34"/>
      <c r="BK63" s="34"/>
      <c r="BL63" s="34"/>
      <c r="BM63" s="34"/>
      <c r="BN63" s="34"/>
      <c r="BO63" s="34"/>
      <c r="BP63" s="34"/>
      <c r="BQ63" s="34"/>
      <c r="BR63" s="34"/>
      <c r="BS63" s="34"/>
    </row>
    <row r="64" spans="1:71" s="1" customFormat="1" ht="40.15" customHeight="1" x14ac:dyDescent="0.25">
      <c r="A64" s="89" t="s">
        <v>83</v>
      </c>
      <c r="B64" s="90">
        <v>7597543</v>
      </c>
      <c r="C64" s="105"/>
      <c r="D64" s="104">
        <f>Hitos4352[[#This Row],[MONTO INICIAL]]/1000</f>
        <v>7597.5429999999997</v>
      </c>
      <c r="E64" s="104"/>
      <c r="F64" s="91" t="s">
        <v>4</v>
      </c>
      <c r="G64" s="91" t="s">
        <v>84</v>
      </c>
      <c r="H64" s="92">
        <v>0</v>
      </c>
      <c r="I64" s="93"/>
      <c r="J64" s="94">
        <v>45658</v>
      </c>
      <c r="K64" s="94">
        <v>45689</v>
      </c>
      <c r="L64" s="95">
        <f>Hitos4352[[#This Row],[FECHA FINAL]]-Hitos4352[[#This Row],[FECHA INICIAL]]</f>
        <v>31</v>
      </c>
      <c r="M64" s="99">
        <f ca="1">Hitos4352[[#This Row],[FECHA FINAL]]-$E$9</f>
        <v>-255</v>
      </c>
      <c r="N64" s="95" t="s">
        <v>31</v>
      </c>
      <c r="O64" s="4"/>
      <c r="P64" s="34"/>
      <c r="Q64" s="34"/>
      <c r="R64" s="34"/>
      <c r="S64" s="34"/>
      <c r="T64" s="34"/>
      <c r="U64" s="34"/>
      <c r="V64" s="34"/>
      <c r="W64" s="34"/>
      <c r="X64" s="34"/>
      <c r="Y64" s="34"/>
      <c r="Z64" s="34"/>
      <c r="AA64" s="34"/>
      <c r="AB64" s="34"/>
      <c r="AC64" s="34"/>
      <c r="AD64" s="34"/>
      <c r="AE64" s="34"/>
      <c r="AF64" s="34"/>
      <c r="AG64" s="34"/>
      <c r="AH64" s="34"/>
      <c r="AI64" s="34"/>
      <c r="AJ64" s="34"/>
      <c r="AK64" s="34"/>
      <c r="AL64" s="34"/>
      <c r="AM64" s="34"/>
      <c r="AN64" s="34"/>
      <c r="AO64" s="34"/>
      <c r="AP64" s="34"/>
      <c r="AQ64" s="34"/>
      <c r="AR64" s="34"/>
      <c r="AS64" s="34"/>
      <c r="AT64" s="34"/>
      <c r="AU64" s="34"/>
      <c r="AV64" s="34"/>
      <c r="AW64" s="34"/>
      <c r="AX64" s="34"/>
      <c r="AY64" s="34"/>
      <c r="AZ64" s="34"/>
      <c r="BA64" s="34"/>
      <c r="BB64" s="34"/>
      <c r="BC64" s="34"/>
      <c r="BD64" s="34"/>
      <c r="BE64" s="34"/>
      <c r="BF64" s="34"/>
      <c r="BG64" s="34"/>
      <c r="BH64" s="34"/>
      <c r="BI64" s="34"/>
      <c r="BJ64" s="34"/>
      <c r="BK64" s="34"/>
      <c r="BL64" s="34"/>
      <c r="BM64" s="34"/>
      <c r="BN64" s="34"/>
      <c r="BO64" s="34"/>
      <c r="BP64" s="34"/>
      <c r="BQ64" s="34"/>
      <c r="BR64" s="34"/>
      <c r="BS64" s="34"/>
    </row>
    <row r="65" spans="1:93" s="1" customFormat="1" ht="40.15" customHeight="1" x14ac:dyDescent="0.25">
      <c r="A65" s="89" t="s">
        <v>85</v>
      </c>
      <c r="B65" s="90">
        <v>7627382</v>
      </c>
      <c r="C65" s="105"/>
      <c r="D65" s="104">
        <f>Hitos4352[[#This Row],[MONTO INICIAL]]/1000</f>
        <v>7627.3819999999996</v>
      </c>
      <c r="E65" s="104"/>
      <c r="F65" s="91" t="s">
        <v>4</v>
      </c>
      <c r="G65" s="91" t="s">
        <v>84</v>
      </c>
      <c r="H65" s="92">
        <v>0</v>
      </c>
      <c r="I65" s="93"/>
      <c r="J65" s="94">
        <v>45689</v>
      </c>
      <c r="K65" s="94">
        <v>45716</v>
      </c>
      <c r="L65" s="95">
        <f>Hitos4352[[#This Row],[FECHA FINAL]]-Hitos4352[[#This Row],[FECHA INICIAL]]</f>
        <v>27</v>
      </c>
      <c r="M65" s="99">
        <f ca="1">Hitos4352[[#This Row],[FECHA FINAL]]-$E$9</f>
        <v>-228</v>
      </c>
      <c r="N65" s="95" t="s">
        <v>31</v>
      </c>
      <c r="O65" s="4"/>
      <c r="P65" s="34"/>
      <c r="Q65" s="34"/>
      <c r="R65" s="34"/>
      <c r="S65" s="34"/>
      <c r="T65" s="34"/>
      <c r="U65" s="34"/>
      <c r="V65" s="34"/>
      <c r="W65" s="34"/>
      <c r="X65" s="34"/>
      <c r="Y65" s="34"/>
      <c r="Z65" s="34"/>
      <c r="AA65" s="34"/>
      <c r="AB65" s="34"/>
      <c r="AC65" s="34"/>
      <c r="AD65" s="34"/>
      <c r="AE65" s="34"/>
      <c r="AF65" s="34"/>
      <c r="AG65" s="34"/>
      <c r="AH65" s="34"/>
      <c r="AI65" s="34"/>
      <c r="AJ65" s="34"/>
      <c r="AK65" s="34"/>
      <c r="AL65" s="34"/>
      <c r="AM65" s="34"/>
      <c r="AN65" s="34"/>
      <c r="AO65" s="34"/>
      <c r="AP65" s="34"/>
      <c r="AQ65" s="34"/>
      <c r="AR65" s="34"/>
      <c r="AS65" s="34"/>
      <c r="AT65" s="34"/>
      <c r="AU65" s="34"/>
      <c r="AV65" s="34"/>
      <c r="AW65" s="34"/>
      <c r="AX65" s="34"/>
      <c r="AY65" s="34"/>
      <c r="AZ65" s="34"/>
      <c r="BA65" s="34"/>
      <c r="BB65" s="34"/>
      <c r="BC65" s="34"/>
      <c r="BD65" s="34"/>
      <c r="BE65" s="34"/>
      <c r="BF65" s="34"/>
      <c r="BG65" s="34"/>
      <c r="BH65" s="34"/>
      <c r="BI65" s="34"/>
      <c r="BJ65" s="34"/>
      <c r="BK65" s="34"/>
      <c r="BL65" s="34"/>
      <c r="BM65" s="34"/>
      <c r="BN65" s="34"/>
      <c r="BO65" s="34"/>
      <c r="BP65" s="34"/>
      <c r="BQ65" s="34"/>
      <c r="BR65" s="34"/>
      <c r="BS65" s="34"/>
    </row>
    <row r="66" spans="1:93" s="1" customFormat="1" ht="40.15" customHeight="1" x14ac:dyDescent="0.25">
      <c r="A66" s="89" t="s">
        <v>86</v>
      </c>
      <c r="B66" s="90">
        <v>17105287</v>
      </c>
      <c r="C66" s="105"/>
      <c r="D66" s="104">
        <f>Hitos4352[[#This Row],[MONTO INICIAL]]/1000</f>
        <v>17105.287</v>
      </c>
      <c r="E66" s="104"/>
      <c r="F66" s="91" t="s">
        <v>4</v>
      </c>
      <c r="G66" s="91" t="s">
        <v>84</v>
      </c>
      <c r="H66" s="92">
        <v>0</v>
      </c>
      <c r="I66" s="93"/>
      <c r="J66" s="94">
        <v>45717</v>
      </c>
      <c r="K66" s="94">
        <v>45747</v>
      </c>
      <c r="L66" s="95">
        <f>Hitos4352[[#This Row],[FECHA FINAL]]-Hitos4352[[#This Row],[FECHA INICIAL]]</f>
        <v>30</v>
      </c>
      <c r="M66" s="99">
        <f ca="1">Hitos4352[[#This Row],[FECHA FINAL]]-$E$9</f>
        <v>-197</v>
      </c>
      <c r="N66" s="95" t="s">
        <v>31</v>
      </c>
      <c r="O66" s="4"/>
      <c r="P66" s="34"/>
      <c r="Q66" s="34"/>
      <c r="R66" s="34"/>
      <c r="S66" s="34"/>
      <c r="T66" s="34"/>
      <c r="U66" s="34"/>
      <c r="V66" s="34"/>
      <c r="W66" s="34"/>
      <c r="X66" s="34"/>
      <c r="Y66" s="34"/>
      <c r="Z66" s="34"/>
      <c r="AA66" s="34"/>
      <c r="AB66" s="34"/>
      <c r="AC66" s="34"/>
      <c r="AD66" s="34"/>
      <c r="AE66" s="34"/>
      <c r="AF66" s="34"/>
      <c r="AG66" s="34"/>
      <c r="AH66" s="34"/>
      <c r="AI66" s="34"/>
      <c r="AJ66" s="34"/>
      <c r="AK66" s="34"/>
      <c r="AL66" s="34"/>
      <c r="AM66" s="34"/>
      <c r="AN66" s="34"/>
      <c r="AO66" s="34"/>
      <c r="AP66" s="34"/>
      <c r="AQ66" s="34"/>
      <c r="AR66" s="34"/>
      <c r="AS66" s="34"/>
      <c r="AT66" s="34"/>
      <c r="AU66" s="34"/>
      <c r="AV66" s="34"/>
      <c r="AW66" s="34"/>
      <c r="AX66" s="34"/>
      <c r="AY66" s="34"/>
      <c r="AZ66" s="34"/>
      <c r="BA66" s="34"/>
      <c r="BB66" s="34"/>
      <c r="BC66" s="34"/>
      <c r="BD66" s="34"/>
      <c r="BE66" s="34"/>
      <c r="BF66" s="34"/>
      <c r="BG66" s="34"/>
      <c r="BH66" s="34"/>
      <c r="BI66" s="34"/>
      <c r="BJ66" s="34"/>
      <c r="BK66" s="34"/>
      <c r="BL66" s="34"/>
      <c r="BM66" s="34"/>
      <c r="BN66" s="34"/>
      <c r="BO66" s="34"/>
      <c r="BP66" s="34"/>
      <c r="BQ66" s="34"/>
      <c r="BR66" s="34"/>
      <c r="BS66" s="34"/>
    </row>
    <row r="67" spans="1:93" s="1" customFormat="1" ht="40.15" customHeight="1" x14ac:dyDescent="0.25">
      <c r="A67" s="89" t="s">
        <v>87</v>
      </c>
      <c r="B67" s="109">
        <v>144165417</v>
      </c>
      <c r="C67" s="105"/>
      <c r="D67" s="104">
        <f>Hitos4352[[#This Row],[MONTO INICIAL]]/1000</f>
        <v>144165.41699999999</v>
      </c>
      <c r="E67" s="104"/>
      <c r="F67" s="91" t="s">
        <v>4</v>
      </c>
      <c r="G67" s="91" t="s">
        <v>84</v>
      </c>
      <c r="H67" s="92">
        <v>0</v>
      </c>
      <c r="I67" s="93"/>
      <c r="J67" s="94">
        <v>45748</v>
      </c>
      <c r="K67" s="94">
        <v>45777</v>
      </c>
      <c r="L67" s="95">
        <f>Hitos4352[[#This Row],[FECHA FINAL]]-Hitos4352[[#This Row],[FECHA INICIAL]]</f>
        <v>29</v>
      </c>
      <c r="M67" s="99">
        <f ca="1">Hitos4352[[#This Row],[FECHA FINAL]]-$E$9</f>
        <v>-167</v>
      </c>
      <c r="N67" s="95" t="s">
        <v>31</v>
      </c>
      <c r="O67" s="4"/>
      <c r="P67" s="34"/>
      <c r="Q67" s="34"/>
      <c r="R67" s="34"/>
      <c r="S67" s="34"/>
      <c r="T67" s="34"/>
      <c r="U67" s="34"/>
      <c r="V67" s="34"/>
      <c r="W67" s="34"/>
      <c r="X67" s="34"/>
      <c r="Y67" s="34"/>
      <c r="Z67" s="34"/>
      <c r="AA67" s="34"/>
      <c r="AB67" s="34"/>
      <c r="AC67" s="34"/>
      <c r="AD67" s="34"/>
      <c r="AE67" s="34"/>
      <c r="AF67" s="34"/>
      <c r="AG67" s="34"/>
      <c r="AH67" s="34"/>
      <c r="AI67" s="34"/>
      <c r="AJ67" s="34"/>
      <c r="AK67" s="34"/>
      <c r="AL67" s="34"/>
      <c r="AM67" s="34"/>
      <c r="AN67" s="34"/>
      <c r="AO67" s="34"/>
      <c r="AP67" s="34"/>
      <c r="AQ67" s="34"/>
      <c r="AR67" s="34"/>
      <c r="AS67" s="34"/>
      <c r="AT67" s="34"/>
      <c r="AU67" s="34"/>
      <c r="AV67" s="34"/>
      <c r="AW67" s="34"/>
      <c r="AX67" s="34"/>
      <c r="AY67" s="34"/>
      <c r="AZ67" s="34"/>
      <c r="BA67" s="34"/>
      <c r="BB67" s="34"/>
      <c r="BC67" s="34"/>
      <c r="BD67" s="34"/>
      <c r="BE67" s="34"/>
      <c r="BF67" s="34"/>
      <c r="BG67" s="34"/>
      <c r="BH67" s="34"/>
      <c r="BI67" s="34"/>
      <c r="BJ67" s="34"/>
      <c r="BK67" s="34"/>
      <c r="BL67" s="34"/>
      <c r="BM67" s="34"/>
      <c r="BN67" s="34"/>
      <c r="BO67" s="34"/>
      <c r="BP67" s="34"/>
      <c r="BQ67" s="34"/>
      <c r="BR67" s="34"/>
      <c r="BS67" s="34"/>
    </row>
    <row r="68" spans="1:93" s="1" customFormat="1" ht="40.15" customHeight="1" x14ac:dyDescent="0.25">
      <c r="A68" s="89" t="s">
        <v>88</v>
      </c>
      <c r="B68" s="109">
        <v>13291900</v>
      </c>
      <c r="C68" s="105"/>
      <c r="D68" s="104">
        <f>Hitos4352[[#This Row],[MONTO INICIAL]]/1000</f>
        <v>13291.9</v>
      </c>
      <c r="E68" s="104"/>
      <c r="F68" s="91" t="s">
        <v>4</v>
      </c>
      <c r="G68" s="91" t="s">
        <v>84</v>
      </c>
      <c r="H68" s="92">
        <v>0</v>
      </c>
      <c r="I68" s="93"/>
      <c r="J68" s="94">
        <v>45778</v>
      </c>
      <c r="K68" s="94">
        <v>45808</v>
      </c>
      <c r="L68" s="95">
        <f>Hitos4352[[#This Row],[FECHA FINAL]]-Hitos4352[[#This Row],[FECHA INICIAL]]</f>
        <v>30</v>
      </c>
      <c r="M68" s="99">
        <f ca="1">Hitos4352[[#This Row],[FECHA FINAL]]-$E$9</f>
        <v>-136</v>
      </c>
      <c r="N68" s="95" t="s">
        <v>31</v>
      </c>
      <c r="O68" s="4"/>
      <c r="P68" s="34"/>
      <c r="Q68" s="34"/>
      <c r="R68" s="34"/>
      <c r="S68" s="34"/>
      <c r="T68" s="34"/>
      <c r="U68" s="34"/>
      <c r="V68" s="34"/>
      <c r="W68" s="34"/>
      <c r="X68" s="34"/>
      <c r="Y68" s="34"/>
      <c r="Z68" s="34"/>
      <c r="AA68" s="34"/>
      <c r="AB68" s="34"/>
      <c r="AC68" s="34"/>
      <c r="AD68" s="34"/>
      <c r="AE68" s="34"/>
      <c r="AF68" s="34"/>
      <c r="AG68" s="34"/>
      <c r="AH68" s="34"/>
      <c r="AI68" s="34"/>
      <c r="AJ68" s="34"/>
      <c r="AK68" s="34"/>
      <c r="AL68" s="34"/>
      <c r="AM68" s="34"/>
      <c r="AN68" s="34"/>
      <c r="AO68" s="34"/>
      <c r="AP68" s="34"/>
      <c r="AQ68" s="34"/>
      <c r="AR68" s="34"/>
      <c r="AS68" s="34"/>
      <c r="AT68" s="34"/>
      <c r="AU68" s="34"/>
      <c r="AV68" s="34"/>
      <c r="AW68" s="34"/>
      <c r="AX68" s="34"/>
      <c r="AY68" s="34"/>
      <c r="AZ68" s="34"/>
      <c r="BA68" s="34"/>
      <c r="BB68" s="34"/>
      <c r="BC68" s="34"/>
      <c r="BD68" s="34"/>
      <c r="BE68" s="34"/>
      <c r="BF68" s="34"/>
      <c r="BG68" s="34"/>
      <c r="BH68" s="34"/>
      <c r="BI68" s="34"/>
      <c r="BJ68" s="34"/>
      <c r="BK68" s="34"/>
      <c r="BL68" s="34"/>
      <c r="BM68" s="34"/>
      <c r="BN68" s="34"/>
      <c r="BO68" s="34"/>
      <c r="BP68" s="34"/>
      <c r="BQ68" s="34"/>
      <c r="BR68" s="34"/>
      <c r="BS68" s="34"/>
    </row>
    <row r="69" spans="1:93" s="1" customFormat="1" ht="40.15" customHeight="1" x14ac:dyDescent="0.25">
      <c r="A69" s="89" t="s">
        <v>89</v>
      </c>
      <c r="B69" s="109">
        <v>59394652</v>
      </c>
      <c r="C69" s="105"/>
      <c r="D69" s="104">
        <f>Hitos4352[[#This Row],[MONTO INICIAL]]/1000</f>
        <v>59394.652000000002</v>
      </c>
      <c r="E69" s="104"/>
      <c r="F69" s="91" t="s">
        <v>4</v>
      </c>
      <c r="G69" s="91" t="s">
        <v>84</v>
      </c>
      <c r="H69" s="92">
        <v>0</v>
      </c>
      <c r="I69" s="93"/>
      <c r="J69" s="94">
        <v>45809</v>
      </c>
      <c r="K69" s="94">
        <v>45838</v>
      </c>
      <c r="L69" s="95">
        <f>Hitos4352[[#This Row],[FECHA FINAL]]-Hitos4352[[#This Row],[FECHA INICIAL]]</f>
        <v>29</v>
      </c>
      <c r="M69" s="99">
        <f ca="1">Hitos4352[[#This Row],[FECHA FINAL]]-$E$9</f>
        <v>-106</v>
      </c>
      <c r="N69" s="95" t="s">
        <v>31</v>
      </c>
      <c r="O69" s="4"/>
      <c r="P69" s="34"/>
      <c r="Q69" s="34"/>
      <c r="R69" s="34"/>
      <c r="S69" s="34"/>
      <c r="T69" s="34"/>
      <c r="U69" s="34"/>
      <c r="V69" s="34"/>
      <c r="W69" s="34"/>
      <c r="X69" s="34"/>
      <c r="Y69" s="34"/>
      <c r="Z69" s="34"/>
      <c r="AA69" s="34"/>
      <c r="AB69" s="34"/>
      <c r="AC69" s="34"/>
      <c r="AD69" s="34"/>
      <c r="AE69" s="34"/>
      <c r="AF69" s="34"/>
      <c r="AG69" s="34"/>
      <c r="AH69" s="34"/>
      <c r="AI69" s="34"/>
      <c r="AJ69" s="34"/>
      <c r="AK69" s="34"/>
      <c r="AL69" s="34"/>
      <c r="AM69" s="34"/>
      <c r="AN69" s="34"/>
      <c r="AO69" s="34"/>
      <c r="AP69" s="34"/>
      <c r="AQ69" s="34"/>
      <c r="AR69" s="34"/>
      <c r="AS69" s="34"/>
      <c r="AT69" s="34"/>
      <c r="AU69" s="34"/>
      <c r="AV69" s="34"/>
      <c r="AW69" s="34"/>
      <c r="AX69" s="34"/>
      <c r="AY69" s="34"/>
      <c r="AZ69" s="34"/>
      <c r="BA69" s="34"/>
      <c r="BB69" s="34"/>
      <c r="BC69" s="34"/>
      <c r="BD69" s="34"/>
      <c r="BE69" s="34"/>
      <c r="BF69" s="34"/>
      <c r="BG69" s="34"/>
      <c r="BH69" s="34"/>
      <c r="BI69" s="34"/>
      <c r="BJ69" s="34"/>
      <c r="BK69" s="34"/>
      <c r="BL69" s="34"/>
      <c r="BM69" s="34"/>
      <c r="BN69" s="34"/>
      <c r="BO69" s="34"/>
      <c r="BP69" s="34"/>
      <c r="BQ69" s="34"/>
      <c r="BR69" s="34"/>
      <c r="BS69" s="34"/>
    </row>
    <row r="70" spans="1:93" s="1" customFormat="1" ht="40.15" customHeight="1" x14ac:dyDescent="0.25">
      <c r="A70" s="89" t="s">
        <v>90</v>
      </c>
      <c r="B70" s="109">
        <v>64848473</v>
      </c>
      <c r="C70" s="105"/>
      <c r="D70" s="104">
        <f>Hitos4352[[#This Row],[MONTO INICIAL]]/1000</f>
        <v>64848.472999999998</v>
      </c>
      <c r="E70" s="104"/>
      <c r="F70" s="91" t="s">
        <v>4</v>
      </c>
      <c r="G70" s="91" t="s">
        <v>84</v>
      </c>
      <c r="H70" s="92">
        <v>0</v>
      </c>
      <c r="I70" s="93"/>
      <c r="J70" s="94">
        <v>45839</v>
      </c>
      <c r="K70" s="94">
        <v>45869</v>
      </c>
      <c r="L70" s="95">
        <f>Hitos4352[[#This Row],[FECHA FINAL]]-Hitos4352[[#This Row],[FECHA INICIAL]]</f>
        <v>30</v>
      </c>
      <c r="M70" s="99">
        <f ca="1">Hitos4352[[#This Row],[FECHA FINAL]]-$E$9</f>
        <v>-75</v>
      </c>
      <c r="N70" s="95" t="s">
        <v>31</v>
      </c>
      <c r="O70" s="4"/>
      <c r="P70" s="34"/>
      <c r="Q70" s="34"/>
      <c r="R70" s="34"/>
      <c r="S70" s="34"/>
      <c r="T70" s="34"/>
      <c r="U70" s="34"/>
      <c r="V70" s="34"/>
      <c r="W70" s="34"/>
      <c r="X70" s="34"/>
      <c r="Y70" s="34"/>
      <c r="Z70" s="34"/>
      <c r="AA70" s="34"/>
      <c r="AB70" s="34"/>
      <c r="AC70" s="34"/>
      <c r="AD70" s="34"/>
      <c r="AE70" s="34"/>
      <c r="AF70" s="34"/>
      <c r="AG70" s="34"/>
      <c r="AH70" s="34"/>
      <c r="AI70" s="34"/>
      <c r="AJ70" s="34"/>
      <c r="AK70" s="34"/>
      <c r="AL70" s="34"/>
      <c r="AM70" s="34"/>
      <c r="AN70" s="34"/>
      <c r="AO70" s="34"/>
      <c r="AP70" s="34"/>
      <c r="AQ70" s="34"/>
      <c r="AR70" s="34"/>
      <c r="AS70" s="34"/>
      <c r="AT70" s="34"/>
      <c r="AU70" s="34"/>
      <c r="AV70" s="34"/>
      <c r="AW70" s="34"/>
      <c r="AX70" s="34"/>
      <c r="AY70" s="34"/>
      <c r="AZ70" s="34"/>
      <c r="BA70" s="34"/>
      <c r="BB70" s="34"/>
      <c r="BC70" s="34"/>
      <c r="BD70" s="34"/>
      <c r="BE70" s="34"/>
      <c r="BF70" s="34"/>
      <c r="BG70" s="34"/>
      <c r="BH70" s="34"/>
      <c r="BI70" s="34"/>
      <c r="BJ70" s="34"/>
      <c r="BK70" s="34"/>
      <c r="BL70" s="34"/>
      <c r="BM70" s="34"/>
      <c r="BN70" s="34"/>
      <c r="BO70" s="34"/>
      <c r="BP70" s="34"/>
      <c r="BQ70" s="34"/>
      <c r="BR70" s="34"/>
      <c r="BS70" s="34"/>
    </row>
    <row r="71" spans="1:93" s="1" customFormat="1" ht="40.15" customHeight="1" x14ac:dyDescent="0.25">
      <c r="A71" s="89" t="s">
        <v>91</v>
      </c>
      <c r="B71" s="109">
        <f>154957965-116353985</f>
        <v>38603980</v>
      </c>
      <c r="C71" s="105"/>
      <c r="D71" s="104">
        <f>Hitos4352[[#This Row],[MONTO INICIAL]]/1000</f>
        <v>38603.980000000003</v>
      </c>
      <c r="E71" s="104"/>
      <c r="F71" s="91"/>
      <c r="G71" s="91"/>
      <c r="H71" s="92">
        <v>0</v>
      </c>
      <c r="I71" s="93"/>
      <c r="J71" s="94">
        <v>45870</v>
      </c>
      <c r="K71" s="94">
        <v>45900</v>
      </c>
      <c r="L71" s="95">
        <f>Hitos4352[[#This Row],[FECHA FINAL]]-Hitos4352[[#This Row],[FECHA INICIAL]]</f>
        <v>30</v>
      </c>
      <c r="M71" s="99">
        <f ca="1">Hitos4352[[#This Row],[FECHA FINAL]]-$E$9</f>
        <v>-44</v>
      </c>
      <c r="N71" s="95" t="s">
        <v>31</v>
      </c>
      <c r="O71" s="4"/>
      <c r="P71" s="34"/>
      <c r="Q71" s="34"/>
      <c r="R71" s="34"/>
      <c r="S71" s="34"/>
      <c r="T71" s="34"/>
      <c r="U71" s="34"/>
      <c r="V71" s="34"/>
      <c r="W71" s="34"/>
      <c r="X71" s="34"/>
      <c r="Y71" s="34"/>
      <c r="Z71" s="34"/>
      <c r="AA71" s="34"/>
      <c r="AB71" s="34"/>
      <c r="AC71" s="34"/>
      <c r="AD71" s="34"/>
      <c r="AE71" s="34"/>
      <c r="AF71" s="34"/>
      <c r="AG71" s="34"/>
      <c r="AH71" s="34"/>
      <c r="AI71" s="34"/>
      <c r="AJ71" s="34"/>
      <c r="AK71" s="34"/>
      <c r="AL71" s="34"/>
      <c r="AM71" s="34"/>
      <c r="AN71" s="34"/>
      <c r="AO71" s="34"/>
      <c r="AP71" s="34"/>
      <c r="AQ71" s="34"/>
      <c r="AR71" s="34"/>
      <c r="AS71" s="34"/>
      <c r="AT71" s="34"/>
      <c r="AU71" s="34"/>
      <c r="AV71" s="34"/>
      <c r="AW71" s="34"/>
      <c r="AX71" s="34"/>
      <c r="AY71" s="34"/>
      <c r="AZ71" s="34"/>
      <c r="BA71" s="34"/>
      <c r="BB71" s="34"/>
      <c r="BC71" s="34"/>
      <c r="BD71" s="34"/>
      <c r="BE71" s="34"/>
      <c r="BF71" s="34"/>
      <c r="BG71" s="34"/>
      <c r="BH71" s="34"/>
      <c r="BI71" s="34"/>
      <c r="BJ71" s="34"/>
      <c r="BK71" s="34"/>
      <c r="BL71" s="34"/>
      <c r="BM71" s="34"/>
      <c r="BN71" s="34"/>
      <c r="BO71" s="34"/>
      <c r="BP71" s="34"/>
      <c r="BQ71" s="34"/>
      <c r="BR71" s="34"/>
      <c r="BS71" s="34"/>
    </row>
    <row r="72" spans="1:93" s="1" customFormat="1" ht="40.15" customHeight="1" x14ac:dyDescent="0.25">
      <c r="A72" s="61" t="s">
        <v>92</v>
      </c>
      <c r="B72" s="68">
        <f>SUBTOTAL(109,B73:B75)</f>
        <v>0</v>
      </c>
      <c r="C72" s="68">
        <f>SUBTOTAL(109,C73:C74)</f>
        <v>0</v>
      </c>
      <c r="D72" s="69">
        <f>SUBTOTAL(109,D73:D75)</f>
        <v>0</v>
      </c>
      <c r="E72" s="69"/>
      <c r="F72" s="61"/>
      <c r="G72" s="61"/>
      <c r="H72" s="61"/>
      <c r="I72" s="61"/>
      <c r="J72" s="61"/>
      <c r="K72" s="61"/>
      <c r="L72" s="61"/>
      <c r="M72" s="61"/>
      <c r="N72" s="61"/>
      <c r="O72" s="4"/>
      <c r="P72" s="34"/>
      <c r="Q72" s="34"/>
      <c r="R72" s="34"/>
      <c r="S72" s="34"/>
      <c r="T72" s="34"/>
      <c r="U72" s="34"/>
      <c r="V72" s="34"/>
      <c r="W72" s="34"/>
      <c r="X72" s="34"/>
      <c r="Y72" s="34"/>
      <c r="Z72" s="34"/>
      <c r="AA72" s="34"/>
      <c r="AB72" s="34"/>
      <c r="AC72" s="34"/>
      <c r="AD72" s="34"/>
      <c r="AE72" s="34"/>
      <c r="AF72" s="34"/>
      <c r="AG72" s="34"/>
      <c r="AH72" s="34"/>
      <c r="AI72" s="34"/>
      <c r="AJ72" s="34"/>
      <c r="AK72" s="34"/>
      <c r="AL72" s="34"/>
      <c r="AM72" s="34"/>
      <c r="AN72" s="34"/>
      <c r="AO72" s="34"/>
      <c r="AP72" s="34"/>
      <c r="AQ72" s="34"/>
      <c r="AR72" s="34"/>
      <c r="AS72" s="34"/>
      <c r="AT72" s="34"/>
      <c r="AU72" s="34"/>
      <c r="AV72" s="34"/>
      <c r="AW72" s="34"/>
      <c r="AX72" s="34"/>
      <c r="AY72" s="34"/>
      <c r="AZ72" s="34"/>
      <c r="BA72" s="34"/>
      <c r="BB72" s="34"/>
      <c r="BC72" s="34"/>
      <c r="BD72" s="34"/>
      <c r="BE72" s="34"/>
      <c r="BF72" s="34"/>
      <c r="BG72" s="34"/>
      <c r="BH72" s="34"/>
      <c r="BI72" s="34"/>
      <c r="BJ72" s="34"/>
      <c r="BK72" s="34"/>
      <c r="BL72" s="34"/>
      <c r="BM72" s="34"/>
      <c r="BN72" s="34"/>
      <c r="BO72" s="34"/>
      <c r="BP72" s="34"/>
      <c r="BQ72" s="34"/>
      <c r="BR72" s="34"/>
      <c r="BS72" s="34"/>
    </row>
    <row r="73" spans="1:93" s="1" customFormat="1" ht="40.15" customHeight="1" x14ac:dyDescent="0.25">
      <c r="A73" s="26"/>
      <c r="B73" s="31"/>
      <c r="C73" s="101"/>
      <c r="D73" s="100"/>
      <c r="E73" s="101"/>
      <c r="F73" s="27"/>
      <c r="G73" s="27"/>
      <c r="H73" s="33"/>
      <c r="I73" s="28"/>
      <c r="J73" s="29"/>
      <c r="K73" s="29"/>
      <c r="L73" s="30"/>
      <c r="M73" s="67"/>
      <c r="N73" s="60"/>
      <c r="O73" s="4"/>
      <c r="P73" s="34"/>
      <c r="Q73" s="34"/>
      <c r="R73" s="34"/>
      <c r="S73" s="34"/>
      <c r="T73" s="34"/>
      <c r="U73" s="34"/>
      <c r="V73" s="34"/>
      <c r="W73" s="34"/>
      <c r="X73" s="34"/>
      <c r="Y73" s="34"/>
      <c r="Z73" s="34"/>
      <c r="AA73" s="34"/>
      <c r="AB73" s="34"/>
      <c r="AC73" s="34"/>
      <c r="AD73" s="34"/>
      <c r="AE73" s="34"/>
      <c r="AF73" s="34"/>
      <c r="AG73" s="34"/>
      <c r="AH73" s="34"/>
      <c r="AI73" s="34"/>
      <c r="AJ73" s="34"/>
      <c r="AK73" s="34"/>
      <c r="AL73" s="34"/>
      <c r="AM73" s="34"/>
      <c r="AN73" s="34"/>
      <c r="AO73" s="34"/>
      <c r="AP73" s="34"/>
      <c r="AQ73" s="34"/>
      <c r="AR73" s="34"/>
      <c r="AS73" s="34"/>
      <c r="AT73" s="34"/>
      <c r="AU73" s="34"/>
      <c r="AV73" s="34"/>
      <c r="AW73" s="34"/>
      <c r="AX73" s="34"/>
      <c r="AY73" s="34"/>
      <c r="AZ73" s="34"/>
      <c r="BA73" s="34"/>
      <c r="BB73" s="34"/>
      <c r="BC73" s="34"/>
      <c r="BD73" s="34"/>
      <c r="BE73" s="34"/>
      <c r="BF73" s="34"/>
      <c r="BG73" s="34"/>
      <c r="BH73" s="34"/>
      <c r="BI73" s="34"/>
      <c r="BJ73" s="34"/>
      <c r="BK73" s="34"/>
      <c r="BL73" s="34"/>
      <c r="BM73" s="34"/>
      <c r="BN73" s="34"/>
      <c r="BO73" s="34"/>
      <c r="BP73" s="34"/>
      <c r="BQ73" s="34"/>
      <c r="BR73" s="34"/>
      <c r="BS73" s="34"/>
    </row>
    <row r="74" spans="1:93" s="1" customFormat="1" ht="40.15" customHeight="1" x14ac:dyDescent="0.25">
      <c r="A74" s="26"/>
      <c r="B74" s="31"/>
      <c r="C74" s="101"/>
      <c r="D74" s="100"/>
      <c r="E74" s="101"/>
      <c r="F74" s="27"/>
      <c r="G74" s="27"/>
      <c r="H74" s="33"/>
      <c r="I74" s="28"/>
      <c r="J74" s="29"/>
      <c r="K74" s="29"/>
      <c r="L74" s="30"/>
      <c r="M74" s="67"/>
      <c r="N74" s="60"/>
      <c r="O74" s="4"/>
      <c r="P74" s="34"/>
      <c r="Q74" s="34"/>
      <c r="R74" s="34"/>
      <c r="S74" s="34"/>
      <c r="T74" s="34"/>
      <c r="U74" s="34"/>
      <c r="V74" s="34"/>
      <c r="W74" s="34"/>
      <c r="X74" s="34"/>
      <c r="Y74" s="34"/>
      <c r="Z74" s="34"/>
      <c r="AA74" s="34"/>
      <c r="AB74" s="34"/>
      <c r="AC74" s="34"/>
      <c r="AD74" s="34"/>
      <c r="AE74" s="34"/>
      <c r="AF74" s="34"/>
      <c r="AG74" s="34"/>
      <c r="AH74" s="34"/>
      <c r="AI74" s="34"/>
      <c r="AJ74" s="34"/>
      <c r="AK74" s="34"/>
      <c r="AL74" s="34"/>
      <c r="AM74" s="34"/>
      <c r="AN74" s="34"/>
      <c r="AO74" s="34"/>
      <c r="AP74" s="34"/>
      <c r="AQ74" s="34"/>
      <c r="AR74" s="34"/>
      <c r="AS74" s="34"/>
      <c r="AT74" s="34"/>
      <c r="AU74" s="34"/>
      <c r="AV74" s="34"/>
      <c r="AW74" s="34"/>
      <c r="AX74" s="34"/>
      <c r="AY74" s="34"/>
      <c r="AZ74" s="34"/>
      <c r="BA74" s="34"/>
      <c r="BB74" s="34"/>
      <c r="BC74" s="34"/>
      <c r="BD74" s="34"/>
      <c r="BE74" s="34"/>
      <c r="BF74" s="34"/>
      <c r="BG74" s="34"/>
      <c r="BH74" s="34"/>
      <c r="BI74" s="34"/>
      <c r="BJ74" s="34"/>
      <c r="BK74" s="34"/>
      <c r="BL74" s="34"/>
      <c r="BM74" s="34"/>
      <c r="BN74" s="34"/>
      <c r="BO74" s="34"/>
      <c r="BP74" s="34"/>
      <c r="BQ74" s="34"/>
      <c r="BR74" s="34"/>
      <c r="BS74" s="34"/>
    </row>
    <row r="75" spans="1:93" s="1" customFormat="1" ht="40.15" customHeight="1" x14ac:dyDescent="0.25">
      <c r="A75" s="70"/>
      <c r="B75" s="31"/>
      <c r="C75" s="101"/>
      <c r="D75" s="100"/>
      <c r="E75" s="101"/>
      <c r="F75" s="27"/>
      <c r="G75" s="27"/>
      <c r="H75" s="28"/>
      <c r="I75" s="28"/>
      <c r="J75" s="29"/>
      <c r="K75" s="29"/>
      <c r="L75" s="30"/>
      <c r="M75" s="30"/>
      <c r="N75" s="30"/>
      <c r="O75" s="4"/>
      <c r="P75" s="34"/>
      <c r="Q75" s="34"/>
      <c r="R75" s="34"/>
      <c r="S75" s="34"/>
      <c r="T75" s="34"/>
      <c r="U75" s="34"/>
      <c r="V75" s="34"/>
      <c r="W75" s="34"/>
      <c r="X75" s="34"/>
      <c r="Y75" s="34"/>
      <c r="Z75" s="34"/>
      <c r="AA75" s="34"/>
      <c r="AB75" s="34"/>
      <c r="AC75" s="34"/>
      <c r="AD75" s="34"/>
      <c r="AE75" s="34"/>
      <c r="AF75" s="34"/>
      <c r="AG75" s="34"/>
      <c r="AH75" s="34"/>
      <c r="AI75" s="34"/>
      <c r="AJ75" s="34"/>
      <c r="AK75" s="34"/>
      <c r="AL75" s="34"/>
      <c r="AM75" s="34"/>
      <c r="AN75" s="34"/>
      <c r="AO75" s="34"/>
      <c r="AP75" s="34"/>
      <c r="AQ75" s="34"/>
      <c r="AR75" s="34"/>
      <c r="AS75" s="34"/>
      <c r="AT75" s="34"/>
      <c r="AU75" s="34"/>
      <c r="AV75" s="34"/>
      <c r="AW75" s="34"/>
      <c r="AX75" s="34"/>
      <c r="AY75" s="34"/>
      <c r="AZ75" s="34"/>
      <c r="BA75" s="34"/>
      <c r="BB75" s="34"/>
      <c r="BC75" s="34"/>
      <c r="BD75" s="34"/>
      <c r="BE75" s="34"/>
      <c r="BF75" s="34"/>
      <c r="BG75" s="34"/>
      <c r="BH75" s="34"/>
      <c r="BI75" s="34"/>
      <c r="BJ75" s="34"/>
      <c r="BK75" s="34"/>
      <c r="BL75" s="34"/>
      <c r="BM75" s="34"/>
      <c r="BN75" s="34"/>
      <c r="BO75" s="34"/>
      <c r="BP75" s="34"/>
      <c r="BQ75" s="34"/>
      <c r="BR75" s="34"/>
      <c r="BS75" s="34"/>
    </row>
    <row r="76" spans="1:93" s="1" customFormat="1" ht="57.75" customHeight="1" x14ac:dyDescent="0.25">
      <c r="A76" s="61" t="s">
        <v>93</v>
      </c>
      <c r="B76" s="68"/>
      <c r="C76" s="68"/>
      <c r="D76" s="69"/>
      <c r="E76" s="69"/>
      <c r="F76" s="61"/>
      <c r="G76" s="61"/>
      <c r="H76" s="61"/>
      <c r="I76" s="61"/>
      <c r="J76" s="61"/>
      <c r="K76" s="61"/>
      <c r="L76" s="61"/>
      <c r="M76" s="61"/>
      <c r="N76" s="61"/>
      <c r="O76" s="4"/>
      <c r="P76" s="34"/>
      <c r="Q76" s="34"/>
      <c r="R76" s="34"/>
      <c r="S76" s="34"/>
      <c r="T76" s="34"/>
      <c r="U76" s="34"/>
      <c r="V76" s="34"/>
      <c r="W76" s="34"/>
      <c r="X76" s="34"/>
      <c r="Y76" s="34"/>
      <c r="Z76" s="34"/>
      <c r="AA76" s="34"/>
      <c r="AB76" s="34"/>
      <c r="AC76" s="34"/>
      <c r="AD76" s="34"/>
      <c r="AE76" s="34"/>
      <c r="AF76" s="34"/>
      <c r="AG76" s="34"/>
      <c r="AH76" s="34"/>
      <c r="AI76" s="34"/>
      <c r="AJ76" s="34"/>
      <c r="AK76" s="34"/>
      <c r="AL76" s="34"/>
      <c r="AM76" s="34"/>
      <c r="AN76" s="34"/>
      <c r="AO76" s="34"/>
      <c r="AP76" s="34"/>
      <c r="AQ76" s="34"/>
      <c r="AR76" s="34"/>
      <c r="AS76" s="34"/>
      <c r="AT76" s="34"/>
      <c r="AU76" s="34"/>
      <c r="AV76" s="34"/>
      <c r="AW76" s="34"/>
      <c r="AX76" s="34"/>
      <c r="AY76" s="34"/>
      <c r="AZ76" s="34"/>
      <c r="BA76" s="34"/>
      <c r="BB76" s="34"/>
      <c r="BC76" s="34"/>
      <c r="BD76" s="34"/>
      <c r="BE76" s="34"/>
      <c r="BF76" s="34"/>
      <c r="BG76" s="34"/>
      <c r="BH76" s="34"/>
      <c r="BI76" s="34"/>
      <c r="BJ76" s="34"/>
      <c r="BK76" s="34"/>
      <c r="BL76" s="34"/>
      <c r="BM76" s="34"/>
      <c r="BN76" s="34"/>
      <c r="BO76" s="34"/>
      <c r="BP76" s="34"/>
      <c r="BQ76" s="34"/>
      <c r="BR76" s="34"/>
      <c r="BS76" s="34"/>
    </row>
    <row r="77" spans="1:93" ht="30" customHeight="1" x14ac:dyDescent="0.25">
      <c r="A77" s="71"/>
      <c r="B77" s="72"/>
      <c r="C77" s="31"/>
      <c r="D77" s="31"/>
      <c r="E77" s="32"/>
      <c r="F77" s="73"/>
      <c r="G77" s="74"/>
      <c r="I77" s="39"/>
      <c r="J77" s="75"/>
      <c r="K77" s="76"/>
      <c r="L77" s="77"/>
      <c r="M77" s="77"/>
      <c r="N77" s="77"/>
      <c r="O77" s="2"/>
      <c r="BT77" s="1"/>
      <c r="BU77" s="1"/>
      <c r="BV77" s="1"/>
      <c r="BW77" s="1"/>
      <c r="BX77" s="1"/>
      <c r="BY77" s="1"/>
      <c r="BZ77" s="1"/>
      <c r="CA77" s="1"/>
      <c r="CB77" s="1"/>
      <c r="CC77" s="1"/>
      <c r="CD77" s="1"/>
      <c r="CE77" s="1"/>
      <c r="CF77" s="1"/>
      <c r="CG77" s="1"/>
      <c r="CH77" s="1"/>
      <c r="CI77" s="1"/>
      <c r="CJ77" s="1"/>
      <c r="CK77" s="1"/>
      <c r="CL77" s="1"/>
      <c r="CM77" s="1"/>
      <c r="CN77" s="1"/>
      <c r="CO77" s="1"/>
    </row>
    <row r="78" spans="1:93" ht="30" customHeight="1" x14ac:dyDescent="0.25">
      <c r="A78" s="71"/>
      <c r="B78" s="72"/>
      <c r="C78" s="31"/>
      <c r="D78" s="31"/>
      <c r="E78" s="32"/>
      <c r="F78" s="73"/>
      <c r="G78" s="78"/>
      <c r="I78" s="39"/>
      <c r="J78" s="75"/>
      <c r="K78" s="76"/>
      <c r="BT78" s="1"/>
      <c r="BU78" s="1"/>
      <c r="BV78" s="1"/>
      <c r="BW78" s="1"/>
      <c r="BX78" s="1"/>
      <c r="BY78" s="1"/>
      <c r="BZ78" s="1"/>
      <c r="CA78" s="1"/>
      <c r="CB78" s="1"/>
      <c r="CC78" s="1"/>
      <c r="CD78" s="1"/>
      <c r="CE78" s="1"/>
      <c r="CF78" s="1"/>
      <c r="CG78" s="1"/>
      <c r="CH78" s="1"/>
      <c r="CI78" s="1"/>
      <c r="CJ78" s="1"/>
      <c r="CK78" s="1"/>
      <c r="CL78" s="1"/>
      <c r="CM78" s="1"/>
      <c r="CN78" s="1"/>
      <c r="CO78" s="1"/>
    </row>
    <row r="79" spans="1:93" ht="30" customHeight="1" x14ac:dyDescent="0.25">
      <c r="A79" s="71"/>
      <c r="B79" s="72"/>
      <c r="C79" s="31"/>
      <c r="D79" s="31"/>
      <c r="E79" s="32"/>
      <c r="F79" s="73"/>
      <c r="G79" s="73"/>
      <c r="I79" s="39"/>
      <c r="J79" s="75"/>
      <c r="K79" s="76"/>
      <c r="BT79" s="1"/>
      <c r="BU79" s="1"/>
      <c r="BV79" s="1"/>
      <c r="BW79" s="1"/>
      <c r="BX79" s="1"/>
      <c r="BY79" s="1"/>
      <c r="BZ79" s="1"/>
      <c r="CA79" s="1"/>
      <c r="CB79" s="1"/>
      <c r="CC79" s="1"/>
      <c r="CD79" s="1"/>
      <c r="CE79" s="1"/>
      <c r="CF79" s="1"/>
      <c r="CG79" s="1"/>
      <c r="CH79" s="1"/>
      <c r="CI79" s="1"/>
      <c r="CJ79" s="1"/>
      <c r="CK79" s="1"/>
      <c r="CL79" s="1"/>
      <c r="CM79" s="1"/>
      <c r="CN79" s="1"/>
      <c r="CO79" s="1"/>
    </row>
    <row r="80" spans="1:93" ht="30" customHeight="1" x14ac:dyDescent="0.25">
      <c r="A80" s="71"/>
      <c r="B80" s="72"/>
      <c r="C80" s="31"/>
      <c r="D80" s="31"/>
      <c r="E80" s="32"/>
      <c r="F80" s="73"/>
      <c r="G80" s="73"/>
      <c r="I80" s="39"/>
      <c r="J80" s="75"/>
      <c r="K80" s="76"/>
      <c r="BT80" s="1"/>
      <c r="BU80" s="1"/>
      <c r="BV80" s="1"/>
      <c r="BW80" s="1"/>
      <c r="BX80" s="1"/>
      <c r="BY80" s="1"/>
      <c r="BZ80" s="1"/>
      <c r="CA80" s="1"/>
      <c r="CB80" s="1"/>
      <c r="CC80" s="1"/>
      <c r="CD80" s="1"/>
      <c r="CE80" s="1"/>
      <c r="CF80" s="1"/>
      <c r="CG80" s="1"/>
      <c r="CH80" s="1"/>
      <c r="CI80" s="1"/>
      <c r="CJ80" s="1"/>
      <c r="CK80" s="1"/>
      <c r="CL80" s="1"/>
      <c r="CM80" s="1"/>
      <c r="CN80" s="1"/>
      <c r="CO80" s="1"/>
    </row>
    <row r="81" spans="1:93" ht="30" customHeight="1" x14ac:dyDescent="0.25">
      <c r="A81" s="71"/>
      <c r="B81" s="72"/>
      <c r="C81" s="31"/>
      <c r="D81" s="31"/>
      <c r="E81" s="32"/>
      <c r="F81" s="73"/>
      <c r="G81" s="73"/>
      <c r="I81" s="39"/>
      <c r="J81" s="75"/>
      <c r="K81" s="76"/>
      <c r="BT81" s="1"/>
      <c r="BU81" s="1"/>
      <c r="BV81" s="1"/>
      <c r="BW81" s="1"/>
      <c r="BX81" s="1"/>
      <c r="BY81" s="1"/>
      <c r="BZ81" s="1"/>
      <c r="CA81" s="1"/>
      <c r="CB81" s="1"/>
      <c r="CC81" s="1"/>
      <c r="CD81" s="1"/>
      <c r="CE81" s="1"/>
      <c r="CF81" s="1"/>
      <c r="CG81" s="1"/>
      <c r="CH81" s="1"/>
      <c r="CI81" s="1"/>
      <c r="CJ81" s="1"/>
      <c r="CK81" s="1"/>
      <c r="CL81" s="1"/>
      <c r="CM81" s="1"/>
      <c r="CN81" s="1"/>
      <c r="CO81" s="1"/>
    </row>
    <row r="82" spans="1:93" ht="30" customHeight="1" x14ac:dyDescent="0.25">
      <c r="A82" s="71"/>
      <c r="B82" s="72"/>
      <c r="C82" s="31"/>
      <c r="D82" s="31"/>
      <c r="E82" s="32"/>
      <c r="F82" s="73"/>
      <c r="G82" s="73"/>
      <c r="I82" s="39"/>
      <c r="J82" s="75"/>
      <c r="K82" s="76"/>
      <c r="BT82" s="1"/>
      <c r="BU82" s="1"/>
      <c r="BV82" s="1"/>
      <c r="BW82" s="1"/>
      <c r="BX82" s="1"/>
      <c r="BY82" s="1"/>
      <c r="BZ82" s="1"/>
      <c r="CA82" s="1"/>
      <c r="CB82" s="1"/>
      <c r="CC82" s="1"/>
      <c r="CD82" s="1"/>
      <c r="CE82" s="1"/>
      <c r="CF82" s="1"/>
      <c r="CG82" s="1"/>
      <c r="CH82" s="1"/>
      <c r="CI82" s="1"/>
      <c r="CJ82" s="1"/>
      <c r="CK82" s="1"/>
      <c r="CL82" s="1"/>
      <c r="CM82" s="1"/>
      <c r="CN82" s="1"/>
      <c r="CO82" s="1"/>
    </row>
    <row r="83" spans="1:93" ht="30" customHeight="1" x14ac:dyDescent="0.25">
      <c r="BT83" s="1"/>
      <c r="BU83" s="1"/>
      <c r="BV83" s="1"/>
      <c r="BW83" s="1"/>
      <c r="BX83" s="1"/>
      <c r="BY83" s="1"/>
      <c r="BZ83" s="1"/>
      <c r="CA83" s="1"/>
      <c r="CB83" s="1"/>
      <c r="CC83" s="1"/>
      <c r="CD83" s="1"/>
      <c r="CE83" s="1"/>
      <c r="CF83" s="1"/>
      <c r="CG83" s="1"/>
      <c r="CH83" s="1"/>
      <c r="CI83" s="1"/>
      <c r="CJ83" s="1"/>
      <c r="CK83" s="1"/>
      <c r="CL83" s="1"/>
      <c r="CM83" s="1"/>
      <c r="CN83" s="1"/>
      <c r="CO83" s="1"/>
    </row>
    <row r="84" spans="1:93" ht="30" customHeight="1" x14ac:dyDescent="0.25">
      <c r="BT84" s="1"/>
      <c r="BU84" s="1"/>
      <c r="BV84" s="1"/>
      <c r="BW84" s="1"/>
      <c r="BX84" s="1"/>
      <c r="BY84" s="1"/>
      <c r="BZ84" s="1"/>
      <c r="CA84" s="1"/>
      <c r="CB84" s="1"/>
      <c r="CC84" s="1"/>
      <c r="CD84" s="1"/>
      <c r="CE84" s="1"/>
      <c r="CF84" s="1"/>
      <c r="CG84" s="1"/>
      <c r="CH84" s="1"/>
      <c r="CI84" s="1"/>
      <c r="CJ84" s="1"/>
      <c r="CK84" s="1"/>
      <c r="CL84" s="1"/>
      <c r="CM84" s="1"/>
      <c r="CN84" s="1"/>
      <c r="CO84" s="1"/>
    </row>
    <row r="85" spans="1:93" ht="30" customHeight="1" x14ac:dyDescent="0.25">
      <c r="BT85" s="1"/>
      <c r="BU85" s="1"/>
      <c r="BV85" s="1"/>
      <c r="BW85" s="1"/>
      <c r="BX85" s="1"/>
      <c r="BY85" s="1"/>
      <c r="BZ85" s="1"/>
      <c r="CA85" s="1"/>
      <c r="CB85" s="1"/>
      <c r="CC85" s="1"/>
      <c r="CD85" s="1"/>
      <c r="CE85" s="1"/>
      <c r="CF85" s="1"/>
      <c r="CG85" s="1"/>
      <c r="CH85" s="1"/>
      <c r="CI85" s="1"/>
      <c r="CJ85" s="1"/>
      <c r="CK85" s="1"/>
      <c r="CL85" s="1"/>
      <c r="CM85" s="1"/>
      <c r="CN85" s="1"/>
      <c r="CO85" s="1"/>
    </row>
    <row r="86" spans="1:93" ht="30" customHeight="1" x14ac:dyDescent="0.25">
      <c r="BT86" s="1"/>
      <c r="BU86" s="1"/>
      <c r="BV86" s="1"/>
      <c r="BW86" s="1"/>
      <c r="BX86" s="1"/>
      <c r="BY86" s="1"/>
      <c r="BZ86" s="1"/>
      <c r="CA86" s="1"/>
      <c r="CB86" s="1"/>
      <c r="CC86" s="1"/>
      <c r="CD86" s="1"/>
      <c r="CE86" s="1"/>
      <c r="CF86" s="1"/>
      <c r="CG86" s="1"/>
      <c r="CH86" s="1"/>
      <c r="CI86" s="1"/>
      <c r="CJ86" s="1"/>
      <c r="CK86" s="1"/>
      <c r="CL86" s="1"/>
      <c r="CM86" s="1"/>
      <c r="CN86" s="1"/>
      <c r="CO86" s="1"/>
    </row>
    <row r="87" spans="1:93" ht="30" customHeight="1" x14ac:dyDescent="0.25">
      <c r="BT87" s="1"/>
      <c r="BU87" s="1"/>
      <c r="BV87" s="1"/>
      <c r="BW87" s="1"/>
      <c r="BX87" s="1"/>
      <c r="BY87" s="1"/>
      <c r="BZ87" s="1"/>
      <c r="CA87" s="1"/>
      <c r="CB87" s="1"/>
      <c r="CC87" s="1"/>
      <c r="CD87" s="1"/>
      <c r="CE87" s="1"/>
      <c r="CF87" s="1"/>
      <c r="CG87" s="1"/>
      <c r="CH87" s="1"/>
      <c r="CI87" s="1"/>
      <c r="CJ87" s="1"/>
      <c r="CK87" s="1"/>
      <c r="CL87" s="1"/>
      <c r="CM87" s="1"/>
      <c r="CN87" s="1"/>
      <c r="CO87" s="1"/>
    </row>
    <row r="88" spans="1:93" ht="30" customHeight="1" x14ac:dyDescent="0.25">
      <c r="E88" s="88"/>
      <c r="BT88" s="1"/>
      <c r="BU88" s="1"/>
      <c r="BV88" s="1"/>
      <c r="BW88" s="1"/>
      <c r="BX88" s="1"/>
      <c r="BY88" s="1"/>
      <c r="BZ88" s="1"/>
      <c r="CA88" s="1"/>
      <c r="CB88" s="1"/>
      <c r="CC88" s="1"/>
      <c r="CD88" s="1"/>
      <c r="CE88" s="1"/>
      <c r="CF88" s="1"/>
      <c r="CG88" s="1"/>
      <c r="CH88" s="1"/>
      <c r="CI88" s="1"/>
      <c r="CJ88" s="1"/>
      <c r="CK88" s="1"/>
      <c r="CL88" s="1"/>
      <c r="CM88" s="1"/>
      <c r="CN88" s="1"/>
      <c r="CO88" s="1"/>
    </row>
    <row r="89" spans="1:93" ht="30" customHeight="1" x14ac:dyDescent="0.25">
      <c r="BT89" s="1"/>
      <c r="BU89" s="1"/>
      <c r="BV89" s="1"/>
      <c r="BW89" s="1"/>
      <c r="BX89" s="1"/>
      <c r="BY89" s="1"/>
      <c r="BZ89" s="1"/>
      <c r="CA89" s="1"/>
      <c r="CB89" s="1"/>
      <c r="CC89" s="1"/>
      <c r="CD89" s="1"/>
      <c r="CE89" s="1"/>
      <c r="CF89" s="1"/>
      <c r="CG89" s="1"/>
      <c r="CH89" s="1"/>
      <c r="CI89" s="1"/>
      <c r="CJ89" s="1"/>
      <c r="CK89" s="1"/>
      <c r="CL89" s="1"/>
      <c r="CM89" s="1"/>
      <c r="CN89" s="1"/>
      <c r="CO89" s="1"/>
    </row>
  </sheetData>
  <mergeCells count="8">
    <mergeCell ref="AE4:AH4"/>
    <mergeCell ref="AJ4:AM4"/>
    <mergeCell ref="A2:O2"/>
    <mergeCell ref="P2:U2"/>
    <mergeCell ref="V2:AA2"/>
    <mergeCell ref="P4:S4"/>
    <mergeCell ref="U4:X4"/>
    <mergeCell ref="Z4:AC4"/>
  </mergeCells>
  <conditionalFormatting sqref="H73:I75 H11:I71">
    <cfRule type="dataBar" priority="5">
      <dataBar>
        <cfvo type="num" val="0"/>
        <cfvo type="num" val="1"/>
        <color theme="6"/>
      </dataBar>
      <extLst>
        <ext xmlns:x14="http://schemas.microsoft.com/office/spreadsheetml/2009/9/main" uri="{B025F937-C7B1-47D3-B67F-A62EFF666E3E}">
          <x14:id>{E8416024-553A-4557-9805-628B358112C1}</x14:id>
        </ext>
      </extLst>
    </cfRule>
  </conditionalFormatting>
  <conditionalFormatting sqref="P6:AT6">
    <cfRule type="expression" dxfId="8" priority="4">
      <formula>P$7&lt;=EOMONTH($P$7,0)</formula>
    </cfRule>
  </conditionalFormatting>
  <conditionalFormatting sqref="P6:BS6">
    <cfRule type="expression" dxfId="7" priority="2">
      <formula>AND(P$7&lt;=EOMONTH($P$7,1),P$7&gt;EOMONTH($P$7,0))</formula>
    </cfRule>
  </conditionalFormatting>
  <conditionalFormatting sqref="P7:BS76">
    <cfRule type="expression" dxfId="6" priority="1">
      <formula>AND(TODAY()&gt;=P$7,TODAY()&lt;Q$7)</formula>
    </cfRule>
  </conditionalFormatting>
  <conditionalFormatting sqref="P12:BS54 P55:BM75 Q55:BS76 P56:P76">
    <cfRule type="expression" dxfId="5" priority="386" stopIfTrue="1">
      <formula>AND($F12="Riesgo alto",P$7&gt;=$J12,P$7&lt;=$J12+$L12-1)</formula>
    </cfRule>
    <cfRule type="expression" dxfId="4" priority="387" stopIfTrue="1">
      <formula>AND($F12="Según lo previsto",P$7&gt;=$J12,P$7&lt;=$J12+$L12-1)</formula>
    </cfRule>
    <cfRule type="expression" dxfId="3" priority="388" stopIfTrue="1">
      <formula>AND($F12="Riesgo medio",P$7&gt;=$J12,P$7&lt;=$J12+$L12-1)</formula>
    </cfRule>
    <cfRule type="expression" dxfId="2" priority="389" stopIfTrue="1">
      <formula>AND(LEN($F12)=0,P$7&gt;=$J12,P$7&lt;=$J12+$L12-1)</formula>
    </cfRule>
  </conditionalFormatting>
  <conditionalFormatting sqref="Q6:BS6">
    <cfRule type="expression" dxfId="1" priority="3">
      <formula>AND(Q$7&lt;=EOMONTH($P$7,2),Q$7&gt;EOMONTH($P$7,0),Q$7&gt;EOMONTH($P$7,1))</formula>
    </cfRule>
  </conditionalFormatting>
  <conditionalFormatting sqref="Q55:BS76 P56:P76 P12:BS54 P55:BM75">
    <cfRule type="expression" dxfId="0" priority="385" stopIfTrue="1">
      <formula>AND($F12="Riesgo bajo",P$7&gt;=$J12,P$7&lt;=$J12+$L12-1)</formula>
    </cfRule>
  </conditionalFormatting>
  <dataValidations count="2">
    <dataValidation type="whole" operator="greaterThanOrEqual" allowBlank="1" showInputMessage="1" promptTitle="Incremento de desplazamiento" prompt="Al cambiar este número, se desplazará la vista del diagrama de Gantt." sqref="E7" xr:uid="{662A47A0-7258-440E-8D71-BC54CBC9C651}">
      <formula1>0</formula1>
    </dataValidation>
    <dataValidation type="list" allowBlank="1" showInputMessage="1" showErrorMessage="1" sqref="F12:F76" xr:uid="{12A8278F-D51D-4B98-A311-DB5FCD18D214}">
      <formula1>"Objetivo,Hito,Según lo previsto, Riesgo bajo, Riesgo medio, Riesgo alto"</formula1>
    </dataValidation>
  </dataValidations>
  <hyperlinks>
    <hyperlink ref="A16" r:id="rId1" xr:uid="{32BA6ECB-9C5C-4A6A-A3FB-1BFE42202F1F}"/>
  </hyperlinks>
  <pageMargins left="0.51181102362204722" right="0.51181102362204722" top="0.74803149606299213" bottom="0.74803149606299213" header="0.31496062992125984" footer="0.31496062992125984"/>
  <pageSetup paperSize="5" fitToHeight="0" orientation="landscape" r:id="rId2"/>
  <drawing r:id="rId3"/>
  <legacyDrawing r:id="rId4"/>
  <mc:AlternateContent xmlns:mc="http://schemas.openxmlformats.org/markup-compatibility/2006">
    <mc:Choice Requires="x14">
      <controls>
        <mc:AlternateContent xmlns:mc="http://schemas.openxmlformats.org/markup-compatibility/2006">
          <mc:Choice Requires="x14">
            <control shapeId="16385" r:id="rId5" name="Barra de desplazamiento 1">
              <controlPr defaultSize="0" autoPict="0" altText="Barra de desplazamiento para desplazarse por la escala de tiempo del proyecto Ghantt.">
                <anchor moveWithCells="1">
                  <from>
                    <xdr:col>15</xdr:col>
                    <xdr:colOff>28575</xdr:colOff>
                    <xdr:row>7</xdr:row>
                    <xdr:rowOff>57150</xdr:rowOff>
                  </from>
                  <to>
                    <xdr:col>97</xdr:col>
                    <xdr:colOff>38100</xdr:colOff>
                    <xdr:row>8</xdr:row>
                    <xdr:rowOff>0</xdr:rowOff>
                  </to>
                </anchor>
              </controlPr>
            </control>
          </mc:Choice>
        </mc:AlternateContent>
      </controls>
    </mc:Choice>
  </mc:AlternateContent>
  <tableParts count="1">
    <tablePart r:id="rId6"/>
  </tableParts>
  <extLst>
    <ext xmlns:x14="http://schemas.microsoft.com/office/spreadsheetml/2009/9/main" uri="{78C0D931-6437-407d-A8EE-F0AAD7539E65}">
      <x14:conditionalFormattings>
        <x14:conditionalFormatting xmlns:xm="http://schemas.microsoft.com/office/excel/2006/main">
          <x14:cfRule type="dataBar" id="{E8416024-553A-4557-9805-628B358112C1}">
            <x14:dataBar minLength="0" maxLength="100" gradient="0">
              <x14:cfvo type="num">
                <xm:f>0</xm:f>
              </x14:cfvo>
              <x14:cfvo type="num">
                <xm:f>1</xm:f>
              </x14:cfvo>
              <x14:negativeFillColor rgb="FFFF0000"/>
              <x14:axisColor rgb="FF000000"/>
            </x14:dataBar>
          </x14:cfRule>
          <xm:sqref>H73:I75 H11:I71</xm:sqref>
        </x14:conditionalFormatting>
        <x14:conditionalFormatting xmlns:xm="http://schemas.microsoft.com/office/excel/2006/main">
          <x14:cfRule type="iconSet" priority="12" id="{A1EFF969-3CBB-4DB2-A4C9-47B01FE32C86}">
            <x14:iconSet iconSet="3Stars" showValue="0" custom="1">
              <x14:cfvo type="percent">
                <xm:f>0</xm:f>
              </x14:cfvo>
              <x14:cfvo type="num">
                <xm:f>1</xm:f>
              </x14:cfvo>
              <x14:cfvo type="num">
                <xm:f>2</xm:f>
              </x14:cfvo>
              <x14:cfIcon iconSet="NoIcons" iconId="0"/>
              <x14:cfIcon iconSet="3Flags" iconId="1"/>
              <x14:cfIcon iconSet="3Signs" iconId="0"/>
            </x14:iconSet>
          </x14:cfRule>
          <xm:sqref>P76:BM76</xm:sqref>
        </x14:conditionalFormatting>
        <x14:conditionalFormatting xmlns:xm="http://schemas.microsoft.com/office/excel/2006/main">
          <x14:cfRule type="iconSet" priority="390" id="{39412BF5-D1E8-4731-95F6-6B0C252D35F8}">
            <x14:iconSet iconSet="3Stars" showValue="0" custom="1">
              <x14:cfvo type="percent">
                <xm:f>0</xm:f>
              </x14:cfvo>
              <x14:cfvo type="num">
                <xm:f>1</xm:f>
              </x14:cfvo>
              <x14:cfvo type="num">
                <xm:f>2</xm:f>
              </x14:cfvo>
              <x14:cfIcon iconSet="NoIcons" iconId="0"/>
              <x14:cfIcon iconSet="3Flags" iconId="1"/>
              <x14:cfIcon iconSet="3Signs" iconId="0"/>
            </x14:iconSet>
          </x14:cfRule>
          <xm:sqref>P12:BS54 P56:P76 P55:BM75 Q55:BS76</xm:sqref>
        </x14:conditionalFormatting>
      </x14:conditionalFormattings>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A1CBA4E-D9E6-41AD-B7E5-76EB3CDDAA33}">
  <dimension ref="A1:J16"/>
  <sheetViews>
    <sheetView workbookViewId="0">
      <selection activeCell="I19" sqref="I19"/>
    </sheetView>
  </sheetViews>
  <sheetFormatPr baseColWidth="10" defaultColWidth="11.42578125" defaultRowHeight="15" x14ac:dyDescent="0.25"/>
  <cols>
    <col min="1" max="1" width="3.28515625" customWidth="1"/>
    <col min="2" max="2" width="19.5703125" customWidth="1"/>
    <col min="3" max="3" width="15.28515625" customWidth="1"/>
    <col min="4" max="4" width="33" customWidth="1"/>
    <col min="5" max="5" width="18.7109375" customWidth="1"/>
    <col min="7" max="7" width="15.5703125" bestFit="1" customWidth="1"/>
    <col min="8" max="8" width="22.140625" customWidth="1"/>
    <col min="10" max="10" width="15.7109375" customWidth="1"/>
  </cols>
  <sheetData>
    <row r="1" spans="1:10" x14ac:dyDescent="0.25">
      <c r="A1" s="36"/>
      <c r="B1" s="36"/>
      <c r="C1" s="36"/>
      <c r="D1" s="36"/>
      <c r="E1" s="36"/>
      <c r="F1" s="36"/>
      <c r="G1" s="36"/>
      <c r="H1" s="36"/>
      <c r="I1" s="36"/>
      <c r="J1" s="36"/>
    </row>
    <row r="2" spans="1:10" x14ac:dyDescent="0.25">
      <c r="A2" s="36"/>
      <c r="B2" s="110" t="s">
        <v>94</v>
      </c>
      <c r="C2" s="110" t="s">
        <v>95</v>
      </c>
      <c r="D2" s="110" t="s">
        <v>96</v>
      </c>
      <c r="E2" s="110" t="s">
        <v>97</v>
      </c>
      <c r="F2" s="110" t="s">
        <v>98</v>
      </c>
      <c r="G2" s="110" t="s">
        <v>99</v>
      </c>
      <c r="H2" s="110" t="s">
        <v>100</v>
      </c>
      <c r="I2" s="110" t="s">
        <v>101</v>
      </c>
      <c r="J2" s="110"/>
    </row>
    <row r="3" spans="1:10" x14ac:dyDescent="0.25">
      <c r="A3" s="36"/>
      <c r="B3" s="36"/>
      <c r="C3" s="36"/>
      <c r="D3" s="36"/>
      <c r="E3" s="36"/>
      <c r="F3" s="112"/>
      <c r="G3" s="36"/>
      <c r="H3" s="119"/>
      <c r="I3" s="119"/>
      <c r="J3" s="119"/>
    </row>
    <row r="4" spans="1:10" x14ac:dyDescent="0.25">
      <c r="A4" s="36"/>
      <c r="B4" s="117">
        <v>45859</v>
      </c>
      <c r="C4" s="117">
        <v>45877</v>
      </c>
      <c r="D4" s="36" t="s">
        <v>102</v>
      </c>
      <c r="E4" s="113">
        <v>25000</v>
      </c>
      <c r="F4" s="114">
        <v>1340</v>
      </c>
      <c r="G4" s="114">
        <f>E4*F4</f>
        <v>33500000</v>
      </c>
      <c r="H4" s="122">
        <v>4.9500000000000002E-2</v>
      </c>
      <c r="I4" s="122">
        <v>7.4200000000000002E-2</v>
      </c>
      <c r="J4" s="119"/>
    </row>
    <row r="5" spans="1:10" x14ac:dyDescent="0.25">
      <c r="A5" s="36"/>
      <c r="B5" s="118"/>
      <c r="C5" s="118"/>
      <c r="D5" s="36" t="s">
        <v>103</v>
      </c>
      <c r="E5" s="113"/>
      <c r="F5" s="114"/>
      <c r="G5" s="114"/>
      <c r="H5" s="119"/>
      <c r="I5" s="119"/>
      <c r="J5" s="119"/>
    </row>
    <row r="6" spans="1:10" x14ac:dyDescent="0.25">
      <c r="A6" s="36"/>
      <c r="B6" s="118"/>
      <c r="C6" s="118"/>
      <c r="D6" s="36"/>
      <c r="E6" s="113"/>
      <c r="F6" s="114"/>
      <c r="G6" s="114"/>
      <c r="H6" s="119"/>
      <c r="I6" s="119"/>
      <c r="J6" s="119"/>
    </row>
    <row r="7" spans="1:10" x14ac:dyDescent="0.25">
      <c r="A7" s="36"/>
      <c r="B7" s="118"/>
      <c r="C7" s="118"/>
      <c r="D7" s="36" t="s">
        <v>104</v>
      </c>
      <c r="E7" s="111">
        <v>1001.87</v>
      </c>
      <c r="F7" s="114">
        <v>1340</v>
      </c>
      <c r="G7" s="114">
        <f t="shared" ref="G7:G12" si="0">E7*F7</f>
        <v>1342505.8</v>
      </c>
      <c r="H7" s="120">
        <f>(H4)*270/365*E4</f>
        <v>915.41095890410963</v>
      </c>
      <c r="I7" s="120">
        <f>(I4)*17/365*E4</f>
        <v>86.397260273972606</v>
      </c>
      <c r="J7" s="119"/>
    </row>
    <row r="8" spans="1:10" x14ac:dyDescent="0.25">
      <c r="A8" s="36"/>
      <c r="B8" s="118"/>
      <c r="C8" s="118"/>
      <c r="D8" s="36"/>
      <c r="E8" s="111"/>
      <c r="F8" s="114"/>
      <c r="G8" s="114"/>
      <c r="H8" s="119"/>
      <c r="I8" s="119"/>
      <c r="J8" s="119"/>
    </row>
    <row r="9" spans="1:10" x14ac:dyDescent="0.25">
      <c r="A9" s="36"/>
      <c r="B9" s="118"/>
      <c r="C9" s="118"/>
      <c r="D9" s="36" t="s">
        <v>105</v>
      </c>
      <c r="E9" s="111">
        <v>105.2</v>
      </c>
      <c r="F9" s="114">
        <v>1340</v>
      </c>
      <c r="G9" s="114">
        <f t="shared" si="0"/>
        <v>140968</v>
      </c>
      <c r="H9" s="120">
        <f>H7*10.5/100</f>
        <v>96.118150684931521</v>
      </c>
      <c r="I9" s="120">
        <f>I7*10.5/100</f>
        <v>9.0717123287671235</v>
      </c>
      <c r="J9" s="119"/>
    </row>
    <row r="10" spans="1:10" x14ac:dyDescent="0.25">
      <c r="A10" s="36"/>
      <c r="B10" s="118"/>
      <c r="C10" s="118"/>
      <c r="D10" s="36" t="s">
        <v>106</v>
      </c>
      <c r="E10" s="111"/>
      <c r="F10" s="114"/>
      <c r="G10" s="114"/>
      <c r="H10" s="119"/>
      <c r="I10" s="119"/>
      <c r="J10" s="119"/>
    </row>
    <row r="11" spans="1:10" x14ac:dyDescent="0.25">
      <c r="A11" s="36"/>
      <c r="B11" s="118"/>
      <c r="C11" s="118"/>
      <c r="D11" s="36"/>
      <c r="E11" s="111"/>
      <c r="F11" s="114"/>
      <c r="G11" s="114"/>
      <c r="H11" s="119"/>
      <c r="I11" s="119"/>
      <c r="J11" s="119"/>
    </row>
    <row r="12" spans="1:10" x14ac:dyDescent="0.25">
      <c r="A12" s="36"/>
      <c r="B12" s="118"/>
      <c r="C12" s="118"/>
      <c r="D12" s="36" t="s">
        <v>107</v>
      </c>
      <c r="E12" s="111">
        <v>15.03</v>
      </c>
      <c r="F12" s="114">
        <v>1340</v>
      </c>
      <c r="G12" s="114">
        <f t="shared" si="0"/>
        <v>20140.2</v>
      </c>
      <c r="H12" s="120">
        <f>H7*0.015</f>
        <v>13.731164383561644</v>
      </c>
      <c r="I12" s="120">
        <f>I7*0.015</f>
        <v>1.2959589041095891</v>
      </c>
      <c r="J12" s="119"/>
    </row>
    <row r="13" spans="1:10" x14ac:dyDescent="0.25">
      <c r="A13" s="36"/>
      <c r="B13" s="36"/>
      <c r="C13" s="36"/>
      <c r="D13" s="36"/>
      <c r="E13" s="36"/>
      <c r="F13" s="36"/>
      <c r="G13" s="36"/>
      <c r="H13" s="119"/>
      <c r="I13" s="119"/>
      <c r="J13" s="119"/>
    </row>
    <row r="14" spans="1:10" x14ac:dyDescent="0.25">
      <c r="A14" s="36"/>
      <c r="B14" s="36"/>
      <c r="C14" s="36"/>
      <c r="D14" s="36"/>
      <c r="E14" s="36"/>
      <c r="F14" s="36"/>
      <c r="G14" s="36"/>
      <c r="H14" s="119"/>
      <c r="I14" s="119"/>
      <c r="J14" s="119"/>
    </row>
    <row r="15" spans="1:10" x14ac:dyDescent="0.25">
      <c r="A15" s="36"/>
      <c r="B15" s="115"/>
      <c r="C15" s="115"/>
      <c r="D15" s="115"/>
      <c r="E15" s="115"/>
      <c r="F15" s="115"/>
      <c r="G15" s="115"/>
      <c r="H15" s="121"/>
      <c r="I15" s="121"/>
      <c r="J15" s="121"/>
    </row>
    <row r="16" spans="1:10" x14ac:dyDescent="0.25">
      <c r="A16" s="36"/>
      <c r="B16" s="36"/>
      <c r="C16" s="36"/>
      <c r="D16" s="36"/>
      <c r="E16" s="111">
        <f t="shared" ref="E16" si="1">SUM(E4:E13)</f>
        <v>26122.1</v>
      </c>
      <c r="F16" s="116"/>
      <c r="G16" s="116">
        <f>SUM(G4:G13)</f>
        <v>35003614</v>
      </c>
      <c r="H16" s="36"/>
      <c r="I16" s="36"/>
      <c r="J16" s="36"/>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F40AD7A-9785-427D-9D18-7B0788F3B621}">
  <dimension ref="B1:I16"/>
  <sheetViews>
    <sheetView workbookViewId="0">
      <selection activeCell="D20" sqref="D20"/>
    </sheetView>
  </sheetViews>
  <sheetFormatPr baseColWidth="10" defaultColWidth="11.42578125" defaultRowHeight="15" x14ac:dyDescent="0.25"/>
  <cols>
    <col min="1" max="1" width="2.42578125" customWidth="1"/>
    <col min="2" max="2" width="19.5703125" customWidth="1"/>
    <col min="3" max="3" width="15.28515625" customWidth="1"/>
    <col min="4" max="4" width="33" customWidth="1"/>
    <col min="5" max="5" width="18.7109375" customWidth="1"/>
    <col min="7" max="7" width="15.5703125" bestFit="1" customWidth="1"/>
    <col min="8" max="8" width="22.140625" customWidth="1"/>
    <col min="9" max="9" width="27.5703125" bestFit="1" customWidth="1"/>
  </cols>
  <sheetData>
    <row r="1" spans="2:9" x14ac:dyDescent="0.25">
      <c r="B1" s="36"/>
      <c r="C1" s="36"/>
      <c r="D1" s="36"/>
      <c r="E1" s="36"/>
      <c r="F1" s="36"/>
      <c r="G1" s="36"/>
      <c r="H1" s="36"/>
      <c r="I1" s="36"/>
    </row>
    <row r="2" spans="2:9" x14ac:dyDescent="0.25">
      <c r="B2" s="110" t="s">
        <v>94</v>
      </c>
      <c r="C2" s="110" t="s">
        <v>95</v>
      </c>
      <c r="D2" s="110" t="s">
        <v>96</v>
      </c>
      <c r="E2" s="110" t="s">
        <v>97</v>
      </c>
      <c r="F2" s="110" t="s">
        <v>98</v>
      </c>
      <c r="G2" s="110" t="s">
        <v>99</v>
      </c>
      <c r="H2" s="110" t="s">
        <v>108</v>
      </c>
      <c r="I2" s="110" t="s">
        <v>101</v>
      </c>
    </row>
    <row r="3" spans="2:9" x14ac:dyDescent="0.25">
      <c r="B3" s="36"/>
      <c r="C3" s="36"/>
      <c r="D3" s="36"/>
      <c r="E3" s="36"/>
      <c r="F3" s="112"/>
      <c r="G3" s="36"/>
      <c r="H3" s="119"/>
      <c r="I3" s="119"/>
    </row>
    <row r="4" spans="2:9" x14ac:dyDescent="0.25">
      <c r="B4" s="117">
        <v>45807</v>
      </c>
      <c r="C4" s="117">
        <v>45820</v>
      </c>
      <c r="D4" s="36" t="s">
        <v>102</v>
      </c>
      <c r="E4" s="113">
        <v>20000</v>
      </c>
      <c r="F4" s="114">
        <v>1198</v>
      </c>
      <c r="G4" s="114">
        <f>E4*F4</f>
        <v>23960000</v>
      </c>
      <c r="H4" s="122">
        <v>0.04</v>
      </c>
      <c r="I4" s="122">
        <v>0.06</v>
      </c>
    </row>
    <row r="5" spans="2:9" x14ac:dyDescent="0.25">
      <c r="B5" s="118"/>
      <c r="C5" s="118"/>
      <c r="D5" s="36" t="s">
        <v>103</v>
      </c>
      <c r="E5" s="113"/>
      <c r="F5" s="114"/>
      <c r="G5" s="114"/>
      <c r="H5" s="119"/>
      <c r="I5" s="119"/>
    </row>
    <row r="6" spans="2:9" x14ac:dyDescent="0.25">
      <c r="B6" s="118"/>
      <c r="C6" s="118"/>
      <c r="D6" s="36"/>
      <c r="E6" s="113"/>
      <c r="F6" s="114"/>
      <c r="G6" s="114"/>
      <c r="H6" s="119"/>
      <c r="I6" s="119"/>
    </row>
    <row r="7" spans="2:9" x14ac:dyDescent="0.25">
      <c r="B7" s="118"/>
      <c r="C7" s="118"/>
      <c r="D7" s="36" t="s">
        <v>104</v>
      </c>
      <c r="E7" s="111">
        <v>503.01</v>
      </c>
      <c r="F7" s="114">
        <v>1198</v>
      </c>
      <c r="G7" s="114">
        <f t="shared" ref="G7:G12" si="0">E7*F7</f>
        <v>602605.98</v>
      </c>
      <c r="H7" s="120">
        <f>E4*H4*210/365</f>
        <v>460.27397260273972</v>
      </c>
      <c r="I7" s="120">
        <f>E4*I4*13/365</f>
        <v>42.739726027397261</v>
      </c>
    </row>
    <row r="8" spans="2:9" x14ac:dyDescent="0.25">
      <c r="B8" s="118"/>
      <c r="C8" s="118"/>
      <c r="D8" s="36"/>
      <c r="E8" s="111"/>
      <c r="F8" s="114"/>
      <c r="G8" s="114"/>
      <c r="H8" s="119"/>
      <c r="I8" s="119"/>
    </row>
    <row r="9" spans="2:9" x14ac:dyDescent="0.25">
      <c r="B9" s="118"/>
      <c r="C9" s="118"/>
      <c r="D9" s="36" t="s">
        <v>105</v>
      </c>
      <c r="E9" s="111">
        <v>52.82</v>
      </c>
      <c r="F9" s="114">
        <v>1198</v>
      </c>
      <c r="G9" s="114">
        <f t="shared" si="0"/>
        <v>63278.36</v>
      </c>
      <c r="H9" s="120">
        <f>H7*0.105</f>
        <v>48.328767123287669</v>
      </c>
      <c r="I9" s="120">
        <f>I7*0.105</f>
        <v>4.4876712328767123</v>
      </c>
    </row>
    <row r="10" spans="2:9" x14ac:dyDescent="0.25">
      <c r="B10" s="118"/>
      <c r="C10" s="118"/>
      <c r="D10" s="36" t="s">
        <v>106</v>
      </c>
      <c r="E10" s="111"/>
      <c r="F10" s="114"/>
      <c r="G10" s="114"/>
      <c r="H10" s="119"/>
      <c r="I10" s="119"/>
    </row>
    <row r="11" spans="2:9" x14ac:dyDescent="0.25">
      <c r="B11" s="118"/>
      <c r="C11" s="118"/>
      <c r="D11" s="36"/>
      <c r="E11" s="111"/>
      <c r="F11" s="114"/>
      <c r="G11" s="114"/>
      <c r="H11" s="119"/>
      <c r="I11" s="119"/>
    </row>
    <row r="12" spans="2:9" x14ac:dyDescent="0.25">
      <c r="B12" s="118"/>
      <c r="C12" s="118"/>
      <c r="D12" s="36" t="s">
        <v>107</v>
      </c>
      <c r="E12" s="111">
        <v>7.55</v>
      </c>
      <c r="F12" s="114">
        <v>1198</v>
      </c>
      <c r="G12" s="114">
        <f t="shared" si="0"/>
        <v>9044.9</v>
      </c>
      <c r="H12" s="120">
        <f>H7*0.015</f>
        <v>6.904109589041096</v>
      </c>
      <c r="I12" s="120">
        <f>I7*0.015</f>
        <v>0.64109589041095894</v>
      </c>
    </row>
    <row r="13" spans="2:9" x14ac:dyDescent="0.25">
      <c r="B13" s="36"/>
      <c r="C13" s="36"/>
      <c r="D13" s="36"/>
      <c r="E13" s="36"/>
      <c r="F13" s="36"/>
      <c r="G13" s="36"/>
      <c r="H13" s="119"/>
      <c r="I13" s="119"/>
    </row>
    <row r="14" spans="2:9" x14ac:dyDescent="0.25">
      <c r="B14" s="36"/>
      <c r="C14" s="36"/>
      <c r="D14" s="36"/>
      <c r="E14" s="36"/>
      <c r="F14" s="36"/>
      <c r="G14" s="36"/>
      <c r="H14" s="119"/>
      <c r="I14" s="119"/>
    </row>
    <row r="15" spans="2:9" x14ac:dyDescent="0.25">
      <c r="B15" s="115"/>
      <c r="C15" s="115"/>
      <c r="D15" s="115"/>
      <c r="E15" s="115"/>
      <c r="F15" s="115"/>
      <c r="G15" s="115"/>
      <c r="H15" s="121"/>
      <c r="I15" s="121"/>
    </row>
    <row r="16" spans="2:9" x14ac:dyDescent="0.25">
      <c r="B16" s="36"/>
      <c r="C16" s="36"/>
      <c r="D16" s="36"/>
      <c r="E16" s="111">
        <f t="shared" ref="E16:G16" si="1">SUM(E4:E13)</f>
        <v>20563.379999999997</v>
      </c>
      <c r="F16" s="116"/>
      <c r="G16" s="116">
        <f t="shared" si="1"/>
        <v>24634929.239999998</v>
      </c>
      <c r="H16" s="36"/>
      <c r="I16" s="36"/>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p:properties xmlns:p="http://schemas.microsoft.com/office/2006/metadata/properties" xmlns:xsi="http://www.w3.org/2001/XMLSchema-instance" xmlns:pc="http://schemas.microsoft.com/office/infopath/2007/PartnerControls">
  <documentManagement>
    <_ip_UnifiedCompliancePolicyUIAction xmlns="http://schemas.microsoft.com/sharepoint/v3" xsi:nil="true"/>
    <Image xmlns="71af3243-3dd4-4a8d-8c0d-dd76da1f02a5">
      <Url xsi:nil="true"/>
      <Description xsi:nil="true"/>
    </Image>
    <Status xmlns="71af3243-3dd4-4a8d-8c0d-dd76da1f02a5">Not started</Status>
    <_ip_UnifiedCompliancePolicyProperties xmlns="http://schemas.microsoft.com/sharepoint/v3" xsi:nil="true"/>
    <lcf76f155ced4ddcb4097134ff3c332f xmlns="71af3243-3dd4-4a8d-8c0d-dd76da1f02a5">
      <Terms xmlns="http://schemas.microsoft.com/office/infopath/2007/PartnerControls"/>
    </lcf76f155ced4ddcb4097134ff3c332f>
    <TaxCatchAll xmlns="230e9df3-be65-4c73-a93b-d1236ebd677e"/>
    <MediaServiceKeyPoints xmlns="71af3243-3dd4-4a8d-8c0d-dd76da1f02a5" xsi:nil="true"/>
  </documentManagement>
</p:properties>
</file>

<file path=customXml/item2.xml><?xml version="1.0" encoding="utf-8"?>
<ct:contentTypeSchema xmlns:ct="http://schemas.microsoft.com/office/2006/metadata/contentType" xmlns:ma="http://schemas.microsoft.com/office/2006/metadata/properties/metaAttributes" ct:_="" ma:_="" ma:contentTypeName="Document" ma:contentTypeID="0x01010079F111ED35F8CC479449609E8A0923A6" ma:contentTypeVersion="18" ma:contentTypeDescription="Create a new document." ma:contentTypeScope="" ma:versionID="22a266b9fa9a230c5a512669d8b298c3">
  <xsd:schema xmlns:xsd="http://www.w3.org/2001/XMLSchema" xmlns:xs="http://www.w3.org/2001/XMLSchema" xmlns:p="http://schemas.microsoft.com/office/2006/metadata/properties" xmlns:ns1="http://schemas.microsoft.com/sharepoint/v3" xmlns:ns2="71af3243-3dd4-4a8d-8c0d-dd76da1f02a5" xmlns:ns3="16c05727-aa75-4e4a-9b5f-8a80a1165891" xmlns:ns4="230e9df3-be65-4c73-a93b-d1236ebd677e" targetNamespace="http://schemas.microsoft.com/office/2006/metadata/properties" ma:root="true" ma:fieldsID="eddc33fff6b14141ee5c74a0d29ea6a1" ns1:_="" ns2:_="" ns3:_="" ns4:_="">
    <xsd:import namespace="http://schemas.microsoft.com/sharepoint/v3"/>
    <xsd:import namespace="71af3243-3dd4-4a8d-8c0d-dd76da1f02a5"/>
    <xsd:import namespace="16c05727-aa75-4e4a-9b5f-8a80a1165891"/>
    <xsd:import namespace="230e9df3-be65-4c73-a93b-d1236ebd677e"/>
    <xsd:element name="properties">
      <xsd:complexType>
        <xsd:sequence>
          <xsd:element name="documentManagement">
            <xsd:complexType>
              <xsd:all>
                <xsd:element ref="ns2:MediaServiceMetadata" minOccurs="0"/>
                <xsd:element ref="ns2:MediaServiceFastMetadata" minOccurs="0"/>
                <xsd:element ref="ns2:MediaServiceOCR" minOccurs="0"/>
                <xsd:element ref="ns2:MediaServiceAutoTags" minOccurs="0"/>
                <xsd:element ref="ns2:MediaServiceEventHashCode" minOccurs="0"/>
                <xsd:element ref="ns2:MediaServiceGenerationTime" minOccurs="0"/>
                <xsd:element ref="ns3:SharedWithUsers" minOccurs="0"/>
                <xsd:element ref="ns3:SharedWithDetails" minOccurs="0"/>
                <xsd:element ref="ns2:MediaServiceAutoKeyPoints" minOccurs="0"/>
                <xsd:element ref="ns2:MediaServiceKeyPoints" minOccurs="0"/>
                <xsd:element ref="ns2:MediaServiceDateTaken" minOccurs="0"/>
                <xsd:element ref="ns2:Status" minOccurs="0"/>
                <xsd:element ref="ns1:_ip_UnifiedCompliancePolicyProperties" minOccurs="0"/>
                <xsd:element ref="ns1:_ip_UnifiedCompliancePolicyUIAction" minOccurs="0"/>
                <xsd:element ref="ns2:Image" minOccurs="0"/>
                <xsd:element ref="ns2:lcf76f155ced4ddcb4097134ff3c332f" minOccurs="0"/>
                <xsd:element ref="ns4: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http://schemas.microsoft.com/sharepoint/v3" elementFormDefault="qualified">
    <xsd:import namespace="http://schemas.microsoft.com/office/2006/documentManagement/types"/>
    <xsd:import namespace="http://schemas.microsoft.com/office/infopath/2007/PartnerControls"/>
    <xsd:element name="_ip_UnifiedCompliancePolicyProperties" ma:index="20" nillable="true" ma:displayName="Unified Compliance Policy Properties" ma:hidden="true" ma:internalName="_ip_UnifiedCompliancePolicyProperties">
      <xsd:simpleType>
        <xsd:restriction base="dms:Note"/>
      </xsd:simpleType>
    </xsd:element>
    <xsd:element name="_ip_UnifiedCompliancePolicyUIAction" ma:index="21" nillable="true" ma:displayName="Unified Compliance Policy UI Action" ma:hidden="true" ma:internalName="_ip_UnifiedCompliancePolicyUIAction">
      <xsd:simpleType>
        <xsd:restriction base="dms:Text"/>
      </xsd:simpleType>
    </xsd:element>
  </xsd:schema>
  <xsd:schema xmlns:xsd="http://www.w3.org/2001/XMLSchema" xmlns:xs="http://www.w3.org/2001/XMLSchema" xmlns:dms="http://schemas.microsoft.com/office/2006/documentManagement/types" xmlns:pc="http://schemas.microsoft.com/office/infopath/2007/PartnerControls" targetNamespace="71af3243-3dd4-4a8d-8c0d-dd76da1f02a5"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CR" ma:index="10" nillable="true" ma:displayName="MediaServiceOCR" ma:internalName="MediaServiceOCR" ma:readOnly="true">
      <xsd:simpleType>
        <xsd:restriction base="dms:Note">
          <xsd:maxLength value="255"/>
        </xsd:restriction>
      </xsd:simpleType>
    </xsd:element>
    <xsd:element name="MediaServiceAutoTags" ma:index="11" nillable="true" ma:displayName="MediaServiceAutoTags" ma:internalName="MediaServiceAutoTags" ma:readOnly="true">
      <xsd:simpleType>
        <xsd:restriction base="dms:Text"/>
      </xsd:simpleType>
    </xsd:element>
    <xsd:element name="MediaServiceEventHashCode" ma:index="12" nillable="true" ma:displayName="MediaServiceEventHashCode" ma:hidden="true" ma:internalName="MediaServiceEventHashCode" ma:readOnly="true">
      <xsd:simpleType>
        <xsd:restriction base="dms:Text"/>
      </xsd:simpleType>
    </xsd:element>
    <xsd:element name="MediaServiceGenerationTime" ma:index="13" nillable="true" ma:displayName="MediaServiceGenerationTime" ma:hidden="true" ma:internalName="MediaServiceGenerationTime" ma:readOnly="true">
      <xsd:simpleType>
        <xsd:restriction base="dms:Text"/>
      </xsd:simpleType>
    </xsd:element>
    <xsd:element name="MediaServiceAutoKeyPoints" ma:index="16" nillable="true" ma:displayName="MediaServiceAutoKeyPoints" ma:hidden="true" ma:internalName="MediaServiceAutoKeyPoints" ma:readOnly="true">
      <xsd:simpleType>
        <xsd:restriction base="dms:Note"/>
      </xsd:simpleType>
    </xsd:element>
    <xsd:element name="MediaServiceKeyPoints" ma:index="17" nillable="true" ma:displayName="KeyPoints" ma:internalName="MediaServiceKeyPoints" ma:readOnly="false">
      <xsd:simpleType>
        <xsd:restriction base="dms:Note">
          <xsd:maxLength value="255"/>
        </xsd:restriction>
      </xsd:simpleType>
    </xsd:element>
    <xsd:element name="MediaServiceDateTaken" ma:index="18" nillable="true" ma:displayName="MediaServiceDateTaken" ma:hidden="true" ma:internalName="MediaServiceDateTaken" ma:readOnly="true">
      <xsd:simpleType>
        <xsd:restriction base="dms:Text"/>
      </xsd:simpleType>
    </xsd:element>
    <xsd:element name="Status" ma:index="19" nillable="true" ma:displayName="Status" ma:default="Not started" ma:format="Dropdown" ma:internalName="Status">
      <xsd:simpleType>
        <xsd:restriction base="dms:Choice">
          <xsd:enumeration value="Not started"/>
          <xsd:enumeration value="In Progress"/>
          <xsd:enumeration value="Completed"/>
        </xsd:restriction>
      </xsd:simpleType>
    </xsd:element>
    <xsd:element name="Image" ma:index="22" nillable="true" ma:displayName="Image" ma:format="Image" ma:internalName="Image">
      <xsd:complexType>
        <xsd:complexContent>
          <xsd:extension base="dms:URL">
            <xsd:sequence>
              <xsd:element name="Url" type="dms:ValidUrl" minOccurs="0" nillable="true"/>
              <xsd:element name="Description" type="xsd:string" nillable="true"/>
            </xsd:sequence>
          </xsd:extension>
        </xsd:complexContent>
      </xsd:complexType>
    </xsd:element>
    <xsd:element name="lcf76f155ced4ddcb4097134ff3c332f" ma:index="24" nillable="true" ma:taxonomy="true" ma:internalName="lcf76f155ced4ddcb4097134ff3c332f" ma:taxonomyFieldName="MediaServiceAITags" ma:displayName="Image Tags" ma:readOnly="false" ma:fieldId="{5cf76f15-5ced-4ddc-b409-7134ff3c332f}" ma:taxonomyMulti="true" ma:sspId="e385fb40-52d4-4fae-9c5b-3e8ff8a5878e" ma:termSetId="09814cd3-568e-4e90-9814-8d621ff8fb84" ma:anchorId="00000000-0000-0000-0000-000000000000"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16c05727-aa75-4e4a-9b5f-8a80a1165891" elementFormDefault="qualified">
    <xsd:import namespace="http://schemas.microsoft.com/office/2006/documentManagement/types"/>
    <xsd:import namespace="http://schemas.microsoft.com/office/infopath/2007/PartnerControls"/>
    <xsd:element name="SharedWithUsers" ma:index="14"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5" nillable="true" ma:displayName="Shared With Details" ma:internalName="SharedWithDetails" ma:readOnly="true">
      <xsd:simpleType>
        <xsd:restriction base="dms:Note">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230e9df3-be65-4c73-a93b-d1236ebd677e" elementFormDefault="qualified">
    <xsd:import namespace="http://schemas.microsoft.com/office/2006/documentManagement/types"/>
    <xsd:import namespace="http://schemas.microsoft.com/office/infopath/2007/PartnerControls"/>
    <xsd:element name="TaxCatchAll" ma:index="25" nillable="true" ma:displayName="Taxonomy Catch All Column" ma:hidden="true" ma:list="{3f6bfcbc-3db3-4ae6-bd76-326f0798ad28}" ma:internalName="TaxCatchAll" ma:showField="CatchAllData" ma:web="16c05727-aa75-4e4a-9b5f-8a80a1165891">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mso-contentType ?>
<FormTemplates xmlns="http://schemas.microsoft.com/sharepoint/v3/contenttype/forms">
  <Display>DocumentLibraryForm</Display>
  <Edit>DocumentLibraryForm</Edit>
  <New>DocumentLibraryForm</New>
</FormTemplates>
</file>

<file path=customXml/itemProps1.xml><?xml version="1.0" encoding="utf-8"?>
<ds:datastoreItem xmlns:ds="http://schemas.openxmlformats.org/officeDocument/2006/customXml" ds:itemID="{AA4BA2A8-DB97-40F9-8DB6-154C09C7467C}">
  <ds:schemaRefs>
    <ds:schemaRef ds:uri="http://schemas.microsoft.com/office/2006/metadata/properties"/>
    <ds:schemaRef ds:uri="http://schemas.microsoft.com/office/infopath/2007/PartnerControls"/>
    <ds:schemaRef ds:uri="http://schemas.microsoft.com/sharepoint/v3"/>
    <ds:schemaRef ds:uri="71af3243-3dd4-4a8d-8c0d-dd76da1f02a5"/>
    <ds:schemaRef ds:uri="230e9df3-be65-4c73-a93b-d1236ebd677e"/>
  </ds:schemaRefs>
</ds:datastoreItem>
</file>

<file path=customXml/itemProps2.xml><?xml version="1.0" encoding="utf-8"?>
<ds:datastoreItem xmlns:ds="http://schemas.openxmlformats.org/officeDocument/2006/customXml" ds:itemID="{75C87518-DD8E-42CD-8DAC-291A323E849B}">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http://schemas.microsoft.com/sharepoint/v3"/>
    <ds:schemaRef ds:uri="71af3243-3dd4-4a8d-8c0d-dd76da1f02a5"/>
    <ds:schemaRef ds:uri="16c05727-aa75-4e4a-9b5f-8a80a1165891"/>
    <ds:schemaRef ds:uri="230e9df3-be65-4c73-a93b-d1236ebd677e"/>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9060724-9CA2-4290-8A0C-B53624A594E7}">
  <ds:schemaRefs>
    <ds:schemaRef ds:uri="http://schemas.microsoft.com/sharepoint/v3/contenttype/forms"/>
  </ds:schemaRefs>
</ds:datastoreItem>
</file>

<file path=docProps/app.xml><?xml version="1.0" encoding="utf-8"?>
<Properties xmlns="http://schemas.openxmlformats.org/officeDocument/2006/extended-properties" xmlns:vt="http://schemas.openxmlformats.org/officeDocument/2006/docPropsVTypes">
  <Template>TM55723235</Template>
  <Application>Microsoft Excel</Application>
  <DocSecurity>0</DocSecurity>
  <ScaleCrop>false</ScaleCrop>
  <HeadingPairs>
    <vt:vector size="4" baseType="variant">
      <vt:variant>
        <vt:lpstr>Hojas de cálculo</vt:lpstr>
      </vt:variant>
      <vt:variant>
        <vt:i4>3</vt:i4>
      </vt:variant>
      <vt:variant>
        <vt:lpstr>Rangos con nombre</vt:lpstr>
      </vt:variant>
      <vt:variant>
        <vt:i4>3</vt:i4>
      </vt:variant>
    </vt:vector>
  </HeadingPairs>
  <TitlesOfParts>
    <vt:vector size="6" baseType="lpstr">
      <vt:lpstr>Ligero</vt:lpstr>
      <vt:lpstr>CREDITO MACRO FW 120tn 3,5% $30</vt:lpstr>
      <vt:lpstr>CREDITO MACRO FW 90tn 3,5% $295</vt:lpstr>
      <vt:lpstr>Ligero!Incremento_de_desplazamiento</vt:lpstr>
      <vt:lpstr>Ligero!Inicio_del_proyecto</vt:lpstr>
      <vt:lpstr>Ligero!Títulos_a_imprimir</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
  <cp:revision/>
  <dcterms:created xsi:type="dcterms:W3CDTF">2021-02-17T05:31:39Z</dcterms:created>
  <dcterms:modified xsi:type="dcterms:W3CDTF">2025-10-14T13:07:17Z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0x01010079F111ED35F8CC479449609E8A0923A6</vt:lpwstr>
  </property>
</Properties>
</file>