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evin\Dropbox\Administracion\2025\FINANZAS G&amp;E 2025\"/>
    </mc:Choice>
  </mc:AlternateContent>
  <xr:revisionPtr revIDLastSave="0" documentId="13_ncr:1_{A3149120-0453-41DA-A8BE-02CCC39472AA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CONSOLIDADO" sheetId="10" state="hidden" r:id="rId1"/>
    <sheet name="MOV BANCARIOS 25" sheetId="15" r:id="rId2"/>
    <sheet name="FLUJO DE CAJA ARS2024 " sheetId="12" r:id="rId3"/>
    <sheet name="FLUJO DE CAJA ARS2023" sheetId="1" state="hidden" r:id="rId4"/>
    <sheet name="FLUJO DE CAJA USD2023 " sheetId="11" state="hidden" r:id="rId5"/>
  </sheets>
  <externalReferences>
    <externalReference r:id="rId6"/>
    <externalReference r:id="rId7"/>
    <externalReference r:id="rId8"/>
  </externalReferences>
  <definedNames>
    <definedName name="ACT">#REF!</definedName>
    <definedName name="ACTIVIDAD">#REF!</definedName>
    <definedName name="ADMINISTRACION">#REF!</definedName>
    <definedName name="AGRICULTURA">#REF!</definedName>
    <definedName name="AMORTBI">'[1]Bal1202-200603'!$U$226</definedName>
    <definedName name="AMORTBU">'[1]Bal1202-200603'!$U$225</definedName>
    <definedName name="BASEDATOS">#REF!</definedName>
    <definedName name="BOVINOS">#REF!</definedName>
    <definedName name="CAPRINOS">#REF!</definedName>
    <definedName name="COMBUSTIBLE">#REF!</definedName>
    <definedName name="EOAF">'[1]Bal1202-200603'!$E$10:$R$251</definedName>
    <definedName name="EOAF1">'[1]Bal1202-200603'!$R$10:$R$251</definedName>
    <definedName name="EST">#REF!</definedName>
    <definedName name="ESTADO">[2]LISTAS!$O$3:$O$6</definedName>
    <definedName name="ESTRUCTURA">#REF!</definedName>
    <definedName name="FORRAJE">#REF!</definedName>
    <definedName name="FR">#REF!</definedName>
    <definedName name="GANADERIA">#REF!</definedName>
    <definedName name="GENERAL">#REF!</definedName>
    <definedName name="IMPUESTOS">#REF!</definedName>
    <definedName name="INTERESES">#REF!</definedName>
    <definedName name="MAQUINARIA">#REF!</definedName>
    <definedName name="OVINO">#REF!</definedName>
    <definedName name="PORCINOS">#REF!</definedName>
    <definedName name="SEGUROS">#REF!</definedName>
    <definedName name="SEMILLAS">[3]!Tabla4[#All]</definedName>
    <definedName name="SOCIOS">#REF!</definedName>
    <definedName name="SUELDOS">#REF!</definedName>
    <definedName name="TIPO_FACT">[2]LISTAS!$S$3:$S$7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5" i="15" l="1"/>
  <c r="J565" i="15"/>
  <c r="G565" i="15"/>
  <c r="K564" i="15"/>
  <c r="J564" i="15"/>
  <c r="G564" i="15"/>
  <c r="K563" i="15"/>
  <c r="J563" i="15"/>
  <c r="G563" i="15"/>
  <c r="K562" i="15"/>
  <c r="J562" i="15"/>
  <c r="G562" i="15"/>
  <c r="K561" i="15"/>
  <c r="J561" i="15"/>
  <c r="G561" i="15"/>
  <c r="K560" i="15"/>
  <c r="J560" i="15"/>
  <c r="G560" i="15"/>
  <c r="K559" i="15"/>
  <c r="J559" i="15"/>
  <c r="G559" i="15"/>
  <c r="K558" i="15"/>
  <c r="J558" i="15"/>
  <c r="G558" i="15"/>
  <c r="K557" i="15"/>
  <c r="J557" i="15"/>
  <c r="G557" i="15"/>
  <c r="K556" i="15"/>
  <c r="J556" i="15"/>
  <c r="G556" i="15"/>
  <c r="K555" i="15"/>
  <c r="J555" i="15"/>
  <c r="G555" i="15"/>
  <c r="K554" i="15"/>
  <c r="J554" i="15"/>
  <c r="G554" i="15"/>
  <c r="K553" i="15"/>
  <c r="J553" i="15"/>
  <c r="G553" i="15"/>
  <c r="K552" i="15"/>
  <c r="J552" i="15"/>
  <c r="G552" i="15"/>
  <c r="K551" i="15"/>
  <c r="J551" i="15"/>
  <c r="G551" i="15"/>
  <c r="K550" i="15"/>
  <c r="J550" i="15"/>
  <c r="G550" i="15"/>
  <c r="K549" i="15"/>
  <c r="J549" i="15"/>
  <c r="G549" i="15"/>
  <c r="K548" i="15"/>
  <c r="J548" i="15"/>
  <c r="G548" i="15"/>
  <c r="K547" i="15"/>
  <c r="J547" i="15"/>
  <c r="G547" i="15"/>
  <c r="K546" i="15"/>
  <c r="J546" i="15"/>
  <c r="G546" i="15"/>
  <c r="K545" i="15"/>
  <c r="J545" i="15"/>
  <c r="G545" i="15"/>
  <c r="K544" i="15"/>
  <c r="J544" i="15"/>
  <c r="G544" i="15"/>
  <c r="K543" i="15"/>
  <c r="J543" i="15"/>
  <c r="G543" i="15"/>
  <c r="K542" i="15"/>
  <c r="J542" i="15"/>
  <c r="G542" i="15"/>
  <c r="K541" i="15"/>
  <c r="J541" i="15"/>
  <c r="G541" i="15"/>
  <c r="K540" i="15"/>
  <c r="J540" i="15"/>
  <c r="G540" i="15"/>
  <c r="K539" i="15"/>
  <c r="J539" i="15"/>
  <c r="G539" i="15"/>
  <c r="K538" i="15"/>
  <c r="J538" i="15"/>
  <c r="G538" i="15"/>
  <c r="K537" i="15"/>
  <c r="J537" i="15"/>
  <c r="G537" i="15"/>
  <c r="K536" i="15"/>
  <c r="J536" i="15"/>
  <c r="G536" i="15"/>
  <c r="K535" i="15"/>
  <c r="J535" i="15"/>
  <c r="G535" i="15"/>
  <c r="K534" i="15"/>
  <c r="J534" i="15"/>
  <c r="G534" i="15"/>
  <c r="K533" i="15"/>
  <c r="J533" i="15"/>
  <c r="G533" i="15"/>
  <c r="K532" i="15"/>
  <c r="J532" i="15"/>
  <c r="G532" i="15"/>
  <c r="K531" i="15"/>
  <c r="J531" i="15"/>
  <c r="G531" i="15"/>
  <c r="K530" i="15"/>
  <c r="J530" i="15"/>
  <c r="G530" i="15"/>
  <c r="K529" i="15"/>
  <c r="J529" i="15"/>
  <c r="G529" i="15"/>
  <c r="K528" i="15"/>
  <c r="J528" i="15"/>
  <c r="G528" i="15"/>
  <c r="K527" i="15"/>
  <c r="J527" i="15"/>
  <c r="G527" i="15"/>
  <c r="K526" i="15"/>
  <c r="J526" i="15"/>
  <c r="G526" i="15"/>
  <c r="K525" i="15"/>
  <c r="J525" i="15"/>
  <c r="G525" i="15"/>
  <c r="K524" i="15"/>
  <c r="J524" i="15"/>
  <c r="G524" i="15"/>
  <c r="K523" i="15"/>
  <c r="J523" i="15"/>
  <c r="G523" i="15"/>
  <c r="K522" i="15"/>
  <c r="J522" i="15"/>
  <c r="G522" i="15"/>
  <c r="K521" i="15"/>
  <c r="J521" i="15"/>
  <c r="G521" i="15"/>
  <c r="K520" i="15"/>
  <c r="J520" i="15"/>
  <c r="G520" i="15"/>
  <c r="K519" i="15"/>
  <c r="J519" i="15"/>
  <c r="G519" i="15"/>
  <c r="K518" i="15"/>
  <c r="J518" i="15"/>
  <c r="G518" i="15"/>
  <c r="K517" i="15"/>
  <c r="J517" i="15"/>
  <c r="G517" i="15"/>
  <c r="K516" i="15"/>
  <c r="J516" i="15"/>
  <c r="G516" i="15"/>
  <c r="K515" i="15"/>
  <c r="J515" i="15"/>
  <c r="G515" i="15"/>
  <c r="K514" i="15"/>
  <c r="J514" i="15"/>
  <c r="G514" i="15"/>
  <c r="K513" i="15"/>
  <c r="J513" i="15"/>
  <c r="G513" i="15"/>
  <c r="K512" i="15"/>
  <c r="J512" i="15"/>
  <c r="G512" i="15"/>
  <c r="K511" i="15"/>
  <c r="J511" i="15"/>
  <c r="G511" i="15"/>
  <c r="K510" i="15"/>
  <c r="J510" i="15"/>
  <c r="G510" i="15"/>
  <c r="K509" i="15"/>
  <c r="J509" i="15"/>
  <c r="G509" i="15"/>
  <c r="K508" i="15"/>
  <c r="J508" i="15"/>
  <c r="G508" i="15"/>
  <c r="K507" i="15"/>
  <c r="J507" i="15"/>
  <c r="G507" i="15"/>
  <c r="K506" i="15"/>
  <c r="J506" i="15"/>
  <c r="G506" i="15"/>
  <c r="K505" i="15"/>
  <c r="J505" i="15"/>
  <c r="G505" i="15"/>
  <c r="K504" i="15"/>
  <c r="J504" i="15"/>
  <c r="G504" i="15"/>
  <c r="K503" i="15"/>
  <c r="J503" i="15"/>
  <c r="G503" i="15"/>
  <c r="K502" i="15"/>
  <c r="J502" i="15"/>
  <c r="G502" i="15"/>
  <c r="K501" i="15"/>
  <c r="J501" i="15"/>
  <c r="G501" i="15"/>
  <c r="K500" i="15"/>
  <c r="J500" i="15"/>
  <c r="G500" i="15"/>
  <c r="K499" i="15"/>
  <c r="J499" i="15"/>
  <c r="G499" i="15"/>
  <c r="K498" i="15"/>
  <c r="J498" i="15"/>
  <c r="G498" i="15"/>
  <c r="K497" i="15"/>
  <c r="J497" i="15"/>
  <c r="G497" i="15"/>
  <c r="K496" i="15"/>
  <c r="J496" i="15"/>
  <c r="G496" i="15"/>
  <c r="K495" i="15"/>
  <c r="J495" i="15"/>
  <c r="G495" i="15"/>
  <c r="K494" i="15"/>
  <c r="J494" i="15"/>
  <c r="G494" i="15"/>
  <c r="K493" i="15"/>
  <c r="J493" i="15"/>
  <c r="G493" i="15"/>
  <c r="K492" i="15"/>
  <c r="J492" i="15"/>
  <c r="G492" i="15"/>
  <c r="K491" i="15"/>
  <c r="J491" i="15"/>
  <c r="G491" i="15"/>
  <c r="K490" i="15"/>
  <c r="J490" i="15"/>
  <c r="G490" i="15"/>
  <c r="K489" i="15"/>
  <c r="J489" i="15"/>
  <c r="G489" i="15"/>
  <c r="K488" i="15"/>
  <c r="J488" i="15"/>
  <c r="G488" i="15"/>
  <c r="K487" i="15"/>
  <c r="J487" i="15"/>
  <c r="G487" i="15"/>
  <c r="K486" i="15"/>
  <c r="J486" i="15"/>
  <c r="G486" i="15"/>
  <c r="K485" i="15"/>
  <c r="J485" i="15"/>
  <c r="G485" i="15"/>
  <c r="K484" i="15"/>
  <c r="J484" i="15"/>
  <c r="G484" i="15"/>
  <c r="K483" i="15"/>
  <c r="J483" i="15"/>
  <c r="G483" i="15"/>
  <c r="K482" i="15"/>
  <c r="J482" i="15"/>
  <c r="G482" i="15"/>
  <c r="K481" i="15"/>
  <c r="J481" i="15"/>
  <c r="G481" i="15"/>
  <c r="K480" i="15"/>
  <c r="J480" i="15"/>
  <c r="G480" i="15"/>
  <c r="K479" i="15"/>
  <c r="J479" i="15"/>
  <c r="G479" i="15"/>
  <c r="K478" i="15"/>
  <c r="J478" i="15"/>
  <c r="G478" i="15"/>
  <c r="K477" i="15"/>
  <c r="J477" i="15"/>
  <c r="G477" i="15"/>
  <c r="K476" i="15"/>
  <c r="J476" i="15"/>
  <c r="G476" i="15"/>
  <c r="K475" i="15"/>
  <c r="J475" i="15"/>
  <c r="G475" i="15"/>
  <c r="K474" i="15"/>
  <c r="J474" i="15"/>
  <c r="G474" i="15"/>
  <c r="K473" i="15"/>
  <c r="J473" i="15"/>
  <c r="G473" i="15"/>
  <c r="K472" i="15"/>
  <c r="J472" i="15"/>
  <c r="G472" i="15"/>
  <c r="K471" i="15"/>
  <c r="J471" i="15"/>
  <c r="G471" i="15"/>
  <c r="K470" i="15"/>
  <c r="J470" i="15"/>
  <c r="G470" i="15"/>
  <c r="K469" i="15"/>
  <c r="J469" i="15"/>
  <c r="G469" i="15"/>
  <c r="K468" i="15"/>
  <c r="J468" i="15"/>
  <c r="G468" i="15"/>
  <c r="K467" i="15"/>
  <c r="J467" i="15"/>
  <c r="G467" i="15"/>
  <c r="K466" i="15"/>
  <c r="J466" i="15"/>
  <c r="G466" i="15"/>
  <c r="K465" i="15"/>
  <c r="J465" i="15"/>
  <c r="G465" i="15"/>
  <c r="K464" i="15"/>
  <c r="J464" i="15"/>
  <c r="G464" i="15"/>
  <c r="K463" i="15"/>
  <c r="J463" i="15"/>
  <c r="G463" i="15"/>
  <c r="K462" i="15"/>
  <c r="J462" i="15"/>
  <c r="G462" i="15"/>
  <c r="K461" i="15"/>
  <c r="J461" i="15"/>
  <c r="G461" i="15"/>
  <c r="K460" i="15"/>
  <c r="J460" i="15"/>
  <c r="G460" i="15"/>
  <c r="K459" i="15"/>
  <c r="J459" i="15"/>
  <c r="G459" i="15"/>
  <c r="K458" i="15"/>
  <c r="J458" i="15"/>
  <c r="G458" i="15"/>
  <c r="K457" i="15"/>
  <c r="J457" i="15"/>
  <c r="G457" i="15"/>
  <c r="K456" i="15"/>
  <c r="J456" i="15"/>
  <c r="G456" i="15"/>
  <c r="K455" i="15"/>
  <c r="J455" i="15"/>
  <c r="G455" i="15"/>
  <c r="K454" i="15"/>
  <c r="J454" i="15"/>
  <c r="G454" i="15"/>
  <c r="K453" i="15"/>
  <c r="J453" i="15"/>
  <c r="G453" i="15"/>
  <c r="K452" i="15"/>
  <c r="J452" i="15"/>
  <c r="G452" i="15"/>
  <c r="K451" i="15"/>
  <c r="J451" i="15"/>
  <c r="G451" i="15"/>
  <c r="K450" i="15"/>
  <c r="J450" i="15"/>
  <c r="G450" i="15"/>
  <c r="K449" i="15"/>
  <c r="J449" i="15"/>
  <c r="G449" i="15"/>
  <c r="K448" i="15"/>
  <c r="J448" i="15"/>
  <c r="G448" i="15"/>
  <c r="K447" i="15"/>
  <c r="J447" i="15"/>
  <c r="G447" i="15"/>
  <c r="K446" i="15"/>
  <c r="J446" i="15"/>
  <c r="G446" i="15"/>
  <c r="K445" i="15"/>
  <c r="J445" i="15"/>
  <c r="G445" i="15"/>
  <c r="K444" i="15"/>
  <c r="J444" i="15"/>
  <c r="G444" i="15"/>
  <c r="K443" i="15"/>
  <c r="J443" i="15"/>
  <c r="G443" i="15"/>
  <c r="K442" i="15"/>
  <c r="J442" i="15"/>
  <c r="G442" i="15"/>
  <c r="K441" i="15"/>
  <c r="J441" i="15"/>
  <c r="G441" i="15"/>
  <c r="K440" i="15"/>
  <c r="J440" i="15"/>
  <c r="G440" i="15"/>
  <c r="K439" i="15"/>
  <c r="J439" i="15"/>
  <c r="G439" i="15"/>
  <c r="K438" i="15"/>
  <c r="J438" i="15"/>
  <c r="G438" i="15"/>
  <c r="K437" i="15"/>
  <c r="J437" i="15"/>
  <c r="G437" i="15"/>
  <c r="K436" i="15"/>
  <c r="J436" i="15"/>
  <c r="G436" i="15"/>
  <c r="K435" i="15"/>
  <c r="J435" i="15"/>
  <c r="G435" i="15"/>
  <c r="K434" i="15"/>
  <c r="J434" i="15"/>
  <c r="G434" i="15"/>
  <c r="K433" i="15"/>
  <c r="J433" i="15"/>
  <c r="G433" i="15"/>
  <c r="K432" i="15"/>
  <c r="J432" i="15"/>
  <c r="G432" i="15"/>
  <c r="K431" i="15"/>
  <c r="J431" i="15"/>
  <c r="G431" i="15"/>
  <c r="K430" i="15"/>
  <c r="J430" i="15"/>
  <c r="G430" i="15"/>
  <c r="K429" i="15"/>
  <c r="J429" i="15"/>
  <c r="G429" i="15"/>
  <c r="K428" i="15"/>
  <c r="J428" i="15"/>
  <c r="G428" i="15"/>
  <c r="K427" i="15"/>
  <c r="J427" i="15"/>
  <c r="G427" i="15"/>
  <c r="K426" i="15"/>
  <c r="J426" i="15"/>
  <c r="G426" i="15"/>
  <c r="K425" i="15"/>
  <c r="J425" i="15"/>
  <c r="G425" i="15"/>
  <c r="K424" i="15"/>
  <c r="J424" i="15"/>
  <c r="G424" i="15"/>
  <c r="K423" i="15"/>
  <c r="J423" i="15"/>
  <c r="G423" i="15"/>
  <c r="K422" i="15"/>
  <c r="J422" i="15"/>
  <c r="G422" i="15"/>
  <c r="K421" i="15"/>
  <c r="J421" i="15"/>
  <c r="G421" i="15"/>
  <c r="K420" i="15"/>
  <c r="J420" i="15"/>
  <c r="G420" i="15"/>
  <c r="K419" i="15"/>
  <c r="J419" i="15"/>
  <c r="G419" i="15"/>
  <c r="K418" i="15"/>
  <c r="J418" i="15"/>
  <c r="G418" i="15"/>
  <c r="K417" i="15"/>
  <c r="J417" i="15"/>
  <c r="G417" i="15"/>
  <c r="K416" i="15"/>
  <c r="J416" i="15"/>
  <c r="G416" i="15"/>
  <c r="K415" i="15"/>
  <c r="J415" i="15"/>
  <c r="G415" i="15"/>
  <c r="K414" i="15"/>
  <c r="J414" i="15"/>
  <c r="G414" i="15"/>
  <c r="K413" i="15"/>
  <c r="J413" i="15"/>
  <c r="G413" i="15"/>
  <c r="K412" i="15"/>
  <c r="J412" i="15"/>
  <c r="G412" i="15"/>
  <c r="K411" i="15"/>
  <c r="J411" i="15"/>
  <c r="G411" i="15"/>
  <c r="K410" i="15"/>
  <c r="J410" i="15"/>
  <c r="G410" i="15"/>
  <c r="K409" i="15"/>
  <c r="J409" i="15"/>
  <c r="G409" i="15"/>
  <c r="K408" i="15"/>
  <c r="J408" i="15"/>
  <c r="G408" i="15"/>
  <c r="K407" i="15"/>
  <c r="J407" i="15"/>
  <c r="G407" i="15"/>
  <c r="K406" i="15"/>
  <c r="J406" i="15"/>
  <c r="G406" i="15"/>
  <c r="K405" i="15"/>
  <c r="J405" i="15"/>
  <c r="G405" i="15"/>
  <c r="K404" i="15"/>
  <c r="J404" i="15"/>
  <c r="G404" i="15"/>
  <c r="K403" i="15"/>
  <c r="J403" i="15"/>
  <c r="G403" i="15"/>
  <c r="K402" i="15"/>
  <c r="J402" i="15"/>
  <c r="G402" i="15"/>
  <c r="K401" i="15"/>
  <c r="J401" i="15"/>
  <c r="G401" i="15"/>
  <c r="K400" i="15"/>
  <c r="J400" i="15"/>
  <c r="G400" i="15"/>
  <c r="K399" i="15"/>
  <c r="J399" i="15"/>
  <c r="G399" i="15"/>
  <c r="K398" i="15"/>
  <c r="J398" i="15"/>
  <c r="G398" i="15"/>
  <c r="K397" i="15"/>
  <c r="J397" i="15"/>
  <c r="G397" i="15"/>
  <c r="K396" i="15"/>
  <c r="J396" i="15"/>
  <c r="G396" i="15"/>
  <c r="K395" i="15"/>
  <c r="J395" i="15"/>
  <c r="G395" i="15"/>
  <c r="K394" i="15"/>
  <c r="J394" i="15"/>
  <c r="G394" i="15"/>
  <c r="K393" i="15"/>
  <c r="J393" i="15"/>
  <c r="G393" i="15"/>
  <c r="K392" i="15"/>
  <c r="J392" i="15"/>
  <c r="G392" i="15"/>
  <c r="K391" i="15"/>
  <c r="J391" i="15"/>
  <c r="G391" i="15"/>
  <c r="K390" i="15"/>
  <c r="J390" i="15"/>
  <c r="G390" i="15"/>
  <c r="K389" i="15"/>
  <c r="J389" i="15"/>
  <c r="G389" i="15"/>
  <c r="K388" i="15"/>
  <c r="J388" i="15"/>
  <c r="G388" i="15"/>
  <c r="K387" i="15"/>
  <c r="J387" i="15"/>
  <c r="G387" i="15"/>
  <c r="K386" i="15"/>
  <c r="J386" i="15"/>
  <c r="G386" i="15"/>
  <c r="K385" i="15"/>
  <c r="J385" i="15"/>
  <c r="G385" i="15"/>
  <c r="K384" i="15"/>
  <c r="J384" i="15"/>
  <c r="G384" i="15"/>
  <c r="K383" i="15"/>
  <c r="J383" i="15"/>
  <c r="G383" i="15"/>
  <c r="K382" i="15"/>
  <c r="J382" i="15"/>
  <c r="G382" i="15"/>
  <c r="K381" i="15"/>
  <c r="J381" i="15"/>
  <c r="G381" i="15"/>
  <c r="K380" i="15"/>
  <c r="J380" i="15"/>
  <c r="G380" i="15"/>
  <c r="K379" i="15"/>
  <c r="J379" i="15"/>
  <c r="G379" i="15"/>
  <c r="K378" i="15"/>
  <c r="J378" i="15"/>
  <c r="G378" i="15"/>
  <c r="K377" i="15"/>
  <c r="J377" i="15"/>
  <c r="G377" i="15"/>
  <c r="K376" i="15"/>
  <c r="J376" i="15"/>
  <c r="G376" i="15"/>
  <c r="K375" i="15"/>
  <c r="J375" i="15"/>
  <c r="G375" i="15"/>
  <c r="K374" i="15"/>
  <c r="J374" i="15"/>
  <c r="G374" i="15"/>
  <c r="K373" i="15"/>
  <c r="J373" i="15"/>
  <c r="G373" i="15"/>
  <c r="K372" i="15"/>
  <c r="J372" i="15"/>
  <c r="G372" i="15"/>
  <c r="K371" i="15"/>
  <c r="J371" i="15"/>
  <c r="G371" i="15"/>
  <c r="K370" i="15"/>
  <c r="J370" i="15"/>
  <c r="G370" i="15"/>
  <c r="K369" i="15"/>
  <c r="J369" i="15"/>
  <c r="G369" i="15"/>
  <c r="K368" i="15"/>
  <c r="J368" i="15"/>
  <c r="G368" i="15"/>
  <c r="K367" i="15"/>
  <c r="J367" i="15"/>
  <c r="G367" i="15"/>
  <c r="K366" i="15"/>
  <c r="J366" i="15"/>
  <c r="G366" i="15"/>
  <c r="K365" i="15"/>
  <c r="J365" i="15"/>
  <c r="G365" i="15"/>
  <c r="K364" i="15"/>
  <c r="J364" i="15"/>
  <c r="G364" i="15"/>
  <c r="K363" i="15"/>
  <c r="J363" i="15"/>
  <c r="G363" i="15"/>
  <c r="K362" i="15"/>
  <c r="J362" i="15"/>
  <c r="G362" i="15"/>
  <c r="K361" i="15"/>
  <c r="J361" i="15"/>
  <c r="G361" i="15"/>
  <c r="K360" i="15"/>
  <c r="J360" i="15"/>
  <c r="G360" i="15"/>
  <c r="K359" i="15"/>
  <c r="J359" i="15"/>
  <c r="G359" i="15"/>
  <c r="K358" i="15"/>
  <c r="J358" i="15"/>
  <c r="G358" i="15"/>
  <c r="K357" i="15"/>
  <c r="J357" i="15"/>
  <c r="G357" i="15"/>
  <c r="K356" i="15"/>
  <c r="J356" i="15"/>
  <c r="G356" i="15"/>
  <c r="K355" i="15"/>
  <c r="J355" i="15"/>
  <c r="G355" i="15"/>
  <c r="K354" i="15"/>
  <c r="J354" i="15"/>
  <c r="G354" i="15"/>
  <c r="K353" i="15"/>
  <c r="J353" i="15"/>
  <c r="G353" i="15"/>
  <c r="K352" i="15"/>
  <c r="J352" i="15"/>
  <c r="G352" i="15"/>
  <c r="K351" i="15"/>
  <c r="J351" i="15"/>
  <c r="G351" i="15"/>
  <c r="K350" i="15"/>
  <c r="J350" i="15"/>
  <c r="G350" i="15"/>
  <c r="K349" i="15"/>
  <c r="J349" i="15"/>
  <c r="G349" i="15"/>
  <c r="K348" i="15"/>
  <c r="J348" i="15"/>
  <c r="G348" i="15"/>
  <c r="K347" i="15"/>
  <c r="J347" i="15"/>
  <c r="G347" i="15"/>
  <c r="K346" i="15"/>
  <c r="J346" i="15"/>
  <c r="G346" i="15"/>
  <c r="K345" i="15"/>
  <c r="J345" i="15"/>
  <c r="G345" i="15"/>
  <c r="K344" i="15"/>
  <c r="J344" i="15"/>
  <c r="G344" i="15"/>
  <c r="K343" i="15"/>
  <c r="J343" i="15"/>
  <c r="G343" i="15"/>
  <c r="K342" i="15"/>
  <c r="J342" i="15"/>
  <c r="G342" i="15"/>
  <c r="K341" i="15"/>
  <c r="J341" i="15"/>
  <c r="G341" i="15"/>
  <c r="K340" i="15"/>
  <c r="J340" i="15"/>
  <c r="G340" i="15"/>
  <c r="K339" i="15"/>
  <c r="J339" i="15"/>
  <c r="G339" i="15"/>
  <c r="K338" i="15"/>
  <c r="J338" i="15"/>
  <c r="G338" i="15"/>
  <c r="K337" i="15"/>
  <c r="J337" i="15"/>
  <c r="G337" i="15"/>
  <c r="K336" i="15"/>
  <c r="J336" i="15"/>
  <c r="G336" i="15"/>
  <c r="K335" i="15"/>
  <c r="J335" i="15"/>
  <c r="G335" i="15"/>
  <c r="K334" i="15"/>
  <c r="J334" i="15"/>
  <c r="G334" i="15"/>
  <c r="K333" i="15"/>
  <c r="J333" i="15"/>
  <c r="G333" i="15"/>
  <c r="K332" i="15"/>
  <c r="J332" i="15"/>
  <c r="G332" i="15"/>
  <c r="K331" i="15"/>
  <c r="J331" i="15"/>
  <c r="G331" i="15"/>
  <c r="K330" i="15"/>
  <c r="J330" i="15"/>
  <c r="G330" i="15"/>
  <c r="K329" i="15"/>
  <c r="J329" i="15"/>
  <c r="G329" i="15"/>
  <c r="K328" i="15"/>
  <c r="J328" i="15"/>
  <c r="G328" i="15"/>
  <c r="K327" i="15"/>
  <c r="J327" i="15"/>
  <c r="G327" i="15"/>
  <c r="K326" i="15"/>
  <c r="J326" i="15"/>
  <c r="G326" i="15"/>
  <c r="K325" i="15"/>
  <c r="J325" i="15"/>
  <c r="G325" i="15"/>
  <c r="K324" i="15"/>
  <c r="J324" i="15"/>
  <c r="G324" i="15"/>
  <c r="K323" i="15"/>
  <c r="J323" i="15"/>
  <c r="G323" i="15"/>
  <c r="K322" i="15"/>
  <c r="J322" i="15"/>
  <c r="G322" i="15"/>
  <c r="K321" i="15"/>
  <c r="J321" i="15"/>
  <c r="G321" i="15"/>
  <c r="K320" i="15"/>
  <c r="J320" i="15"/>
  <c r="G320" i="15"/>
  <c r="K319" i="15"/>
  <c r="J319" i="15"/>
  <c r="G319" i="15"/>
  <c r="K318" i="15"/>
  <c r="J318" i="15"/>
  <c r="G318" i="15"/>
  <c r="K317" i="15"/>
  <c r="J317" i="15"/>
  <c r="G317" i="15"/>
  <c r="K316" i="15"/>
  <c r="J316" i="15"/>
  <c r="G316" i="15"/>
  <c r="K315" i="15"/>
  <c r="J315" i="15"/>
  <c r="G315" i="15"/>
  <c r="K314" i="15"/>
  <c r="J314" i="15"/>
  <c r="G314" i="15"/>
  <c r="K313" i="15"/>
  <c r="J313" i="15"/>
  <c r="G313" i="15"/>
  <c r="K312" i="15"/>
  <c r="J312" i="15"/>
  <c r="G312" i="15"/>
  <c r="K311" i="15"/>
  <c r="J311" i="15"/>
  <c r="G311" i="15"/>
  <c r="K310" i="15"/>
  <c r="J310" i="15"/>
  <c r="G310" i="15"/>
  <c r="K309" i="15"/>
  <c r="J309" i="15"/>
  <c r="G309" i="15"/>
  <c r="K308" i="15"/>
  <c r="J308" i="15"/>
  <c r="G308" i="15"/>
  <c r="K307" i="15"/>
  <c r="J307" i="15"/>
  <c r="G307" i="15"/>
  <c r="K306" i="15"/>
  <c r="J306" i="15"/>
  <c r="G306" i="15"/>
  <c r="K305" i="15"/>
  <c r="J305" i="15"/>
  <c r="G305" i="15"/>
  <c r="K304" i="15"/>
  <c r="J304" i="15"/>
  <c r="G304" i="15"/>
  <c r="K303" i="15"/>
  <c r="J303" i="15"/>
  <c r="G303" i="15"/>
  <c r="K302" i="15"/>
  <c r="J302" i="15"/>
  <c r="G302" i="15"/>
  <c r="K301" i="15"/>
  <c r="J301" i="15"/>
  <c r="G301" i="15"/>
  <c r="K300" i="15"/>
  <c r="J300" i="15"/>
  <c r="G300" i="15"/>
  <c r="K299" i="15"/>
  <c r="J299" i="15"/>
  <c r="G299" i="15"/>
  <c r="K298" i="15"/>
  <c r="J298" i="15"/>
  <c r="G298" i="15"/>
  <c r="K297" i="15"/>
  <c r="J297" i="15"/>
  <c r="G297" i="15"/>
  <c r="K296" i="15"/>
  <c r="J296" i="15"/>
  <c r="G296" i="15"/>
  <c r="K295" i="15"/>
  <c r="J295" i="15"/>
  <c r="G295" i="15"/>
  <c r="K294" i="15"/>
  <c r="J294" i="15"/>
  <c r="G294" i="15"/>
  <c r="K293" i="15"/>
  <c r="J293" i="15"/>
  <c r="G293" i="15"/>
  <c r="K292" i="15"/>
  <c r="J292" i="15"/>
  <c r="G292" i="15"/>
  <c r="K291" i="15"/>
  <c r="J291" i="15"/>
  <c r="G291" i="15"/>
  <c r="K290" i="15"/>
  <c r="J290" i="15"/>
  <c r="G290" i="15"/>
  <c r="K289" i="15"/>
  <c r="J289" i="15"/>
  <c r="G289" i="15"/>
  <c r="K288" i="15"/>
  <c r="J288" i="15"/>
  <c r="G288" i="15"/>
  <c r="K287" i="15"/>
  <c r="J287" i="15"/>
  <c r="G287" i="15"/>
  <c r="K286" i="15"/>
  <c r="J286" i="15"/>
  <c r="G286" i="15"/>
  <c r="K285" i="15"/>
  <c r="J285" i="15"/>
  <c r="G285" i="15"/>
  <c r="K284" i="15"/>
  <c r="J284" i="15"/>
  <c r="G284" i="15"/>
  <c r="K283" i="15"/>
  <c r="J283" i="15"/>
  <c r="G283" i="15"/>
  <c r="K282" i="15"/>
  <c r="J282" i="15"/>
  <c r="G282" i="15"/>
  <c r="K281" i="15"/>
  <c r="J281" i="15"/>
  <c r="G281" i="15"/>
  <c r="K280" i="15"/>
  <c r="J280" i="15"/>
  <c r="G280" i="15"/>
  <c r="K279" i="15"/>
  <c r="J279" i="15"/>
  <c r="G279" i="15"/>
  <c r="K278" i="15"/>
  <c r="J278" i="15"/>
  <c r="G278" i="15"/>
  <c r="K277" i="15"/>
  <c r="J277" i="15"/>
  <c r="G277" i="15"/>
  <c r="K276" i="15"/>
  <c r="J276" i="15"/>
  <c r="G276" i="15"/>
  <c r="K275" i="15"/>
  <c r="J275" i="15"/>
  <c r="G275" i="15"/>
  <c r="K274" i="15"/>
  <c r="J274" i="15"/>
  <c r="G274" i="15"/>
  <c r="K273" i="15"/>
  <c r="J273" i="15"/>
  <c r="G273" i="15"/>
  <c r="K272" i="15"/>
  <c r="J272" i="15"/>
  <c r="G272" i="15"/>
  <c r="K271" i="15"/>
  <c r="J271" i="15"/>
  <c r="G271" i="15"/>
  <c r="K270" i="15"/>
  <c r="J270" i="15"/>
  <c r="G270" i="15"/>
  <c r="K269" i="15"/>
  <c r="J269" i="15"/>
  <c r="G269" i="15"/>
  <c r="K268" i="15"/>
  <c r="J268" i="15"/>
  <c r="G268" i="15"/>
  <c r="K267" i="15"/>
  <c r="J267" i="15"/>
  <c r="G267" i="15"/>
  <c r="K266" i="15"/>
  <c r="J266" i="15"/>
  <c r="K265" i="15"/>
  <c r="J265" i="15"/>
  <c r="G265" i="15"/>
  <c r="K264" i="15"/>
  <c r="J264" i="15"/>
  <c r="G264" i="15"/>
  <c r="K263" i="15"/>
  <c r="J263" i="15"/>
  <c r="G263" i="15"/>
  <c r="K262" i="15"/>
  <c r="J262" i="15"/>
  <c r="G262" i="15"/>
  <c r="K261" i="15"/>
  <c r="J261" i="15"/>
  <c r="G261" i="15"/>
  <c r="K260" i="15"/>
  <c r="J260" i="15"/>
  <c r="G260" i="15"/>
  <c r="K259" i="15"/>
  <c r="J259" i="15"/>
  <c r="G259" i="15"/>
  <c r="K258" i="15"/>
  <c r="J258" i="15"/>
  <c r="G258" i="15"/>
  <c r="K257" i="15"/>
  <c r="J257" i="15"/>
  <c r="G257" i="15"/>
  <c r="K256" i="15"/>
  <c r="J256" i="15"/>
  <c r="G256" i="15"/>
  <c r="K255" i="15"/>
  <c r="J255" i="15"/>
  <c r="G255" i="15"/>
  <c r="K254" i="15"/>
  <c r="J254" i="15"/>
  <c r="G254" i="15"/>
  <c r="K253" i="15"/>
  <c r="J253" i="15"/>
  <c r="G253" i="15"/>
  <c r="K252" i="15"/>
  <c r="J252" i="15"/>
  <c r="G252" i="15"/>
  <c r="K251" i="15"/>
  <c r="J251" i="15"/>
  <c r="G251" i="15"/>
  <c r="K250" i="15"/>
  <c r="J250" i="15"/>
  <c r="G250" i="15"/>
  <c r="K249" i="15"/>
  <c r="J249" i="15"/>
  <c r="G249" i="15"/>
  <c r="K248" i="15"/>
  <c r="J248" i="15"/>
  <c r="G248" i="15"/>
  <c r="K247" i="15"/>
  <c r="J247" i="15"/>
  <c r="G247" i="15"/>
  <c r="K246" i="15"/>
  <c r="J246" i="15"/>
  <c r="G246" i="15"/>
  <c r="K245" i="15"/>
  <c r="J245" i="15"/>
  <c r="G245" i="15"/>
  <c r="K244" i="15"/>
  <c r="J244" i="15"/>
  <c r="G244" i="15"/>
  <c r="K243" i="15"/>
  <c r="J243" i="15"/>
  <c r="G243" i="15"/>
  <c r="K242" i="15"/>
  <c r="J242" i="15"/>
  <c r="G242" i="15"/>
  <c r="K241" i="15"/>
  <c r="J241" i="15"/>
  <c r="G241" i="15"/>
  <c r="K240" i="15"/>
  <c r="J240" i="15"/>
  <c r="G240" i="15"/>
  <c r="K239" i="15"/>
  <c r="J239" i="15"/>
  <c r="G239" i="15"/>
  <c r="K238" i="15"/>
  <c r="J238" i="15"/>
  <c r="G238" i="15"/>
  <c r="K237" i="15"/>
  <c r="J237" i="15"/>
  <c r="G237" i="15"/>
  <c r="K236" i="15"/>
  <c r="J236" i="15"/>
  <c r="G236" i="15"/>
  <c r="K235" i="15"/>
  <c r="J235" i="15"/>
  <c r="G235" i="15"/>
  <c r="K234" i="15"/>
  <c r="J234" i="15"/>
  <c r="G234" i="15"/>
  <c r="K233" i="15"/>
  <c r="J233" i="15"/>
  <c r="G233" i="15"/>
  <c r="K232" i="15"/>
  <c r="J232" i="15"/>
  <c r="G232" i="15"/>
  <c r="K231" i="15"/>
  <c r="J231" i="15"/>
  <c r="G231" i="15"/>
  <c r="K230" i="15"/>
  <c r="J230" i="15"/>
  <c r="G230" i="15"/>
  <c r="K229" i="15"/>
  <c r="J229" i="15"/>
  <c r="G229" i="15"/>
  <c r="K228" i="15"/>
  <c r="J228" i="15"/>
  <c r="G228" i="15"/>
  <c r="K227" i="15"/>
  <c r="J227" i="15"/>
  <c r="G227" i="15"/>
  <c r="K226" i="15"/>
  <c r="J226" i="15"/>
  <c r="G226" i="15"/>
  <c r="K225" i="15"/>
  <c r="J225" i="15"/>
  <c r="G225" i="15"/>
  <c r="K224" i="15"/>
  <c r="J224" i="15"/>
  <c r="G224" i="15"/>
  <c r="K223" i="15"/>
  <c r="J223" i="15"/>
  <c r="G223" i="15"/>
  <c r="K222" i="15"/>
  <c r="J222" i="15"/>
  <c r="G222" i="15"/>
  <c r="K221" i="15"/>
  <c r="J221" i="15"/>
  <c r="G221" i="15"/>
  <c r="K220" i="15"/>
  <c r="J220" i="15"/>
  <c r="G220" i="15"/>
  <c r="K219" i="15"/>
  <c r="J219" i="15"/>
  <c r="G219" i="15"/>
  <c r="K218" i="15"/>
  <c r="J218" i="15"/>
  <c r="G218" i="15"/>
  <c r="K217" i="15"/>
  <c r="J217" i="15"/>
  <c r="G217" i="15"/>
  <c r="K216" i="15"/>
  <c r="J216" i="15"/>
  <c r="G216" i="15"/>
  <c r="K215" i="15"/>
  <c r="J215" i="15"/>
  <c r="G215" i="15"/>
  <c r="K214" i="15"/>
  <c r="J214" i="15"/>
  <c r="G214" i="15"/>
  <c r="K213" i="15"/>
  <c r="J213" i="15"/>
  <c r="G213" i="15"/>
  <c r="K212" i="15"/>
  <c r="J212" i="15"/>
  <c r="G212" i="15"/>
  <c r="K211" i="15"/>
  <c r="J211" i="15"/>
  <c r="G211" i="15"/>
  <c r="K210" i="15"/>
  <c r="J210" i="15"/>
  <c r="G210" i="15"/>
  <c r="K209" i="15"/>
  <c r="J209" i="15"/>
  <c r="G209" i="15"/>
  <c r="K208" i="15"/>
  <c r="J208" i="15"/>
  <c r="G208" i="15"/>
  <c r="K207" i="15"/>
  <c r="J207" i="15"/>
  <c r="G207" i="15"/>
  <c r="K206" i="15"/>
  <c r="J206" i="15"/>
  <c r="G206" i="15"/>
  <c r="K205" i="15"/>
  <c r="J205" i="15"/>
  <c r="G205" i="15"/>
  <c r="K204" i="15"/>
  <c r="J204" i="15"/>
  <c r="G204" i="15"/>
  <c r="K203" i="15"/>
  <c r="J203" i="15"/>
  <c r="G203" i="15"/>
  <c r="K202" i="15"/>
  <c r="J202" i="15"/>
  <c r="G202" i="15"/>
  <c r="K201" i="15"/>
  <c r="J201" i="15"/>
  <c r="G201" i="15"/>
  <c r="K200" i="15"/>
  <c r="J200" i="15"/>
  <c r="G200" i="15"/>
  <c r="K199" i="15"/>
  <c r="J199" i="15"/>
  <c r="G199" i="15"/>
  <c r="K198" i="15"/>
  <c r="J198" i="15"/>
  <c r="G198" i="15"/>
  <c r="K197" i="15"/>
  <c r="J197" i="15"/>
  <c r="G197" i="15"/>
  <c r="K196" i="15"/>
  <c r="J196" i="15"/>
  <c r="G196" i="15"/>
  <c r="K195" i="15"/>
  <c r="J195" i="15"/>
  <c r="G195" i="15"/>
  <c r="K194" i="15"/>
  <c r="J194" i="15"/>
  <c r="G194" i="15"/>
  <c r="K193" i="15"/>
  <c r="J193" i="15"/>
  <c r="G193" i="15"/>
  <c r="K192" i="15"/>
  <c r="J192" i="15"/>
  <c r="G192" i="15"/>
  <c r="K191" i="15"/>
  <c r="J191" i="15"/>
  <c r="G191" i="15"/>
  <c r="K190" i="15"/>
  <c r="J190" i="15"/>
  <c r="G190" i="15"/>
  <c r="K189" i="15"/>
  <c r="J189" i="15"/>
  <c r="G189" i="15"/>
  <c r="K188" i="15"/>
  <c r="J188" i="15"/>
  <c r="G188" i="15"/>
  <c r="K187" i="15"/>
  <c r="J187" i="15"/>
  <c r="G187" i="15"/>
  <c r="K186" i="15"/>
  <c r="J186" i="15"/>
  <c r="G186" i="15"/>
  <c r="K185" i="15"/>
  <c r="J185" i="15"/>
  <c r="G185" i="15"/>
  <c r="K184" i="15"/>
  <c r="J184" i="15"/>
  <c r="G184" i="15"/>
  <c r="K183" i="15"/>
  <c r="J183" i="15"/>
  <c r="G183" i="15"/>
  <c r="K182" i="15"/>
  <c r="J182" i="15"/>
  <c r="G182" i="15"/>
  <c r="A182" i="15"/>
  <c r="K181" i="15"/>
  <c r="J181" i="15"/>
  <c r="G181" i="15"/>
  <c r="A181" i="15"/>
  <c r="K180" i="15"/>
  <c r="J180" i="15"/>
  <c r="G180" i="15"/>
  <c r="A180" i="15"/>
  <c r="K179" i="15"/>
  <c r="J179" i="15"/>
  <c r="G179" i="15"/>
  <c r="A179" i="15"/>
  <c r="K178" i="15"/>
  <c r="J178" i="15"/>
  <c r="G178" i="15"/>
  <c r="A178" i="15"/>
  <c r="K177" i="15"/>
  <c r="J177" i="15"/>
  <c r="G177" i="15"/>
  <c r="A177" i="15"/>
  <c r="K176" i="15"/>
  <c r="J176" i="15"/>
  <c r="G176" i="15"/>
  <c r="A176" i="15"/>
  <c r="K175" i="15"/>
  <c r="J175" i="15"/>
  <c r="G175" i="15"/>
  <c r="A175" i="15"/>
  <c r="K174" i="15"/>
  <c r="J174" i="15"/>
  <c r="G174" i="15"/>
  <c r="A174" i="15"/>
  <c r="K173" i="15"/>
  <c r="J173" i="15"/>
  <c r="G173" i="15"/>
  <c r="K172" i="15"/>
  <c r="J172" i="15"/>
  <c r="G172" i="15"/>
  <c r="K171" i="15"/>
  <c r="J171" i="15"/>
  <c r="G171" i="15"/>
  <c r="K170" i="15"/>
  <c r="J170" i="15"/>
  <c r="G170" i="15"/>
  <c r="K169" i="15"/>
  <c r="J169" i="15"/>
  <c r="G169" i="15"/>
  <c r="K168" i="15"/>
  <c r="J168" i="15"/>
  <c r="G168" i="15"/>
  <c r="K167" i="15"/>
  <c r="J167" i="15"/>
  <c r="G167" i="15"/>
  <c r="K166" i="15"/>
  <c r="J166" i="15"/>
  <c r="G166" i="15"/>
  <c r="K165" i="15"/>
  <c r="J165" i="15"/>
  <c r="G165" i="15"/>
  <c r="K164" i="15"/>
  <c r="J164" i="15"/>
  <c r="G164" i="15"/>
  <c r="K163" i="15"/>
  <c r="J163" i="15"/>
  <c r="G163" i="15"/>
  <c r="K162" i="15"/>
  <c r="J162" i="15"/>
  <c r="G162" i="15"/>
  <c r="K161" i="15"/>
  <c r="J161" i="15"/>
  <c r="G161" i="15"/>
  <c r="K160" i="15"/>
  <c r="J160" i="15"/>
  <c r="G160" i="15"/>
  <c r="K159" i="15"/>
  <c r="J159" i="15"/>
  <c r="G159" i="15"/>
  <c r="K158" i="15"/>
  <c r="J158" i="15"/>
  <c r="G158" i="15"/>
  <c r="K157" i="15"/>
  <c r="J157" i="15"/>
  <c r="G157" i="15"/>
  <c r="K156" i="15"/>
  <c r="J156" i="15"/>
  <c r="G156" i="15"/>
  <c r="K155" i="15"/>
  <c r="J155" i="15"/>
  <c r="G155" i="15"/>
  <c r="K154" i="15"/>
  <c r="J154" i="15"/>
  <c r="G154" i="15"/>
  <c r="K153" i="15"/>
  <c r="J153" i="15"/>
  <c r="G153" i="15"/>
  <c r="K152" i="15"/>
  <c r="J152" i="15"/>
  <c r="G152" i="15"/>
  <c r="K151" i="15"/>
  <c r="J151" i="15"/>
  <c r="G151" i="15"/>
  <c r="K150" i="15"/>
  <c r="J150" i="15"/>
  <c r="G150" i="15"/>
  <c r="K149" i="15"/>
  <c r="J149" i="15"/>
  <c r="G149" i="15"/>
  <c r="K148" i="15"/>
  <c r="J148" i="15"/>
  <c r="G148" i="15"/>
  <c r="K147" i="15"/>
  <c r="J147" i="15"/>
  <c r="G147" i="15"/>
  <c r="K146" i="15"/>
  <c r="J146" i="15"/>
  <c r="G146" i="15"/>
  <c r="K145" i="15"/>
  <c r="J145" i="15"/>
  <c r="G145" i="15"/>
  <c r="K144" i="15"/>
  <c r="J144" i="15"/>
  <c r="G144" i="15"/>
  <c r="K143" i="15"/>
  <c r="J143" i="15"/>
  <c r="G143" i="15"/>
  <c r="K142" i="15"/>
  <c r="J142" i="15"/>
  <c r="G142" i="15"/>
  <c r="K141" i="15"/>
  <c r="J141" i="15"/>
  <c r="G141" i="15"/>
  <c r="K140" i="15"/>
  <c r="J140" i="15"/>
  <c r="G140" i="15"/>
  <c r="K139" i="15"/>
  <c r="J139" i="15"/>
  <c r="G139" i="15"/>
  <c r="K138" i="15"/>
  <c r="J138" i="15"/>
  <c r="G138" i="15"/>
  <c r="K137" i="15"/>
  <c r="J137" i="15"/>
  <c r="G137" i="15"/>
  <c r="K136" i="15"/>
  <c r="J136" i="15"/>
  <c r="G136" i="15"/>
  <c r="K135" i="15"/>
  <c r="J135" i="15"/>
  <c r="G135" i="15"/>
  <c r="K134" i="15"/>
  <c r="J134" i="15"/>
  <c r="G134" i="15"/>
  <c r="K133" i="15"/>
  <c r="J133" i="15"/>
  <c r="G133" i="15"/>
  <c r="K132" i="15"/>
  <c r="J132" i="15"/>
  <c r="G132" i="15"/>
  <c r="K131" i="15"/>
  <c r="J131" i="15"/>
  <c r="G131" i="15"/>
  <c r="K130" i="15"/>
  <c r="J130" i="15"/>
  <c r="G130" i="15"/>
  <c r="K129" i="15"/>
  <c r="J129" i="15"/>
  <c r="G129" i="15"/>
  <c r="K128" i="15"/>
  <c r="J128" i="15"/>
  <c r="G128" i="15"/>
  <c r="K127" i="15"/>
  <c r="J127" i="15"/>
  <c r="G127" i="15"/>
  <c r="K126" i="15"/>
  <c r="J126" i="15"/>
  <c r="G126" i="15"/>
  <c r="A126" i="15"/>
  <c r="K125" i="15"/>
  <c r="J125" i="15"/>
  <c r="G125" i="15"/>
  <c r="K124" i="15"/>
  <c r="J124" i="15"/>
  <c r="G124" i="15"/>
  <c r="K123" i="15"/>
  <c r="J123" i="15"/>
  <c r="G123" i="15"/>
  <c r="K122" i="15"/>
  <c r="J122" i="15"/>
  <c r="G122" i="15"/>
  <c r="K121" i="15"/>
  <c r="J121" i="15"/>
  <c r="G121" i="15"/>
  <c r="K120" i="15"/>
  <c r="J120" i="15"/>
  <c r="G120" i="15"/>
  <c r="K119" i="15"/>
  <c r="J119" i="15"/>
  <c r="G119" i="15"/>
  <c r="K118" i="15"/>
  <c r="J118" i="15"/>
  <c r="G118" i="15"/>
  <c r="K117" i="15"/>
  <c r="J117" i="15"/>
  <c r="G117" i="15"/>
  <c r="K116" i="15"/>
  <c r="J116" i="15"/>
  <c r="G116" i="15"/>
  <c r="K115" i="15"/>
  <c r="J115" i="15"/>
  <c r="G115" i="15"/>
  <c r="K114" i="15"/>
  <c r="J114" i="15"/>
  <c r="G114" i="15"/>
  <c r="K113" i="15"/>
  <c r="J113" i="15"/>
  <c r="G113" i="15"/>
  <c r="K112" i="15"/>
  <c r="J112" i="15"/>
  <c r="G112" i="15"/>
  <c r="K111" i="15"/>
  <c r="J111" i="15"/>
  <c r="G111" i="15"/>
  <c r="K110" i="15"/>
  <c r="J110" i="15"/>
  <c r="G110" i="15"/>
  <c r="K109" i="15"/>
  <c r="J109" i="15"/>
  <c r="G109" i="15"/>
  <c r="K108" i="15"/>
  <c r="J108" i="15"/>
  <c r="G108" i="15"/>
  <c r="K107" i="15"/>
  <c r="J107" i="15"/>
  <c r="G107" i="15"/>
  <c r="K106" i="15"/>
  <c r="J106" i="15"/>
  <c r="G106" i="15"/>
  <c r="K105" i="15"/>
  <c r="J105" i="15"/>
  <c r="G105" i="15"/>
  <c r="K104" i="15"/>
  <c r="J104" i="15"/>
  <c r="G104" i="15"/>
  <c r="K103" i="15"/>
  <c r="J103" i="15"/>
  <c r="G103" i="15"/>
  <c r="K102" i="15"/>
  <c r="J102" i="15"/>
  <c r="G102" i="15"/>
  <c r="K101" i="15"/>
  <c r="J101" i="15"/>
  <c r="G101" i="15"/>
  <c r="K100" i="15"/>
  <c r="J100" i="15"/>
  <c r="G100" i="15"/>
  <c r="K99" i="15"/>
  <c r="J99" i="15"/>
  <c r="G99" i="15"/>
  <c r="K98" i="15"/>
  <c r="J98" i="15"/>
  <c r="G98" i="15"/>
  <c r="K97" i="15"/>
  <c r="J97" i="15"/>
  <c r="G97" i="15"/>
  <c r="K96" i="15"/>
  <c r="J96" i="15"/>
  <c r="G96" i="15"/>
  <c r="K95" i="15"/>
  <c r="J95" i="15"/>
  <c r="G95" i="15"/>
  <c r="K94" i="15"/>
  <c r="J94" i="15"/>
  <c r="G94" i="15"/>
  <c r="K93" i="15"/>
  <c r="J93" i="15"/>
  <c r="G93" i="15"/>
  <c r="K92" i="15"/>
  <c r="J92" i="15"/>
  <c r="G92" i="15"/>
  <c r="K91" i="15"/>
  <c r="J91" i="15"/>
  <c r="G91" i="15"/>
  <c r="K90" i="15"/>
  <c r="J90" i="15"/>
  <c r="G90" i="15"/>
  <c r="K89" i="15"/>
  <c r="J89" i="15"/>
  <c r="G89" i="15"/>
  <c r="K88" i="15"/>
  <c r="J88" i="15"/>
  <c r="G88" i="15"/>
  <c r="K87" i="15"/>
  <c r="J87" i="15"/>
  <c r="G87" i="15"/>
  <c r="K86" i="15"/>
  <c r="J86" i="15"/>
  <c r="G86" i="15"/>
  <c r="K85" i="15"/>
  <c r="J85" i="15"/>
  <c r="G85" i="15"/>
  <c r="K84" i="15"/>
  <c r="J84" i="15"/>
  <c r="G84" i="15"/>
  <c r="K83" i="15"/>
  <c r="J83" i="15"/>
  <c r="G83" i="15"/>
  <c r="K82" i="15"/>
  <c r="J82" i="15"/>
  <c r="G82" i="15"/>
  <c r="K81" i="15"/>
  <c r="J81" i="15"/>
  <c r="G81" i="15"/>
  <c r="K80" i="15"/>
  <c r="J80" i="15"/>
  <c r="G80" i="15"/>
  <c r="K79" i="15"/>
  <c r="J79" i="15"/>
  <c r="G79" i="15"/>
  <c r="K78" i="15"/>
  <c r="J78" i="15"/>
  <c r="G78" i="15"/>
  <c r="K77" i="15"/>
  <c r="J77" i="15"/>
  <c r="G77" i="15"/>
  <c r="K76" i="15"/>
  <c r="J76" i="15"/>
  <c r="G76" i="15"/>
  <c r="K75" i="15"/>
  <c r="J75" i="15"/>
  <c r="G75" i="15"/>
  <c r="K74" i="15"/>
  <c r="J74" i="15"/>
  <c r="G74" i="15"/>
  <c r="K73" i="15"/>
  <c r="J73" i="15"/>
  <c r="G73" i="15"/>
  <c r="K72" i="15"/>
  <c r="J72" i="15"/>
  <c r="G72" i="15"/>
  <c r="K71" i="15"/>
  <c r="J71" i="15"/>
  <c r="G71" i="15"/>
  <c r="K70" i="15"/>
  <c r="J70" i="15"/>
  <c r="G70" i="15"/>
  <c r="K69" i="15"/>
  <c r="J69" i="15"/>
  <c r="G69" i="15"/>
  <c r="K68" i="15"/>
  <c r="J68" i="15"/>
  <c r="G68" i="15"/>
  <c r="K67" i="15"/>
  <c r="J67" i="15"/>
  <c r="G67" i="15"/>
  <c r="K66" i="15"/>
  <c r="J66" i="15"/>
  <c r="G66" i="15"/>
  <c r="K65" i="15"/>
  <c r="J65" i="15"/>
  <c r="G65" i="15"/>
  <c r="K64" i="15"/>
  <c r="J64" i="15"/>
  <c r="G64" i="15"/>
  <c r="K63" i="15"/>
  <c r="J63" i="15"/>
  <c r="G63" i="15"/>
  <c r="K62" i="15"/>
  <c r="J62" i="15"/>
  <c r="G62" i="15"/>
  <c r="K61" i="15"/>
  <c r="J61" i="15"/>
  <c r="G61" i="15"/>
  <c r="K60" i="15"/>
  <c r="J60" i="15"/>
  <c r="G60" i="15"/>
  <c r="A60" i="15"/>
  <c r="K59" i="15"/>
  <c r="J59" i="15"/>
  <c r="G59" i="15"/>
  <c r="K58" i="15"/>
  <c r="J58" i="15"/>
  <c r="G58" i="15"/>
  <c r="K57" i="15"/>
  <c r="J57" i="15"/>
  <c r="G57" i="15"/>
  <c r="K56" i="15"/>
  <c r="J56" i="15"/>
  <c r="G56" i="15"/>
  <c r="K55" i="15"/>
  <c r="J55" i="15"/>
  <c r="G55" i="15"/>
  <c r="K54" i="15"/>
  <c r="J54" i="15"/>
  <c r="G54" i="15"/>
  <c r="K53" i="15"/>
  <c r="J53" i="15"/>
  <c r="G53" i="15"/>
  <c r="K52" i="15"/>
  <c r="J52" i="15"/>
  <c r="G52" i="15"/>
  <c r="K51" i="15"/>
  <c r="J51" i="15"/>
  <c r="G51" i="15"/>
  <c r="K50" i="15"/>
  <c r="J50" i="15"/>
  <c r="G50" i="15"/>
  <c r="K49" i="15"/>
  <c r="J49" i="15"/>
  <c r="G49" i="15"/>
  <c r="K48" i="15"/>
  <c r="J48" i="15"/>
  <c r="G48" i="15"/>
  <c r="K47" i="15"/>
  <c r="J47" i="15"/>
  <c r="G47" i="15"/>
  <c r="K46" i="15"/>
  <c r="J46" i="15"/>
  <c r="G46" i="15"/>
  <c r="K45" i="15"/>
  <c r="J45" i="15"/>
  <c r="G45" i="15"/>
  <c r="K44" i="15"/>
  <c r="J44" i="15"/>
  <c r="G44" i="15"/>
  <c r="K43" i="15"/>
  <c r="J43" i="15"/>
  <c r="G43" i="15"/>
  <c r="K42" i="15"/>
  <c r="E42" i="15"/>
  <c r="J42" i="15" s="1"/>
  <c r="K41" i="15"/>
  <c r="J41" i="15"/>
  <c r="G41" i="15"/>
  <c r="K40" i="15"/>
  <c r="J40" i="15"/>
  <c r="G40" i="15"/>
  <c r="K39" i="15"/>
  <c r="J39" i="15"/>
  <c r="G39" i="15"/>
  <c r="K38" i="15"/>
  <c r="J38" i="15"/>
  <c r="G38" i="15"/>
  <c r="K37" i="15"/>
  <c r="J37" i="15"/>
  <c r="G37" i="15"/>
  <c r="K36" i="15"/>
  <c r="J36" i="15"/>
  <c r="G36" i="15"/>
  <c r="K35" i="15"/>
  <c r="J35" i="15"/>
  <c r="G35" i="15"/>
  <c r="K34" i="15"/>
  <c r="J34" i="15"/>
  <c r="G34" i="15"/>
  <c r="K33" i="15"/>
  <c r="J33" i="15"/>
  <c r="G33" i="15"/>
  <c r="K32" i="15"/>
  <c r="J32" i="15"/>
  <c r="G32" i="15"/>
  <c r="K31" i="15"/>
  <c r="J31" i="15"/>
  <c r="G31" i="15"/>
  <c r="K30" i="15"/>
  <c r="J30" i="15"/>
  <c r="G30" i="15"/>
  <c r="K29" i="15"/>
  <c r="J29" i="15"/>
  <c r="G29" i="15"/>
  <c r="K28" i="15"/>
  <c r="J28" i="15"/>
  <c r="G28" i="15"/>
  <c r="K27" i="15"/>
  <c r="J27" i="15"/>
  <c r="G27" i="15"/>
  <c r="K26" i="15"/>
  <c r="J26" i="15"/>
  <c r="G26" i="15"/>
  <c r="K25" i="15"/>
  <c r="J25" i="15"/>
  <c r="G25" i="15"/>
  <c r="K24" i="15"/>
  <c r="J24" i="15"/>
  <c r="G24" i="15"/>
  <c r="K23" i="15"/>
  <c r="J23" i="15"/>
  <c r="G23" i="15"/>
  <c r="K22" i="15"/>
  <c r="J22" i="15"/>
  <c r="G22" i="15"/>
  <c r="K21" i="15"/>
  <c r="J21" i="15"/>
  <c r="G21" i="15"/>
  <c r="K20" i="15"/>
  <c r="J20" i="15"/>
  <c r="G20" i="15"/>
  <c r="K19" i="15"/>
  <c r="J19" i="15"/>
  <c r="G19" i="15"/>
  <c r="K18" i="15"/>
  <c r="J18" i="15"/>
  <c r="G18" i="15"/>
  <c r="K17" i="15"/>
  <c r="J17" i="15"/>
  <c r="G17" i="15"/>
  <c r="K16" i="15"/>
  <c r="J16" i="15"/>
  <c r="G16" i="15"/>
  <c r="K15" i="15"/>
  <c r="E15" i="15"/>
  <c r="J15" i="15" s="1"/>
  <c r="K14" i="15"/>
  <c r="J14" i="15"/>
  <c r="G14" i="15"/>
  <c r="K13" i="15"/>
  <c r="J13" i="15"/>
  <c r="G13" i="15"/>
  <c r="K12" i="15"/>
  <c r="J12" i="15"/>
  <c r="G12" i="15"/>
  <c r="K11" i="15"/>
  <c r="J11" i="15"/>
  <c r="G11" i="15"/>
  <c r="K10" i="15"/>
  <c r="J10" i="15"/>
  <c r="G10" i="15"/>
  <c r="K9" i="15"/>
  <c r="J9" i="15"/>
  <c r="G9" i="15"/>
  <c r="K8" i="15"/>
  <c r="J8" i="15"/>
  <c r="G8" i="15"/>
  <c r="K7" i="15"/>
  <c r="J7" i="15"/>
  <c r="G7" i="15"/>
  <c r="K6" i="15"/>
  <c r="J6" i="15"/>
  <c r="G6" i="15"/>
  <c r="K5" i="15"/>
  <c r="J5" i="15"/>
  <c r="G5" i="15"/>
  <c r="K4" i="15"/>
  <c r="J4" i="15"/>
  <c r="G4" i="15"/>
  <c r="F2" i="15"/>
  <c r="E2" i="15"/>
  <c r="B44" i="12"/>
  <c r="C44" i="12"/>
  <c r="B40" i="12"/>
  <c r="B39" i="12" s="1"/>
  <c r="B41" i="12"/>
  <c r="B105" i="12"/>
  <c r="B76" i="12"/>
  <c r="C64" i="12"/>
  <c r="B64" i="12"/>
  <c r="K2" i="15" l="1"/>
  <c r="G2" i="15"/>
  <c r="J2" i="15"/>
  <c r="G15" i="15"/>
  <c r="G42" i="15"/>
  <c r="I98" i="12" l="1"/>
  <c r="E91" i="12"/>
  <c r="F91" i="12"/>
  <c r="G91" i="12"/>
  <c r="H91" i="12"/>
  <c r="I91" i="12"/>
  <c r="I44" i="12"/>
  <c r="I41" i="12"/>
  <c r="I40" i="12" s="1"/>
  <c r="H41" i="12"/>
  <c r="C91" i="12"/>
  <c r="D91" i="12"/>
  <c r="J91" i="12"/>
  <c r="K91" i="12"/>
  <c r="L91" i="12"/>
  <c r="M91" i="12"/>
  <c r="N91" i="12"/>
  <c r="C98" i="12"/>
  <c r="D98" i="12"/>
  <c r="E98" i="12"/>
  <c r="F98" i="12"/>
  <c r="G98" i="12"/>
  <c r="H98" i="12"/>
  <c r="J98" i="12"/>
  <c r="K98" i="12"/>
  <c r="L98" i="12"/>
  <c r="M98" i="12"/>
  <c r="N98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H76" i="12"/>
  <c r="I76" i="12"/>
  <c r="J22" i="12"/>
  <c r="K22" i="12"/>
  <c r="L22" i="12"/>
  <c r="M22" i="12"/>
  <c r="J18" i="12"/>
  <c r="J16" i="12" s="1"/>
  <c r="K18" i="12"/>
  <c r="K16" i="12" s="1"/>
  <c r="K15" i="12" s="1"/>
  <c r="L18" i="12"/>
  <c r="M18" i="12"/>
  <c r="N18" i="12"/>
  <c r="N16" i="12" s="1"/>
  <c r="I25" i="12"/>
  <c r="J25" i="12"/>
  <c r="K25" i="12"/>
  <c r="L25" i="12"/>
  <c r="M25" i="12"/>
  <c r="I18" i="12"/>
  <c r="L16" i="12" l="1"/>
  <c r="J15" i="12"/>
  <c r="M16" i="12"/>
  <c r="H44" i="12" l="1"/>
  <c r="B91" i="12"/>
  <c r="B98" i="12"/>
  <c r="G22" i="12"/>
  <c r="F44" i="12"/>
  <c r="E44" i="12"/>
  <c r="D44" i="12"/>
  <c r="G44" i="12"/>
  <c r="H25" i="12"/>
  <c r="C25" i="12" l="1"/>
  <c r="D25" i="12"/>
  <c r="E25" i="12"/>
  <c r="F25" i="12"/>
  <c r="G25" i="12"/>
  <c r="B25" i="12"/>
  <c r="E22" i="12"/>
  <c r="C22" i="12"/>
  <c r="D22" i="12"/>
  <c r="F22" i="12"/>
  <c r="I22" i="12"/>
  <c r="I16" i="12" s="1"/>
  <c r="I15" i="12" s="1"/>
  <c r="B22" i="12"/>
  <c r="C41" i="12"/>
  <c r="D41" i="12"/>
  <c r="E41" i="12"/>
  <c r="F41" i="12"/>
  <c r="F40" i="12" s="1"/>
  <c r="F18" i="12"/>
  <c r="G18" i="12"/>
  <c r="H18" i="12"/>
  <c r="D18" i="12"/>
  <c r="E18" i="12"/>
  <c r="C18" i="12"/>
  <c r="B18" i="12"/>
  <c r="C16" i="12" l="1"/>
  <c r="C15" i="12" s="1"/>
  <c r="F16" i="12"/>
  <c r="E16" i="12"/>
  <c r="E15" i="12" s="1"/>
  <c r="B16" i="12"/>
  <c r="B15" i="12" s="1"/>
  <c r="G16" i="12"/>
  <c r="G15" i="12" s="1"/>
  <c r="F15" i="12"/>
  <c r="D16" i="12"/>
  <c r="D15" i="12" s="1"/>
  <c r="C40" i="12"/>
  <c r="H40" i="12"/>
  <c r="D40" i="12"/>
  <c r="E40" i="12"/>
  <c r="M76" i="12" l="1"/>
  <c r="M64" i="12"/>
  <c r="M55" i="12"/>
  <c r="M40" i="12"/>
  <c r="M15" i="12"/>
  <c r="G55" i="12"/>
  <c r="L15" i="12"/>
  <c r="G76" i="12"/>
  <c r="J76" i="12"/>
  <c r="K76" i="12"/>
  <c r="L76" i="12"/>
  <c r="G64" i="12"/>
  <c r="H64" i="12"/>
  <c r="I64" i="12"/>
  <c r="J64" i="12"/>
  <c r="K64" i="12"/>
  <c r="L64" i="12"/>
  <c r="H55" i="12"/>
  <c r="I55" i="12"/>
  <c r="I54" i="12" s="1"/>
  <c r="I39" i="12" s="1"/>
  <c r="J55" i="12"/>
  <c r="K55" i="12"/>
  <c r="L55" i="12"/>
  <c r="J40" i="12"/>
  <c r="K40" i="12"/>
  <c r="L40" i="12"/>
  <c r="E76" i="12"/>
  <c r="F76" i="12"/>
  <c r="E64" i="12"/>
  <c r="F64" i="12"/>
  <c r="E55" i="12"/>
  <c r="F55" i="12"/>
  <c r="C76" i="12"/>
  <c r="D76" i="12"/>
  <c r="D64" i="12"/>
  <c r="C55" i="12"/>
  <c r="D55" i="12"/>
  <c r="B55" i="12"/>
  <c r="L54" i="12" l="1"/>
  <c r="L39" i="12" s="1"/>
  <c r="L38" i="12" s="1"/>
  <c r="L71" i="12" s="1"/>
  <c r="L75" i="12" s="1"/>
  <c r="L87" i="12" s="1"/>
  <c r="L104" i="12" s="1"/>
  <c r="K54" i="12"/>
  <c r="K39" i="12" s="1"/>
  <c r="K38" i="12" s="1"/>
  <c r="K71" i="12" s="1"/>
  <c r="K75" i="12" s="1"/>
  <c r="K87" i="12" s="1"/>
  <c r="K104" i="12" s="1"/>
  <c r="H54" i="12"/>
  <c r="C54" i="12"/>
  <c r="C39" i="12" s="1"/>
  <c r="M54" i="12"/>
  <c r="M39" i="12" s="1"/>
  <c r="M38" i="12" s="1"/>
  <c r="M71" i="12" s="1"/>
  <c r="M75" i="12" s="1"/>
  <c r="M87" i="12" s="1"/>
  <c r="M104" i="12" s="1"/>
  <c r="G54" i="12"/>
  <c r="J54" i="12"/>
  <c r="J39" i="12" s="1"/>
  <c r="J38" i="12" s="1"/>
  <c r="F54" i="12"/>
  <c r="E54" i="12"/>
  <c r="D54" i="12"/>
  <c r="D39" i="12" s="1"/>
  <c r="C3" i="10"/>
  <c r="J71" i="12" l="1"/>
  <c r="J75" i="12" s="1"/>
  <c r="J87" i="12" s="1"/>
  <c r="J104" i="12" s="1"/>
  <c r="J110" i="12" s="1"/>
  <c r="K110" i="12"/>
  <c r="M110" i="12"/>
  <c r="L110" i="12"/>
  <c r="H39" i="12"/>
  <c r="H38" i="12" s="1"/>
  <c r="F39" i="12"/>
  <c r="F38" i="12" s="1"/>
  <c r="E39" i="12"/>
  <c r="E38" i="12" s="1"/>
  <c r="I38" i="12"/>
  <c r="I71" i="12" s="1"/>
  <c r="I75" i="12" s="1"/>
  <c r="I87" i="12" s="1"/>
  <c r="I104" i="12" s="1"/>
  <c r="I110" i="12" s="1"/>
  <c r="D38" i="12"/>
  <c r="D71" i="12" s="1"/>
  <c r="D75" i="12" s="1"/>
  <c r="D87" i="12" s="1"/>
  <c r="D104" i="12" s="1"/>
  <c r="C38" i="12"/>
  <c r="C71" i="12" s="1"/>
  <c r="C75" i="12" s="1"/>
  <c r="C87" i="12" s="1"/>
  <c r="C104" i="12" s="1"/>
  <c r="N38" i="12"/>
  <c r="D60" i="11"/>
  <c r="E60" i="11"/>
  <c r="F60" i="11"/>
  <c r="G60" i="11"/>
  <c r="H60" i="11"/>
  <c r="I60" i="11"/>
  <c r="J60" i="11"/>
  <c r="K60" i="11"/>
  <c r="L60" i="11"/>
  <c r="M60" i="11"/>
  <c r="D61" i="11"/>
  <c r="E61" i="11"/>
  <c r="F61" i="11"/>
  <c r="G61" i="11"/>
  <c r="H61" i="11"/>
  <c r="I61" i="11"/>
  <c r="J61" i="11"/>
  <c r="K61" i="11"/>
  <c r="L61" i="11"/>
  <c r="M61" i="11"/>
  <c r="D62" i="11"/>
  <c r="E62" i="11"/>
  <c r="F62" i="11"/>
  <c r="G62" i="11"/>
  <c r="H62" i="11"/>
  <c r="I62" i="11"/>
  <c r="J62" i="11"/>
  <c r="K62" i="11"/>
  <c r="L62" i="11"/>
  <c r="M62" i="11"/>
  <c r="D63" i="11"/>
  <c r="E63" i="11"/>
  <c r="F63" i="11"/>
  <c r="G63" i="11"/>
  <c r="H63" i="11"/>
  <c r="I63" i="11"/>
  <c r="J63" i="11"/>
  <c r="K63" i="11"/>
  <c r="L63" i="11"/>
  <c r="M63" i="11"/>
  <c r="D64" i="11"/>
  <c r="E64" i="11"/>
  <c r="F64" i="11"/>
  <c r="G64" i="11"/>
  <c r="H64" i="11"/>
  <c r="I64" i="11"/>
  <c r="J64" i="11"/>
  <c r="K64" i="11"/>
  <c r="L64" i="11"/>
  <c r="M64" i="11"/>
  <c r="O64" i="11"/>
  <c r="D65" i="11"/>
  <c r="E65" i="11"/>
  <c r="F65" i="11"/>
  <c r="G65" i="11"/>
  <c r="H65" i="11"/>
  <c r="I65" i="11"/>
  <c r="J65" i="11"/>
  <c r="K65" i="11"/>
  <c r="L65" i="11"/>
  <c r="M65" i="11"/>
  <c r="D66" i="11"/>
  <c r="E66" i="11"/>
  <c r="F66" i="11"/>
  <c r="G66" i="11"/>
  <c r="H66" i="11"/>
  <c r="I66" i="11"/>
  <c r="J66" i="11"/>
  <c r="K66" i="11"/>
  <c r="L66" i="11"/>
  <c r="M66" i="11"/>
  <c r="D67" i="11"/>
  <c r="E67" i="11"/>
  <c r="F67" i="11"/>
  <c r="G67" i="11"/>
  <c r="H67" i="11"/>
  <c r="I67" i="11"/>
  <c r="J67" i="11"/>
  <c r="K67" i="11"/>
  <c r="L67" i="11"/>
  <c r="M67" i="11"/>
  <c r="D68" i="11"/>
  <c r="E68" i="11"/>
  <c r="F68" i="11"/>
  <c r="G68" i="11"/>
  <c r="H68" i="11"/>
  <c r="I68" i="11"/>
  <c r="J68" i="11"/>
  <c r="K68" i="11"/>
  <c r="L68" i="11"/>
  <c r="M68" i="11"/>
  <c r="D69" i="11"/>
  <c r="E69" i="11"/>
  <c r="F69" i="11"/>
  <c r="G69" i="11"/>
  <c r="H69" i="11"/>
  <c r="I69" i="11"/>
  <c r="J69" i="11"/>
  <c r="K69" i="11"/>
  <c r="L69" i="11"/>
  <c r="M69" i="11"/>
  <c r="D70" i="11"/>
  <c r="E70" i="11"/>
  <c r="F70" i="11"/>
  <c r="G70" i="11"/>
  <c r="H70" i="11"/>
  <c r="I70" i="11"/>
  <c r="J70" i="11"/>
  <c r="K70" i="11"/>
  <c r="L70" i="11"/>
  <c r="M70" i="11"/>
  <c r="C61" i="11"/>
  <c r="C62" i="11"/>
  <c r="C63" i="11"/>
  <c r="C64" i="11"/>
  <c r="C65" i="11"/>
  <c r="C66" i="11"/>
  <c r="C67" i="11"/>
  <c r="C68" i="11"/>
  <c r="C69" i="11"/>
  <c r="C70" i="11"/>
  <c r="C60" i="11"/>
  <c r="D34" i="11"/>
  <c r="E34" i="11"/>
  <c r="F34" i="11"/>
  <c r="G34" i="11"/>
  <c r="H34" i="11"/>
  <c r="I34" i="11"/>
  <c r="J34" i="11"/>
  <c r="K34" i="11"/>
  <c r="L34" i="11"/>
  <c r="M34" i="11"/>
  <c r="O34" i="11"/>
  <c r="D35" i="11"/>
  <c r="E35" i="11"/>
  <c r="F35" i="11"/>
  <c r="G35" i="11"/>
  <c r="H35" i="11"/>
  <c r="I35" i="11"/>
  <c r="J35" i="11"/>
  <c r="K35" i="11"/>
  <c r="L35" i="11"/>
  <c r="M35" i="11"/>
  <c r="O35" i="11"/>
  <c r="D36" i="11"/>
  <c r="E36" i="11"/>
  <c r="F36" i="11"/>
  <c r="G36" i="11"/>
  <c r="H36" i="11"/>
  <c r="I36" i="11"/>
  <c r="J36" i="11"/>
  <c r="K36" i="11"/>
  <c r="L36" i="11"/>
  <c r="M36" i="11"/>
  <c r="O36" i="11"/>
  <c r="D37" i="11"/>
  <c r="E37" i="11"/>
  <c r="F37" i="11"/>
  <c r="G37" i="11"/>
  <c r="H37" i="11"/>
  <c r="I37" i="11"/>
  <c r="J37" i="11"/>
  <c r="K37" i="11"/>
  <c r="L37" i="11"/>
  <c r="M37" i="11"/>
  <c r="D38" i="11"/>
  <c r="E38" i="11"/>
  <c r="F38" i="11"/>
  <c r="G38" i="11"/>
  <c r="H38" i="11"/>
  <c r="I38" i="11"/>
  <c r="J38" i="11"/>
  <c r="K38" i="11"/>
  <c r="L38" i="11"/>
  <c r="M38" i="11"/>
  <c r="D39" i="11"/>
  <c r="E39" i="11"/>
  <c r="F39" i="11"/>
  <c r="G39" i="11"/>
  <c r="H39" i="11"/>
  <c r="I39" i="11"/>
  <c r="J39" i="11"/>
  <c r="K39" i="11"/>
  <c r="L39" i="11"/>
  <c r="M39" i="11"/>
  <c r="D40" i="11"/>
  <c r="E40" i="11"/>
  <c r="F40" i="11"/>
  <c r="G40" i="11"/>
  <c r="H40" i="11"/>
  <c r="I40" i="11"/>
  <c r="J40" i="11"/>
  <c r="K40" i="11"/>
  <c r="L40" i="11"/>
  <c r="M40" i="11"/>
  <c r="D41" i="11"/>
  <c r="E41" i="11"/>
  <c r="F41" i="11"/>
  <c r="G41" i="11"/>
  <c r="H41" i="11"/>
  <c r="I41" i="11"/>
  <c r="J41" i="11"/>
  <c r="K41" i="11"/>
  <c r="L41" i="11"/>
  <c r="M41" i="11"/>
  <c r="D42" i="11"/>
  <c r="E42" i="11"/>
  <c r="F42" i="11"/>
  <c r="G42" i="11"/>
  <c r="H42" i="11"/>
  <c r="I42" i="11"/>
  <c r="J42" i="11"/>
  <c r="K42" i="11"/>
  <c r="L42" i="11"/>
  <c r="M42" i="11"/>
  <c r="D43" i="11"/>
  <c r="E43" i="11"/>
  <c r="F43" i="11"/>
  <c r="G43" i="11"/>
  <c r="H43" i="11"/>
  <c r="I43" i="11"/>
  <c r="J43" i="11"/>
  <c r="K43" i="11"/>
  <c r="L43" i="11"/>
  <c r="M43" i="11"/>
  <c r="D44" i="11"/>
  <c r="E44" i="11"/>
  <c r="F44" i="11"/>
  <c r="G44" i="11"/>
  <c r="H44" i="11"/>
  <c r="I44" i="11"/>
  <c r="J44" i="11"/>
  <c r="K44" i="11"/>
  <c r="L44" i="11"/>
  <c r="M44" i="11"/>
  <c r="O44" i="11"/>
  <c r="D45" i="11"/>
  <c r="E45" i="11"/>
  <c r="F45" i="11"/>
  <c r="G45" i="11"/>
  <c r="H45" i="11"/>
  <c r="I45" i="11"/>
  <c r="J45" i="11"/>
  <c r="K45" i="11"/>
  <c r="L45" i="11"/>
  <c r="M45" i="11"/>
  <c r="D46" i="11"/>
  <c r="E46" i="11"/>
  <c r="F46" i="11"/>
  <c r="G46" i="11"/>
  <c r="H46" i="11"/>
  <c r="I46" i="11"/>
  <c r="J46" i="11"/>
  <c r="K46" i="11"/>
  <c r="L46" i="11"/>
  <c r="M46" i="11"/>
  <c r="D47" i="11"/>
  <c r="E47" i="11"/>
  <c r="F47" i="11"/>
  <c r="G47" i="11"/>
  <c r="H47" i="11"/>
  <c r="I47" i="11"/>
  <c r="J47" i="11"/>
  <c r="K47" i="11"/>
  <c r="L47" i="11"/>
  <c r="M47" i="11"/>
  <c r="D48" i="11"/>
  <c r="E48" i="11"/>
  <c r="F48" i="11"/>
  <c r="G48" i="11"/>
  <c r="H48" i="11"/>
  <c r="I48" i="11"/>
  <c r="J48" i="11"/>
  <c r="K48" i="11"/>
  <c r="L48" i="11"/>
  <c r="M48" i="11"/>
  <c r="D49" i="11"/>
  <c r="E49" i="11"/>
  <c r="F49" i="11"/>
  <c r="G49" i="11"/>
  <c r="H49" i="11"/>
  <c r="I49" i="11"/>
  <c r="J49" i="11"/>
  <c r="K49" i="11"/>
  <c r="L49" i="11"/>
  <c r="M49" i="11"/>
  <c r="D50" i="11"/>
  <c r="E50" i="11"/>
  <c r="F50" i="11"/>
  <c r="G50" i="11"/>
  <c r="H50" i="11"/>
  <c r="I50" i="11"/>
  <c r="J50" i="11"/>
  <c r="K50" i="11"/>
  <c r="L50" i="11"/>
  <c r="M50" i="11"/>
  <c r="D51" i="11"/>
  <c r="E51" i="11"/>
  <c r="F51" i="11"/>
  <c r="G51" i="11"/>
  <c r="H51" i="11"/>
  <c r="I51" i="11"/>
  <c r="J51" i="11"/>
  <c r="K51" i="11"/>
  <c r="L51" i="11"/>
  <c r="M51" i="11"/>
  <c r="D52" i="11"/>
  <c r="E52" i="11"/>
  <c r="F52" i="11"/>
  <c r="G52" i="11"/>
  <c r="H52" i="11"/>
  <c r="I52" i="11"/>
  <c r="J52" i="11"/>
  <c r="K52" i="11"/>
  <c r="L52" i="11"/>
  <c r="M52" i="11"/>
  <c r="D53" i="11"/>
  <c r="E53" i="11"/>
  <c r="F53" i="11"/>
  <c r="G53" i="11"/>
  <c r="H53" i="11"/>
  <c r="I53" i="11"/>
  <c r="J53" i="11"/>
  <c r="K53" i="11"/>
  <c r="L53" i="11"/>
  <c r="M53" i="11"/>
  <c r="D54" i="11"/>
  <c r="E54" i="11"/>
  <c r="F54" i="11"/>
  <c r="G54" i="11"/>
  <c r="H54" i="11"/>
  <c r="I54" i="11"/>
  <c r="J54" i="11"/>
  <c r="K54" i="11"/>
  <c r="L54" i="11"/>
  <c r="M54" i="11"/>
  <c r="E33" i="11"/>
  <c r="F33" i="11"/>
  <c r="F31" i="11" s="1"/>
  <c r="G33" i="11"/>
  <c r="H33" i="11"/>
  <c r="I33" i="11"/>
  <c r="J33" i="11"/>
  <c r="J31" i="11" s="1"/>
  <c r="K33" i="11"/>
  <c r="L33" i="11"/>
  <c r="M33" i="11"/>
  <c r="D33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34" i="11"/>
  <c r="C35" i="11"/>
  <c r="C36" i="11"/>
  <c r="C37" i="11"/>
  <c r="C38" i="11"/>
  <c r="C39" i="11"/>
  <c r="C40" i="11"/>
  <c r="C33" i="11"/>
  <c r="D20" i="11"/>
  <c r="C20" i="11"/>
  <c r="D19" i="11"/>
  <c r="E19" i="11"/>
  <c r="F19" i="11"/>
  <c r="G19" i="11"/>
  <c r="H19" i="11"/>
  <c r="I19" i="11"/>
  <c r="J19" i="11"/>
  <c r="K19" i="11"/>
  <c r="L19" i="11"/>
  <c r="M19" i="11"/>
  <c r="E20" i="11"/>
  <c r="F20" i="11"/>
  <c r="G20" i="11"/>
  <c r="H20" i="11"/>
  <c r="I20" i="11"/>
  <c r="J20" i="11"/>
  <c r="K20" i="11"/>
  <c r="L20" i="11"/>
  <c r="M20" i="11"/>
  <c r="D21" i="11"/>
  <c r="E21" i="11"/>
  <c r="F21" i="11"/>
  <c r="G21" i="11"/>
  <c r="H21" i="11"/>
  <c r="I21" i="11"/>
  <c r="J21" i="11"/>
  <c r="K21" i="11"/>
  <c r="L21" i="11"/>
  <c r="M21" i="11"/>
  <c r="D22" i="11"/>
  <c r="E22" i="11"/>
  <c r="F22" i="11"/>
  <c r="G22" i="11"/>
  <c r="H22" i="11"/>
  <c r="I22" i="11"/>
  <c r="J22" i="11"/>
  <c r="K22" i="11"/>
  <c r="L22" i="11"/>
  <c r="M22" i="11"/>
  <c r="D23" i="11"/>
  <c r="E23" i="11"/>
  <c r="F23" i="11"/>
  <c r="G23" i="11"/>
  <c r="H23" i="11"/>
  <c r="I23" i="11"/>
  <c r="J23" i="11"/>
  <c r="K23" i="11"/>
  <c r="L23" i="11"/>
  <c r="M23" i="11"/>
  <c r="D24" i="11"/>
  <c r="E24" i="11"/>
  <c r="F24" i="11"/>
  <c r="G24" i="11"/>
  <c r="H24" i="11"/>
  <c r="I24" i="11"/>
  <c r="J24" i="11"/>
  <c r="K24" i="11"/>
  <c r="L24" i="11"/>
  <c r="M24" i="11"/>
  <c r="D25" i="11"/>
  <c r="E25" i="11"/>
  <c r="F25" i="11"/>
  <c r="G25" i="11"/>
  <c r="H25" i="11"/>
  <c r="I25" i="11"/>
  <c r="J25" i="11"/>
  <c r="K25" i="11"/>
  <c r="L25" i="11"/>
  <c r="M25" i="11"/>
  <c r="D26" i="11"/>
  <c r="E26" i="11"/>
  <c r="F26" i="11"/>
  <c r="G26" i="11"/>
  <c r="H26" i="11"/>
  <c r="J26" i="11"/>
  <c r="K26" i="11"/>
  <c r="L26" i="11"/>
  <c r="M26" i="11"/>
  <c r="D27" i="11"/>
  <c r="E27" i="11"/>
  <c r="F27" i="11"/>
  <c r="G27" i="11"/>
  <c r="H27" i="11"/>
  <c r="I27" i="11"/>
  <c r="J27" i="11"/>
  <c r="K27" i="11"/>
  <c r="L27" i="11"/>
  <c r="M27" i="11"/>
  <c r="D28" i="11"/>
  <c r="E28" i="11"/>
  <c r="F28" i="11"/>
  <c r="G28" i="11"/>
  <c r="H28" i="11"/>
  <c r="I28" i="11"/>
  <c r="J28" i="11"/>
  <c r="K28" i="11"/>
  <c r="L28" i="11"/>
  <c r="M28" i="11"/>
  <c r="D29" i="11"/>
  <c r="E29" i="11"/>
  <c r="F29" i="11"/>
  <c r="G29" i="11"/>
  <c r="H29" i="11"/>
  <c r="I29" i="11"/>
  <c r="J29" i="11"/>
  <c r="K29" i="11"/>
  <c r="L29" i="11"/>
  <c r="M29" i="11"/>
  <c r="D30" i="11"/>
  <c r="E30" i="11"/>
  <c r="F30" i="11"/>
  <c r="G30" i="11"/>
  <c r="H30" i="11"/>
  <c r="I30" i="11"/>
  <c r="J30" i="11"/>
  <c r="K30" i="11"/>
  <c r="L30" i="11"/>
  <c r="M30" i="11"/>
  <c r="E18" i="11"/>
  <c r="F18" i="11"/>
  <c r="G18" i="11"/>
  <c r="H18" i="11"/>
  <c r="H17" i="11" s="1"/>
  <c r="I18" i="11"/>
  <c r="J18" i="11"/>
  <c r="K18" i="11"/>
  <c r="L18" i="11"/>
  <c r="L17" i="11" s="1"/>
  <c r="M18" i="11"/>
  <c r="D18" i="11"/>
  <c r="C18" i="11"/>
  <c r="C22" i="11"/>
  <c r="C23" i="11"/>
  <c r="C24" i="11"/>
  <c r="C25" i="11"/>
  <c r="C26" i="11"/>
  <c r="C27" i="11"/>
  <c r="C28" i="11"/>
  <c r="C29" i="11"/>
  <c r="C30" i="11"/>
  <c r="C19" i="11"/>
  <c r="C21" i="11"/>
  <c r="N15" i="11"/>
  <c r="N67" i="11" s="1"/>
  <c r="B81" i="11"/>
  <c r="B54" i="12" l="1"/>
  <c r="E71" i="12"/>
  <c r="E75" i="12" s="1"/>
  <c r="E87" i="12" s="1"/>
  <c r="E104" i="12" s="1"/>
  <c r="E110" i="12" s="1"/>
  <c r="F71" i="12"/>
  <c r="F75" i="12" s="1"/>
  <c r="F87" i="12" s="1"/>
  <c r="F104" i="12" s="1"/>
  <c r="F110" i="12" s="1"/>
  <c r="C110" i="12"/>
  <c r="D110" i="12"/>
  <c r="C31" i="11"/>
  <c r="K17" i="11"/>
  <c r="G17" i="11"/>
  <c r="M31" i="11"/>
  <c r="M55" i="11" s="1"/>
  <c r="M59" i="11" s="1"/>
  <c r="M71" i="11" s="1"/>
  <c r="M75" i="11" s="1"/>
  <c r="M81" i="11" s="1"/>
  <c r="I31" i="11"/>
  <c r="C17" i="11"/>
  <c r="L31" i="11"/>
  <c r="H31" i="11"/>
  <c r="E31" i="11"/>
  <c r="M17" i="11"/>
  <c r="E17" i="11"/>
  <c r="E55" i="11" s="1"/>
  <c r="E59" i="11" s="1"/>
  <c r="E71" i="11" s="1"/>
  <c r="E75" i="11" s="1"/>
  <c r="E81" i="11" s="1"/>
  <c r="J17" i="11"/>
  <c r="F17" i="11"/>
  <c r="D31" i="11"/>
  <c r="K31" i="11"/>
  <c r="G31" i="11"/>
  <c r="F55" i="11"/>
  <c r="F59" i="11" s="1"/>
  <c r="F71" i="11" s="1"/>
  <c r="F75" i="11" s="1"/>
  <c r="F81" i="11" s="1"/>
  <c r="N19" i="11"/>
  <c r="N28" i="11"/>
  <c r="N27" i="11"/>
  <c r="N25" i="11"/>
  <c r="N24" i="11"/>
  <c r="N23" i="11"/>
  <c r="N22" i="11"/>
  <c r="N21" i="11"/>
  <c r="N20" i="11"/>
  <c r="N33" i="11"/>
  <c r="N70" i="11"/>
  <c r="N69" i="11"/>
  <c r="N68" i="11"/>
  <c r="N30" i="11"/>
  <c r="N29" i="11"/>
  <c r="D17" i="11"/>
  <c r="N18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66" i="11"/>
  <c r="N65" i="11"/>
  <c r="N64" i="11"/>
  <c r="N63" i="11"/>
  <c r="N62" i="11"/>
  <c r="N61" i="11"/>
  <c r="N60" i="11"/>
  <c r="N15" i="12"/>
  <c r="K55" i="11"/>
  <c r="K59" i="11" s="1"/>
  <c r="K71" i="11" s="1"/>
  <c r="K75" i="11" s="1"/>
  <c r="K81" i="11" s="1"/>
  <c r="J55" i="11"/>
  <c r="J59" i="11" s="1"/>
  <c r="J71" i="11" s="1"/>
  <c r="J75" i="11" s="1"/>
  <c r="J81" i="11" s="1"/>
  <c r="G55" i="11"/>
  <c r="G59" i="11" s="1"/>
  <c r="G71" i="11" s="1"/>
  <c r="G75" i="11" s="1"/>
  <c r="G81" i="11" s="1"/>
  <c r="D55" i="11"/>
  <c r="D59" i="11" s="1"/>
  <c r="D71" i="11" s="1"/>
  <c r="D75" i="11" s="1"/>
  <c r="D81" i="11" s="1"/>
  <c r="H55" i="11"/>
  <c r="H59" i="11" s="1"/>
  <c r="H71" i="11" s="1"/>
  <c r="H75" i="11" s="1"/>
  <c r="H81" i="11" s="1"/>
  <c r="L55" i="11"/>
  <c r="L59" i="11" s="1"/>
  <c r="L71" i="11" s="1"/>
  <c r="L75" i="11" s="1"/>
  <c r="L81" i="11" s="1"/>
  <c r="O58" i="1"/>
  <c r="O60" i="11" s="1"/>
  <c r="O31" i="1"/>
  <c r="O17" i="1"/>
  <c r="O19" i="11" s="1"/>
  <c r="O18" i="1"/>
  <c r="O20" i="11" s="1"/>
  <c r="O19" i="1"/>
  <c r="O21" i="11" s="1"/>
  <c r="O20" i="1"/>
  <c r="O21" i="1"/>
  <c r="O23" i="11" s="1"/>
  <c r="O22" i="1"/>
  <c r="O24" i="11" s="1"/>
  <c r="O23" i="1"/>
  <c r="O25" i="11" s="1"/>
  <c r="O25" i="1"/>
  <c r="O27" i="11" s="1"/>
  <c r="O26" i="1"/>
  <c r="O28" i="11" s="1"/>
  <c r="O27" i="1"/>
  <c r="O29" i="11" s="1"/>
  <c r="O28" i="1"/>
  <c r="O30" i="11" s="1"/>
  <c r="O16" i="1"/>
  <c r="O18" i="11" s="1"/>
  <c r="C53" i="1"/>
  <c r="C57" i="1" s="1"/>
  <c r="C69" i="1" s="1"/>
  <c r="C29" i="1"/>
  <c r="C15" i="1"/>
  <c r="D15" i="1"/>
  <c r="E15" i="1"/>
  <c r="E53" i="1" s="1"/>
  <c r="F15" i="1"/>
  <c r="G15" i="1"/>
  <c r="H15" i="1"/>
  <c r="I15" i="1"/>
  <c r="J15" i="1"/>
  <c r="K15" i="1"/>
  <c r="L15" i="1"/>
  <c r="M15" i="1"/>
  <c r="M53" i="1" s="1"/>
  <c r="D29" i="1"/>
  <c r="E29" i="1"/>
  <c r="F29" i="1"/>
  <c r="G29" i="1"/>
  <c r="G53" i="1" s="1"/>
  <c r="H29" i="1"/>
  <c r="I29" i="1"/>
  <c r="J29" i="1"/>
  <c r="K29" i="1"/>
  <c r="L29" i="1"/>
  <c r="M29" i="1"/>
  <c r="N29" i="1"/>
  <c r="D53" i="1"/>
  <c r="F53" i="1"/>
  <c r="J53" i="1"/>
  <c r="L53" i="1"/>
  <c r="H53" i="1"/>
  <c r="B79" i="1"/>
  <c r="N24" i="1"/>
  <c r="N15" i="1" s="1"/>
  <c r="I24" i="1"/>
  <c r="O52" i="1"/>
  <c r="O54" i="11" s="1"/>
  <c r="O51" i="1"/>
  <c r="O53" i="11" s="1"/>
  <c r="O50" i="1"/>
  <c r="O52" i="11" s="1"/>
  <c r="O49" i="1"/>
  <c r="O51" i="11" s="1"/>
  <c r="O48" i="1"/>
  <c r="O50" i="11" s="1"/>
  <c r="O47" i="1"/>
  <c r="O49" i="11" s="1"/>
  <c r="O46" i="1"/>
  <c r="O48" i="11" s="1"/>
  <c r="O68" i="1"/>
  <c r="O70" i="11" s="1"/>
  <c r="O67" i="1"/>
  <c r="O69" i="11" s="1"/>
  <c r="O66" i="1"/>
  <c r="O68" i="11" s="1"/>
  <c r="O65" i="1"/>
  <c r="O67" i="11" s="1"/>
  <c r="O64" i="1"/>
  <c r="O66" i="11" s="1"/>
  <c r="O63" i="1"/>
  <c r="O65" i="11" s="1"/>
  <c r="O61" i="1"/>
  <c r="O63" i="11" s="1"/>
  <c r="O60" i="1"/>
  <c r="O62" i="11" s="1"/>
  <c r="O59" i="1"/>
  <c r="O61" i="11" s="1"/>
  <c r="O45" i="1"/>
  <c r="O47" i="11" s="1"/>
  <c r="O44" i="1"/>
  <c r="O46" i="11" s="1"/>
  <c r="O43" i="1"/>
  <c r="O45" i="11" s="1"/>
  <c r="O37" i="1"/>
  <c r="O39" i="11" s="1"/>
  <c r="O36" i="1"/>
  <c r="O38" i="11" s="1"/>
  <c r="O35" i="1"/>
  <c r="O37" i="11" s="1"/>
  <c r="O41" i="1"/>
  <c r="O43" i="11" s="1"/>
  <c r="O40" i="1"/>
  <c r="O42" i="11" s="1"/>
  <c r="O39" i="1"/>
  <c r="O41" i="11" s="1"/>
  <c r="O38" i="1"/>
  <c r="O40" i="11" s="1"/>
  <c r="B38" i="12" l="1"/>
  <c r="B71" i="12" s="1"/>
  <c r="N110" i="12"/>
  <c r="N71" i="12"/>
  <c r="N75" i="12" s="1"/>
  <c r="N87" i="12" s="1"/>
  <c r="N104" i="12" s="1"/>
  <c r="M4" i="10"/>
  <c r="M6" i="10" s="1"/>
  <c r="K4" i="10"/>
  <c r="K6" i="10" s="1"/>
  <c r="L4" i="10"/>
  <c r="L6" i="10" s="1"/>
  <c r="J4" i="10"/>
  <c r="J6" i="10" s="1"/>
  <c r="D4" i="10"/>
  <c r="D6" i="10" s="1"/>
  <c r="C4" i="10"/>
  <c r="C6" i="10" s="1"/>
  <c r="E4" i="10"/>
  <c r="E6" i="10" s="1"/>
  <c r="F4" i="10"/>
  <c r="F6" i="10" s="1"/>
  <c r="I53" i="1"/>
  <c r="I26" i="11"/>
  <c r="I17" i="11" s="1"/>
  <c r="I55" i="11" s="1"/>
  <c r="I59" i="11" s="1"/>
  <c r="I71" i="11" s="1"/>
  <c r="I75" i="11" s="1"/>
  <c r="I81" i="11" s="1"/>
  <c r="K53" i="1"/>
  <c r="N26" i="11"/>
  <c r="O24" i="1"/>
  <c r="O26" i="11" s="1"/>
  <c r="O22" i="11"/>
  <c r="O17" i="11" s="1"/>
  <c r="O55" i="11" s="1"/>
  <c r="O29" i="1"/>
  <c r="O33" i="11"/>
  <c r="O31" i="11" s="1"/>
  <c r="N31" i="11"/>
  <c r="N17" i="11"/>
  <c r="N55" i="11" s="1"/>
  <c r="N59" i="11" s="1"/>
  <c r="N71" i="11" s="1"/>
  <c r="N75" i="11" s="1"/>
  <c r="N81" i="11" s="1"/>
  <c r="N53" i="1"/>
  <c r="K57" i="1"/>
  <c r="K69" i="1" s="1"/>
  <c r="K73" i="1" s="1"/>
  <c r="K79" i="1" s="1"/>
  <c r="J2" i="10" s="1"/>
  <c r="B75" i="12" l="1"/>
  <c r="B87" i="12" s="1"/>
  <c r="B104" i="12" s="1"/>
  <c r="B110" i="12" s="1"/>
  <c r="I4" i="10"/>
  <c r="I6" i="10" s="1"/>
  <c r="O15" i="1"/>
  <c r="O53" i="1" s="1"/>
  <c r="O57" i="1" s="1"/>
  <c r="B112" i="12" l="1"/>
  <c r="C5" i="10"/>
  <c r="D5" i="10" s="1"/>
  <c r="E5" i="10" s="1"/>
  <c r="F5" i="10" s="1"/>
  <c r="F57" i="1"/>
  <c r="F69" i="1" s="1"/>
  <c r="F73" i="1" s="1"/>
  <c r="F79" i="1" s="1"/>
  <c r="E2" i="10" s="1"/>
  <c r="B4" i="10" l="1"/>
  <c r="B6" i="10" s="1"/>
  <c r="C111" i="12"/>
  <c r="C112" i="12" s="1"/>
  <c r="M57" i="1"/>
  <c r="M69" i="1" s="1"/>
  <c r="M73" i="1" s="1"/>
  <c r="M79" i="1" s="1"/>
  <c r="L2" i="10" s="1"/>
  <c r="L57" i="1"/>
  <c r="L69" i="1" s="1"/>
  <c r="L73" i="1" s="1"/>
  <c r="L79" i="1" s="1"/>
  <c r="K2" i="10" s="1"/>
  <c r="D111" i="12" l="1"/>
  <c r="D112" i="12" s="1"/>
  <c r="E111" i="12" s="1"/>
  <c r="N57" i="1"/>
  <c r="N69" i="1" s="1"/>
  <c r="N73" i="1" s="1"/>
  <c r="N79" i="1" s="1"/>
  <c r="M2" i="10" s="1"/>
  <c r="D57" i="1"/>
  <c r="D69" i="1" s="1"/>
  <c r="D73" i="1" s="1"/>
  <c r="D79" i="1" s="1"/>
  <c r="C2" i="10" s="1"/>
  <c r="C73" i="1"/>
  <c r="C79" i="1" s="1"/>
  <c r="E112" i="12" l="1"/>
  <c r="C81" i="1"/>
  <c r="B2" i="10"/>
  <c r="F111" i="12" l="1"/>
  <c r="F112" i="12" s="1"/>
  <c r="G111" i="12" s="1"/>
  <c r="D80" i="1"/>
  <c r="D81" i="1" s="1"/>
  <c r="B3" i="10"/>
  <c r="J57" i="1"/>
  <c r="J69" i="1" s="1"/>
  <c r="J73" i="1" s="1"/>
  <c r="J79" i="1" s="1"/>
  <c r="I2" i="10" s="1"/>
  <c r="E57" i="1"/>
  <c r="E69" i="1" s="1"/>
  <c r="E73" i="1" s="1"/>
  <c r="E79" i="1" s="1"/>
  <c r="D2" i="10" s="1"/>
  <c r="I57" i="1"/>
  <c r="I69" i="1" s="1"/>
  <c r="I73" i="1" s="1"/>
  <c r="I79" i="1" s="1"/>
  <c r="H2" i="10" s="1"/>
  <c r="H57" i="1"/>
  <c r="H69" i="1" s="1"/>
  <c r="H73" i="1" s="1"/>
  <c r="H79" i="1" s="1"/>
  <c r="G2" i="10" s="1"/>
  <c r="G57" i="1"/>
  <c r="G69" i="1" s="1"/>
  <c r="G73" i="1" s="1"/>
  <c r="G79" i="1" s="1"/>
  <c r="F2" i="10" s="1"/>
  <c r="O69" i="1" l="1"/>
  <c r="O73" i="1" s="1"/>
  <c r="O79" i="1" s="1"/>
  <c r="E80" i="1" l="1"/>
  <c r="E81" i="1" s="1"/>
  <c r="D3" i="10" s="1"/>
  <c r="F80" i="1" l="1"/>
  <c r="F81" i="1" s="1"/>
  <c r="E3" i="10" s="1"/>
  <c r="G80" i="1" l="1"/>
  <c r="G81" i="1" s="1"/>
  <c r="F3" i="10" s="1"/>
  <c r="H80" i="1" l="1"/>
  <c r="H81" i="1" s="1"/>
  <c r="G3" i="10" s="1"/>
  <c r="I80" i="1" l="1"/>
  <c r="I81" i="1" s="1"/>
  <c r="H3" i="10" s="1"/>
  <c r="J80" i="1" l="1"/>
  <c r="J81" i="1" l="1"/>
  <c r="K80" i="1" l="1"/>
  <c r="I3" i="10"/>
  <c r="K81" i="1"/>
  <c r="L80" i="1" l="1"/>
  <c r="L81" i="1" s="1"/>
  <c r="J3" i="10"/>
  <c r="M80" i="1" l="1"/>
  <c r="K3" i="10"/>
  <c r="M81" i="1"/>
  <c r="N80" i="1" l="1"/>
  <c r="L3" i="10"/>
  <c r="N81" i="1"/>
  <c r="M3" i="10" s="1"/>
  <c r="C55" i="11"/>
  <c r="C59" i="11" l="1"/>
  <c r="C71" i="11" s="1"/>
  <c r="C75" i="11" s="1"/>
  <c r="C81" i="11" s="1"/>
  <c r="C83" i="11" s="1"/>
  <c r="D82" i="11" s="1"/>
  <c r="D83" i="11" s="1"/>
  <c r="E82" i="11" s="1"/>
  <c r="E83" i="11" s="1"/>
  <c r="F82" i="11" s="1"/>
  <c r="F83" i="11" s="1"/>
  <c r="G82" i="11" s="1"/>
  <c r="G83" i="11" s="1"/>
  <c r="H82" i="11" s="1"/>
  <c r="H83" i="11" s="1"/>
  <c r="I82" i="11" s="1"/>
  <c r="I83" i="11" s="1"/>
  <c r="J82" i="11" s="1"/>
  <c r="J83" i="11" s="1"/>
  <c r="K82" i="11" s="1"/>
  <c r="K83" i="11" s="1"/>
  <c r="L82" i="11" s="1"/>
  <c r="L83" i="11" s="1"/>
  <c r="M82" i="11" s="1"/>
  <c r="M83" i="11" s="1"/>
  <c r="N82" i="11" s="1"/>
  <c r="N83" i="11" s="1"/>
  <c r="O59" i="11"/>
  <c r="O71" i="11" s="1"/>
  <c r="O75" i="11" s="1"/>
  <c r="O81" i="11" s="1"/>
  <c r="O82" i="11" l="1"/>
  <c r="O83" i="11" s="1"/>
  <c r="G41" i="12"/>
  <c r="G40" i="12" s="1"/>
  <c r="G39" i="12" s="1"/>
  <c r="G38" i="12" s="1"/>
  <c r="G71" i="12" l="1"/>
  <c r="G75" i="12" s="1"/>
  <c r="G87" i="12" s="1"/>
  <c r="G104" i="12" s="1"/>
  <c r="G110" i="12" s="1"/>
  <c r="G4" i="10" l="1"/>
  <c r="G6" i="10" s="1"/>
  <c r="G112" i="12"/>
  <c r="H111" i="12" s="1"/>
  <c r="H22" i="12"/>
  <c r="G5" i="10" l="1"/>
  <c r="H16" i="12"/>
  <c r="H15" i="12" s="1"/>
  <c r="H71" i="12" l="1"/>
  <c r="H75" i="12" s="1"/>
  <c r="H87" i="12" s="1"/>
  <c r="H104" i="12" s="1"/>
  <c r="H110" i="12" s="1"/>
  <c r="H112" i="12" l="1"/>
  <c r="I111" i="12" s="1"/>
  <c r="I112" i="12" s="1"/>
  <c r="J111" i="12" s="1"/>
  <c r="J112" i="12" s="1"/>
  <c r="K111" i="12" s="1"/>
  <c r="K112" i="12" s="1"/>
  <c r="L111" i="12" s="1"/>
  <c r="L112" i="12" s="1"/>
  <c r="M111" i="12" s="1"/>
  <c r="M112" i="12" s="1"/>
  <c r="N111" i="12" s="1"/>
  <c r="N112" i="12" s="1"/>
  <c r="H4" i="10"/>
  <c r="H5" i="10" s="1"/>
  <c r="I5" i="10" s="1"/>
  <c r="J5" i="10" s="1"/>
  <c r="K5" i="10" s="1"/>
  <c r="L5" i="10" s="1"/>
  <c r="M5" i="10" s="1"/>
  <c r="H6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E43" authorId="0" shapeId="0" xr:uid="{C2AC6449-89B0-4B7F-B015-9A66DCD7EEA1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estos montos suman 261 en el banco</t>
        </r>
      </text>
    </comment>
    <comment ref="E46" authorId="0" shapeId="0" xr:uid="{C4FFE5DF-40E6-43AD-B7CA-FCCBB25ACAFE}">
      <text>
        <r>
          <rPr>
            <b/>
            <sz val="9"/>
            <color indexed="81"/>
            <rFont val="Tahoma"/>
            <family val="2"/>
          </rPr>
          <t>LA SUMA TOTAL EN EL BANCO ES DE 480 QU SE LE DEVOLVIO A ADRIAN</t>
        </r>
      </text>
    </comment>
    <comment ref="Q63" authorId="0" shapeId="0" xr:uid="{71DD0E80-CCA6-40ED-B4EF-1557A7A6FFF7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SE DEBITA TODOS LOS 10 DE CADA MES POR 6 MESES</t>
        </r>
      </text>
    </comment>
    <comment ref="E118" authorId="0" shapeId="0" xr:uid="{862D7E7E-6B78-4E68-A071-F1C9B1C07A07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TOTAL 184.363</t>
        </r>
      </text>
    </comment>
    <comment ref="E119" authorId="0" shapeId="0" xr:uid="{F1C3C27F-1100-4287-9721-6D991DD06F65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TOTAL 184.400</t>
        </r>
      </text>
    </comment>
    <comment ref="E122" authorId="0" shapeId="0" xr:uid="{6CBC4D01-F9DC-4586-99C6-F2EDEB7196DB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2" authorId="0" shapeId="0" xr:uid="{FDFE877E-B9B1-4A42-A67B-13013FD78022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es el mismo movimiento, solo ue los 5 M son los intereses</t>
        </r>
      </text>
    </comment>
    <comment ref="E492" authorId="0" shapeId="0" xr:uid="{9ED3271C-3DB9-4FD8-B9AE-48E2BF70C9DA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TOTAL 1879400, QUE ESTA COMPUESTO POR VARIOS GASTOS</t>
        </r>
      </text>
    </comment>
    <comment ref="E501" authorId="0" shapeId="0" xr:uid="{10FD3E9E-4BEA-413C-A40C-76ED5BC4BDE3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TODOS ESTOS GASTOS FUERON DEVUELTOS A ADRIAN YA QUE EL ENTREGO EFECTIVO</t>
        </r>
      </text>
    </comment>
    <comment ref="E520" authorId="0" shapeId="0" xr:uid="{1C60AA50-5CD5-4E6B-BA00-80F54007576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194.000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B111" authorId="0" shapeId="0" xr:uid="{8AAAA323-54E7-43AE-B4B3-A73F64AAD528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SALDO BANC EJERC PASADO</t>
        </r>
      </text>
    </comment>
  </commentList>
</comments>
</file>

<file path=xl/sharedStrings.xml><?xml version="1.0" encoding="utf-8"?>
<sst xmlns="http://schemas.openxmlformats.org/spreadsheetml/2006/main" count="7526" uniqueCount="582">
  <si>
    <t>G&amp;E SA</t>
  </si>
  <si>
    <t>Valores expresados en (ARS)</t>
  </si>
  <si>
    <t>TOTAL</t>
  </si>
  <si>
    <t>INGRESOS</t>
  </si>
  <si>
    <t>Intereses</t>
  </si>
  <si>
    <t>Otros impuestos</t>
  </si>
  <si>
    <t>EGRESOS</t>
  </si>
  <si>
    <t>Comisiones</t>
  </si>
  <si>
    <t>Combustibles</t>
  </si>
  <si>
    <t>Seguros</t>
  </si>
  <si>
    <t>Sueldos</t>
  </si>
  <si>
    <t>Percepcion IVA</t>
  </si>
  <si>
    <t>Impuestos Sellos</t>
  </si>
  <si>
    <t>DISPONIBLE INICIAL</t>
  </si>
  <si>
    <t>DISPONIBLE FINAL</t>
  </si>
  <si>
    <t>Tipo de cambio</t>
  </si>
  <si>
    <t>FLUJO DE CAJA DIC-ENERO 2023/2024</t>
  </si>
  <si>
    <t>IVA Reduccion 10,5</t>
  </si>
  <si>
    <t>IVA proveedores venta</t>
  </si>
  <si>
    <t>F931</t>
  </si>
  <si>
    <t>Rentas CBA</t>
  </si>
  <si>
    <t>Tasas municipales</t>
  </si>
  <si>
    <t>Multas</t>
  </si>
  <si>
    <t>ARBA</t>
  </si>
  <si>
    <t>IVA s/cred y deb bancarios</t>
  </si>
  <si>
    <t>GASTOS FINANCIEROS</t>
  </si>
  <si>
    <t>TASAS Y CONTRIBUCIONES</t>
  </si>
  <si>
    <t>AMORTIZACION DE CRÉDITOS</t>
  </si>
  <si>
    <t>COMPROMISOS JUDICIALES</t>
  </si>
  <si>
    <t>PROVEEDORES</t>
  </si>
  <si>
    <t>EXTR. MON. EXTRANJERA</t>
  </si>
  <si>
    <t>OTROS GASTOS</t>
  </si>
  <si>
    <t>ALQUILERES</t>
  </si>
  <si>
    <t>VTA DE PRODUCTOS</t>
  </si>
  <si>
    <t>APORTE DE SOCIOS</t>
  </si>
  <si>
    <t>APORTE DE TERCEROS</t>
  </si>
  <si>
    <t xml:space="preserve">DIVIDENDOS </t>
  </si>
  <si>
    <t>PRÉSTAMOS</t>
  </si>
  <si>
    <t>INTERESES</t>
  </si>
  <si>
    <t>CRÉDITOS</t>
  </si>
  <si>
    <t>DEVOLUCION AFIP</t>
  </si>
  <si>
    <t>ANULACION DEBITOS</t>
  </si>
  <si>
    <t>DEPOSITOS EFEC. S/IDENTIFICAR</t>
  </si>
  <si>
    <t>OTROS INGRESOS</t>
  </si>
  <si>
    <t>Tasa Gral 25413</t>
  </si>
  <si>
    <t>Honorarios profesionales</t>
  </si>
  <si>
    <t>Pago Balances</t>
  </si>
  <si>
    <t>GASTOS ADMINISTRATIVOS</t>
  </si>
  <si>
    <t>Escribania</t>
  </si>
  <si>
    <t>Mantenimiento Cuentas</t>
  </si>
  <si>
    <t>DEVOLUCION A TERCEROS</t>
  </si>
  <si>
    <t>INGRESOS POR MON.EXTRANJERA</t>
  </si>
  <si>
    <t>Valores expresados en (USD)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</si>
  <si>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</si>
  <si>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</si>
  <si>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</si>
  <si>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</si>
  <si>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</si>
  <si>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</si>
  <si>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</si>
  <si>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</si>
  <si>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</si>
  <si>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</si>
  <si>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</si>
  <si>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</si>
  <si>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DISPONIBLE ACUM 2023</t>
  </si>
  <si>
    <t>DISPONIBLE ACUM 2024</t>
  </si>
  <si>
    <t>COSTOS VARIABLES</t>
  </si>
  <si>
    <t>COSTOS FIJOS</t>
  </si>
  <si>
    <t>EBITDA</t>
  </si>
  <si>
    <t>DEPRECIACION</t>
  </si>
  <si>
    <t>AMORTIZACION INTANGIBLES</t>
  </si>
  <si>
    <t>VALOR LIBRO</t>
  </si>
  <si>
    <t>RESULTADOS ANTES DE IMPUESTOS</t>
  </si>
  <si>
    <t>RESULTADOS DESPUES DE IMPUESTOS</t>
  </si>
  <si>
    <t>RESULTADO OPERATIVO NETO</t>
  </si>
  <si>
    <t>INVERSION INICIAL</t>
  </si>
  <si>
    <t>INVRSION DE REEMPLAZO</t>
  </si>
  <si>
    <t>INVERSION DE AMPLIACION</t>
  </si>
  <si>
    <t>INVERSION DE CAPITAL DE TRABAJO</t>
  </si>
  <si>
    <t>VALOR DESECHO</t>
  </si>
  <si>
    <t>FLUJO DE CAJA</t>
  </si>
  <si>
    <t>DEVOLUCION A SOCIOS</t>
  </si>
  <si>
    <t>NOMBRE COMPAÑÍA:</t>
  </si>
  <si>
    <t>FLUJO DE CAJA 2024</t>
  </si>
  <si>
    <t>FLUJO DE CAJA 2023</t>
  </si>
  <si>
    <t>Retenciones IVA</t>
  </si>
  <si>
    <t>FLUJO DE CAJA 2024 ESTIMADO</t>
  </si>
  <si>
    <t>FLUJO DE CAJA 2023 ESTIMADO</t>
  </si>
  <si>
    <t>AGRICOLAS</t>
  </si>
  <si>
    <t>GANADEROS</t>
  </si>
  <si>
    <t>COSTOS OPERATIVOS</t>
  </si>
  <si>
    <t>INVERSION DE REEMPLAZO</t>
  </si>
  <si>
    <t>DISPONIBLE ACUM FINAL</t>
  </si>
  <si>
    <t>RESULTADOS OPERATIVOS</t>
  </si>
  <si>
    <t>Gastos_varios</t>
  </si>
  <si>
    <t>Cuota Don Pedro</t>
  </si>
  <si>
    <t>Lubricantes</t>
  </si>
  <si>
    <t>INVERSION DE ESTRUCTURA</t>
  </si>
  <si>
    <t>Inversiones colocadas</t>
  </si>
  <si>
    <t>VARIACION INTERANUAL</t>
  </si>
  <si>
    <t>INVERSIONES</t>
  </si>
  <si>
    <t>FLUJO DE CAJA NETO</t>
  </si>
  <si>
    <t>INVERSIONES DE CAPITAL</t>
  </si>
  <si>
    <t>FECHA</t>
  </si>
  <si>
    <t>DESCRIPCION</t>
  </si>
  <si>
    <t>N DE REFERENCIA</t>
  </si>
  <si>
    <t>SALDO</t>
  </si>
  <si>
    <t>MONEDA</t>
  </si>
  <si>
    <t>CUENTA</t>
  </si>
  <si>
    <t>BANCO</t>
  </si>
  <si>
    <t>ACTIVIDAD</t>
  </si>
  <si>
    <t>RUBRO</t>
  </si>
  <si>
    <t>CONCEPTO</t>
  </si>
  <si>
    <t>DETALLES</t>
  </si>
  <si>
    <t>PROVEEDOR CLIENTE</t>
  </si>
  <si>
    <t>FACTURA</t>
  </si>
  <si>
    <t>SOCIO</t>
  </si>
  <si>
    <t xml:space="preserve">Financieras </t>
  </si>
  <si>
    <t>Otros creditos</t>
  </si>
  <si>
    <t>CAPITAL SOCIAL</t>
  </si>
  <si>
    <t>Cuota Don Pedro2</t>
  </si>
  <si>
    <t>Laboratorio</t>
  </si>
  <si>
    <t>Soja</t>
  </si>
  <si>
    <t>Maiz</t>
  </si>
  <si>
    <t>Otros</t>
  </si>
  <si>
    <t>Insumos</t>
  </si>
  <si>
    <t>Fletes</t>
  </si>
  <si>
    <t>Venta terneros</t>
  </si>
  <si>
    <t>INGRESOS OPERATIVOS</t>
  </si>
  <si>
    <t>INGRESOS NO OPERATIVOS</t>
  </si>
  <si>
    <t>Venta Soja</t>
  </si>
  <si>
    <t>Venta Maiz</t>
  </si>
  <si>
    <t>Venta Rollos</t>
  </si>
  <si>
    <t>DEVOLUCION RETENCIONES AFIP</t>
  </si>
  <si>
    <t>Asesoramiento tecnico</t>
  </si>
  <si>
    <t>Tasas y Guias</t>
  </si>
  <si>
    <t>Compra Terneros</t>
  </si>
  <si>
    <t>REPARACIONES VEHICULOS</t>
  </si>
  <si>
    <t>SALDO INICIAL BANCOS:</t>
  </si>
  <si>
    <t>PERIODO</t>
  </si>
  <si>
    <t>SALDO BANCO</t>
  </si>
  <si>
    <t>TC</t>
  </si>
  <si>
    <t>EGRES USD</t>
  </si>
  <si>
    <t>INGRES USD</t>
  </si>
  <si>
    <t>RDS</t>
  </si>
  <si>
    <t>CAMPAÑA</t>
  </si>
  <si>
    <t>DEBITO</t>
  </si>
  <si>
    <t>CREDITO</t>
  </si>
  <si>
    <t>PAMPA DIG TRF.PROP.</t>
  </si>
  <si>
    <t>ARS</t>
  </si>
  <si>
    <t>CC</t>
  </si>
  <si>
    <t>PAMPA</t>
  </si>
  <si>
    <t>FINANCIERA</t>
  </si>
  <si>
    <t>INTERBANKING</t>
  </si>
  <si>
    <t>TRANSF. PROPIAS</t>
  </si>
  <si>
    <t>HACIA CC MACRO</t>
  </si>
  <si>
    <t>24/25</t>
  </si>
  <si>
    <t>IMP.DEB/CRED P/DEB.</t>
  </si>
  <si>
    <t>ADMINISTRACION</t>
  </si>
  <si>
    <t>GASTOS_BANC</t>
  </si>
  <si>
    <t>IMPUESTOS</t>
  </si>
  <si>
    <t>DEBITO IVA FISCAL</t>
  </si>
  <si>
    <t>GASTOS_ADM</t>
  </si>
  <si>
    <t>EFECTIVO Y OTROS ACT LÍQ EQ.</t>
  </si>
  <si>
    <t>PAMPA DIG TRF.</t>
  </si>
  <si>
    <t>SOCIOS</t>
  </si>
  <si>
    <t>DEVOLUCION</t>
  </si>
  <si>
    <t xml:space="preserve">RETIRO EN CAJA </t>
  </si>
  <si>
    <t>RAUL</t>
  </si>
  <si>
    <t>RETIRO DE CAPITAL</t>
  </si>
  <si>
    <t>PERSONAL</t>
  </si>
  <si>
    <t>SUELDO</t>
  </si>
  <si>
    <t>SUELO+EXTRA+%HAC</t>
  </si>
  <si>
    <t>ANDRES TOLEDO</t>
  </si>
  <si>
    <t xml:space="preserve">PERIODO DIC </t>
  </si>
  <si>
    <t>KEVIN TOLEDO</t>
  </si>
  <si>
    <t>PAMPA DIG TRF.PROP. - 30708920882-G &amp; E S.A.</t>
  </si>
  <si>
    <t>HACIA EL MACRO</t>
  </si>
  <si>
    <t>TASA GRAL</t>
  </si>
  <si>
    <t>RETIRO RAUL</t>
  </si>
  <si>
    <t>FUTURAS UT. ADL RAUL</t>
  </si>
  <si>
    <t>AGRICULTURA</t>
  </si>
  <si>
    <t>CULT. PRINCIPAL</t>
  </si>
  <si>
    <t>ASESORAMIENTO</t>
  </si>
  <si>
    <t>HONORARIOS</t>
  </si>
  <si>
    <t>CESAR DIAZ</t>
  </si>
  <si>
    <t>BIENES Y SERVICIOS</t>
  </si>
  <si>
    <t xml:space="preserve">PAGO TELEFONO </t>
  </si>
  <si>
    <t>SOJA</t>
  </si>
  <si>
    <t>DESYUYADOR</t>
  </si>
  <si>
    <t>ALDO DIAZ</t>
  </si>
  <si>
    <t>TRANSF. MACRONLINE E-SET M/T</t>
  </si>
  <si>
    <t>DESDE EL MACR</t>
  </si>
  <si>
    <t>ESTRUCTURA</t>
  </si>
  <si>
    <t>ESTABLECIMIENTO</t>
  </si>
  <si>
    <t>INSUMOS</t>
  </si>
  <si>
    <t>VESTIMENTA CAMPO</t>
  </si>
  <si>
    <t>HUINCAGRO</t>
  </si>
  <si>
    <t>FA625</t>
  </si>
  <si>
    <t>MANTENIMIENTO</t>
  </si>
  <si>
    <t>PINTADA DE PILETA</t>
  </si>
  <si>
    <t>DARIO RODRIGUEZ</t>
  </si>
  <si>
    <t>FA22</t>
  </si>
  <si>
    <t>RETIROS</t>
  </si>
  <si>
    <t>FUTURAS UTILIDADES</t>
  </si>
  <si>
    <t>CLAUDIA</t>
  </si>
  <si>
    <t>FUTURAS UT. ADL CLAUDIA</t>
  </si>
  <si>
    <t>PAGO PRESTAMO</t>
  </si>
  <si>
    <t>NACION</t>
  </si>
  <si>
    <t>AMORT. CREDITOS</t>
  </si>
  <si>
    <t>CUOTA NACION</t>
  </si>
  <si>
    <t>ULTIMA CUOTA DE PRESTAMO PASADO</t>
  </si>
  <si>
    <t>22/23</t>
  </si>
  <si>
    <t>COMISION PAQUETES</t>
  </si>
  <si>
    <t>COMISIONES</t>
  </si>
  <si>
    <t>23/24</t>
  </si>
  <si>
    <t>I.V.A. BASE</t>
  </si>
  <si>
    <t>RETEN. I.V.A. RG.2408</t>
  </si>
  <si>
    <t>RETENCIONES</t>
  </si>
  <si>
    <t>GRAVAMEN LEY 25413 S/DEB</t>
  </si>
  <si>
    <t>48HS. BANCOS</t>
  </si>
  <si>
    <t xml:space="preserve">GANADERIA </t>
  </si>
  <si>
    <t>COSTOS_OP</t>
  </si>
  <si>
    <t>VETERINARIA</t>
  </si>
  <si>
    <t>HACIENDA</t>
  </si>
  <si>
    <t xml:space="preserve">TARQUINO </t>
  </si>
  <si>
    <t>FA81,13,29,99,32,57</t>
  </si>
  <si>
    <t>RETIRO POR CAJA PARA PAGOS</t>
  </si>
  <si>
    <t>MAQUINARIAS</t>
  </si>
  <si>
    <t>MICHIGAN</t>
  </si>
  <si>
    <t>RUSO MALDONADO</t>
  </si>
  <si>
    <t>BIENES DE USO</t>
  </si>
  <si>
    <t>UATRE</t>
  </si>
  <si>
    <t>RESTO DEL1,7 M QUE SE RETIRO DEL BANCO</t>
  </si>
  <si>
    <t>GASTOS_FIN</t>
  </si>
  <si>
    <t xml:space="preserve">INTERESES </t>
  </si>
  <si>
    <t>PERCEP. IVA</t>
  </si>
  <si>
    <t>GALICIA</t>
  </si>
  <si>
    <t>IVA PERCEPCION</t>
  </si>
  <si>
    <t>IVA</t>
  </si>
  <si>
    <t>COMISION SERVICIO DE CUENTA</t>
  </si>
  <si>
    <t>IMP. DEB. LEY 25413 GRAL.</t>
  </si>
  <si>
    <t>INTERESES SOBRE SALDOS DEUDORES</t>
  </si>
  <si>
    <t>IMPUESTO DE SELLOS</t>
  </si>
  <si>
    <t>SELLOS</t>
  </si>
  <si>
    <t>TRF INMED PROVEED</t>
  </si>
  <si>
    <t>MAIZ</t>
  </si>
  <si>
    <t>FLETES FERTILIZANTE</t>
  </si>
  <si>
    <t>TRANSP. MDB</t>
  </si>
  <si>
    <t>FA6973</t>
  </si>
  <si>
    <t>PANADERIA</t>
  </si>
  <si>
    <t>MES DICIEMBRE</t>
  </si>
  <si>
    <t>CHICHIN PICCO</t>
  </si>
  <si>
    <t>TRANSF INMED CP</t>
  </si>
  <si>
    <t>PILETA</t>
  </si>
  <si>
    <t>INSUMOS PARA PILETA</t>
  </si>
  <si>
    <t>SUR SANITARIOS</t>
  </si>
  <si>
    <t>FA6248</t>
  </si>
  <si>
    <t>INFRAESTRUCTURA</t>
  </si>
  <si>
    <t>TEF DATANET PAGOS AFIP</t>
  </si>
  <si>
    <t>CA</t>
  </si>
  <si>
    <t>MACRO</t>
  </si>
  <si>
    <t>F931 DIC</t>
  </si>
  <si>
    <t>DBCR 25413 S/DB TASA GRAL</t>
  </si>
  <si>
    <t>CR TRANSF AUT SDO MISMO TIT</t>
  </si>
  <si>
    <t>DESDE CC MACRO</t>
  </si>
  <si>
    <t>DEBITO FISCAL IVA BASICO</t>
  </si>
  <si>
    <t>DEBITO FISCAL IVA PERCEPCION</t>
  </si>
  <si>
    <t>COM RETIRO EFECTIVO POR CAJA</t>
  </si>
  <si>
    <t>RETIRO CAJA</t>
  </si>
  <si>
    <t>MANTENIMIENTO MENSUAL PAQUETE</t>
  </si>
  <si>
    <t>DESDE CC</t>
  </si>
  <si>
    <t>INTER.ADEL.CC C/ACUERD</t>
  </si>
  <si>
    <t>ACUERDO</t>
  </si>
  <si>
    <t>INTER.ADEL.CC S/ACUERD</t>
  </si>
  <si>
    <t>CHEQUE P/CAMARA</t>
  </si>
  <si>
    <t>N54053745</t>
  </si>
  <si>
    <t>TRIVERO</t>
  </si>
  <si>
    <t>FA15, 39</t>
  </si>
  <si>
    <t>N51936031</t>
  </si>
  <si>
    <t>APLICACIONES</t>
  </si>
  <si>
    <t>CLERICI JUAN PABLO</t>
  </si>
  <si>
    <t>FA 118</t>
  </si>
  <si>
    <t>N51936034</t>
  </si>
  <si>
    <t>LA YUNTA VET</t>
  </si>
  <si>
    <t>FA 137</t>
  </si>
  <si>
    <t>N54056923</t>
  </si>
  <si>
    <t>FA 53</t>
  </si>
  <si>
    <t>N54213833</t>
  </si>
  <si>
    <t>FA 0123</t>
  </si>
  <si>
    <t>TRANSF G Y E SA 30708920882 VAR VARIOS 161104</t>
  </si>
  <si>
    <t>DESDE PAMPA</t>
  </si>
  <si>
    <t>TRANSF G Y E SA 30708920882 VAR VARIOS 161681</t>
  </si>
  <si>
    <t>COMISION CHEQUE CONSULTA</t>
  </si>
  <si>
    <t>DB TR..AUT.SDO.MISMO TIT.</t>
  </si>
  <si>
    <t>HACIA LA CA</t>
  </si>
  <si>
    <t>N54382191</t>
  </si>
  <si>
    <t>VEHICULOS</t>
  </si>
  <si>
    <t>DUSTER</t>
  </si>
  <si>
    <t>ARREGLO CUB AUX</t>
  </si>
  <si>
    <t>GOMERIA GONZALEZ</t>
  </si>
  <si>
    <t>TRANSF. MACRONLINE E-SET D/T</t>
  </si>
  <si>
    <t>LABORATORIO</t>
  </si>
  <si>
    <t>ANALISIS COPROLOGICO</t>
  </si>
  <si>
    <t>ALANIZ MELANIA</t>
  </si>
  <si>
    <t>FA164</t>
  </si>
  <si>
    <t>COM. SERV DESC NO AUTORIZ.</t>
  </si>
  <si>
    <t>HACIA CA MACRO</t>
  </si>
  <si>
    <t>N51936044</t>
  </si>
  <si>
    <t>FEDE PICCIOCHI</t>
  </si>
  <si>
    <t>FA306</t>
  </si>
  <si>
    <t>TRANSF G Y E SA 30708920882 VAR VARIOS 165892</t>
  </si>
  <si>
    <t>DESDE EL PAMPA</t>
  </si>
  <si>
    <t>N54580542</t>
  </si>
  <si>
    <t>DIESEL LANGE</t>
  </si>
  <si>
    <t>FA86,03,16</t>
  </si>
  <si>
    <t>TEF DATANET MT G E S A 30708920882</t>
  </si>
  <si>
    <t>DESDE EL GALICIA</t>
  </si>
  <si>
    <t>N54323560</t>
  </si>
  <si>
    <t>CORRALON RIVADAVIA</t>
  </si>
  <si>
    <t>FA1802</t>
  </si>
  <si>
    <t>TRANSF G Y E SA 30708920882 VAR VARIOS 170788</t>
  </si>
  <si>
    <t>N51936047</t>
  </si>
  <si>
    <t>AGRICOLA CENTENO</t>
  </si>
  <si>
    <t>FA7488</t>
  </si>
  <si>
    <t>CHEQUE CANJE INTERNO</t>
  </si>
  <si>
    <t>N51936037</t>
  </si>
  <si>
    <t>FERNANDO MAGALLANES</t>
  </si>
  <si>
    <t>TRANSF G Y E SA 30708920882 VAR VARIOS 171669</t>
  </si>
  <si>
    <t>N51936045</t>
  </si>
  <si>
    <t>FA 604</t>
  </si>
  <si>
    <t>TRANSF G Y E SA 30708920882 VAR VARIOS 172710</t>
  </si>
  <si>
    <t>TRANSF G Y E SA 30708920882 VAR VARIOS 172983</t>
  </si>
  <si>
    <t>SANCORSEG - SANCOR SEGUROS</t>
  </si>
  <si>
    <t>SEGUROS</t>
  </si>
  <si>
    <t>SANCOR SEGUROS</t>
  </si>
  <si>
    <t>DGR FINANZAS CBA</t>
  </si>
  <si>
    <t>PLAN DE PAGOS</t>
  </si>
  <si>
    <t>CUOTA 2/6</t>
  </si>
  <si>
    <t>RENTAS</t>
  </si>
  <si>
    <t>DB/CR - COMEX- Suc.:811</t>
  </si>
  <si>
    <t>CREDITOS</t>
  </si>
  <si>
    <t>OTORGADO</t>
  </si>
  <si>
    <t>CREDITOS MACRO</t>
  </si>
  <si>
    <t>HACIA EL PAMPA</t>
  </si>
  <si>
    <t>COMISION TRF. MACROL E-SET</t>
  </si>
  <si>
    <t>VACACIONES</t>
  </si>
  <si>
    <t>HACIA EL NACION</t>
  </si>
  <si>
    <t>SIEMBRA</t>
  </si>
  <si>
    <t>RODRIGUEZ ARIEL</t>
  </si>
  <si>
    <t>HILUX</t>
  </si>
  <si>
    <t>TRASLADO A REALICO</t>
  </si>
  <si>
    <t>MEDERO</t>
  </si>
  <si>
    <t>FA152</t>
  </si>
  <si>
    <t>ENCOMIENDA MACRO Y SEGURO EMPLEADO</t>
  </si>
  <si>
    <t>ENTREGA A EMPL CAMPO</t>
  </si>
  <si>
    <t>MATIAS LUCERO</t>
  </si>
  <si>
    <t>SOJA PRESTADA ANTERIOR</t>
  </si>
  <si>
    <t>DAVI ARMANDO</t>
  </si>
  <si>
    <t>COMISION CHQ PAG CLEARING</t>
  </si>
  <si>
    <t>TRANSF:2501280000839698783283-20445501205</t>
  </si>
  <si>
    <t>OTROS</t>
  </si>
  <si>
    <t>OVEJAS</t>
  </si>
  <si>
    <t>ESQUILADO</t>
  </si>
  <si>
    <t>COLO BUSTOS</t>
  </si>
  <si>
    <t>N53810327</t>
  </si>
  <si>
    <t>COMBUSTIBLES</t>
  </si>
  <si>
    <t>TODO CAMPO COMB</t>
  </si>
  <si>
    <t>N7084</t>
  </si>
  <si>
    <t>N54623173</t>
  </si>
  <si>
    <t>DSMLZ, MICHIGAN</t>
  </si>
  <si>
    <t>LUBRICANTES</t>
  </si>
  <si>
    <t>FA144</t>
  </si>
  <si>
    <t xml:space="preserve">Plan pagos Rentas </t>
  </si>
  <si>
    <t>06. COMPENSATORIOS</t>
  </si>
  <si>
    <t>05. GASTOS_ADM</t>
  </si>
  <si>
    <t>11. DEVOLUCIONES RAUL</t>
  </si>
  <si>
    <t>10. SUELDOS Y JORNALES</t>
  </si>
  <si>
    <t>14. UTILIDADES RAUL</t>
  </si>
  <si>
    <t>02. FACT PAGADAS 25</t>
  </si>
  <si>
    <t>04. SIN FACTURA 25</t>
  </si>
  <si>
    <t>12. UTILIDADES CLAUDIA</t>
  </si>
  <si>
    <t>IVA PERCEPC.ALIC.RED</t>
  </si>
  <si>
    <t>INTERESES ACUERDOS</t>
  </si>
  <si>
    <t>IVA REDUCCION 10,5%</t>
  </si>
  <si>
    <t>IVA REDUCCION</t>
  </si>
  <si>
    <t>IMP.SELLOS</t>
  </si>
  <si>
    <t>COM.MANTENIMIENTO</t>
  </si>
  <si>
    <t>PAMPA DIG TRF. - 20367476223-TOLEDO KEVIN MAXIMILIANO</t>
  </si>
  <si>
    <t>PERIODO ENERO25</t>
  </si>
  <si>
    <t>PAMPA DIG TRF. - 20170457715-BECERRA ADRIAN OSCAR</t>
  </si>
  <si>
    <t>CABLE CARGADOR</t>
  </si>
  <si>
    <t>ESPEJO RETROVISOR</t>
  </si>
  <si>
    <t>03. SIN FACTURA 24</t>
  </si>
  <si>
    <t>LAVADO</t>
  </si>
  <si>
    <t>SOCIAL</t>
  </si>
  <si>
    <t>AYUDA SOCIAL</t>
  </si>
  <si>
    <t>NORMA TOLEDO</t>
  </si>
  <si>
    <t>RESTO SUELDO</t>
  </si>
  <si>
    <t>JORNALES</t>
  </si>
  <si>
    <t>SUELDO+EXTRA</t>
  </si>
  <si>
    <t>SEGURO</t>
  </si>
  <si>
    <t>SERVICIO A CAMPO</t>
  </si>
  <si>
    <t>PAMPA DIG TRF. - 23383375509-DIAZ CESAR ALEXIS FA38</t>
  </si>
  <si>
    <t>FA38</t>
  </si>
  <si>
    <t>TRF.POR CAJ.AUT./HB - 20164045693-ERRECALDE RAUL ALBERTO VAR-</t>
  </si>
  <si>
    <t>APORTES</t>
  </si>
  <si>
    <t>16. APORTE SOCIO RAUL</t>
  </si>
  <si>
    <t>APORTES DE CAPITAL</t>
  </si>
  <si>
    <t>IMP.DEB/CRED P/CRED.</t>
  </si>
  <si>
    <t>PMOS COMERCIALES</t>
  </si>
  <si>
    <t>08. CREDITOS</t>
  </si>
  <si>
    <t>CREDITOS PAMPA</t>
  </si>
  <si>
    <t>HACIA EL GALICIA</t>
  </si>
  <si>
    <t>COM.TRANSF PAMPA DIG</t>
  </si>
  <si>
    <t>07. CANC PRESTAMO 2023</t>
  </si>
  <si>
    <t>01. FACT PAGADAS 24</t>
  </si>
  <si>
    <t>DEB.TRAN.INTERB</t>
  </si>
  <si>
    <t xml:space="preserve">UTILIDADES </t>
  </si>
  <si>
    <t>MONICA ERRECALDE</t>
  </si>
  <si>
    <t>13. UTILIDADES MONICA</t>
  </si>
  <si>
    <t>FUTURAS UT. ADL MONICA</t>
  </si>
  <si>
    <t>CAM.FED.DIST.PZA. O/BCOS.</t>
  </si>
  <si>
    <t>BPAS</t>
  </si>
  <si>
    <t>MINISTERIO DE AGROINDUSTRIA CORDOBA</t>
  </si>
  <si>
    <t>15. INGRESOS AGROPECUARIOS</t>
  </si>
  <si>
    <t>COMIS. CANJE O/BANCOS</t>
  </si>
  <si>
    <t>GRAVAMEN LEY 25413 S/CRED</t>
  </si>
  <si>
    <t>JORNAL</t>
  </si>
  <si>
    <t>JORGE SUAREZ</t>
  </si>
  <si>
    <t>IGNACIO MALDONADO</t>
  </si>
  <si>
    <t>SERVICIOS</t>
  </si>
  <si>
    <t>DIRECTV</t>
  </si>
  <si>
    <t>DEB.TRAN.INTERBMISMO TIT</t>
  </si>
  <si>
    <t>DEP.EFECTIVO</t>
  </si>
  <si>
    <t>TERCEROS</t>
  </si>
  <si>
    <t>BECERRA ADRIAN</t>
  </si>
  <si>
    <t>15. TERCEROS</t>
  </si>
  <si>
    <t>DEUDAS FINANCIERAS CP</t>
  </si>
  <si>
    <t>COMIS.TRANSF.NE24</t>
  </si>
  <si>
    <t>DEPOSITO EF EN CC</t>
  </si>
  <si>
    <t>TRANSF.INT.DIST.TITULAR - CUIT/CUIL: 20164045693</t>
  </si>
  <si>
    <t>BCA.E.TR.O/BCO</t>
  </si>
  <si>
    <t>TRANSF.INT.DIST.TITULAR - CUIT/CUIL: 27200806536</t>
  </si>
  <si>
    <t>16. APORTE SOCIO CLAUDIA</t>
  </si>
  <si>
    <t>BCA.E.TR.O/BCO - CUIT/CUIL: 30708920882</t>
  </si>
  <si>
    <t>CULT. COBERTURA</t>
  </si>
  <si>
    <t>ALFALFA</t>
  </si>
  <si>
    <t>ROLLOS</t>
  </si>
  <si>
    <t>DESDE MACRO</t>
  </si>
  <si>
    <t>EN EFECTIVO EN NACIOON</t>
  </si>
  <si>
    <t>CHEQUE 48HS</t>
  </si>
  <si>
    <t>N68698131</t>
  </si>
  <si>
    <t>COMISION CHEQUE PAGADO POR CLEARING</t>
  </si>
  <si>
    <t xml:space="preserve">CHEQUE 48 HS. </t>
  </si>
  <si>
    <t>N68698139</t>
  </si>
  <si>
    <t>ELECT CASA</t>
  </si>
  <si>
    <t>COOPERATIVA ELC</t>
  </si>
  <si>
    <t>TRANSFERENCIA DE CUENTA PROPIA</t>
  </si>
  <si>
    <t>DESDE NACION</t>
  </si>
  <si>
    <t>N68698136</t>
  </si>
  <si>
    <t>CANSECO</t>
  </si>
  <si>
    <t>FA209 FA 152</t>
  </si>
  <si>
    <t>N68698134</t>
  </si>
  <si>
    <t xml:space="preserve">ZANOTTO </t>
  </si>
  <si>
    <t>FA2833</t>
  </si>
  <si>
    <t>TRANSFERENCIA DE TERCEROS</t>
  </si>
  <si>
    <t>IMP. CRE. LEY 25413</t>
  </si>
  <si>
    <t>N68698138</t>
  </si>
  <si>
    <t>SUPERMERCADO</t>
  </si>
  <si>
    <t>MES ENERO</t>
  </si>
  <si>
    <t>MERLO</t>
  </si>
  <si>
    <t>TRANSFER. CASH MISMA TITULARIDAD</t>
  </si>
  <si>
    <t>N68698137</t>
  </si>
  <si>
    <t>EL CALDEN</t>
  </si>
  <si>
    <t>FA75 FA 37</t>
  </si>
  <si>
    <t>N68698133</t>
  </si>
  <si>
    <t>ALIMENTO</t>
  </si>
  <si>
    <t>PERROS</t>
  </si>
  <si>
    <t>PERCEPCION IVA</t>
  </si>
  <si>
    <t>SANTIAGO ERRECALDE</t>
  </si>
  <si>
    <t>ACREEDORES CORTO PLAZO</t>
  </si>
  <si>
    <t>DEP.EFVO.AUTOSERVICIO TICKET: 2096</t>
  </si>
  <si>
    <t>CUOTA DE PRESTAMO</t>
  </si>
  <si>
    <t>CANCELACION</t>
  </si>
  <si>
    <t>PRESTAMO GALICIA</t>
  </si>
  <si>
    <t>17. CANC CREDITO GALICIA</t>
  </si>
  <si>
    <t>INTERESES  CRED (-)</t>
  </si>
  <si>
    <t>DEBITO IIBB - NÚMERO DE CUOTA:1</t>
  </si>
  <si>
    <t>IIBB</t>
  </si>
  <si>
    <t xml:space="preserve">F931 </t>
  </si>
  <si>
    <t>HACIA LA CC</t>
  </si>
  <si>
    <t>F931 OCTUBRE 24</t>
  </si>
  <si>
    <t>F931 AGOSTO 24</t>
  </si>
  <si>
    <t>DESDE EL MACRO</t>
  </si>
  <si>
    <t>COMISION</t>
  </si>
  <si>
    <t>09. PLAN DE PAGOS RENTAS CUOTA 2</t>
  </si>
  <si>
    <t>DGR SELLOS CORDOBA</t>
  </si>
  <si>
    <t>N54382306</t>
  </si>
  <si>
    <t>N53810330</t>
  </si>
  <si>
    <t>FERRRETERIA BULTOR</t>
  </si>
  <si>
    <t>FA216</t>
  </si>
  <si>
    <t>TRANSF G Y E SA 30708920882 VAR VARIOS 186369</t>
  </si>
  <si>
    <t>CUOTA 3/6</t>
  </si>
  <si>
    <t>N53810333</t>
  </si>
  <si>
    <t>EXTRACCION</t>
  </si>
  <si>
    <t>DANI PEREYRA</t>
  </si>
  <si>
    <t>ABOGADA</t>
  </si>
  <si>
    <t>QUARANTA CARLOS</t>
  </si>
  <si>
    <t>TRANSF 30708920882 VAR 190181700002</t>
  </si>
  <si>
    <t>INYECTORES</t>
  </si>
  <si>
    <t>VCA REPUESTOS</t>
  </si>
  <si>
    <t>N53810345</t>
  </si>
  <si>
    <t>FA 667</t>
  </si>
  <si>
    <t>N53810332</t>
  </si>
  <si>
    <t>FA 630</t>
  </si>
  <si>
    <t>N53810331</t>
  </si>
  <si>
    <t>FA315</t>
  </si>
  <si>
    <t>N51936048</t>
  </si>
  <si>
    <t>LEO FERNANDEZ</t>
  </si>
  <si>
    <t>FA 286 282</t>
  </si>
  <si>
    <t>N53810328</t>
  </si>
  <si>
    <t>REPUESTOS</t>
  </si>
  <si>
    <t>FA 804</t>
  </si>
  <si>
    <t>N53810342</t>
  </si>
  <si>
    <t>FA 7381</t>
  </si>
  <si>
    <t>TRANSF G Y E SA 30708920882 VAR VARIOS 195205</t>
  </si>
  <si>
    <t>N53810326</t>
  </si>
  <si>
    <t>GARELLO</t>
  </si>
  <si>
    <t>N53810338</t>
  </si>
  <si>
    <t>FA 31,32,33</t>
  </si>
  <si>
    <t>N53810346</t>
  </si>
  <si>
    <t>FA319</t>
  </si>
  <si>
    <t>N53810352</t>
  </si>
  <si>
    <t>HA COMBUSTIBLES</t>
  </si>
  <si>
    <t>N54213999</t>
  </si>
  <si>
    <t>FA123</t>
  </si>
  <si>
    <t>DESDE GALICIA</t>
  </si>
  <si>
    <t>TRANSF G E S.A 30708920882 VAR VARIOS</t>
  </si>
  <si>
    <t>TRANSF G Y E SA 30708920882 VAR VARIOS 200013</t>
  </si>
  <si>
    <t>N53810347</t>
  </si>
  <si>
    <t>N53810350</t>
  </si>
  <si>
    <t>N54382421</t>
  </si>
  <si>
    <t>DESDE EL NACION</t>
  </si>
  <si>
    <t>N53810343</t>
  </si>
  <si>
    <t>PINTURAS PARA CASA</t>
  </si>
  <si>
    <t>AR PINTURAS</t>
  </si>
  <si>
    <t>FA246</t>
  </si>
  <si>
    <t>N53810334</t>
  </si>
  <si>
    <t>TRANSF ERRECALDE 20164045693 VAR VARIOS</t>
  </si>
  <si>
    <t>DBCR 25413 S/CR TASA GRAL</t>
  </si>
  <si>
    <t>N53810339</t>
  </si>
  <si>
    <t>FA31, 32, 33</t>
  </si>
  <si>
    <t>N56186509</t>
  </si>
  <si>
    <t>DIESEL REALICO</t>
  </si>
  <si>
    <t>FA 3740</t>
  </si>
  <si>
    <t>DEVOLUCION PARTE APORTADO</t>
  </si>
  <si>
    <t>PERIODO FEBRERO 25</t>
  </si>
  <si>
    <t>MARTIN TOLEDO</t>
  </si>
  <si>
    <t>VIAJES O VIATICOS</t>
  </si>
  <si>
    <t>TRASLADO AL CAMPO</t>
  </si>
  <si>
    <t>CUOTA 4/6</t>
  </si>
  <si>
    <t>CONTADORA</t>
  </si>
  <si>
    <t>FABIANA VICENTIN</t>
  </si>
  <si>
    <t>LLAVES DE PASO</t>
  </si>
  <si>
    <t>CIANCIO</t>
  </si>
  <si>
    <t>FA 951</t>
  </si>
  <si>
    <t>LAVADERO</t>
  </si>
  <si>
    <t>HACIA NACION</t>
  </si>
  <si>
    <t>IVA BASICO</t>
  </si>
  <si>
    <t>N53810351</t>
  </si>
  <si>
    <t>CALAFAT CESAR</t>
  </si>
  <si>
    <t>N53810353</t>
  </si>
  <si>
    <t>N53810354</t>
  </si>
  <si>
    <t>FA0322</t>
  </si>
  <si>
    <t>N53810335</t>
  </si>
  <si>
    <t>TORTONE</t>
  </si>
  <si>
    <t>N53810349</t>
  </si>
  <si>
    <t>TRANSF 20164045693 VAR</t>
  </si>
  <si>
    <t>TRANSF 30708920882 VAR</t>
  </si>
  <si>
    <t>DESDE CC 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</si>
</sst>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&quot;$&quot;\ #,##0.00;[Red]\-&quot;$&quot;\ #,##0.00"/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#,###.00\ [$USD]"/>
    <numFmt numFmtId="166" formatCode="_-[$USD]\ * #,##0.00_-;\-[$USD]\ * #,##0.00_-;_-[$USD]\ * &quot;-&quot;??_-;_-@_-"/>
    <numFmt numFmtId="167" formatCode="dd/mm/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0"/>
      <color indexed="8"/>
      <name val="MS Sans Serif"/>
      <family val="2"/>
    </font>
    <font>
      <b/>
      <sz val="14.3"/>
      <color indexed="8"/>
      <name val="Times New Roman"/>
      <family val="1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 Light"/>
      <family val="2"/>
      <scheme val="major"/>
    </font>
    <font>
      <b/>
      <sz val="10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0"/>
      <color theme="3" tint="-0.249977111117893"/>
      <name val="Calibri"/>
      <family val="2"/>
      <scheme val="minor"/>
    </font>
    <font>
      <b/>
      <sz val="11"/>
      <color indexed="8"/>
      <name val="Calibri Light"/>
      <family val="2"/>
      <scheme val="major"/>
    </font>
    <font>
      <sz val="10"/>
      <color indexed="8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2"/>
      <color rgb="FF3B3B3B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sz val="11"/>
      <color theme="3" tint="-0.249977111117893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69D44C"/>
        <bgColor indexed="64"/>
      </patternFill>
    </fill>
    <fill>
      <patternFill patternType="solid">
        <fgColor rgb="FF05D17E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1" fillId="0" borderId="0"/>
    <xf numFmtId="0" fontId="9" fillId="0" borderId="0"/>
    <xf numFmtId="0" fontId="11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8" fillId="0" borderId="0" xfId="6" applyFont="1" applyAlignment="1">
      <alignment horizontal="center"/>
    </xf>
    <xf numFmtId="0" fontId="6" fillId="0" borderId="0" xfId="6" applyFont="1" applyAlignment="1">
      <alignment horizontal="center"/>
    </xf>
    <xf numFmtId="0" fontId="7" fillId="0" borderId="0" xfId="6" applyFont="1"/>
    <xf numFmtId="0" fontId="10" fillId="0" borderId="0" xfId="0" applyFont="1" applyAlignment="1">
      <alignment horizontal="center" vertical="center" wrapText="1"/>
    </xf>
    <xf numFmtId="44" fontId="12" fillId="0" borderId="4" xfId="12" applyFont="1" applyFill="1" applyBorder="1"/>
    <xf numFmtId="44" fontId="0" fillId="0" borderId="0" xfId="12" applyFont="1"/>
    <xf numFmtId="0" fontId="0" fillId="2" borderId="0" xfId="0" applyFill="1"/>
    <xf numFmtId="0" fontId="7" fillId="4" borderId="0" xfId="6" applyFont="1" applyFill="1"/>
    <xf numFmtId="44" fontId="2" fillId="4" borderId="0" xfId="12" applyFont="1" applyFill="1"/>
    <xf numFmtId="17" fontId="14" fillId="3" borderId="1" xfId="0" applyNumberFormat="1" applyFont="1" applyFill="1" applyBorder="1" applyAlignment="1">
      <alignment horizontal="center" vertical="center"/>
    </xf>
    <xf numFmtId="44" fontId="12" fillId="0" borderId="3" xfId="12" applyFont="1" applyFill="1" applyBorder="1"/>
    <xf numFmtId="44" fontId="12" fillId="0" borderId="5" xfId="12" applyFont="1" applyFill="1" applyBorder="1"/>
    <xf numFmtId="44" fontId="12" fillId="0" borderId="0" xfId="12" applyFont="1" applyFill="1" applyBorder="1"/>
    <xf numFmtId="0" fontId="17" fillId="0" borderId="3" xfId="6" applyFont="1" applyBorder="1" applyAlignment="1">
      <alignment horizontal="right"/>
    </xf>
    <xf numFmtId="0" fontId="17" fillId="0" borderId="4" xfId="6" applyFont="1" applyBorder="1" applyAlignment="1">
      <alignment horizontal="right"/>
    </xf>
    <xf numFmtId="0" fontId="19" fillId="0" borderId="4" xfId="6" applyFont="1" applyBorder="1" applyAlignment="1">
      <alignment horizontal="right"/>
    </xf>
    <xf numFmtId="0" fontId="19" fillId="0" borderId="8" xfId="6" applyFont="1" applyBorder="1" applyAlignment="1">
      <alignment horizontal="right"/>
    </xf>
    <xf numFmtId="0" fontId="17" fillId="0" borderId="8" xfId="6" applyFont="1" applyBorder="1" applyAlignment="1">
      <alignment horizontal="right"/>
    </xf>
    <xf numFmtId="0" fontId="18" fillId="0" borderId="5" xfId="6" applyFont="1" applyBorder="1" applyAlignment="1">
      <alignment horizontal="right"/>
    </xf>
    <xf numFmtId="44" fontId="12" fillId="0" borderId="9" xfId="12" applyFont="1" applyFill="1" applyBorder="1"/>
    <xf numFmtId="44" fontId="12" fillId="0" borderId="8" xfId="12" applyFont="1" applyFill="1" applyBorder="1"/>
    <xf numFmtId="44" fontId="12" fillId="0" borderId="10" xfId="12" applyFont="1" applyFill="1" applyBorder="1"/>
    <xf numFmtId="44" fontId="12" fillId="0" borderId="7" xfId="12" applyFont="1" applyFill="1" applyBorder="1"/>
    <xf numFmtId="44" fontId="12" fillId="0" borderId="9" xfId="12" applyFont="1" applyBorder="1"/>
    <xf numFmtId="0" fontId="17" fillId="0" borderId="9" xfId="6" applyFont="1" applyBorder="1" applyAlignment="1">
      <alignment horizontal="right"/>
    </xf>
    <xf numFmtId="44" fontId="0" fillId="0" borderId="0" xfId="0" applyNumberFormat="1"/>
    <xf numFmtId="0" fontId="14" fillId="6" borderId="1" xfId="0" applyFont="1" applyFill="1" applyBorder="1"/>
    <xf numFmtId="165" fontId="12" fillId="6" borderId="2" xfId="12" applyNumberFormat="1" applyFont="1" applyFill="1" applyBorder="1"/>
    <xf numFmtId="44" fontId="16" fillId="0" borderId="0" xfId="12" applyFont="1" applyFill="1" applyBorder="1"/>
    <xf numFmtId="44" fontId="16" fillId="0" borderId="4" xfId="12" applyFont="1" applyFill="1" applyBorder="1"/>
    <xf numFmtId="44" fontId="0" fillId="0" borderId="0" xfId="12" applyFont="1" applyFill="1"/>
    <xf numFmtId="44" fontId="0" fillId="0" borderId="4" xfId="12" applyFont="1" applyFill="1" applyBorder="1"/>
    <xf numFmtId="0" fontId="0" fillId="0" borderId="6" xfId="0" applyBorder="1"/>
    <xf numFmtId="0" fontId="17" fillId="8" borderId="6" xfId="6" applyFont="1" applyFill="1" applyBorder="1" applyAlignment="1">
      <alignment horizontal="right"/>
    </xf>
    <xf numFmtId="0" fontId="17" fillId="8" borderId="8" xfId="6" applyFont="1" applyFill="1" applyBorder="1" applyAlignment="1">
      <alignment horizontal="right"/>
    </xf>
    <xf numFmtId="0" fontId="17" fillId="0" borderId="0" xfId="6" applyFont="1" applyAlignment="1">
      <alignment horizontal="right"/>
    </xf>
    <xf numFmtId="0" fontId="19" fillId="0" borderId="0" xfId="6" applyFont="1" applyAlignment="1">
      <alignment horizontal="right"/>
    </xf>
    <xf numFmtId="0" fontId="18" fillId="0" borderId="10" xfId="6" applyFont="1" applyBorder="1" applyAlignment="1">
      <alignment horizontal="right"/>
    </xf>
    <xf numFmtId="0" fontId="12" fillId="0" borderId="0" xfId="0" applyFont="1"/>
    <xf numFmtId="44" fontId="12" fillId="0" borderId="11" xfId="12" applyFont="1" applyFill="1" applyBorder="1"/>
    <xf numFmtId="0" fontId="0" fillId="0" borderId="3" xfId="0" applyBorder="1"/>
    <xf numFmtId="0" fontId="0" fillId="0" borderId="9" xfId="0" applyBorder="1"/>
    <xf numFmtId="44" fontId="12" fillId="0" borderId="12" xfId="12" applyFont="1" applyFill="1" applyBorder="1"/>
    <xf numFmtId="0" fontId="3" fillId="4" borderId="0" xfId="0" applyFont="1" applyFill="1"/>
    <xf numFmtId="44" fontId="13" fillId="4" borderId="2" xfId="12" applyFont="1" applyFill="1" applyBorder="1"/>
    <xf numFmtId="44" fontId="13" fillId="4" borderId="1" xfId="12" applyFont="1" applyFill="1" applyBorder="1"/>
    <xf numFmtId="0" fontId="3" fillId="4" borderId="1" xfId="0" applyFont="1" applyFill="1" applyBorder="1"/>
    <xf numFmtId="0" fontId="3" fillId="4" borderId="13" xfId="0" applyFont="1" applyFill="1" applyBorder="1"/>
    <xf numFmtId="0" fontId="22" fillId="0" borderId="4" xfId="6" applyFont="1" applyBorder="1" applyAlignment="1">
      <alignment horizontal="right"/>
    </xf>
    <xf numFmtId="0" fontId="21" fillId="4" borderId="4" xfId="6" applyFont="1" applyFill="1" applyBorder="1" applyAlignment="1">
      <alignment horizontal="right"/>
    </xf>
    <xf numFmtId="0" fontId="21" fillId="4" borderId="8" xfId="6" applyFont="1" applyFill="1" applyBorder="1" applyAlignment="1">
      <alignment horizontal="right"/>
    </xf>
    <xf numFmtId="44" fontId="12" fillId="4" borderId="8" xfId="12" applyFont="1" applyFill="1" applyBorder="1"/>
    <xf numFmtId="0" fontId="21" fillId="4" borderId="2" xfId="6" applyFont="1" applyFill="1" applyBorder="1" applyAlignment="1">
      <alignment horizontal="right"/>
    </xf>
    <xf numFmtId="0" fontId="21" fillId="4" borderId="1" xfId="6" applyFont="1" applyFill="1" applyBorder="1" applyAlignment="1">
      <alignment horizontal="right"/>
    </xf>
    <xf numFmtId="0" fontId="21" fillId="4" borderId="13" xfId="6" applyFont="1" applyFill="1" applyBorder="1" applyAlignment="1">
      <alignment horizontal="right"/>
    </xf>
    <xf numFmtId="44" fontId="13" fillId="4" borderId="13" xfId="12" applyFont="1" applyFill="1" applyBorder="1"/>
    <xf numFmtId="0" fontId="17" fillId="4" borderId="4" xfId="6" applyFont="1" applyFill="1" applyBorder="1" applyAlignment="1">
      <alignment horizontal="right"/>
    </xf>
    <xf numFmtId="44" fontId="17" fillId="4" borderId="8" xfId="12" applyFont="1" applyFill="1" applyBorder="1" applyAlignment="1">
      <alignment horizontal="right"/>
    </xf>
    <xf numFmtId="44" fontId="13" fillId="4" borderId="5" xfId="12" applyFont="1" applyFill="1" applyBorder="1"/>
    <xf numFmtId="44" fontId="13" fillId="4" borderId="10" xfId="12" applyFont="1" applyFill="1" applyBorder="1"/>
    <xf numFmtId="44" fontId="13" fillId="4" borderId="16" xfId="12" applyFont="1" applyFill="1" applyBorder="1"/>
    <xf numFmtId="0" fontId="14" fillId="3" borderId="19" xfId="0" applyFont="1" applyFill="1" applyBorder="1"/>
    <xf numFmtId="0" fontId="14" fillId="3" borderId="20" xfId="0" applyFont="1" applyFill="1" applyBorder="1"/>
    <xf numFmtId="17" fontId="14" fillId="3" borderId="20" xfId="0" applyNumberFormat="1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/>
    </xf>
    <xf numFmtId="0" fontId="3" fillId="7" borderId="1" xfId="0" applyFont="1" applyFill="1" applyBorder="1"/>
    <xf numFmtId="0" fontId="3" fillId="7" borderId="13" xfId="0" applyFont="1" applyFill="1" applyBorder="1"/>
    <xf numFmtId="0" fontId="3" fillId="7" borderId="0" xfId="0" applyFont="1" applyFill="1"/>
    <xf numFmtId="0" fontId="14" fillId="7" borderId="19" xfId="0" applyFont="1" applyFill="1" applyBorder="1"/>
    <xf numFmtId="0" fontId="14" fillId="7" borderId="20" xfId="0" applyFont="1" applyFill="1" applyBorder="1"/>
    <xf numFmtId="17" fontId="14" fillId="7" borderId="20" xfId="0" applyNumberFormat="1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/>
    </xf>
    <xf numFmtId="0" fontId="21" fillId="7" borderId="1" xfId="6" applyFont="1" applyFill="1" applyBorder="1" applyAlignment="1">
      <alignment horizontal="right"/>
    </xf>
    <xf numFmtId="0" fontId="21" fillId="7" borderId="13" xfId="6" applyFont="1" applyFill="1" applyBorder="1" applyAlignment="1">
      <alignment horizontal="right"/>
    </xf>
    <xf numFmtId="0" fontId="21" fillId="7" borderId="2" xfId="6" applyFont="1" applyFill="1" applyBorder="1" applyAlignment="1">
      <alignment horizontal="right"/>
    </xf>
    <xf numFmtId="0" fontId="21" fillId="7" borderId="4" xfId="6" applyFont="1" applyFill="1" applyBorder="1" applyAlignment="1">
      <alignment horizontal="right"/>
    </xf>
    <xf numFmtId="0" fontId="21" fillId="7" borderId="8" xfId="6" applyFont="1" applyFill="1" applyBorder="1" applyAlignment="1">
      <alignment horizontal="right"/>
    </xf>
    <xf numFmtId="0" fontId="17" fillId="7" borderId="4" xfId="6" applyFont="1" applyFill="1" applyBorder="1" applyAlignment="1">
      <alignment horizontal="right"/>
    </xf>
    <xf numFmtId="44" fontId="17" fillId="7" borderId="8" xfId="12" applyFont="1" applyFill="1" applyBorder="1" applyAlignment="1">
      <alignment horizontal="right"/>
    </xf>
    <xf numFmtId="0" fontId="14" fillId="2" borderId="0" xfId="0" applyFont="1" applyFill="1"/>
    <xf numFmtId="165" fontId="12" fillId="2" borderId="0" xfId="12" applyNumberFormat="1" applyFont="1" applyFill="1" applyBorder="1"/>
    <xf numFmtId="165" fontId="12" fillId="2" borderId="5" xfId="12" applyNumberFormat="1" applyFont="1" applyFill="1" applyBorder="1"/>
    <xf numFmtId="0" fontId="7" fillId="0" borderId="9" xfId="6" applyFont="1" applyBorder="1"/>
    <xf numFmtId="0" fontId="7" fillId="0" borderId="6" xfId="6" applyFont="1" applyBorder="1"/>
    <xf numFmtId="0" fontId="7" fillId="2" borderId="10" xfId="6" applyFont="1" applyFill="1" applyBorder="1"/>
    <xf numFmtId="0" fontId="7" fillId="2" borderId="7" xfId="6" applyFont="1" applyFill="1" applyBorder="1"/>
    <xf numFmtId="166" fontId="13" fillId="7" borderId="5" xfId="12" applyNumberFormat="1" applyFont="1" applyFill="1" applyBorder="1"/>
    <xf numFmtId="166" fontId="12" fillId="0" borderId="4" xfId="12" applyNumberFormat="1" applyFont="1" applyFill="1" applyBorder="1"/>
    <xf numFmtId="166" fontId="13" fillId="7" borderId="2" xfId="12" applyNumberFormat="1" applyFont="1" applyFill="1" applyBorder="1"/>
    <xf numFmtId="166" fontId="0" fillId="0" borderId="3" xfId="0" applyNumberFormat="1" applyBorder="1"/>
    <xf numFmtId="166" fontId="0" fillId="0" borderId="9" xfId="0" applyNumberFormat="1" applyBorder="1"/>
    <xf numFmtId="166" fontId="0" fillId="0" borderId="6" xfId="0" applyNumberFormat="1" applyBorder="1"/>
    <xf numFmtId="166" fontId="0" fillId="0" borderId="17" xfId="0" applyNumberFormat="1" applyBorder="1"/>
    <xf numFmtId="166" fontId="13" fillId="7" borderId="13" xfId="12" applyNumberFormat="1" applyFont="1" applyFill="1" applyBorder="1"/>
    <xf numFmtId="166" fontId="13" fillId="7" borderId="18" xfId="12" applyNumberFormat="1" applyFont="1" applyFill="1" applyBorder="1"/>
    <xf numFmtId="166" fontId="12" fillId="0" borderId="0" xfId="12" applyNumberFormat="1" applyFont="1" applyFill="1" applyBorder="1"/>
    <xf numFmtId="166" fontId="12" fillId="0" borderId="8" xfId="12" applyNumberFormat="1" applyFont="1" applyFill="1" applyBorder="1"/>
    <xf numFmtId="166" fontId="20" fillId="0" borderId="15" xfId="12" applyNumberFormat="1" applyFont="1" applyFill="1" applyBorder="1"/>
    <xf numFmtId="166" fontId="13" fillId="7" borderId="1" xfId="12" applyNumberFormat="1" applyFont="1" applyFill="1" applyBorder="1"/>
    <xf numFmtId="166" fontId="0" fillId="0" borderId="0" xfId="12" applyNumberFormat="1" applyFont="1" applyFill="1"/>
    <xf numFmtId="166" fontId="20" fillId="0" borderId="4" xfId="12" applyNumberFormat="1" applyFont="1" applyFill="1" applyBorder="1"/>
    <xf numFmtId="166" fontId="12" fillId="7" borderId="8" xfId="12" applyNumberFormat="1" applyFont="1" applyFill="1" applyBorder="1"/>
    <xf numFmtId="166" fontId="17" fillId="7" borderId="8" xfId="12" applyNumberFormat="1" applyFont="1" applyFill="1" applyBorder="1" applyAlignment="1">
      <alignment horizontal="right"/>
    </xf>
    <xf numFmtId="166" fontId="7" fillId="0" borderId="6" xfId="6" applyNumberFormat="1" applyFont="1" applyBorder="1"/>
    <xf numFmtId="166" fontId="0" fillId="0" borderId="6" xfId="12" applyNumberFormat="1" applyFont="1" applyBorder="1"/>
    <xf numFmtId="166" fontId="20" fillId="0" borderId="3" xfId="12" applyNumberFormat="1" applyFont="1" applyFill="1" applyBorder="1"/>
    <xf numFmtId="166" fontId="13" fillId="2" borderId="7" xfId="12" applyNumberFormat="1" applyFont="1" applyFill="1" applyBorder="1"/>
    <xf numFmtId="166" fontId="13" fillId="2" borderId="21" xfId="12" applyNumberFormat="1" applyFont="1" applyFill="1" applyBorder="1"/>
    <xf numFmtId="44" fontId="20" fillId="9" borderId="15" xfId="12" applyFont="1" applyFill="1" applyBorder="1"/>
    <xf numFmtId="44" fontId="20" fillId="9" borderId="16" xfId="12" applyFont="1" applyFill="1" applyBorder="1"/>
    <xf numFmtId="44" fontId="17" fillId="4" borderId="22" xfId="12" applyFont="1" applyFill="1" applyBorder="1" applyAlignment="1">
      <alignment horizontal="right"/>
    </xf>
    <xf numFmtId="44" fontId="2" fillId="4" borderId="16" xfId="12" applyFont="1" applyFill="1" applyBorder="1"/>
    <xf numFmtId="44" fontId="12" fillId="4" borderId="15" xfId="12" applyFont="1" applyFill="1" applyBorder="1"/>
    <xf numFmtId="44" fontId="13" fillId="4" borderId="14" xfId="12" applyFont="1" applyFill="1" applyBorder="1"/>
    <xf numFmtId="44" fontId="13" fillId="4" borderId="22" xfId="12" applyFont="1" applyFill="1" applyBorder="1"/>
    <xf numFmtId="0" fontId="0" fillId="9" borderId="22" xfId="0" applyFill="1" applyBorder="1"/>
    <xf numFmtId="9" fontId="0" fillId="0" borderId="0" xfId="13" applyFont="1"/>
    <xf numFmtId="44" fontId="23" fillId="0" borderId="0" xfId="12" applyFont="1"/>
    <xf numFmtId="44" fontId="16" fillId="2" borderId="0" xfId="12" applyFont="1" applyFill="1" applyBorder="1"/>
    <xf numFmtId="44" fontId="12" fillId="2" borderId="0" xfId="12" applyFont="1" applyFill="1" applyBorder="1"/>
    <xf numFmtId="44" fontId="0" fillId="2" borderId="0" xfId="12" applyFont="1" applyFill="1" applyBorder="1"/>
    <xf numFmtId="0" fontId="28" fillId="2" borderId="0" xfId="6" applyFont="1" applyFill="1" applyAlignment="1">
      <alignment horizontal="right"/>
    </xf>
    <xf numFmtId="0" fontId="27" fillId="2" borderId="0" xfId="6" applyFont="1" applyFill="1" applyAlignment="1">
      <alignment horizontal="right"/>
    </xf>
    <xf numFmtId="0" fontId="25" fillId="2" borderId="0" xfId="6" applyFont="1" applyFill="1" applyAlignment="1">
      <alignment horizontal="right"/>
    </xf>
    <xf numFmtId="0" fontId="24" fillId="2" borderId="0" xfId="0" applyFont="1" applyFill="1"/>
    <xf numFmtId="0" fontId="22" fillId="2" borderId="0" xfId="6" applyFont="1" applyFill="1" applyAlignment="1">
      <alignment horizontal="right"/>
    </xf>
    <xf numFmtId="44" fontId="20" fillId="2" borderId="0" xfId="12" applyFont="1" applyFill="1" applyBorder="1"/>
    <xf numFmtId="0" fontId="16" fillId="2" borderId="0" xfId="0" applyFont="1" applyFill="1"/>
    <xf numFmtId="0" fontId="1" fillId="0" borderId="0" xfId="0" applyFont="1"/>
    <xf numFmtId="0" fontId="8" fillId="2" borderId="0" xfId="6" applyFont="1" applyFill="1" applyAlignment="1">
      <alignment horizontal="center"/>
    </xf>
    <xf numFmtId="0" fontId="10" fillId="2" borderId="0" xfId="0" applyFont="1" applyFill="1" applyAlignment="1">
      <alignment horizontal="center" vertical="center" wrapText="1"/>
    </xf>
    <xf numFmtId="0" fontId="6" fillId="2" borderId="0" xfId="6" applyFont="1" applyFill="1" applyAlignment="1">
      <alignment horizontal="center"/>
    </xf>
    <xf numFmtId="0" fontId="31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44" fontId="23" fillId="2" borderId="0" xfId="12" applyFont="1" applyFill="1" applyAlignment="1">
      <alignment vertical="center"/>
    </xf>
    <xf numFmtId="44" fontId="32" fillId="2" borderId="0" xfId="12" applyFont="1" applyFill="1" applyAlignment="1">
      <alignment horizontal="center" vertical="center"/>
    </xf>
    <xf numFmtId="44" fontId="32" fillId="2" borderId="0" xfId="0" applyNumberFormat="1" applyFont="1" applyFill="1" applyAlignment="1">
      <alignment horizontal="center" vertical="center"/>
    </xf>
    <xf numFmtId="166" fontId="2" fillId="11" borderId="0" xfId="0" applyNumberFormat="1" applyFont="1" applyFill="1" applyAlignment="1">
      <alignment horizontal="center" vertical="center"/>
    </xf>
    <xf numFmtId="0" fontId="0" fillId="12" borderId="0" xfId="0" applyFill="1"/>
    <xf numFmtId="167" fontId="0" fillId="10" borderId="0" xfId="0" applyNumberFormat="1" applyFill="1"/>
    <xf numFmtId="167" fontId="0" fillId="10" borderId="0" xfId="0" applyNumberFormat="1" applyFill="1" applyAlignment="1">
      <alignment horizontal="center"/>
    </xf>
    <xf numFmtId="0" fontId="0" fillId="10" borderId="0" xfId="0" applyFill="1"/>
    <xf numFmtId="44" fontId="0" fillId="10" borderId="0" xfId="12" applyFont="1" applyFill="1"/>
    <xf numFmtId="44" fontId="12" fillId="0" borderId="0" xfId="12" applyFont="1"/>
    <xf numFmtId="44" fontId="33" fillId="0" borderId="0" xfId="12" applyFont="1"/>
    <xf numFmtId="166" fontId="0" fillId="0" borderId="0" xfId="0" applyNumberFormat="1"/>
    <xf numFmtId="44" fontId="34" fillId="2" borderId="0" xfId="12" applyFont="1" applyFill="1"/>
    <xf numFmtId="44" fontId="0" fillId="2" borderId="0" xfId="12" applyFont="1" applyFill="1"/>
    <xf numFmtId="166" fontId="0" fillId="2" borderId="0" xfId="0" applyNumberFormat="1" applyFill="1"/>
    <xf numFmtId="44" fontId="35" fillId="2" borderId="0" xfId="12" applyFont="1" applyFill="1"/>
    <xf numFmtId="0" fontId="24" fillId="2" borderId="0" xfId="0" applyFont="1" applyFill="1" applyAlignment="1">
      <alignment horizontal="left" vertical="center"/>
    </xf>
    <xf numFmtId="44" fontId="33" fillId="2" borderId="0" xfId="12" applyFont="1" applyFill="1"/>
    <xf numFmtId="14" fontId="0" fillId="10" borderId="0" xfId="0" applyNumberFormat="1" applyFill="1" applyAlignment="1">
      <alignment horizontal="center"/>
    </xf>
    <xf numFmtId="8" fontId="36" fillId="0" borderId="0" xfId="0" applyNumberFormat="1" applyFont="1"/>
    <xf numFmtId="0" fontId="37" fillId="0" borderId="0" xfId="0" applyFont="1"/>
    <xf numFmtId="44" fontId="38" fillId="0" borderId="0" xfId="12" applyFont="1"/>
    <xf numFmtId="44" fontId="34" fillId="0" borderId="0" xfId="12" applyFont="1"/>
    <xf numFmtId="167" fontId="24" fillId="10" borderId="0" xfId="0" applyNumberFormat="1" applyFont="1" applyFill="1" applyAlignment="1">
      <alignment horizontal="center"/>
    </xf>
    <xf numFmtId="0" fontId="24" fillId="10" borderId="0" xfId="0" applyFont="1" applyFill="1"/>
    <xf numFmtId="44" fontId="24" fillId="10" borderId="0" xfId="12" applyFont="1" applyFill="1"/>
    <xf numFmtId="44" fontId="24" fillId="2" borderId="0" xfId="12" applyFont="1" applyFill="1"/>
    <xf numFmtId="166" fontId="24" fillId="2" borderId="0" xfId="0" applyNumberFormat="1" applyFont="1" applyFill="1"/>
    <xf numFmtId="44" fontId="39" fillId="2" borderId="0" xfId="12" applyFont="1" applyFill="1"/>
    <xf numFmtId="0" fontId="28" fillId="2" borderId="0" xfId="6" applyFont="1" applyFill="1" applyAlignment="1">
      <alignment horizontal="center"/>
    </xf>
    <xf numFmtId="44" fontId="13" fillId="2" borderId="0" xfId="12" applyFont="1" applyFill="1" applyBorder="1"/>
    <xf numFmtId="0" fontId="14" fillId="2" borderId="13" xfId="0" applyFont="1" applyFill="1" applyBorder="1"/>
    <xf numFmtId="17" fontId="14" fillId="2" borderId="13" xfId="0" applyNumberFormat="1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/>
    </xf>
    <xf numFmtId="0" fontId="29" fillId="2" borderId="13" xfId="6" applyFont="1" applyFill="1" applyBorder="1" applyAlignment="1">
      <alignment horizontal="right"/>
    </xf>
    <xf numFmtId="44" fontId="26" fillId="2" borderId="13" xfId="12" applyFont="1" applyFill="1" applyBorder="1"/>
    <xf numFmtId="0" fontId="7" fillId="2" borderId="13" xfId="6" applyFont="1" applyFill="1" applyBorder="1" applyAlignment="1">
      <alignment horizontal="right"/>
    </xf>
    <xf numFmtId="0" fontId="21" fillId="2" borderId="6" xfId="6" applyFont="1" applyFill="1" applyBorder="1" applyAlignment="1">
      <alignment horizontal="right"/>
    </xf>
    <xf numFmtId="44" fontId="30" fillId="2" borderId="6" xfId="12" applyFont="1" applyFill="1" applyBorder="1" applyAlignment="1">
      <alignment horizontal="right"/>
    </xf>
    <xf numFmtId="44" fontId="21" fillId="2" borderId="6" xfId="12" applyFont="1" applyFill="1" applyBorder="1" applyAlignment="1">
      <alignment horizontal="right"/>
    </xf>
    <xf numFmtId="0" fontId="7" fillId="2" borderId="7" xfId="6" applyFont="1" applyFill="1" applyBorder="1" applyAlignment="1">
      <alignment horizontal="right"/>
    </xf>
    <xf numFmtId="44" fontId="24" fillId="2" borderId="7" xfId="12" applyFont="1" applyFill="1" applyBorder="1"/>
    <xf numFmtId="44" fontId="25" fillId="2" borderId="13" xfId="12" applyFont="1" applyFill="1" applyBorder="1"/>
    <xf numFmtId="0" fontId="40" fillId="2" borderId="13" xfId="0" applyFont="1" applyFill="1" applyBorder="1"/>
    <xf numFmtId="44" fontId="40" fillId="2" borderId="13" xfId="12" applyFont="1" applyFill="1" applyBorder="1"/>
    <xf numFmtId="44" fontId="41" fillId="2" borderId="13" xfId="12" applyFont="1" applyFill="1" applyBorder="1"/>
    <xf numFmtId="0" fontId="42" fillId="2" borderId="13" xfId="0" applyFont="1" applyFill="1" applyBorder="1"/>
    <xf numFmtId="44" fontId="42" fillId="2" borderId="13" xfId="12" applyFont="1" applyFill="1" applyBorder="1"/>
    <xf numFmtId="44" fontId="30" fillId="2" borderId="13" xfId="12" applyFont="1" applyFill="1" applyBorder="1"/>
    <xf numFmtId="44" fontId="25" fillId="2" borderId="0" xfId="0" applyNumberFormat="1" applyFont="1" applyFill="1"/>
    <xf numFmtId="44" fontId="41" fillId="2" borderId="0" xfId="12" applyFont="1" applyFill="1" applyBorder="1"/>
    <xf numFmtId="44" fontId="25" fillId="2" borderId="0" xfId="12" applyFont="1" applyFill="1" applyBorder="1"/>
    <xf numFmtId="44" fontId="26" fillId="2" borderId="0" xfId="12" applyFont="1" applyFill="1" applyBorder="1"/>
    <xf numFmtId="44" fontId="13" fillId="2" borderId="0" xfId="0" applyNumberFormat="1" applyFont="1" applyFill="1"/>
    <xf numFmtId="0" fontId="2" fillId="2" borderId="0" xfId="0" applyFont="1" applyFill="1"/>
    <xf numFmtId="44" fontId="16" fillId="8" borderId="0" xfId="12" applyFont="1" applyFill="1" applyBorder="1"/>
    <xf numFmtId="44" fontId="23" fillId="2" borderId="7" xfId="12" applyFont="1" applyFill="1" applyBorder="1"/>
    <xf numFmtId="44" fontId="26" fillId="13" borderId="13" xfId="12" applyFont="1" applyFill="1" applyBorder="1"/>
    <xf numFmtId="167" fontId="24" fillId="10" borderId="0" xfId="0" applyNumberFormat="1" applyFont="1" applyFill="1"/>
    <xf numFmtId="44" fontId="16" fillId="0" borderId="0" xfId="12" applyFont="1"/>
    <xf numFmtId="0" fontId="24" fillId="0" borderId="0" xfId="0" applyFont="1"/>
    <xf numFmtId="167" fontId="23" fillId="10" borderId="0" xfId="0" applyNumberFormat="1" applyFont="1" applyFill="1"/>
    <xf numFmtId="167" fontId="23" fillId="10" borderId="0" xfId="0" applyNumberFormat="1" applyFont="1" applyFill="1" applyAlignment="1">
      <alignment horizontal="center"/>
    </xf>
    <xf numFmtId="0" fontId="23" fillId="10" borderId="0" xfId="0" applyFont="1" applyFill="1"/>
    <xf numFmtId="44" fontId="23" fillId="10" borderId="0" xfId="12" applyFont="1" applyFill="1"/>
    <xf numFmtId="44" fontId="45" fillId="0" borderId="0" xfId="12" applyFont="1"/>
    <xf numFmtId="44" fontId="46" fillId="0" borderId="0" xfId="12" applyFont="1"/>
    <xf numFmtId="44" fontId="23" fillId="2" borderId="0" xfId="12" applyFont="1" applyFill="1"/>
    <xf numFmtId="166" fontId="23" fillId="2" borderId="0" xfId="0" applyNumberFormat="1" applyFont="1" applyFill="1"/>
    <xf numFmtId="0" fontId="23" fillId="2" borderId="0" xfId="0" applyFont="1" applyFill="1"/>
    <xf numFmtId="0" fontId="23" fillId="0" borderId="0" xfId="0" applyFont="1"/>
    <xf numFmtId="44" fontId="25" fillId="0" borderId="0" xfId="12" applyFont="1"/>
    <xf numFmtId="167" fontId="47" fillId="10" borderId="0" xfId="0" applyNumberFormat="1" applyFont="1" applyFill="1"/>
    <xf numFmtId="167" fontId="47" fillId="10" borderId="0" xfId="0" applyNumberFormat="1" applyFont="1" applyFill="1" applyAlignment="1">
      <alignment horizontal="center"/>
    </xf>
    <xf numFmtId="0" fontId="47" fillId="10" borderId="0" xfId="0" applyFont="1" applyFill="1"/>
    <xf numFmtId="44" fontId="47" fillId="10" borderId="0" xfId="12" applyFont="1" applyFill="1"/>
    <xf numFmtId="44" fontId="48" fillId="0" borderId="0" xfId="12" applyFont="1"/>
    <xf numFmtId="44" fontId="47" fillId="2" borderId="0" xfId="12" applyFont="1" applyFill="1"/>
    <xf numFmtId="166" fontId="47" fillId="2" borderId="0" xfId="0" applyNumberFormat="1" applyFont="1" applyFill="1"/>
    <xf numFmtId="0" fontId="47" fillId="2" borderId="0" xfId="0" applyFont="1" applyFill="1"/>
    <xf numFmtId="44" fontId="46" fillId="2" borderId="0" xfId="12" applyFont="1" applyFill="1"/>
    <xf numFmtId="44" fontId="12" fillId="2" borderId="0" xfId="12" applyFont="1" applyFill="1"/>
    <xf numFmtId="44" fontId="16" fillId="2" borderId="0" xfId="12" applyFont="1" applyFill="1"/>
    <xf numFmtId="44" fontId="24" fillId="0" borderId="0" xfId="12" applyFont="1"/>
    <xf numFmtId="0" fontId="10" fillId="5" borderId="0" xfId="0" applyFont="1" applyFill="1" applyAlignment="1">
      <alignment horizontal="center" vertical="center" wrapText="1"/>
    </xf>
  </cellXfs>
  <cellStyles count="14">
    <cellStyle name="Hipervínculo 2" xfId="9" xr:uid="{ECC62BE8-22C7-4680-AC7F-1C77083E799B}"/>
    <cellStyle name="Millares [0] 2" xfId="10" xr:uid="{A5A07094-213C-4A9A-8164-31E1EAD19F26}"/>
    <cellStyle name="Millares 2" xfId="2" xr:uid="{A6D55891-972A-4A47-B34C-DC72A1629C0A}"/>
    <cellStyle name="Millares 3" xfId="11" xr:uid="{3FA22A4D-6385-40C9-A847-4995CDF513F4}"/>
    <cellStyle name="Millares 3 2" xfId="4" xr:uid="{C9432607-3E1B-4CF7-8DF4-64BBB4FA7410}"/>
    <cellStyle name="Millares 4 4" xfId="5" xr:uid="{A5454DD1-EFAE-4226-B253-F4FF768DBE7C}"/>
    <cellStyle name="Moneda" xfId="12" builtinId="4"/>
    <cellStyle name="Moneda 2" xfId="1" xr:uid="{0224D796-AF19-480E-863C-EB9736EE8C01}"/>
    <cellStyle name="Normal" xfId="0" builtinId="0"/>
    <cellStyle name="Normal 2" xfId="7" xr:uid="{C6793359-8E68-42BF-8FE3-33058366639A}"/>
    <cellStyle name="Normal 2 2 2" xfId="3" xr:uid="{1F087E29-0017-46CD-8A5D-4C3D9ACDE157}"/>
    <cellStyle name="Normal 3" xfId="8" xr:uid="{D46DB465-BD08-4F4E-9DB0-DF06D56C4E26}"/>
    <cellStyle name="Normal 3 10" xfId="6" xr:uid="{79D88433-B6EB-4890-BEAE-3AD6E21E5E93}"/>
    <cellStyle name="Porcentaje" xfId="13" builtinId="5"/>
  </cellStyles>
  <dxfs count="12">
    <dxf>
      <numFmt numFmtId="166" formatCode="_-[$USD]\ * #,##0.00_-;\-[$USD]\ * #,##0.00_-;_-[$USD]\ * &quot;-&quot;??_-;_-@_-"/>
    </dxf>
    <dxf>
      <numFmt numFmtId="166" formatCode="_-[$USD]\ * #,##0.00_-;\-[$USD]\ * #,##0.00_-;_-[$USD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 tint="-4.9989318521683403E-2"/>
        </patternFill>
      </fill>
    </dxf>
    <dxf>
      <fill>
        <patternFill>
          <fgColor indexed="64"/>
          <bgColor theme="0" tint="-4.9989318521683403E-2"/>
        </patternFill>
      </fill>
    </dxf>
    <dxf>
      <fill>
        <patternFill>
          <fgColor indexed="64"/>
          <bgColor theme="0" tint="-4.9989318521683403E-2"/>
        </patternFill>
      </fill>
    </dxf>
    <dxf>
      <numFmt numFmtId="167" formatCode="dd/mm/yyyy;@"/>
      <fill>
        <patternFill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numFmt numFmtId="167" formatCode="dd/mm/yyyy;@"/>
      <fill>
        <patternFill>
          <fgColor indexed="64"/>
          <bgColor theme="0" tint="-4.9989318521683403E-2"/>
        </patternFill>
      </fill>
    </dxf>
    <dxf>
      <fill>
        <patternFill patternType="solid">
          <fgColor indexed="64"/>
          <bgColor rgb="FF69D44C"/>
        </patternFill>
      </fill>
    </dxf>
    <dxf>
      <font>
        <strike val="0"/>
      </font>
      <fill>
        <patternFill>
          <bgColor theme="0"/>
        </patternFill>
      </fill>
      <border>
        <horizontal style="hair">
          <color auto="1"/>
        </horizontal>
      </border>
    </dxf>
  </dxfs>
  <tableStyles count="1" defaultTableStyle="TableStyleMedium2" defaultPivotStyle="PivotStyleLight16">
    <tableStyle name="SIMPLE" pivot="0" count="1" xr9:uid="{E0D26E44-1A21-462A-8222-0ABE18BA6F64}">
      <tableStyleElement type="wholeTable" dxfId="11"/>
    </tableStyle>
  </tableStyles>
  <colors>
    <mruColors>
      <color rgb="FF05D17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800728108038624E-2"/>
          <c:y val="3.3833128808800197E-2"/>
          <c:w val="0.90650893756763817"/>
          <c:h val="0.9323337423823996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CONSOLIDADO!$A$3</c:f>
              <c:strCache>
                <c:ptCount val="1"/>
                <c:pt idx="0">
                  <c:v>DISPONIBLE ACUM 2023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rgbClr val="C00000">
                  <a:alpha val="16000"/>
                </a:srgbClr>
              </a:solidFill>
            </a:ln>
            <a:effectLst/>
          </c:spPr>
          <c:invertIfNegative val="0"/>
          <c:cat>
            <c:strRef>
              <c:f>CONSOLIDADO!$B$1:$M$1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CONSOLIDADO!$B$3:$M$3</c:f>
              <c:numCache>
                <c:formatCode>_("$"* #,##0.00_);_("$"* \(#,##0.00\);_("$"* "-"??_);_(@_)</c:formatCode>
                <c:ptCount val="12"/>
                <c:pt idx="0">
                  <c:v>-1301758.4999999998</c:v>
                </c:pt>
                <c:pt idx="1">
                  <c:v>-2303214.6499999994</c:v>
                </c:pt>
                <c:pt idx="2">
                  <c:v>-3205170.47</c:v>
                </c:pt>
                <c:pt idx="3">
                  <c:v>-340393.87099999981</c:v>
                </c:pt>
                <c:pt idx="4">
                  <c:v>-2191076.5910000014</c:v>
                </c:pt>
                <c:pt idx="5">
                  <c:v>-3696036.3710000035</c:v>
                </c:pt>
                <c:pt idx="6">
                  <c:v>-4385832.1410000036</c:v>
                </c:pt>
                <c:pt idx="7">
                  <c:v>-6197565.1709999992</c:v>
                </c:pt>
                <c:pt idx="8">
                  <c:v>-7174802.9409999987</c:v>
                </c:pt>
                <c:pt idx="9">
                  <c:v>-5247530.3510000017</c:v>
                </c:pt>
                <c:pt idx="10">
                  <c:v>-10958388.591</c:v>
                </c:pt>
                <c:pt idx="11">
                  <c:v>-11231621.751000002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4-471C-9C4E-0C48A7D97C43}"/>
            </c:ext>
          </c:extLst>
        </c:ser>
        <c:ser>
          <c:idx val="3"/>
          <c:order val="3"/>
          <c:tx>
            <c:strRef>
              <c:f>CONSOLIDADO!$A$5</c:f>
              <c:strCache>
                <c:ptCount val="1"/>
                <c:pt idx="0">
                  <c:v>DISPONIBLE ACUM 2024</c:v>
                </c:pt>
              </c:strCache>
            </c:strRef>
          </c:tx>
          <c:spPr>
            <a:solidFill>
              <a:srgbClr val="FF0000">
                <a:alpha val="24000"/>
              </a:srgbClr>
            </a:solidFill>
            <a:ln>
              <a:solidFill>
                <a:srgbClr val="C00000">
                  <a:alpha val="32000"/>
                </a:srgbClr>
              </a:solidFill>
            </a:ln>
            <a:effectLst/>
          </c:spPr>
          <c:invertIfNegative val="0"/>
          <c:cat>
            <c:strRef>
              <c:f>CONSOLIDADO!$B$1:$M$1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CONSOLIDADO!$B$5:$M$5</c:f>
              <c:numCache>
                <c:formatCode>_("$"* #,##0.00_);_("$"* \(#,##0.00\);_("$"* "-"??_);_(@_)</c:formatCode>
                <c:ptCount val="12"/>
                <c:pt idx="1">
                  <c:v>-16407288.07</c:v>
                </c:pt>
                <c:pt idx="2">
                  <c:v>-13509696.140000001</c:v>
                </c:pt>
                <c:pt idx="3">
                  <c:v>-13509696.140000001</c:v>
                </c:pt>
                <c:pt idx="4">
                  <c:v>-13509696.140000001</c:v>
                </c:pt>
                <c:pt idx="5">
                  <c:v>-13509696.140000001</c:v>
                </c:pt>
                <c:pt idx="6">
                  <c:v>-13509696.140000001</c:v>
                </c:pt>
                <c:pt idx="7">
                  <c:v>-13509696.140000001</c:v>
                </c:pt>
                <c:pt idx="8">
                  <c:v>-13509696.140000001</c:v>
                </c:pt>
                <c:pt idx="9">
                  <c:v>-13509696.140000001</c:v>
                </c:pt>
                <c:pt idx="10">
                  <c:v>-13509696.140000001</c:v>
                </c:pt>
                <c:pt idx="11">
                  <c:v>-13509696.140000001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4-471C-9C4E-0C48A7D97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350080"/>
        <c:axId val="476795472"/>
      </c:barChart>
      <c:scatterChart>
        <c:scatterStyle val="smoothMarker"/>
        <c:varyColors val="0"/>
        <c:ser>
          <c:idx val="0"/>
          <c:order val="0"/>
          <c:tx>
            <c:strRef>
              <c:f>CONSOLIDADO!$A$2</c:f>
              <c:strCache>
                <c:ptCount val="1"/>
                <c:pt idx="0">
                  <c:v>FLUJO DE CAJA 2023</c:v>
                </c:pt>
              </c:strCache>
            </c:strRef>
          </c:tx>
          <c:spPr>
            <a:ln w="19050" cap="rnd">
              <a:solidFill>
                <a:srgbClr val="C00000">
                  <a:alpha val="96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strRef>
              <c:f>CONSOLIDADO!$B$1:$M$1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xVal>
          <c:yVal>
            <c:numRef>
              <c:f>CONSOLIDADO!$B$2:$M$2</c:f>
              <c:numCache>
                <c:formatCode>_("$"* #,##0.00_);_("$"* \(#,##0.00\);_("$"* "-"??_);_(@_)</c:formatCode>
                <c:ptCount val="12"/>
                <c:pt idx="0">
                  <c:v>-1301758.4999999998</c:v>
                </c:pt>
                <c:pt idx="1">
                  <c:v>-1001456.1499999999</c:v>
                </c:pt>
                <c:pt idx="2">
                  <c:v>-901955.82000000088</c:v>
                </c:pt>
                <c:pt idx="3">
                  <c:v>2864776.5990000004</c:v>
                </c:pt>
                <c:pt idx="4">
                  <c:v>-1850682.7200000016</c:v>
                </c:pt>
                <c:pt idx="5">
                  <c:v>-1504959.7800000021</c:v>
                </c:pt>
                <c:pt idx="6">
                  <c:v>-689795.77</c:v>
                </c:pt>
                <c:pt idx="7">
                  <c:v>-1811733.0299999954</c:v>
                </c:pt>
                <c:pt idx="8">
                  <c:v>-977237.76999999932</c:v>
                </c:pt>
                <c:pt idx="9">
                  <c:v>1927272.5899999975</c:v>
                </c:pt>
                <c:pt idx="10">
                  <c:v>-5710858.2399999984</c:v>
                </c:pt>
                <c:pt idx="11">
                  <c:v>-273233.1600000023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E-497B-9428-F3BCC93424A9}"/>
            </c:ext>
          </c:extLst>
        </c:ser>
        <c:ser>
          <c:idx val="1"/>
          <c:order val="1"/>
          <c:tx>
            <c:strRef>
              <c:f>CONSOLIDADO!$A$4</c:f>
              <c:strCache>
                <c:ptCount val="1"/>
                <c:pt idx="0">
                  <c:v>FLUJO DE CAJA 2024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CONSOLIDADO!$B$1:$M$1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xVal>
          <c:yVal>
            <c:numRef>
              <c:f>CONSOLIDADO!$B$4:$M$4</c:f>
              <c:numCache>
                <c:formatCode>_("$"* #,##0.00_);_("$"* \(#,##0.00\);_("$"* "-"??_);_(@_)</c:formatCode>
                <c:ptCount val="12"/>
                <c:pt idx="0">
                  <c:v>-2188451.0399999996</c:v>
                </c:pt>
                <c:pt idx="1">
                  <c:v>-16407288.07</c:v>
                </c:pt>
                <c:pt idx="2">
                  <c:v>2897591.93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0E-497B-9428-F3BCC9342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50080"/>
        <c:axId val="476795472"/>
      </c:scatterChart>
      <c:catAx>
        <c:axId val="4873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6795472"/>
        <c:crosses val="autoZero"/>
        <c:auto val="1"/>
        <c:lblAlgn val="ctr"/>
        <c:lblOffset val="100"/>
        <c:noMultiLvlLbl val="1"/>
      </c:catAx>
      <c:valAx>
        <c:axId val="4767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73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078985126859141"/>
          <c:y val="7.6316107499741437E-2"/>
          <c:w val="0.27714636381352808"/>
          <c:h val="8.458427512703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1952468963887"/>
          <c:y val="0.10534971231025905"/>
          <c:w val="0.82933668661192272"/>
          <c:h val="0.8551441455733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'FLUJO DE CAJA ARS2024 '!$A$110</c:f>
              <c:strCache>
                <c:ptCount val="1"/>
                <c:pt idx="0">
                  <c:v>FLUJO DE CAJA NETO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'FLUJO DE CAJA ARS2024 '!$B$14:$M$14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'FLUJO DE CAJA ARS2024 '!$B$110:$N$110</c:f>
              <c:numCache>
                <c:formatCode>_("$"* #,##0.00_);_("$"* \(#,##0.00\);_("$"* "-"??_);_(@_)</c:formatCode>
                <c:ptCount val="13"/>
                <c:pt idx="0">
                  <c:v>-2188451.0399999996</c:v>
                </c:pt>
                <c:pt idx="1">
                  <c:v>-16407288.07</c:v>
                </c:pt>
                <c:pt idx="2">
                  <c:v>2897591.93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8-4CD8-AD82-13CDFBFA9B2E}"/>
            </c:ext>
          </c:extLst>
        </c:ser>
        <c:ser>
          <c:idx val="2"/>
          <c:order val="2"/>
          <c:tx>
            <c:strRef>
              <c:f>'FLUJO DE CAJA ARS2024 '!$A$71</c:f>
              <c:strCache>
                <c:ptCount val="1"/>
                <c:pt idx="0">
                  <c:v>RESULTADOS OPERATIVOS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1"/>
          <c:cat>
            <c:numRef>
              <c:f>'FLUJO DE CAJA ARS2024 '!$B$14:$M$14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'FLUJO DE CAJA ARS2024 '!$B$71:$M$71</c:f>
              <c:numCache>
                <c:formatCode>_("$"* #,##0.00_);_("$"* \(#,##0.00\);_("$"* "-"??_);_(@_)</c:formatCode>
                <c:ptCount val="12"/>
                <c:pt idx="0">
                  <c:v>9507340.5600000005</c:v>
                </c:pt>
                <c:pt idx="1">
                  <c:v>-7608995.9199999999</c:v>
                </c:pt>
                <c:pt idx="2">
                  <c:v>13564905.26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solidFill>
                      <a:schemeClr val="tx2">
                        <a:lumMod val="50000"/>
                      </a:schemeClr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8AA-4507-AC0F-87CC9EA13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1257456"/>
        <c:axId val="454768320"/>
      </c:barChart>
      <c:scatterChart>
        <c:scatterStyle val="smoothMarker"/>
        <c:varyColors val="0"/>
        <c:ser>
          <c:idx val="1"/>
          <c:order val="1"/>
          <c:tx>
            <c:strRef>
              <c:f>'FLUJO DE CAJA ARS2024 '!$A$112</c:f>
              <c:strCache>
                <c:ptCount val="1"/>
                <c:pt idx="0">
                  <c:v>DISPONIBLE ACUM FINAL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'FLUJO DE CAJA ARS2024 '!$B$14:$M$14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xVal>
          <c:yVal>
            <c:numRef>
              <c:f>'FLUJO DE CAJA ARS2024 '!$B$112:$N$112</c:f>
              <c:numCache>
                <c:formatCode>_("$"* #,##0.00_);_("$"* \(#,##0.00\);_("$"* "-"??_);_(@_)</c:formatCode>
                <c:ptCount val="13"/>
                <c:pt idx="0">
                  <c:v>-7556214.6499999985</c:v>
                </c:pt>
                <c:pt idx="1">
                  <c:v>-23963502.719999999</c:v>
                </c:pt>
                <c:pt idx="2">
                  <c:v>-21065910.789999999</c:v>
                </c:pt>
                <c:pt idx="3">
                  <c:v>-21065910.789999999</c:v>
                </c:pt>
                <c:pt idx="4">
                  <c:v>-21065910.789999999</c:v>
                </c:pt>
                <c:pt idx="5">
                  <c:v>-21065910.789999999</c:v>
                </c:pt>
                <c:pt idx="6">
                  <c:v>-21065910.789999999</c:v>
                </c:pt>
                <c:pt idx="7">
                  <c:v>-21065910.789999999</c:v>
                </c:pt>
                <c:pt idx="8">
                  <c:v>-21065910.789999999</c:v>
                </c:pt>
                <c:pt idx="9">
                  <c:v>-21065910.789999999</c:v>
                </c:pt>
                <c:pt idx="10">
                  <c:v>-21065910.789999999</c:v>
                </c:pt>
                <c:pt idx="11">
                  <c:v>-21065910.789999999</c:v>
                </c:pt>
                <c:pt idx="12">
                  <c:v>-21065910.789999999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8-4CD8-AD82-13CDFBFA9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257456"/>
        <c:axId val="454768320"/>
      </c:scatterChart>
      <c:dateAx>
        <c:axId val="10112574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4768320"/>
        <c:crosses val="autoZero"/>
        <c:auto val="1"/>
        <c:lblOffset val="100"/>
        <c:baseTimeUnit val="months"/>
      </c:dateAx>
      <c:valAx>
        <c:axId val="4547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125745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009782013595658"/>
          <c:y val="0.67238337814933569"/>
          <c:w val="0.50037666509233347"/>
          <c:h val="0.10348930934854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1952468963887"/>
          <c:y val="0.10534971231025905"/>
          <c:w val="0.82933668661192272"/>
          <c:h val="0.8551441455733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'FLUJO DE CAJA ARS2023'!$A$79</c:f>
              <c:strCache>
                <c:ptCount val="1"/>
                <c:pt idx="0">
                  <c:v>FLUJO DE CAJA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'FLUJO DE CAJA ARS2023'!$C$14:$N$14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'FLUJO DE CAJA ARS2023'!$B$79:$O$79</c:f>
              <c:numCache>
                <c:formatCode>_("$"* #,##0.00_);_("$"* \(#,##0.00\);_("$"* "-"??_);_(@_)</c:formatCode>
                <c:ptCount val="13"/>
                <c:pt idx="0">
                  <c:v>-1301758.4999999998</c:v>
                </c:pt>
                <c:pt idx="1">
                  <c:v>-1001456.1499999999</c:v>
                </c:pt>
                <c:pt idx="2">
                  <c:v>-901955.82000000088</c:v>
                </c:pt>
                <c:pt idx="3">
                  <c:v>2864776.5990000004</c:v>
                </c:pt>
                <c:pt idx="4">
                  <c:v>-1850682.7200000016</c:v>
                </c:pt>
                <c:pt idx="5">
                  <c:v>-1504959.7800000021</c:v>
                </c:pt>
                <c:pt idx="6">
                  <c:v>-689795.77</c:v>
                </c:pt>
                <c:pt idx="7">
                  <c:v>-1811733.0299999954</c:v>
                </c:pt>
                <c:pt idx="8">
                  <c:v>-977237.76999999932</c:v>
                </c:pt>
                <c:pt idx="9">
                  <c:v>1927272.5899999975</c:v>
                </c:pt>
                <c:pt idx="10">
                  <c:v>-5710858.2399999984</c:v>
                </c:pt>
                <c:pt idx="11">
                  <c:v>-273233.1600000023</c:v>
                </c:pt>
                <c:pt idx="12">
                  <c:v>-11231621.751000013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6-4396-8B0D-EF82D2DCD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011257456"/>
        <c:axId val="454768320"/>
      </c:barChart>
      <c:scatterChart>
        <c:scatterStyle val="smoothMarker"/>
        <c:varyColors val="0"/>
        <c:ser>
          <c:idx val="1"/>
          <c:order val="1"/>
          <c:tx>
            <c:strRef>
              <c:f>'FLUJO DE CAJA ARS2023'!$A$81</c:f>
              <c:strCache>
                <c:ptCount val="1"/>
                <c:pt idx="0">
                  <c:v>DISPONIBLE FINAL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'FLUJO DE CAJA ARS2023'!$C$14:$N$14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xVal>
          <c:yVal>
            <c:numRef>
              <c:f>'FLUJO DE CAJA ARS2023'!$C$81:$O$81</c:f>
              <c:numCache>
                <c:formatCode>_("$"* #,##0.00_);_("$"* \(#,##0.00\);_("$"* "-"??_);_(@_)</c:formatCode>
                <c:ptCount val="13"/>
                <c:pt idx="0">
                  <c:v>-1301758.4999999998</c:v>
                </c:pt>
                <c:pt idx="1">
                  <c:v>-2303214.6499999994</c:v>
                </c:pt>
                <c:pt idx="2">
                  <c:v>-3205170.47</c:v>
                </c:pt>
                <c:pt idx="3">
                  <c:v>-340393.87099999981</c:v>
                </c:pt>
                <c:pt idx="4">
                  <c:v>-2191076.5910000014</c:v>
                </c:pt>
                <c:pt idx="5">
                  <c:v>-3696036.3710000035</c:v>
                </c:pt>
                <c:pt idx="6">
                  <c:v>-4385832.1410000036</c:v>
                </c:pt>
                <c:pt idx="7">
                  <c:v>-6197565.1709999992</c:v>
                </c:pt>
                <c:pt idx="8">
                  <c:v>-7174802.9409999987</c:v>
                </c:pt>
                <c:pt idx="9">
                  <c:v>-5247530.3510000017</c:v>
                </c:pt>
                <c:pt idx="10">
                  <c:v>-10958388.591</c:v>
                </c:pt>
                <c:pt idx="11">
                  <c:v>-11231621.751000002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E0-4E1C-AF9C-0CCAC893E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257456"/>
        <c:axId val="454768320"/>
      </c:scatterChart>
      <c:dateAx>
        <c:axId val="10112574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4768320"/>
        <c:crosses val="autoZero"/>
        <c:auto val="1"/>
        <c:lblOffset val="100"/>
        <c:baseTimeUnit val="months"/>
      </c:dateAx>
      <c:valAx>
        <c:axId val="4547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1257456"/>
        <c:crosses val="autoZero"/>
        <c:crossBetween val="between"/>
      </c:valAx>
      <c:spPr>
        <a:solidFill>
          <a:schemeClr val="tx2">
            <a:lumMod val="20000"/>
            <a:lumOff val="80000"/>
            <a:alpha val="0"/>
          </a:schemeClr>
        </a:solidFill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1952468963887"/>
          <c:y val="0.10534971231025905"/>
          <c:w val="0.82933668661192272"/>
          <c:h val="0.8551441455733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'FLUJO DE CAJA USD2023 '!$A$81</c:f>
              <c:strCache>
                <c:ptCount val="1"/>
                <c:pt idx="0">
                  <c:v>FLUJO DE CAJA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'FLUJO DE CAJA USD2023 '!$C$14:$N$14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'FLUJO DE CAJA USD2023 '!$C$81:$N$81</c:f>
              <c:numCache>
                <c:formatCode>_-[$USD]\ * #,##0.00_-;\-[$USD]\ * #,##0.00_-;_-[$USD]\ * "-"??_-;_-@_-</c:formatCode>
                <c:ptCount val="12"/>
                <c:pt idx="0">
                  <c:v>-6641.625</c:v>
                </c:pt>
                <c:pt idx="1">
                  <c:v>-4826.2946987951818</c:v>
                </c:pt>
                <c:pt idx="2">
                  <c:v>-4081.2480542986455</c:v>
                </c:pt>
                <c:pt idx="3">
                  <c:v>12087.664974683552</c:v>
                </c:pt>
                <c:pt idx="4">
                  <c:v>-7257.5792941176478</c:v>
                </c:pt>
                <c:pt idx="5">
                  <c:v>-5502.5951736745847</c:v>
                </c:pt>
                <c:pt idx="6">
                  <c:v>-1985.023798561142</c:v>
                </c:pt>
                <c:pt idx="7">
                  <c:v>-5213.6202302158308</c:v>
                </c:pt>
                <c:pt idx="8">
                  <c:v>-2812.1950215827237</c:v>
                </c:pt>
                <c:pt idx="9">
                  <c:v>5383.4429888268169</c:v>
                </c:pt>
                <c:pt idx="10">
                  <c:v>-7244.9834950840459</c:v>
                </c:pt>
                <c:pt idx="11">
                  <c:v>-870.92049140049198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F-467F-B6C4-A78F9055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011257456"/>
        <c:axId val="454768320"/>
      </c:barChart>
      <c:scatterChart>
        <c:scatterStyle val="smoothMarker"/>
        <c:varyColors val="0"/>
        <c:ser>
          <c:idx val="1"/>
          <c:order val="1"/>
          <c:tx>
            <c:strRef>
              <c:f>'FLUJO DE CAJA USD2023 '!$A$83</c:f>
              <c:strCache>
                <c:ptCount val="1"/>
                <c:pt idx="0">
                  <c:v>DISPONIBLE FINAL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'FLUJO DE CAJA USD2023 '!$C$14:$N$14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xVal>
          <c:yVal>
            <c:numRef>
              <c:f>'FLUJO DE CAJA USD2023 '!$C$83:$N$83</c:f>
              <c:numCache>
                <c:formatCode>_-[$USD]\ * #,##0.00_-;\-[$USD]\ * #,##0.00_-;_-[$USD]\ * "-"??_-;_-@_-</c:formatCode>
                <c:ptCount val="12"/>
                <c:pt idx="0">
                  <c:v>-6641.625</c:v>
                </c:pt>
                <c:pt idx="1">
                  <c:v>-11467.919698795182</c:v>
                </c:pt>
                <c:pt idx="2">
                  <c:v>-15549.167753093827</c:v>
                </c:pt>
                <c:pt idx="3">
                  <c:v>-3461.5027784102749</c:v>
                </c:pt>
                <c:pt idx="4">
                  <c:v>-10719.082072527923</c:v>
                </c:pt>
                <c:pt idx="5">
                  <c:v>-16221.677246202507</c:v>
                </c:pt>
                <c:pt idx="6">
                  <c:v>-18206.701044763649</c:v>
                </c:pt>
                <c:pt idx="7">
                  <c:v>-23420.32127497948</c:v>
                </c:pt>
                <c:pt idx="8">
                  <c:v>-26232.516296562204</c:v>
                </c:pt>
                <c:pt idx="9">
                  <c:v>-20849.073307735387</c:v>
                </c:pt>
                <c:pt idx="10">
                  <c:v>-28094.056802819432</c:v>
                </c:pt>
                <c:pt idx="11">
                  <c:v>-28964.977294219923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0F-467F-B6C4-A78F9055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257456"/>
        <c:axId val="454768320"/>
      </c:scatterChart>
      <c:dateAx>
        <c:axId val="10112574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4768320"/>
        <c:crosses val="autoZero"/>
        <c:auto val="1"/>
        <c:lblOffset val="100"/>
        <c:baseTimeUnit val="months"/>
      </c:dateAx>
      <c:valAx>
        <c:axId val="4547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_-[$USD]\ * #,##0.00_-;\-[$USD]\ * #,##0.00_-;_-[$USD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1257456"/>
        <c:crosses val="autoZero"/>
        <c:crossBetween val="between"/>
      </c:valAx>
      <c:spPr>
        <a:solidFill>
          <a:schemeClr val="tx2">
            <a:lumMod val="20000"/>
            <a:lumOff val="80000"/>
            <a:alpha val="0"/>
          </a:schemeClr>
        </a:solidFill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147636</xdr:rowOff>
    </xdr:from>
    <xdr:to>
      <xdr:col>11</xdr:col>
      <xdr:colOff>838200</xdr:colOff>
      <xdr:row>28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A3CBEE-9709-0961-AC34-6E93457A8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33337</xdr:rowOff>
    </xdr:from>
    <xdr:to>
      <xdr:col>8</xdr:col>
      <xdr:colOff>1076324</xdr:colOff>
      <xdr:row>12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2B4728-3809-4C8C-9E44-3D906E80D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1</xdr:row>
      <xdr:rowOff>61912</xdr:rowOff>
    </xdr:from>
    <xdr:to>
      <xdr:col>9</xdr:col>
      <xdr:colOff>1085849</xdr:colOff>
      <xdr:row>12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8EDEF-D49E-708E-21C9-1B33A9D6B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1</xdr:row>
      <xdr:rowOff>61912</xdr:rowOff>
    </xdr:from>
    <xdr:to>
      <xdr:col>9</xdr:col>
      <xdr:colOff>1085849</xdr:colOff>
      <xdr:row>12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59C7C2-FD85-4F73-AA25-ADD812A74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INFORMAT\04-05-MAY\cierre_2003_prueba_final\AUXILIARES\archivos%20auxiliares\pablo_2002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vin\Desktop\01.xlsx" TargetMode="External"/><Relationship Id="rId1" Type="http://schemas.openxmlformats.org/officeDocument/2006/relationships/externalLinkPath" Target="/Users/Kevin/Desktop/0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vin\Dropbox\ADMINISTRACION%20G&amp;E%20SA\ACTIVIDADES\AGRICULTURA.xlsx" TargetMode="External"/><Relationship Id="rId1" Type="http://schemas.openxmlformats.org/officeDocument/2006/relationships/externalLinkPath" Target="/Users/Kevin/Dropbox/ADMINISTRACION%20G&amp;E%20SA/ACTIVIDADES/AGRICULT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P_EERR"/>
      <sheetName val="EEPN"/>
      <sheetName val="EOAF"/>
      <sheetName val="Anexo A"/>
      <sheetName val="Bal1202-200603"/>
      <sheetName val="Saldos"/>
      <sheetName val="Hoja1"/>
      <sheetName val="Ajustes No Contabilizados"/>
    </sheetNames>
    <sheetDataSet>
      <sheetData sheetId="0"/>
      <sheetData sheetId="1"/>
      <sheetData sheetId="2"/>
      <sheetData sheetId="3"/>
      <sheetData sheetId="4">
        <row r="10">
          <cell r="E10">
            <v>1</v>
          </cell>
          <cell r="F10" t="str">
            <v>Caja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18177295.800000001</v>
          </cell>
          <cell r="N10">
            <v>18177295.800000001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E11">
            <v>1</v>
          </cell>
          <cell r="F11" t="str">
            <v>Tesorería General de la Nación cuenta 3855/19</v>
          </cell>
          <cell r="G11">
            <v>5398160460</v>
          </cell>
          <cell r="H11">
            <v>0</v>
          </cell>
          <cell r="I11">
            <v>6381160081.6099997</v>
          </cell>
          <cell r="J11">
            <v>0</v>
          </cell>
          <cell r="K11">
            <v>11779320541.610001</v>
          </cell>
          <cell r="L11">
            <v>0</v>
          </cell>
          <cell r="M11">
            <v>1018838545936.26</v>
          </cell>
          <cell r="N11">
            <v>1022101913811.3101</v>
          </cell>
          <cell r="O11">
            <v>0</v>
          </cell>
          <cell r="P11">
            <v>-3263367875.0500488</v>
          </cell>
          <cell r="Q11">
            <v>-3263367875.0500488</v>
          </cell>
          <cell r="R11">
            <v>-9644527956.6600494</v>
          </cell>
        </row>
        <row r="12">
          <cell r="E12">
            <v>1</v>
          </cell>
          <cell r="F12" t="str">
            <v>Fondos con afectación específica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E13">
            <v>1</v>
          </cell>
          <cell r="F13" t="str">
            <v>Regularización de montos por retenciones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788060558.12</v>
          </cell>
          <cell r="N13">
            <v>788060558.12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E14">
            <v>1</v>
          </cell>
          <cell r="F14" t="str">
            <v>Regularización de montos por correcciones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20158662015.459999</v>
          </cell>
          <cell r="N14">
            <v>20158662015.459999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E15">
            <v>1</v>
          </cell>
          <cell r="F15" t="str">
            <v>Depósitos en Lecop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4265562538.8700004</v>
          </cell>
          <cell r="N15">
            <v>4006346159.6300001</v>
          </cell>
          <cell r="O15">
            <v>0</v>
          </cell>
          <cell r="P15">
            <v>259216379.24000025</v>
          </cell>
          <cell r="Q15">
            <v>259216379.24000025</v>
          </cell>
          <cell r="R15">
            <v>259216379.24000025</v>
          </cell>
        </row>
        <row r="16">
          <cell r="E16">
            <v>1</v>
          </cell>
          <cell r="F16" t="str">
            <v>Otros depósitos bancarios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E17">
            <v>1</v>
          </cell>
          <cell r="F17" t="str">
            <v>Previsión para fluctuación de la moneda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E18">
            <v>1</v>
          </cell>
          <cell r="F18" t="str">
            <v>Fondos Rotatorios de Adm. Central</v>
          </cell>
          <cell r="G18">
            <v>39449749.520000003</v>
          </cell>
          <cell r="H18">
            <v>0</v>
          </cell>
          <cell r="I18">
            <v>46633509.460000001</v>
          </cell>
          <cell r="J18">
            <v>0</v>
          </cell>
          <cell r="K18">
            <v>86083258.980000004</v>
          </cell>
          <cell r="L18">
            <v>0</v>
          </cell>
          <cell r="M18">
            <v>208365274.33000001</v>
          </cell>
          <cell r="N18">
            <v>215355672.19999999</v>
          </cell>
          <cell r="O18">
            <v>0</v>
          </cell>
          <cell r="P18">
            <v>-6990397.869999975</v>
          </cell>
          <cell r="Q18">
            <v>-6990397.869999975</v>
          </cell>
          <cell r="R18">
            <v>-53623907.329999976</v>
          </cell>
        </row>
        <row r="19">
          <cell r="E19">
            <v>1</v>
          </cell>
          <cell r="F19" t="str">
            <v>Regularización de montos por ejecuciones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186327474.33000001</v>
          </cell>
          <cell r="N19">
            <v>186327474.33000001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E20">
            <v>1</v>
          </cell>
          <cell r="F20" t="str">
            <v>Otros Fondos Rotatorios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997126.12</v>
          </cell>
          <cell r="N20">
            <v>997126.12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E21">
            <v>2</v>
          </cell>
          <cell r="F21" t="str">
            <v>Inversiones temporarias</v>
          </cell>
          <cell r="G21">
            <v>17781700.5</v>
          </cell>
          <cell r="H21">
            <v>0</v>
          </cell>
          <cell r="I21">
            <v>21019730.379999999</v>
          </cell>
          <cell r="J21">
            <v>0</v>
          </cell>
          <cell r="K21">
            <v>38801430.879999995</v>
          </cell>
          <cell r="L21">
            <v>0</v>
          </cell>
          <cell r="M21">
            <v>141270500.84</v>
          </cell>
          <cell r="N21">
            <v>142288052.96000001</v>
          </cell>
          <cell r="O21">
            <v>0</v>
          </cell>
          <cell r="P21">
            <v>-1017552.1200000048</v>
          </cell>
          <cell r="Q21">
            <v>-1017552.1200000048</v>
          </cell>
          <cell r="R21">
            <v>-22037282.500000004</v>
          </cell>
        </row>
        <row r="22">
          <cell r="E22">
            <v>2</v>
          </cell>
          <cell r="F22" t="str">
            <v>Títulos y valores en cartera</v>
          </cell>
          <cell r="G22">
            <v>1158060118.95</v>
          </cell>
          <cell r="H22">
            <v>0</v>
          </cell>
          <cell r="I22">
            <v>1368941708.55</v>
          </cell>
          <cell r="J22">
            <v>0</v>
          </cell>
          <cell r="K22">
            <v>2527001827.5</v>
          </cell>
          <cell r="L22">
            <v>0</v>
          </cell>
          <cell r="M22">
            <v>144271733521.92999</v>
          </cell>
          <cell r="N22">
            <v>143901106926.48999</v>
          </cell>
          <cell r="O22">
            <v>0</v>
          </cell>
          <cell r="P22">
            <v>370626595.44000244</v>
          </cell>
          <cell r="Q22">
            <v>370626595.44000244</v>
          </cell>
          <cell r="R22">
            <v>-998315113.10999751</v>
          </cell>
        </row>
        <row r="23">
          <cell r="E23">
            <v>3</v>
          </cell>
          <cell r="F23" t="str">
            <v>Prestamos otorgados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F24" t="str">
            <v>Prev. por fluct de la moneda - Inversiones financieras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F25" t="str">
            <v>Prev. por diferencia de cotización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E26">
            <v>3</v>
          </cell>
          <cell r="F26" t="str">
            <v>Ingresos tributarios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E27">
            <v>3</v>
          </cell>
          <cell r="F27" t="str">
            <v>Ingresos no tributarios</v>
          </cell>
          <cell r="G27">
            <v>208308.45</v>
          </cell>
          <cell r="H27">
            <v>0</v>
          </cell>
          <cell r="I27">
            <v>246241.21</v>
          </cell>
          <cell r="J27">
            <v>0</v>
          </cell>
          <cell r="K27">
            <v>454549.66000000003</v>
          </cell>
          <cell r="L27">
            <v>0</v>
          </cell>
          <cell r="M27">
            <v>100939.23</v>
          </cell>
          <cell r="N27">
            <v>208308.45</v>
          </cell>
          <cell r="O27">
            <v>0</v>
          </cell>
          <cell r="P27">
            <v>-107369.22000000002</v>
          </cell>
          <cell r="Q27">
            <v>-107369.22000000002</v>
          </cell>
          <cell r="R27">
            <v>-353610.43</v>
          </cell>
        </row>
        <row r="28">
          <cell r="E28">
            <v>3</v>
          </cell>
          <cell r="F28" t="str">
            <v>Contribuciones de la Seguridad Social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E29">
            <v>3</v>
          </cell>
          <cell r="F29" t="str">
            <v>Ingresos por venta de bienes y servicios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E30">
            <v>3</v>
          </cell>
          <cell r="F30" t="str">
            <v>Rentas de la propiedad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E31">
            <v>3</v>
          </cell>
          <cell r="F31" t="str">
            <v>Ingresos por venta de activos fijos</v>
          </cell>
          <cell r="G31">
            <v>1260942.94</v>
          </cell>
          <cell r="H31">
            <v>0</v>
          </cell>
          <cell r="I31">
            <v>1490559.39</v>
          </cell>
          <cell r="J31">
            <v>0</v>
          </cell>
          <cell r="K31">
            <v>2751502.33</v>
          </cell>
          <cell r="L31">
            <v>0</v>
          </cell>
          <cell r="M31">
            <v>1124700</v>
          </cell>
          <cell r="N31">
            <v>0</v>
          </cell>
          <cell r="O31">
            <v>0</v>
          </cell>
          <cell r="P31">
            <v>1124700</v>
          </cell>
          <cell r="Q31">
            <v>1124700</v>
          </cell>
          <cell r="R31">
            <v>-365859.3899999999</v>
          </cell>
        </row>
        <row r="32">
          <cell r="E32">
            <v>3</v>
          </cell>
          <cell r="F32" t="str">
            <v>Transferencias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E33">
            <v>3</v>
          </cell>
          <cell r="F33" t="str">
            <v>Contribuciones figurativas</v>
          </cell>
          <cell r="G33">
            <v>428679467.19</v>
          </cell>
          <cell r="H33">
            <v>0</v>
          </cell>
          <cell r="I33">
            <v>506741569.49000001</v>
          </cell>
          <cell r="J33">
            <v>0</v>
          </cell>
          <cell r="K33">
            <v>935421036.68000007</v>
          </cell>
          <cell r="L33">
            <v>0</v>
          </cell>
          <cell r="M33">
            <v>210823158.94999999</v>
          </cell>
          <cell r="N33">
            <v>106421119.25</v>
          </cell>
          <cell r="O33">
            <v>0</v>
          </cell>
          <cell r="P33">
            <v>104402039.69999999</v>
          </cell>
          <cell r="Q33">
            <v>104402039.69999999</v>
          </cell>
          <cell r="R33">
            <v>-402339529.79000002</v>
          </cell>
        </row>
        <row r="34">
          <cell r="E34">
            <v>3</v>
          </cell>
          <cell r="F34" t="str">
            <v>Otras cuentas a cobrar</v>
          </cell>
          <cell r="G34">
            <v>85616658.329999998</v>
          </cell>
          <cell r="H34">
            <v>0</v>
          </cell>
          <cell r="I34">
            <v>101207366.2</v>
          </cell>
          <cell r="J34">
            <v>0</v>
          </cell>
          <cell r="K34">
            <v>186824024.53</v>
          </cell>
          <cell r="L34">
            <v>0</v>
          </cell>
          <cell r="M34">
            <v>3522376867.6900001</v>
          </cell>
          <cell r="N34">
            <v>2837875457.2200003</v>
          </cell>
          <cell r="O34">
            <v>0</v>
          </cell>
          <cell r="P34">
            <v>684501410.46999979</v>
          </cell>
          <cell r="Q34">
            <v>684501410.46999979</v>
          </cell>
          <cell r="R34">
            <v>583294044.26999974</v>
          </cell>
        </row>
        <row r="35">
          <cell r="E35">
            <v>3</v>
          </cell>
          <cell r="F35" t="str">
            <v>Documentos a cobrar</v>
          </cell>
          <cell r="G35">
            <v>7435492.6799999997</v>
          </cell>
          <cell r="H35">
            <v>0</v>
          </cell>
          <cell r="I35">
            <v>8789488.4600000009</v>
          </cell>
          <cell r="J35">
            <v>0</v>
          </cell>
          <cell r="K35">
            <v>16224981.140000001</v>
          </cell>
          <cell r="L35">
            <v>0</v>
          </cell>
          <cell r="M35">
            <v>7908625.5700000003</v>
          </cell>
          <cell r="N35">
            <v>3338350.59</v>
          </cell>
          <cell r="O35">
            <v>0</v>
          </cell>
          <cell r="P35">
            <v>4570274.9800000004</v>
          </cell>
          <cell r="Q35">
            <v>4570274.9800000004</v>
          </cell>
          <cell r="R35">
            <v>-4219213.4800000004</v>
          </cell>
        </row>
        <row r="36">
          <cell r="E36">
            <v>3</v>
          </cell>
          <cell r="F36" t="str">
            <v>Adelantos a proveedores y contratistas</v>
          </cell>
          <cell r="G36">
            <v>9411958.8100000005</v>
          </cell>
          <cell r="H36">
            <v>0</v>
          </cell>
          <cell r="I36">
            <v>11125867.1</v>
          </cell>
          <cell r="J36">
            <v>0</v>
          </cell>
          <cell r="K36">
            <v>20537825.91</v>
          </cell>
          <cell r="L36">
            <v>0</v>
          </cell>
          <cell r="M36">
            <v>363812.56</v>
          </cell>
          <cell r="N36">
            <v>7693715.1699999999</v>
          </cell>
          <cell r="O36">
            <v>0</v>
          </cell>
          <cell r="P36">
            <v>-7329902.6100000003</v>
          </cell>
          <cell r="Q36">
            <v>-7329902.6100000003</v>
          </cell>
          <cell r="R36">
            <v>-18455769.710000001</v>
          </cell>
        </row>
        <row r="37">
          <cell r="E37">
            <v>3</v>
          </cell>
          <cell r="F37" t="str">
            <v>Anticipos de recaudación</v>
          </cell>
          <cell r="G37">
            <v>41136697.609999999</v>
          </cell>
          <cell r="H37">
            <v>0</v>
          </cell>
          <cell r="I37">
            <v>48627649.109999999</v>
          </cell>
          <cell r="J37">
            <v>0</v>
          </cell>
          <cell r="K37">
            <v>89764346.719999999</v>
          </cell>
          <cell r="L37">
            <v>0</v>
          </cell>
          <cell r="M37">
            <v>1657122867.1700001</v>
          </cell>
          <cell r="N37">
            <v>755231066.91999996</v>
          </cell>
          <cell r="O37">
            <v>0</v>
          </cell>
          <cell r="P37">
            <v>901891800.25000012</v>
          </cell>
          <cell r="Q37">
            <v>901891800.25000012</v>
          </cell>
          <cell r="R37">
            <v>853264151.1400001</v>
          </cell>
        </row>
        <row r="38">
          <cell r="E38">
            <v>3</v>
          </cell>
          <cell r="F38" t="str">
            <v>Otros anticipos</v>
          </cell>
          <cell r="G38">
            <v>86461313.340000004</v>
          </cell>
          <cell r="H38">
            <v>0</v>
          </cell>
          <cell r="I38">
            <v>102205832.04000001</v>
          </cell>
          <cell r="J38">
            <v>0</v>
          </cell>
          <cell r="K38">
            <v>188667145.38</v>
          </cell>
          <cell r="L38">
            <v>0</v>
          </cell>
          <cell r="M38">
            <v>3844565184.1199999</v>
          </cell>
          <cell r="N38">
            <v>3297623534.3600001</v>
          </cell>
          <cell r="O38">
            <v>0</v>
          </cell>
          <cell r="P38">
            <v>546941649.75999975</v>
          </cell>
          <cell r="Q38">
            <v>546941649.75999975</v>
          </cell>
          <cell r="R38">
            <v>444735817.71999973</v>
          </cell>
        </row>
        <row r="39">
          <cell r="E39">
            <v>3</v>
          </cell>
          <cell r="F39" t="str">
            <v>Gastos pagados por adelantado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E40">
            <v>3</v>
          </cell>
          <cell r="F40" t="str">
            <v>Préstamos otorgados</v>
          </cell>
          <cell r="G40">
            <v>10439124.359999999</v>
          </cell>
          <cell r="H40">
            <v>0</v>
          </cell>
          <cell r="I40">
            <v>12340078.470000001</v>
          </cell>
          <cell r="J40">
            <v>0</v>
          </cell>
          <cell r="K40">
            <v>22779202.829999998</v>
          </cell>
          <cell r="L40">
            <v>0</v>
          </cell>
          <cell r="M40">
            <v>14159029.210000001</v>
          </cell>
          <cell r="N40">
            <v>0</v>
          </cell>
          <cell r="O40">
            <v>0</v>
          </cell>
          <cell r="P40">
            <v>14159029.210000001</v>
          </cell>
          <cell r="Q40">
            <v>14159029.210000001</v>
          </cell>
          <cell r="R40">
            <v>1818950.7400000002</v>
          </cell>
        </row>
        <row r="41">
          <cell r="E41">
            <v>3</v>
          </cell>
          <cell r="F41" t="str">
            <v>Deudores por avales</v>
          </cell>
          <cell r="G41">
            <v>27624796.829999998</v>
          </cell>
          <cell r="H41">
            <v>0</v>
          </cell>
          <cell r="I41">
            <v>32655244.710000001</v>
          </cell>
          <cell r="J41">
            <v>0</v>
          </cell>
          <cell r="K41">
            <v>60280041.539999999</v>
          </cell>
          <cell r="L41">
            <v>0</v>
          </cell>
          <cell r="M41">
            <v>0</v>
          </cell>
          <cell r="N41">
            <v>124654.74</v>
          </cell>
          <cell r="O41">
            <v>0</v>
          </cell>
          <cell r="P41">
            <v>-124654.74</v>
          </cell>
          <cell r="Q41">
            <v>-124654.74</v>
          </cell>
          <cell r="R41">
            <v>-32779899.449999999</v>
          </cell>
        </row>
        <row r="42">
          <cell r="E42">
            <v>3</v>
          </cell>
          <cell r="F42" t="str">
            <v>Gastos pagados por cuenta de terceros</v>
          </cell>
          <cell r="G42">
            <v>9594170.1699999999</v>
          </cell>
          <cell r="H42">
            <v>0</v>
          </cell>
          <cell r="I42">
            <v>11341258.960000001</v>
          </cell>
          <cell r="J42">
            <v>0</v>
          </cell>
          <cell r="K42">
            <v>20935429.130000003</v>
          </cell>
          <cell r="L42">
            <v>0</v>
          </cell>
          <cell r="M42">
            <v>0</v>
          </cell>
          <cell r="N42">
            <v>4160824.29</v>
          </cell>
          <cell r="O42">
            <v>0</v>
          </cell>
          <cell r="P42">
            <v>-4160824.29</v>
          </cell>
          <cell r="Q42">
            <v>-4160824.29</v>
          </cell>
          <cell r="R42">
            <v>-15502083.25</v>
          </cell>
        </row>
        <row r="43">
          <cell r="E43">
            <v>3</v>
          </cell>
          <cell r="F43" t="str">
            <v>Otros créditos a cobrar</v>
          </cell>
          <cell r="G43">
            <v>204480895.52000001</v>
          </cell>
          <cell r="H43">
            <v>0</v>
          </cell>
          <cell r="I43">
            <v>241716662.11000001</v>
          </cell>
          <cell r="J43">
            <v>0</v>
          </cell>
          <cell r="K43">
            <v>446197557.63</v>
          </cell>
          <cell r="L43">
            <v>0</v>
          </cell>
          <cell r="M43">
            <v>5631844</v>
          </cell>
          <cell r="N43">
            <v>108480612.48999999</v>
          </cell>
          <cell r="O43">
            <v>0</v>
          </cell>
          <cell r="P43">
            <v>-102848768.48999999</v>
          </cell>
          <cell r="Q43">
            <v>-102848768.48999999</v>
          </cell>
          <cell r="R43">
            <v>-344565430.60000002</v>
          </cell>
        </row>
        <row r="44">
          <cell r="F44" t="str">
            <v>Previsión para incobrables por cuentas a cobrar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F45" t="str">
            <v>Previsión para incobrables por docum. a cobrar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F46" t="str">
            <v>Previsión para incobrables por otros créditos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E47">
            <v>4</v>
          </cell>
          <cell r="F47" t="str">
            <v>Existencias de productos terminados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E48">
            <v>4</v>
          </cell>
          <cell r="F48" t="str">
            <v>Existencias de productos en proceso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E49">
            <v>4</v>
          </cell>
          <cell r="F49" t="str">
            <v>Existencias de materiales, suministros y mat. primas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E50">
            <v>4</v>
          </cell>
          <cell r="F50" t="str">
            <v>Existencias de productos estratégicos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E51">
            <v>4</v>
          </cell>
          <cell r="F51" t="str">
            <v>Materiales, suministros y materias primas</v>
          </cell>
          <cell r="G51">
            <v>224563762.84999999</v>
          </cell>
          <cell r="H51">
            <v>0</v>
          </cell>
          <cell r="I51">
            <v>265456599.5</v>
          </cell>
          <cell r="J51">
            <v>0</v>
          </cell>
          <cell r="K51">
            <v>490020362.35000002</v>
          </cell>
          <cell r="L51">
            <v>0</v>
          </cell>
          <cell r="M51">
            <v>82091668.170000002</v>
          </cell>
          <cell r="N51">
            <v>10105117.859999999</v>
          </cell>
          <cell r="O51">
            <v>0</v>
          </cell>
          <cell r="P51">
            <v>71986550.310000002</v>
          </cell>
          <cell r="Q51">
            <v>71986550.310000002</v>
          </cell>
          <cell r="R51">
            <v>-193470049.19</v>
          </cell>
        </row>
        <row r="52">
          <cell r="E52">
            <v>4</v>
          </cell>
          <cell r="F52" t="str">
            <v>Otros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E53">
            <v>3</v>
          </cell>
          <cell r="F53" t="str">
            <v>Agencias y sucursales bancarias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E54">
            <v>3</v>
          </cell>
          <cell r="F54" t="str">
            <v>Bancos perceptores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E55">
            <v>3</v>
          </cell>
          <cell r="F55" t="str">
            <v>Banco Central - Cámara compensadora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E56">
            <v>3</v>
          </cell>
          <cell r="F56" t="str">
            <v>Cuenta BNA - DGI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E57">
            <v>3</v>
          </cell>
          <cell r="F57" t="str">
            <v>Cuenta BNA - Aduana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E58">
            <v>3</v>
          </cell>
          <cell r="F58" t="str">
            <v>Cuenta provincias - coparticipación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E59">
            <v>5</v>
          </cell>
          <cell r="F59" t="str">
            <v>Otros activos a asignar</v>
          </cell>
          <cell r="G59">
            <v>565758273.53999996</v>
          </cell>
          <cell r="H59">
            <v>0</v>
          </cell>
          <cell r="I59">
            <v>668782289.38999999</v>
          </cell>
          <cell r="J59">
            <v>0</v>
          </cell>
          <cell r="K59">
            <v>1234540562.9299998</v>
          </cell>
          <cell r="L59">
            <v>0</v>
          </cell>
          <cell r="M59">
            <v>2782552.53</v>
          </cell>
          <cell r="N59">
            <v>2782552.53</v>
          </cell>
          <cell r="O59">
            <v>0</v>
          </cell>
          <cell r="P59">
            <v>0</v>
          </cell>
          <cell r="Q59">
            <v>0</v>
          </cell>
          <cell r="R59">
            <v>-668782289.38999999</v>
          </cell>
        </row>
        <row r="60">
          <cell r="E60">
            <v>7</v>
          </cell>
          <cell r="F60" t="str">
            <v>Ingresos tributarios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E61">
            <v>7</v>
          </cell>
          <cell r="F61" t="str">
            <v>Ingresos no tributarios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E62">
            <v>7</v>
          </cell>
          <cell r="F62" t="str">
            <v>Contribuciones de la Seguridad Social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E63">
            <v>7</v>
          </cell>
          <cell r="F63" t="str">
            <v>Ingresos por venta de bienes y servicios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  <row r="64">
          <cell r="E64">
            <v>7</v>
          </cell>
          <cell r="F64" t="str">
            <v>Rentas de la propiedad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E65">
            <v>7</v>
          </cell>
          <cell r="F65" t="str">
            <v>Ingresos por venta de activos fijos</v>
          </cell>
          <cell r="G65">
            <v>39484176.5</v>
          </cell>
          <cell r="H65">
            <v>0</v>
          </cell>
          <cell r="I65">
            <v>46674205.560000002</v>
          </cell>
          <cell r="J65">
            <v>0</v>
          </cell>
          <cell r="K65">
            <v>86158382.060000002</v>
          </cell>
          <cell r="L65">
            <v>0</v>
          </cell>
          <cell r="M65">
            <v>0</v>
          </cell>
          <cell r="N65">
            <v>8109875.0499999998</v>
          </cell>
          <cell r="O65">
            <v>0</v>
          </cell>
          <cell r="P65">
            <v>-8109875.0499999998</v>
          </cell>
          <cell r="Q65">
            <v>-8109875.0499999998</v>
          </cell>
          <cell r="R65">
            <v>-54784080.609999999</v>
          </cell>
        </row>
        <row r="66">
          <cell r="E66">
            <v>7</v>
          </cell>
          <cell r="F66" t="str">
            <v>Transferencias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E67">
            <v>7</v>
          </cell>
          <cell r="F67" t="str">
            <v>Contribuciones figurativas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E68">
            <v>7</v>
          </cell>
          <cell r="F68" t="str">
            <v>Otras cuentas a cobrar</v>
          </cell>
          <cell r="G68">
            <v>20116651995.91</v>
          </cell>
          <cell r="H68">
            <v>0</v>
          </cell>
          <cell r="I68">
            <v>23779874207.709999</v>
          </cell>
          <cell r="J68">
            <v>0</v>
          </cell>
          <cell r="K68">
            <v>43896526203.619995</v>
          </cell>
          <cell r="L68">
            <v>0</v>
          </cell>
          <cell r="M68">
            <v>20681198040.330002</v>
          </cell>
          <cell r="N68">
            <v>697826159.23000002</v>
          </cell>
          <cell r="O68">
            <v>0</v>
          </cell>
          <cell r="P68">
            <v>19983371881.100002</v>
          </cell>
          <cell r="Q68">
            <v>19983371881.100002</v>
          </cell>
          <cell r="R68">
            <v>-3796502326.6099968</v>
          </cell>
        </row>
        <row r="69">
          <cell r="E69">
            <v>7</v>
          </cell>
          <cell r="F69" t="str">
            <v>Documentos a cobrar a largo plazo</v>
          </cell>
          <cell r="G69">
            <v>3531377.3</v>
          </cell>
          <cell r="H69">
            <v>0</v>
          </cell>
          <cell r="I69">
            <v>4174437.57</v>
          </cell>
          <cell r="J69">
            <v>0</v>
          </cell>
          <cell r="K69">
            <v>7705814.8699999992</v>
          </cell>
          <cell r="L69">
            <v>0</v>
          </cell>
          <cell r="M69">
            <v>0</v>
          </cell>
          <cell r="N69">
            <v>3015567.06</v>
          </cell>
          <cell r="O69">
            <v>0</v>
          </cell>
          <cell r="P69">
            <v>-3015567.06</v>
          </cell>
          <cell r="Q69">
            <v>-3015567.06</v>
          </cell>
          <cell r="R69">
            <v>-7190004.6299999999</v>
          </cell>
        </row>
        <row r="70">
          <cell r="E70">
            <v>7</v>
          </cell>
          <cell r="F70" t="str">
            <v>Adelantos a proveedores y contratistas a largo plazo</v>
          </cell>
          <cell r="G70">
            <v>37029019.789999999</v>
          </cell>
          <cell r="H70">
            <v>0</v>
          </cell>
          <cell r="I70">
            <v>43771967.259999998</v>
          </cell>
          <cell r="J70">
            <v>0</v>
          </cell>
          <cell r="K70">
            <v>80800987.049999997</v>
          </cell>
          <cell r="L70">
            <v>0</v>
          </cell>
          <cell r="M70">
            <v>18856234.169999998</v>
          </cell>
          <cell r="N70">
            <v>3387000</v>
          </cell>
          <cell r="O70">
            <v>0</v>
          </cell>
          <cell r="P70">
            <v>15469234.169999998</v>
          </cell>
          <cell r="Q70">
            <v>15469234.169999998</v>
          </cell>
          <cell r="R70">
            <v>-28302733.09</v>
          </cell>
        </row>
        <row r="71">
          <cell r="E71">
            <v>7</v>
          </cell>
          <cell r="F71" t="str">
            <v>Gastos pagados por adelantado a largo plazo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E72">
            <v>7</v>
          </cell>
          <cell r="F72" t="str">
            <v>Otros préstamos otorgados a largo plazo</v>
          </cell>
          <cell r="G72">
            <v>413603286.87</v>
          </cell>
          <cell r="H72">
            <v>0</v>
          </cell>
          <cell r="I72">
            <v>488920031.81</v>
          </cell>
          <cell r="J72">
            <v>0</v>
          </cell>
          <cell r="K72">
            <v>902523318.68000007</v>
          </cell>
          <cell r="L72">
            <v>0</v>
          </cell>
          <cell r="M72">
            <v>29163017.190000001</v>
          </cell>
          <cell r="N72">
            <v>35077745.859999999</v>
          </cell>
          <cell r="O72">
            <v>0</v>
          </cell>
          <cell r="P72">
            <v>-5914728.6699999981</v>
          </cell>
          <cell r="Q72">
            <v>-5914728.6699999981</v>
          </cell>
          <cell r="R72">
            <v>-494834760.48000002</v>
          </cell>
        </row>
        <row r="73">
          <cell r="E73">
            <v>7</v>
          </cell>
          <cell r="F73" t="str">
            <v>Otros Fondos Fiduciarios</v>
          </cell>
          <cell r="G73">
            <v>3985726058.8000002</v>
          </cell>
          <cell r="H73">
            <v>0</v>
          </cell>
          <cell r="I73">
            <v>4711522788.3800001</v>
          </cell>
          <cell r="J73">
            <v>0</v>
          </cell>
          <cell r="K73">
            <v>8697248847.1800003</v>
          </cell>
          <cell r="L73">
            <v>0</v>
          </cell>
          <cell r="M73">
            <v>2101278984.6400001</v>
          </cell>
          <cell r="N73">
            <v>708967121.62</v>
          </cell>
          <cell r="O73">
            <v>0</v>
          </cell>
          <cell r="P73">
            <v>1392311863.02</v>
          </cell>
          <cell r="Q73">
            <v>1392311863.02</v>
          </cell>
          <cell r="R73">
            <v>-3319210925.3600001</v>
          </cell>
        </row>
        <row r="74">
          <cell r="E74">
            <v>7</v>
          </cell>
          <cell r="F74" t="str">
            <v>Otros créditos a cobrar a largo plazo</v>
          </cell>
          <cell r="G74">
            <v>1551710648.54</v>
          </cell>
          <cell r="H74">
            <v>0</v>
          </cell>
          <cell r="I74">
            <v>1834275605.9300001</v>
          </cell>
          <cell r="J74">
            <v>0</v>
          </cell>
          <cell r="K74">
            <v>3385986254.4700003</v>
          </cell>
          <cell r="L74">
            <v>0</v>
          </cell>
          <cell r="M74">
            <v>106938475.53</v>
          </cell>
          <cell r="N74">
            <v>3751109.05</v>
          </cell>
          <cell r="O74">
            <v>0</v>
          </cell>
          <cell r="P74">
            <v>103187366.48</v>
          </cell>
          <cell r="Q74">
            <v>103187366.48</v>
          </cell>
          <cell r="R74">
            <v>-1731088239.45</v>
          </cell>
        </row>
        <row r="75">
          <cell r="F75" t="str">
            <v>Prev. p/incobrables por otros créditos a cobrar a largo plazo</v>
          </cell>
          <cell r="G75">
            <v>0</v>
          </cell>
          <cell r="H75">
            <v>212689288.59</v>
          </cell>
          <cell r="I75">
            <v>0</v>
          </cell>
          <cell r="J75">
            <v>251419795.34999999</v>
          </cell>
          <cell r="K75">
            <v>0</v>
          </cell>
          <cell r="L75">
            <v>464109083.94</v>
          </cell>
          <cell r="M75">
            <v>0</v>
          </cell>
          <cell r="N75">
            <v>3030096.8</v>
          </cell>
          <cell r="O75">
            <v>0</v>
          </cell>
          <cell r="P75">
            <v>-3030096.8</v>
          </cell>
          <cell r="Q75">
            <v>-3030096.8</v>
          </cell>
          <cell r="R75">
            <v>248389698.54999998</v>
          </cell>
        </row>
        <row r="76">
          <cell r="E76">
            <v>6</v>
          </cell>
          <cell r="F76" t="str">
            <v>Acciones</v>
          </cell>
          <cell r="G76">
            <v>251298040.53</v>
          </cell>
          <cell r="H76">
            <v>0</v>
          </cell>
          <cell r="I76">
            <v>297059162.41000003</v>
          </cell>
          <cell r="J76">
            <v>0</v>
          </cell>
          <cell r="K76">
            <v>548357202.94000006</v>
          </cell>
          <cell r="L76">
            <v>0</v>
          </cell>
          <cell r="M76">
            <v>303466738.50999999</v>
          </cell>
          <cell r="N76">
            <v>309697589.81</v>
          </cell>
          <cell r="O76">
            <v>0</v>
          </cell>
          <cell r="P76">
            <v>-6230851.3000000119</v>
          </cell>
          <cell r="Q76">
            <v>-6230851.3000000119</v>
          </cell>
          <cell r="R76">
            <v>-303290013.71000004</v>
          </cell>
        </row>
        <row r="77">
          <cell r="E77">
            <v>10</v>
          </cell>
          <cell r="F77" t="str">
            <v>Aportes de capital</v>
          </cell>
          <cell r="G77">
            <v>7624480193.0200005</v>
          </cell>
          <cell r="H77">
            <v>0</v>
          </cell>
          <cell r="I77">
            <v>9012890411.6900005</v>
          </cell>
          <cell r="J77">
            <v>0</v>
          </cell>
          <cell r="K77">
            <v>16637370604.710001</v>
          </cell>
          <cell r="L77">
            <v>0</v>
          </cell>
          <cell r="M77">
            <v>9155166269.0200005</v>
          </cell>
          <cell r="N77">
            <v>26124359.07</v>
          </cell>
          <cell r="O77">
            <v>0</v>
          </cell>
          <cell r="P77">
            <v>9129041909.9500008</v>
          </cell>
          <cell r="Q77">
            <v>9129041909.9500008</v>
          </cell>
          <cell r="R77">
            <v>116151498.26000023</v>
          </cell>
        </row>
        <row r="78">
          <cell r="E78">
            <v>6</v>
          </cell>
          <cell r="F78" t="str">
            <v>Títulos y valores en cartera</v>
          </cell>
          <cell r="G78">
            <v>587691937.84000003</v>
          </cell>
          <cell r="H78">
            <v>0</v>
          </cell>
          <cell r="I78">
            <v>694710052.02999997</v>
          </cell>
          <cell r="J78">
            <v>0</v>
          </cell>
          <cell r="K78">
            <v>1282401989.8699999</v>
          </cell>
          <cell r="L78">
            <v>0</v>
          </cell>
          <cell r="M78">
            <v>3585499579.5100002</v>
          </cell>
          <cell r="N78">
            <v>2696920228.4500003</v>
          </cell>
          <cell r="O78">
            <v>0</v>
          </cell>
          <cell r="P78">
            <v>888579351.05999994</v>
          </cell>
          <cell r="Q78">
            <v>888579351.05999994</v>
          </cell>
          <cell r="R78">
            <v>193869299.02999997</v>
          </cell>
        </row>
        <row r="79">
          <cell r="E79">
            <v>10</v>
          </cell>
          <cell r="F79" t="str">
            <v>Participaciones en patrimonios de Org.Descentralizados</v>
          </cell>
          <cell r="G79">
            <v>1529815362.55</v>
          </cell>
          <cell r="H79">
            <v>0</v>
          </cell>
          <cell r="I79">
            <v>1808393210.25</v>
          </cell>
          <cell r="J79">
            <v>0</v>
          </cell>
          <cell r="K79">
            <v>3338208572.8000002</v>
          </cell>
          <cell r="L79">
            <v>0</v>
          </cell>
          <cell r="M79">
            <v>3290795331.25</v>
          </cell>
          <cell r="N79">
            <v>4216160730.54</v>
          </cell>
          <cell r="O79">
            <v>0</v>
          </cell>
          <cell r="P79">
            <v>-925365399.28999996</v>
          </cell>
          <cell r="Q79">
            <v>-925365399.28999996</v>
          </cell>
          <cell r="R79">
            <v>-2733758609.54</v>
          </cell>
        </row>
        <row r="80">
          <cell r="E80">
            <v>10</v>
          </cell>
          <cell r="F80" t="str">
            <v>Participaciones en patrimonios de Inst.de Seg.Social</v>
          </cell>
          <cell r="G80">
            <v>0</v>
          </cell>
          <cell r="H80">
            <v>14927563652.969999</v>
          </cell>
          <cell r="I80">
            <v>0</v>
          </cell>
          <cell r="J80">
            <v>17645858066.610001</v>
          </cell>
          <cell r="K80">
            <v>0</v>
          </cell>
          <cell r="L80">
            <v>32573421719.580002</v>
          </cell>
          <cell r="M80">
            <v>17800986545.43</v>
          </cell>
          <cell r="N80">
            <v>17960104070.139999</v>
          </cell>
          <cell r="O80">
            <v>0</v>
          </cell>
          <cell r="P80">
            <v>-159117524.70999908</v>
          </cell>
          <cell r="Q80">
            <v>-159117524.70999908</v>
          </cell>
          <cell r="R80">
            <v>17486740541.900002</v>
          </cell>
        </row>
        <row r="81">
          <cell r="E81">
            <v>10</v>
          </cell>
          <cell r="F81" t="str">
            <v>Participaciones en patrimonios de Univ.Nacionales</v>
          </cell>
          <cell r="G81">
            <v>1204888372.3199999</v>
          </cell>
          <cell r="H81">
            <v>0</v>
          </cell>
          <cell r="I81">
            <v>1424297340.03</v>
          </cell>
          <cell r="J81">
            <v>0</v>
          </cell>
          <cell r="K81">
            <v>2629185712.3499999</v>
          </cell>
          <cell r="L81">
            <v>0</v>
          </cell>
          <cell r="M81">
            <v>2055262469.75</v>
          </cell>
          <cell r="N81">
            <v>433487371.66000003</v>
          </cell>
          <cell r="O81">
            <v>0</v>
          </cell>
          <cell r="P81">
            <v>1621775098.0899999</v>
          </cell>
          <cell r="Q81">
            <v>1621775098.0899999</v>
          </cell>
          <cell r="R81">
            <v>197477758.05999994</v>
          </cell>
        </row>
        <row r="82">
          <cell r="E82">
            <v>10</v>
          </cell>
          <cell r="F82" t="str">
            <v>Otros aportes y participaciones de capital</v>
          </cell>
          <cell r="G82">
            <v>4842139784.1000004</v>
          </cell>
          <cell r="H82">
            <v>0</v>
          </cell>
          <cell r="I82">
            <v>5723888596.6400003</v>
          </cell>
          <cell r="J82">
            <v>0</v>
          </cell>
          <cell r="K82">
            <v>10566028380.740002</v>
          </cell>
          <cell r="L82">
            <v>0</v>
          </cell>
          <cell r="M82">
            <v>64846261707.449997</v>
          </cell>
          <cell r="N82">
            <v>39117357264.07</v>
          </cell>
          <cell r="O82">
            <v>0</v>
          </cell>
          <cell r="P82">
            <v>25728904443.379997</v>
          </cell>
          <cell r="Q82">
            <v>25728904443.379997</v>
          </cell>
          <cell r="R82">
            <v>20005015846.739998</v>
          </cell>
        </row>
        <row r="83">
          <cell r="E83">
            <v>6</v>
          </cell>
          <cell r="F83" t="str">
            <v>Prestamos otorgados a largo plazo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F84" t="str">
            <v>Prev. por fluct. de la moneda a largo plazo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F85" t="str">
            <v>Prev. por dif. de cotización a largo plazo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E86">
            <v>8</v>
          </cell>
          <cell r="F86" t="str">
            <v>Edificios e instalaciones</v>
          </cell>
          <cell r="G86">
            <v>6057090564.1199999</v>
          </cell>
          <cell r="H86">
            <v>0</v>
          </cell>
          <cell r="I86">
            <v>7160080698.7600002</v>
          </cell>
          <cell r="J86">
            <v>0</v>
          </cell>
          <cell r="K86">
            <v>13217171262.880001</v>
          </cell>
          <cell r="L86">
            <v>0</v>
          </cell>
          <cell r="M86">
            <v>7223437997.4099998</v>
          </cell>
          <cell r="N86">
            <v>276538343.94999999</v>
          </cell>
          <cell r="O86">
            <v>0</v>
          </cell>
          <cell r="P86">
            <v>6946899653.46</v>
          </cell>
          <cell r="Q86">
            <v>6946899653.46</v>
          </cell>
          <cell r="R86">
            <v>-213181045.30000019</v>
          </cell>
        </row>
        <row r="87">
          <cell r="E87">
            <v>8</v>
          </cell>
          <cell r="F87" t="str">
            <v>Tierras y terrenos</v>
          </cell>
          <cell r="G87">
            <v>681077105.32000005</v>
          </cell>
          <cell r="H87">
            <v>0</v>
          </cell>
          <cell r="I87">
            <v>805100565.12</v>
          </cell>
          <cell r="J87">
            <v>0</v>
          </cell>
          <cell r="K87">
            <v>1486177670.4400001</v>
          </cell>
          <cell r="L87">
            <v>0</v>
          </cell>
          <cell r="M87">
            <v>667332989.08000004</v>
          </cell>
          <cell r="N87">
            <v>123389463.11</v>
          </cell>
          <cell r="O87">
            <v>0</v>
          </cell>
          <cell r="P87">
            <v>543943525.97000003</v>
          </cell>
          <cell r="Q87">
            <v>543943525.97000003</v>
          </cell>
          <cell r="R87">
            <v>-261157039.14999998</v>
          </cell>
        </row>
        <row r="88">
          <cell r="E88">
            <v>8</v>
          </cell>
          <cell r="F88" t="str">
            <v>Maquinaria y equipo de producción</v>
          </cell>
          <cell r="G88">
            <v>13428974.880000001</v>
          </cell>
          <cell r="H88">
            <v>0</v>
          </cell>
          <cell r="I88">
            <v>15874377.779999999</v>
          </cell>
          <cell r="J88">
            <v>0</v>
          </cell>
          <cell r="K88">
            <v>29303352.66</v>
          </cell>
          <cell r="L88">
            <v>0</v>
          </cell>
          <cell r="M88">
            <v>16085496.380000001</v>
          </cell>
          <cell r="N88">
            <v>5130401.12</v>
          </cell>
          <cell r="O88">
            <v>0</v>
          </cell>
          <cell r="P88">
            <v>10955095.260000002</v>
          </cell>
          <cell r="Q88">
            <v>10955095.260000002</v>
          </cell>
          <cell r="R88">
            <v>-4919282.5199999977</v>
          </cell>
        </row>
        <row r="89">
          <cell r="E89">
            <v>8</v>
          </cell>
          <cell r="F89" t="str">
            <v>Equipo de transporte, tracción y elevación</v>
          </cell>
          <cell r="G89">
            <v>372577145.32999998</v>
          </cell>
          <cell r="H89">
            <v>0</v>
          </cell>
          <cell r="I89">
            <v>440423070.92000002</v>
          </cell>
          <cell r="J89">
            <v>0</v>
          </cell>
          <cell r="K89">
            <v>813000216.25</v>
          </cell>
          <cell r="L89">
            <v>0</v>
          </cell>
          <cell r="M89">
            <v>485596495.76999998</v>
          </cell>
          <cell r="N89">
            <v>40475815.310000002</v>
          </cell>
          <cell r="O89">
            <v>0</v>
          </cell>
          <cell r="P89">
            <v>445120680.45999998</v>
          </cell>
          <cell r="Q89">
            <v>445120680.45999998</v>
          </cell>
          <cell r="R89">
            <v>4697609.5399999619</v>
          </cell>
        </row>
        <row r="90">
          <cell r="E90">
            <v>8</v>
          </cell>
          <cell r="F90" t="str">
            <v>Equipo sanitario y de laboratorio</v>
          </cell>
          <cell r="G90">
            <v>82357718.400000006</v>
          </cell>
          <cell r="H90">
            <v>0</v>
          </cell>
          <cell r="I90">
            <v>97354976.560000002</v>
          </cell>
          <cell r="J90">
            <v>0</v>
          </cell>
          <cell r="K90">
            <v>179712694.96000001</v>
          </cell>
          <cell r="L90">
            <v>0</v>
          </cell>
          <cell r="M90">
            <v>98213891.260000005</v>
          </cell>
          <cell r="N90">
            <v>826824.62</v>
          </cell>
          <cell r="O90">
            <v>0</v>
          </cell>
          <cell r="P90">
            <v>97387066.640000001</v>
          </cell>
          <cell r="Q90">
            <v>97387066.640000001</v>
          </cell>
          <cell r="R90">
            <v>32090.079999998212</v>
          </cell>
        </row>
        <row r="91">
          <cell r="E91">
            <v>8</v>
          </cell>
          <cell r="F91" t="str">
            <v>Equipo de comunicación y señalamiento</v>
          </cell>
          <cell r="G91">
            <v>244066858.09</v>
          </cell>
          <cell r="H91">
            <v>0</v>
          </cell>
          <cell r="I91">
            <v>288511188.88</v>
          </cell>
          <cell r="J91">
            <v>0</v>
          </cell>
          <cell r="K91">
            <v>532578046.97000003</v>
          </cell>
          <cell r="L91">
            <v>0</v>
          </cell>
          <cell r="M91">
            <v>324266362.50999999</v>
          </cell>
          <cell r="N91">
            <v>2586145.4700000002</v>
          </cell>
          <cell r="O91">
            <v>0</v>
          </cell>
          <cell r="P91">
            <v>321680217.03999996</v>
          </cell>
          <cell r="Q91">
            <v>321680217.03999996</v>
          </cell>
          <cell r="R91">
            <v>33169028.159999967</v>
          </cell>
        </row>
        <row r="92">
          <cell r="E92">
            <v>8</v>
          </cell>
          <cell r="F92" t="str">
            <v>Equipo educacional y recreativo</v>
          </cell>
          <cell r="G92">
            <v>21742052.800000001</v>
          </cell>
          <cell r="H92">
            <v>0</v>
          </cell>
          <cell r="I92">
            <v>25701258.870000001</v>
          </cell>
          <cell r="J92">
            <v>0</v>
          </cell>
          <cell r="K92">
            <v>47443311.670000002</v>
          </cell>
          <cell r="L92">
            <v>0</v>
          </cell>
          <cell r="M92">
            <v>25690829.379999999</v>
          </cell>
          <cell r="N92">
            <v>1349652.42</v>
          </cell>
          <cell r="O92">
            <v>0</v>
          </cell>
          <cell r="P92">
            <v>24341176.960000001</v>
          </cell>
          <cell r="Q92">
            <v>24341176.960000001</v>
          </cell>
          <cell r="R92">
            <v>-1360081.9100000001</v>
          </cell>
        </row>
        <row r="93">
          <cell r="E93">
            <v>8</v>
          </cell>
          <cell r="F93" t="str">
            <v>Equipos para computación</v>
          </cell>
          <cell r="G93">
            <v>235639185.83000001</v>
          </cell>
          <cell r="H93">
            <v>0</v>
          </cell>
          <cell r="I93">
            <v>278548845.93000001</v>
          </cell>
          <cell r="J93">
            <v>0</v>
          </cell>
          <cell r="K93">
            <v>514188031.75999999</v>
          </cell>
          <cell r="L93">
            <v>0</v>
          </cell>
          <cell r="M93">
            <v>282885383.10000002</v>
          </cell>
          <cell r="N93">
            <v>20054650.549999997</v>
          </cell>
          <cell r="O93">
            <v>0</v>
          </cell>
          <cell r="P93">
            <v>262830732.55000001</v>
          </cell>
          <cell r="Q93">
            <v>262830732.55000001</v>
          </cell>
          <cell r="R93">
            <v>-15718113.379999995</v>
          </cell>
        </row>
        <row r="94">
          <cell r="E94">
            <v>8</v>
          </cell>
          <cell r="F94" t="str">
            <v>Equipos de oficina y muebles</v>
          </cell>
          <cell r="G94">
            <v>108489995.59</v>
          </cell>
          <cell r="H94">
            <v>0</v>
          </cell>
          <cell r="I94">
            <v>128245915.3</v>
          </cell>
          <cell r="J94">
            <v>0</v>
          </cell>
          <cell r="K94">
            <v>236735910.88999999</v>
          </cell>
          <cell r="L94">
            <v>0</v>
          </cell>
          <cell r="M94">
            <v>133230101.88</v>
          </cell>
          <cell r="N94">
            <v>8397687.2400000002</v>
          </cell>
          <cell r="O94">
            <v>0</v>
          </cell>
          <cell r="P94">
            <v>124832414.64</v>
          </cell>
          <cell r="Q94">
            <v>124832414.64</v>
          </cell>
          <cell r="R94">
            <v>-3413500.6599999964</v>
          </cell>
        </row>
        <row r="95">
          <cell r="E95">
            <v>8</v>
          </cell>
          <cell r="F95" t="str">
            <v>Herramientas y repuestos mayores</v>
          </cell>
          <cell r="G95">
            <v>50656283.299999997</v>
          </cell>
          <cell r="H95">
            <v>0</v>
          </cell>
          <cell r="I95">
            <v>59880741.829999998</v>
          </cell>
          <cell r="J95">
            <v>0</v>
          </cell>
          <cell r="K95">
            <v>110537025.13</v>
          </cell>
          <cell r="L95">
            <v>0</v>
          </cell>
          <cell r="M95">
            <v>67449832.290000007</v>
          </cell>
          <cell r="N95">
            <v>4004004.03</v>
          </cell>
          <cell r="O95">
            <v>0</v>
          </cell>
          <cell r="P95">
            <v>63445828.260000005</v>
          </cell>
          <cell r="Q95">
            <v>63445828.260000005</v>
          </cell>
          <cell r="R95">
            <v>3565086.4300000072</v>
          </cell>
        </row>
        <row r="96">
          <cell r="E96">
            <v>8</v>
          </cell>
          <cell r="F96" t="str">
            <v>Equipos varios</v>
          </cell>
          <cell r="G96">
            <v>357502480.02999997</v>
          </cell>
          <cell r="H96">
            <v>0</v>
          </cell>
          <cell r="I96">
            <v>422603324.13999999</v>
          </cell>
          <cell r="J96">
            <v>0</v>
          </cell>
          <cell r="K96">
            <v>780105804.16999996</v>
          </cell>
          <cell r="L96">
            <v>0</v>
          </cell>
          <cell r="M96">
            <v>425615922.25999999</v>
          </cell>
          <cell r="N96">
            <v>3839227.3</v>
          </cell>
          <cell r="O96">
            <v>0</v>
          </cell>
          <cell r="P96">
            <v>421776694.95999998</v>
          </cell>
          <cell r="Q96">
            <v>421776694.95999998</v>
          </cell>
          <cell r="R96">
            <v>-826629.18000000715</v>
          </cell>
        </row>
        <row r="97">
          <cell r="E97">
            <v>8</v>
          </cell>
          <cell r="F97" t="str">
            <v>Equipo militar y de seguridad</v>
          </cell>
          <cell r="G97">
            <v>4386747748.5200005</v>
          </cell>
          <cell r="H97">
            <v>0</v>
          </cell>
          <cell r="I97">
            <v>5185570126.7799997</v>
          </cell>
          <cell r="J97">
            <v>0</v>
          </cell>
          <cell r="K97">
            <v>9572317875.2999992</v>
          </cell>
          <cell r="L97">
            <v>0</v>
          </cell>
          <cell r="M97">
            <v>5212926738.1900005</v>
          </cell>
          <cell r="N97">
            <v>33116927.580000002</v>
          </cell>
          <cell r="O97">
            <v>0</v>
          </cell>
          <cell r="P97">
            <v>5179809810.6100006</v>
          </cell>
          <cell r="Q97">
            <v>5179809810.6100006</v>
          </cell>
          <cell r="R97">
            <v>-5760316.1699991226</v>
          </cell>
        </row>
        <row r="98">
          <cell r="E98">
            <v>8</v>
          </cell>
          <cell r="F98" t="str">
            <v>Constr. en proc. en bs. de dominio privado</v>
          </cell>
          <cell r="G98">
            <v>361261289.26999998</v>
          </cell>
          <cell r="H98">
            <v>0</v>
          </cell>
          <cell r="I98">
            <v>427046608.77999997</v>
          </cell>
          <cell r="J98">
            <v>0</v>
          </cell>
          <cell r="K98">
            <v>788307898.04999995</v>
          </cell>
          <cell r="L98">
            <v>0</v>
          </cell>
          <cell r="M98">
            <v>462347524.28000003</v>
          </cell>
          <cell r="N98">
            <v>33882311.350000001</v>
          </cell>
          <cell r="O98">
            <v>0</v>
          </cell>
          <cell r="P98">
            <v>428465212.93000001</v>
          </cell>
          <cell r="Q98">
            <v>428465212.93000001</v>
          </cell>
          <cell r="R98">
            <v>1418604.1500000358</v>
          </cell>
        </row>
        <row r="99">
          <cell r="E99">
            <v>8</v>
          </cell>
          <cell r="F99" t="str">
            <v>Constr. en proc. en bs. de dominio público</v>
          </cell>
          <cell r="G99">
            <v>300799769.26999998</v>
          </cell>
          <cell r="H99">
            <v>0</v>
          </cell>
          <cell r="I99">
            <v>355575106.44999999</v>
          </cell>
          <cell r="J99">
            <v>0</v>
          </cell>
          <cell r="K99">
            <v>656374875.72000003</v>
          </cell>
          <cell r="L99">
            <v>0</v>
          </cell>
          <cell r="M99">
            <v>230318314.74000001</v>
          </cell>
          <cell r="N99">
            <v>219489442.03999999</v>
          </cell>
          <cell r="O99">
            <v>0</v>
          </cell>
          <cell r="P99">
            <v>10828872.700000018</v>
          </cell>
          <cell r="Q99">
            <v>10828872.700000018</v>
          </cell>
          <cell r="R99">
            <v>-344746233.75</v>
          </cell>
        </row>
        <row r="100">
          <cell r="E100">
            <v>8</v>
          </cell>
          <cell r="F100" t="str">
            <v>Bienes de Dominio Público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355418863.19999999</v>
          </cell>
          <cell r="N100">
            <v>1</v>
          </cell>
          <cell r="O100">
            <v>0</v>
          </cell>
          <cell r="P100">
            <v>355418862.19999999</v>
          </cell>
          <cell r="Q100">
            <v>355418862.19999999</v>
          </cell>
          <cell r="R100">
            <v>355418862.19999999</v>
          </cell>
        </row>
        <row r="101">
          <cell r="E101">
            <v>8</v>
          </cell>
          <cell r="F101" t="str">
            <v>Otros bienes de uso</v>
          </cell>
          <cell r="G101">
            <v>3517179063.21</v>
          </cell>
          <cell r="H101">
            <v>0</v>
          </cell>
          <cell r="I101">
            <v>4157653853.4400001</v>
          </cell>
          <cell r="J101">
            <v>0</v>
          </cell>
          <cell r="K101">
            <v>7674832916.6499996</v>
          </cell>
          <cell r="L101">
            <v>0</v>
          </cell>
          <cell r="M101">
            <v>230881320.65000001</v>
          </cell>
          <cell r="N101">
            <v>627559.73</v>
          </cell>
          <cell r="O101">
            <v>0</v>
          </cell>
          <cell r="P101">
            <v>230253760.92000002</v>
          </cell>
          <cell r="Q101">
            <v>230253760.92000002</v>
          </cell>
          <cell r="R101">
            <v>-3927400092.52</v>
          </cell>
        </row>
        <row r="102">
          <cell r="E102">
            <v>100</v>
          </cell>
          <cell r="F102" t="str">
            <v>Edificios e instalaciones</v>
          </cell>
          <cell r="G102">
            <v>0</v>
          </cell>
          <cell r="H102">
            <v>368016508.57999998</v>
          </cell>
          <cell r="I102">
            <v>0</v>
          </cell>
          <cell r="J102">
            <v>435031946.77999997</v>
          </cell>
          <cell r="K102">
            <v>0</v>
          </cell>
          <cell r="L102">
            <v>803048455.3599999</v>
          </cell>
          <cell r="M102">
            <v>8725927.25</v>
          </cell>
          <cell r="N102">
            <v>569595222.00999999</v>
          </cell>
          <cell r="O102">
            <v>0</v>
          </cell>
          <cell r="P102">
            <v>-560869294.75999999</v>
          </cell>
          <cell r="Q102">
            <v>-560869294.75999999</v>
          </cell>
          <cell r="R102">
            <v>-125837347.98000002</v>
          </cell>
        </row>
        <row r="103">
          <cell r="E103">
            <v>100</v>
          </cell>
          <cell r="F103" t="str">
            <v>Maquinaria y equipo de producción</v>
          </cell>
          <cell r="G103">
            <v>0</v>
          </cell>
          <cell r="H103">
            <v>8249882.4400000004</v>
          </cell>
          <cell r="I103">
            <v>0</v>
          </cell>
          <cell r="J103">
            <v>9752177.7799999993</v>
          </cell>
          <cell r="K103">
            <v>0</v>
          </cell>
          <cell r="L103">
            <v>18002060.219999999</v>
          </cell>
          <cell r="M103">
            <v>2183906.06</v>
          </cell>
          <cell r="N103">
            <v>9359092.3599999994</v>
          </cell>
          <cell r="O103">
            <v>0</v>
          </cell>
          <cell r="P103">
            <v>-7175186.2999999989</v>
          </cell>
          <cell r="Q103">
            <v>-7175186.2999999989</v>
          </cell>
          <cell r="R103">
            <v>2576991.4800000004</v>
          </cell>
        </row>
        <row r="104">
          <cell r="E104">
            <v>100</v>
          </cell>
          <cell r="F104" t="str">
            <v>Equipo de transporte, tracción y elevación</v>
          </cell>
          <cell r="G104">
            <v>0</v>
          </cell>
          <cell r="H104">
            <v>218125768.03</v>
          </cell>
          <cell r="I104">
            <v>0</v>
          </cell>
          <cell r="J104">
            <v>257846252.25999999</v>
          </cell>
          <cell r="K104">
            <v>0</v>
          </cell>
          <cell r="L104">
            <v>475972020.28999996</v>
          </cell>
          <cell r="M104">
            <v>25330812.920000002</v>
          </cell>
          <cell r="N104">
            <v>283389126.36000001</v>
          </cell>
          <cell r="O104">
            <v>0</v>
          </cell>
          <cell r="P104">
            <v>-258058313.44</v>
          </cell>
          <cell r="Q104">
            <v>-258058313.44</v>
          </cell>
          <cell r="R104">
            <v>-212061.18000000715</v>
          </cell>
        </row>
        <row r="105">
          <cell r="E105">
            <v>100</v>
          </cell>
          <cell r="F105" t="str">
            <v>Equipo sanitario y de laboratorio</v>
          </cell>
          <cell r="G105">
            <v>0</v>
          </cell>
          <cell r="H105">
            <v>62914285.390000001</v>
          </cell>
          <cell r="I105">
            <v>0</v>
          </cell>
          <cell r="J105">
            <v>74370913.849999994</v>
          </cell>
          <cell r="K105">
            <v>0</v>
          </cell>
          <cell r="L105">
            <v>137285199.24000001</v>
          </cell>
          <cell r="M105">
            <v>516448.53</v>
          </cell>
          <cell r="N105">
            <v>95152685.739999995</v>
          </cell>
          <cell r="O105">
            <v>0</v>
          </cell>
          <cell r="P105">
            <v>-94636237.209999993</v>
          </cell>
          <cell r="Q105">
            <v>-94636237.209999993</v>
          </cell>
          <cell r="R105">
            <v>-20265323.359999999</v>
          </cell>
        </row>
        <row r="106">
          <cell r="E106">
            <v>100</v>
          </cell>
          <cell r="F106" t="str">
            <v>Equipo de comunicación y señalamiento</v>
          </cell>
          <cell r="G106">
            <v>0</v>
          </cell>
          <cell r="H106">
            <v>103042353.17</v>
          </cell>
          <cell r="I106">
            <v>0</v>
          </cell>
          <cell r="J106">
            <v>121806262.64</v>
          </cell>
          <cell r="K106">
            <v>0</v>
          </cell>
          <cell r="L106">
            <v>224848615.81</v>
          </cell>
          <cell r="M106">
            <v>1426907.56</v>
          </cell>
          <cell r="N106">
            <v>142278009.19</v>
          </cell>
          <cell r="O106">
            <v>0</v>
          </cell>
          <cell r="P106">
            <v>-140851101.63</v>
          </cell>
          <cell r="Q106">
            <v>-140851101.63</v>
          </cell>
          <cell r="R106">
            <v>-19044838.989999995</v>
          </cell>
        </row>
        <row r="107">
          <cell r="E107">
            <v>100</v>
          </cell>
          <cell r="F107" t="str">
            <v>Equipo educacional y recreativo</v>
          </cell>
          <cell r="G107">
            <v>0</v>
          </cell>
          <cell r="H107">
            <v>19684383.300000001</v>
          </cell>
          <cell r="I107">
            <v>0</v>
          </cell>
          <cell r="J107">
            <v>23268889.809999999</v>
          </cell>
          <cell r="K107">
            <v>0</v>
          </cell>
          <cell r="L107">
            <v>42953273.109999999</v>
          </cell>
          <cell r="M107">
            <v>1180233.22</v>
          </cell>
          <cell r="N107">
            <v>24434578.02</v>
          </cell>
          <cell r="O107">
            <v>0</v>
          </cell>
          <cell r="P107">
            <v>-23254344.800000001</v>
          </cell>
          <cell r="Q107">
            <v>-23254344.800000001</v>
          </cell>
          <cell r="R107">
            <v>14545.009999997914</v>
          </cell>
        </row>
        <row r="108">
          <cell r="E108">
            <v>100</v>
          </cell>
          <cell r="F108" t="str">
            <v>Equipos para computación</v>
          </cell>
          <cell r="G108">
            <v>0</v>
          </cell>
          <cell r="H108">
            <v>199963616.31</v>
          </cell>
          <cell r="I108">
            <v>0</v>
          </cell>
          <cell r="J108">
            <v>236376790.88</v>
          </cell>
          <cell r="K108">
            <v>0</v>
          </cell>
          <cell r="L108">
            <v>436340407.19</v>
          </cell>
          <cell r="M108">
            <v>7566382.0099999998</v>
          </cell>
          <cell r="N108">
            <v>274656762.06</v>
          </cell>
          <cell r="O108">
            <v>0</v>
          </cell>
          <cell r="P108">
            <v>-267090380.05000001</v>
          </cell>
          <cell r="Q108">
            <v>-267090380.05000001</v>
          </cell>
          <cell r="R108">
            <v>-30713589.170000017</v>
          </cell>
        </row>
        <row r="109">
          <cell r="E109">
            <v>100</v>
          </cell>
          <cell r="F109" t="str">
            <v>Equipos de oficina y muebles</v>
          </cell>
          <cell r="G109">
            <v>0</v>
          </cell>
          <cell r="H109">
            <v>70382208.189999998</v>
          </cell>
          <cell r="I109">
            <v>0</v>
          </cell>
          <cell r="J109">
            <v>83198737.920000002</v>
          </cell>
          <cell r="K109">
            <v>0</v>
          </cell>
          <cell r="L109">
            <v>153580946.11000001</v>
          </cell>
          <cell r="M109">
            <v>5308827.5199999996</v>
          </cell>
          <cell r="N109">
            <v>102074249.15000001</v>
          </cell>
          <cell r="O109">
            <v>0</v>
          </cell>
          <cell r="P109">
            <v>-96765421.63000001</v>
          </cell>
          <cell r="Q109">
            <v>-96765421.63000001</v>
          </cell>
          <cell r="R109">
            <v>-13566683.710000008</v>
          </cell>
        </row>
        <row r="110">
          <cell r="E110">
            <v>100</v>
          </cell>
          <cell r="F110" t="str">
            <v>Herramientas y repuestos mayores</v>
          </cell>
          <cell r="G110">
            <v>0</v>
          </cell>
          <cell r="H110">
            <v>12955643.25</v>
          </cell>
          <cell r="I110">
            <v>0</v>
          </cell>
          <cell r="J110">
            <v>15314852.93</v>
          </cell>
          <cell r="K110">
            <v>0</v>
          </cell>
          <cell r="L110">
            <v>28270496.18</v>
          </cell>
          <cell r="M110">
            <v>199465.31</v>
          </cell>
          <cell r="N110">
            <v>21438058.309999999</v>
          </cell>
          <cell r="O110">
            <v>0</v>
          </cell>
          <cell r="P110">
            <v>-21238593</v>
          </cell>
          <cell r="Q110">
            <v>-21238593</v>
          </cell>
          <cell r="R110">
            <v>-5923740.0700000003</v>
          </cell>
        </row>
        <row r="111">
          <cell r="E111">
            <v>100</v>
          </cell>
          <cell r="F111" t="str">
            <v>Equipos varios</v>
          </cell>
          <cell r="G111">
            <v>0</v>
          </cell>
          <cell r="H111">
            <v>61682317.240000002</v>
          </cell>
          <cell r="I111">
            <v>0</v>
          </cell>
          <cell r="J111">
            <v>72914605.530000001</v>
          </cell>
          <cell r="K111">
            <v>0</v>
          </cell>
          <cell r="L111">
            <v>134596922.77000001</v>
          </cell>
          <cell r="M111">
            <v>2147057.54</v>
          </cell>
          <cell r="N111">
            <v>98309981.120000005</v>
          </cell>
          <cell r="O111">
            <v>0</v>
          </cell>
          <cell r="P111">
            <v>-96162923.579999998</v>
          </cell>
          <cell r="Q111">
            <v>-96162923.579999998</v>
          </cell>
          <cell r="R111">
            <v>-23248318.049999997</v>
          </cell>
        </row>
        <row r="112">
          <cell r="E112">
            <v>100</v>
          </cell>
          <cell r="F112" t="str">
            <v>Equipo militar y de seguridad</v>
          </cell>
          <cell r="G112">
            <v>0</v>
          </cell>
          <cell r="H112">
            <v>1052239883.54</v>
          </cell>
          <cell r="I112">
            <v>0</v>
          </cell>
          <cell r="J112">
            <v>1243851714.0899999</v>
          </cell>
          <cell r="K112">
            <v>0</v>
          </cell>
          <cell r="L112">
            <v>2296091597.6300001</v>
          </cell>
          <cell r="M112">
            <v>53634.62</v>
          </cell>
          <cell r="N112">
            <v>4958060643.3800001</v>
          </cell>
          <cell r="O112">
            <v>0</v>
          </cell>
          <cell r="P112">
            <v>-4958007008.7600002</v>
          </cell>
          <cell r="Q112">
            <v>-4958007008.7600002</v>
          </cell>
          <cell r="R112">
            <v>-3714155294.6700001</v>
          </cell>
        </row>
        <row r="113">
          <cell r="E113">
            <v>100</v>
          </cell>
          <cell r="F113" t="str">
            <v>Otros bienes de uso</v>
          </cell>
          <cell r="G113">
            <v>0</v>
          </cell>
          <cell r="H113">
            <v>41326380.039999999</v>
          </cell>
          <cell r="I113">
            <v>0</v>
          </cell>
          <cell r="J113">
            <v>48851872.520000003</v>
          </cell>
          <cell r="K113">
            <v>0</v>
          </cell>
          <cell r="L113">
            <v>90178252.560000002</v>
          </cell>
          <cell r="M113">
            <v>14632.46</v>
          </cell>
          <cell r="N113">
            <v>63935596.75</v>
          </cell>
          <cell r="O113">
            <v>0</v>
          </cell>
          <cell r="P113">
            <v>-63920964.289999999</v>
          </cell>
          <cell r="Q113">
            <v>-63920964.289999999</v>
          </cell>
          <cell r="R113">
            <v>-15069091.769999996</v>
          </cell>
        </row>
        <row r="114">
          <cell r="E114">
            <v>9</v>
          </cell>
          <cell r="F114" t="str">
            <v>Activos intangibles</v>
          </cell>
          <cell r="G114">
            <v>12746777.640000001</v>
          </cell>
          <cell r="H114">
            <v>0</v>
          </cell>
          <cell r="I114">
            <v>15067953.1</v>
          </cell>
          <cell r="J114">
            <v>0</v>
          </cell>
          <cell r="K114">
            <v>27814730.740000002</v>
          </cell>
          <cell r="L114">
            <v>0</v>
          </cell>
          <cell r="M114">
            <v>17484646.68</v>
          </cell>
          <cell r="N114">
            <v>210900.43</v>
          </cell>
          <cell r="O114">
            <v>0</v>
          </cell>
          <cell r="P114">
            <v>17273746.25</v>
          </cell>
          <cell r="Q114">
            <v>17273746.25</v>
          </cell>
          <cell r="R114">
            <v>2205793.1500000004</v>
          </cell>
        </row>
        <row r="115">
          <cell r="E115">
            <v>101</v>
          </cell>
          <cell r="F115" t="str">
            <v>Activos intangibles</v>
          </cell>
          <cell r="G115">
            <v>0</v>
          </cell>
          <cell r="H115">
            <v>10207552.24</v>
          </cell>
          <cell r="I115">
            <v>0</v>
          </cell>
          <cell r="J115">
            <v>12066337.300000001</v>
          </cell>
          <cell r="K115">
            <v>0</v>
          </cell>
          <cell r="L115">
            <v>22273889.539999999</v>
          </cell>
          <cell r="M115">
            <v>98876.56</v>
          </cell>
          <cell r="N115">
            <v>16920512.600000001</v>
          </cell>
          <cell r="O115">
            <v>0</v>
          </cell>
          <cell r="P115">
            <v>-16821636.040000003</v>
          </cell>
          <cell r="Q115">
            <v>-16821636.040000003</v>
          </cell>
          <cell r="R115">
            <v>-4755298.7400000021</v>
          </cell>
        </row>
        <row r="116">
          <cell r="E116">
            <v>11</v>
          </cell>
          <cell r="F116" t="str">
            <v>Otros activos a asignar a largo plazo</v>
          </cell>
          <cell r="G116">
            <v>7063846699.3699999</v>
          </cell>
          <cell r="H116">
            <v>0</v>
          </cell>
          <cell r="I116">
            <v>8350166119.4799995</v>
          </cell>
          <cell r="J116">
            <v>0</v>
          </cell>
          <cell r="K116">
            <v>15414012818.849998</v>
          </cell>
          <cell r="L116">
            <v>0</v>
          </cell>
          <cell r="M116">
            <v>479750643.95999998</v>
          </cell>
          <cell r="N116">
            <v>183836856.33000001</v>
          </cell>
          <cell r="O116">
            <v>0</v>
          </cell>
          <cell r="P116">
            <v>295913787.63</v>
          </cell>
          <cell r="Q116">
            <v>295913787.63</v>
          </cell>
          <cell r="R116">
            <v>-8054252331.8499994</v>
          </cell>
        </row>
        <row r="117">
          <cell r="E117">
            <v>12</v>
          </cell>
          <cell r="F117" t="str">
            <v>Cuentas comerciales a pagar</v>
          </cell>
          <cell r="G117">
            <v>0</v>
          </cell>
          <cell r="H117">
            <v>260389818.56999999</v>
          </cell>
          <cell r="I117">
            <v>0</v>
          </cell>
          <cell r="J117">
            <v>307806544.13999999</v>
          </cell>
          <cell r="K117">
            <v>0</v>
          </cell>
          <cell r="L117">
            <v>568196362.71000004</v>
          </cell>
          <cell r="M117">
            <v>1258969313.96</v>
          </cell>
          <cell r="N117">
            <v>1425471727.96</v>
          </cell>
          <cell r="O117">
            <v>0</v>
          </cell>
          <cell r="P117">
            <v>-166502414</v>
          </cell>
          <cell r="Q117">
            <v>-166502414</v>
          </cell>
          <cell r="R117">
            <v>141304130.13999999</v>
          </cell>
        </row>
        <row r="118">
          <cell r="E118">
            <v>12</v>
          </cell>
          <cell r="F118" t="str">
            <v>Contratistas</v>
          </cell>
          <cell r="G118">
            <v>0</v>
          </cell>
          <cell r="H118">
            <v>10205588.16</v>
          </cell>
          <cell r="I118">
            <v>0</v>
          </cell>
          <cell r="J118">
            <v>12064015.560000001</v>
          </cell>
          <cell r="K118">
            <v>0</v>
          </cell>
          <cell r="L118">
            <v>22269603.719999999</v>
          </cell>
          <cell r="M118">
            <v>24247056.66</v>
          </cell>
          <cell r="N118">
            <v>36718337.829999998</v>
          </cell>
          <cell r="O118">
            <v>0</v>
          </cell>
          <cell r="P118">
            <v>-12471281.169999998</v>
          </cell>
          <cell r="Q118">
            <v>-12471281.169999998</v>
          </cell>
          <cell r="R118">
            <v>-407265.60999999754</v>
          </cell>
        </row>
        <row r="119">
          <cell r="E119">
            <v>12</v>
          </cell>
          <cell r="F119" t="str">
            <v>Sueldos y salarios a pagar</v>
          </cell>
          <cell r="G119">
            <v>0</v>
          </cell>
          <cell r="H119">
            <v>396187137.16000003</v>
          </cell>
          <cell r="I119">
            <v>0</v>
          </cell>
          <cell r="J119">
            <v>468332418.64999998</v>
          </cell>
          <cell r="K119">
            <v>0</v>
          </cell>
          <cell r="L119">
            <v>864519555.80999994</v>
          </cell>
          <cell r="M119">
            <v>4336557377.2600002</v>
          </cell>
          <cell r="N119">
            <v>4307549412.7399998</v>
          </cell>
          <cell r="O119">
            <v>0</v>
          </cell>
          <cell r="P119">
            <v>29007964.520000458</v>
          </cell>
          <cell r="Q119">
            <v>29007964.520000458</v>
          </cell>
          <cell r="R119">
            <v>497340383.17000043</v>
          </cell>
        </row>
        <row r="120">
          <cell r="E120">
            <v>12</v>
          </cell>
          <cell r="F120" t="str">
            <v>Contribuciones patronales a pagar</v>
          </cell>
          <cell r="G120">
            <v>0</v>
          </cell>
          <cell r="H120">
            <v>115553701.36</v>
          </cell>
          <cell r="I120">
            <v>0</v>
          </cell>
          <cell r="J120">
            <v>136595914.81999999</v>
          </cell>
          <cell r="K120">
            <v>0</v>
          </cell>
          <cell r="L120">
            <v>252149616.18000001</v>
          </cell>
          <cell r="M120">
            <v>697864138.38</v>
          </cell>
          <cell r="N120">
            <v>666063931.81000006</v>
          </cell>
          <cell r="O120">
            <v>0</v>
          </cell>
          <cell r="P120">
            <v>31800206.569999933</v>
          </cell>
          <cell r="Q120">
            <v>31800206.569999933</v>
          </cell>
          <cell r="R120">
            <v>168396121.38999993</v>
          </cell>
        </row>
        <row r="121">
          <cell r="E121">
            <v>12</v>
          </cell>
          <cell r="F121" t="str">
            <v>Prestaciones sociales a pagar</v>
          </cell>
          <cell r="G121">
            <v>0</v>
          </cell>
          <cell r="H121">
            <v>6566959.75</v>
          </cell>
          <cell r="I121">
            <v>0</v>
          </cell>
          <cell r="J121">
            <v>7762796.5499999998</v>
          </cell>
          <cell r="K121">
            <v>0</v>
          </cell>
          <cell r="L121">
            <v>14329756.300000001</v>
          </cell>
          <cell r="M121">
            <v>114534520.92</v>
          </cell>
          <cell r="N121">
            <v>117193441.94999999</v>
          </cell>
          <cell r="O121">
            <v>0</v>
          </cell>
          <cell r="P121">
            <v>-2658921.0299999863</v>
          </cell>
          <cell r="Q121">
            <v>-2658921.0299999863</v>
          </cell>
          <cell r="R121">
            <v>5103875.5200000135</v>
          </cell>
        </row>
        <row r="122">
          <cell r="E122">
            <v>12</v>
          </cell>
          <cell r="F122" t="str">
            <v>Beneficios y compensaciones a pagar</v>
          </cell>
          <cell r="G122">
            <v>0</v>
          </cell>
          <cell r="H122">
            <v>31676965.300000001</v>
          </cell>
          <cell r="I122">
            <v>0</v>
          </cell>
          <cell r="J122">
            <v>37445309</v>
          </cell>
          <cell r="K122">
            <v>0</v>
          </cell>
          <cell r="L122">
            <v>69122274.299999997</v>
          </cell>
          <cell r="M122">
            <v>121295699.22999999</v>
          </cell>
          <cell r="N122">
            <v>115273701.23</v>
          </cell>
          <cell r="O122">
            <v>0</v>
          </cell>
          <cell r="P122">
            <v>6021997.9999999851</v>
          </cell>
          <cell r="Q122">
            <v>6021997.9999999851</v>
          </cell>
          <cell r="R122">
            <v>43467306.999999985</v>
          </cell>
        </row>
        <row r="123">
          <cell r="E123">
            <v>12</v>
          </cell>
          <cell r="F123" t="str">
            <v>Retenciones de impuestos a pagar DGI</v>
          </cell>
          <cell r="G123">
            <v>0</v>
          </cell>
          <cell r="H123">
            <v>154457.84</v>
          </cell>
          <cell r="I123">
            <v>0</v>
          </cell>
          <cell r="J123">
            <v>182584.46</v>
          </cell>
          <cell r="K123">
            <v>0</v>
          </cell>
          <cell r="L123">
            <v>337042.3</v>
          </cell>
          <cell r="M123">
            <v>43268260.490000002</v>
          </cell>
          <cell r="N123">
            <v>45475212.950000003</v>
          </cell>
          <cell r="O123">
            <v>0</v>
          </cell>
          <cell r="P123">
            <v>-2206952.4600000009</v>
          </cell>
          <cell r="Q123">
            <v>-2206952.4600000009</v>
          </cell>
          <cell r="R123">
            <v>-2024368.0000000009</v>
          </cell>
        </row>
        <row r="124">
          <cell r="E124">
            <v>12</v>
          </cell>
          <cell r="F124" t="str">
            <v>Multas contratistas/proveedores</v>
          </cell>
          <cell r="G124">
            <v>0</v>
          </cell>
          <cell r="H124">
            <v>3630686.05</v>
          </cell>
          <cell r="I124">
            <v>0</v>
          </cell>
          <cell r="J124">
            <v>4291830.3499999996</v>
          </cell>
          <cell r="K124">
            <v>0</v>
          </cell>
          <cell r="L124">
            <v>7922516.3999999994</v>
          </cell>
          <cell r="M124">
            <v>3941.39</v>
          </cell>
          <cell r="N124">
            <v>2757219.61</v>
          </cell>
          <cell r="O124">
            <v>0</v>
          </cell>
          <cell r="P124">
            <v>-2753278.2199999997</v>
          </cell>
          <cell r="Q124">
            <v>-2753278.2199999997</v>
          </cell>
          <cell r="R124">
            <v>1538552.13</v>
          </cell>
        </row>
        <row r="125">
          <cell r="E125">
            <v>12</v>
          </cell>
          <cell r="F125" t="str">
            <v>Retenciones a pagar al sistema de Seguridad Social</v>
          </cell>
          <cell r="G125">
            <v>0</v>
          </cell>
          <cell r="H125">
            <v>8099.45</v>
          </cell>
          <cell r="I125">
            <v>0</v>
          </cell>
          <cell r="J125">
            <v>9574.35</v>
          </cell>
          <cell r="K125">
            <v>0</v>
          </cell>
          <cell r="L125">
            <v>17673.8</v>
          </cell>
          <cell r="M125">
            <v>99757.16</v>
          </cell>
          <cell r="N125">
            <v>103317.57</v>
          </cell>
          <cell r="O125">
            <v>0</v>
          </cell>
          <cell r="P125">
            <v>-3560.4100000000035</v>
          </cell>
          <cell r="Q125">
            <v>-3560.4100000000035</v>
          </cell>
          <cell r="R125">
            <v>6013.9399999999969</v>
          </cell>
        </row>
        <row r="126">
          <cell r="E126">
            <v>12</v>
          </cell>
          <cell r="F126" t="str">
            <v>Retenciones de impuestos provinciales a pagar</v>
          </cell>
          <cell r="G126">
            <v>0</v>
          </cell>
          <cell r="H126">
            <v>90.17</v>
          </cell>
          <cell r="I126">
            <v>0</v>
          </cell>
          <cell r="J126">
            <v>106.59</v>
          </cell>
          <cell r="K126">
            <v>0</v>
          </cell>
          <cell r="L126">
            <v>196.76</v>
          </cell>
          <cell r="M126">
            <v>9145.1</v>
          </cell>
          <cell r="N126">
            <v>10861.22</v>
          </cell>
          <cell r="O126">
            <v>0</v>
          </cell>
          <cell r="P126">
            <v>-1716.119999999999</v>
          </cell>
          <cell r="Q126">
            <v>-1716.119999999999</v>
          </cell>
          <cell r="R126">
            <v>-1609.5299999999991</v>
          </cell>
        </row>
        <row r="127">
          <cell r="E127">
            <v>12</v>
          </cell>
          <cell r="F127" t="str">
            <v>Otras retenciones</v>
          </cell>
          <cell r="G127">
            <v>0</v>
          </cell>
          <cell r="H127">
            <v>986852.6</v>
          </cell>
          <cell r="I127">
            <v>0</v>
          </cell>
          <cell r="J127">
            <v>1166557.47</v>
          </cell>
          <cell r="K127">
            <v>0</v>
          </cell>
          <cell r="L127">
            <v>2153410.0699999998</v>
          </cell>
          <cell r="M127">
            <v>737227540.73000002</v>
          </cell>
          <cell r="N127">
            <v>737113038</v>
          </cell>
          <cell r="O127">
            <v>0</v>
          </cell>
          <cell r="P127">
            <v>114502.73000001907</v>
          </cell>
          <cell r="Q127">
            <v>114502.73000001907</v>
          </cell>
          <cell r="R127">
            <v>1281060.200000019</v>
          </cell>
        </row>
        <row r="128">
          <cell r="E128">
            <v>12</v>
          </cell>
          <cell r="F128" t="str">
            <v>Prestaciones de la seguridad social a pagar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E129">
            <v>12</v>
          </cell>
          <cell r="F129" t="str">
            <v>Impuestos a pagar</v>
          </cell>
          <cell r="G129">
            <v>0</v>
          </cell>
          <cell r="H129">
            <v>39411779.640000001</v>
          </cell>
          <cell r="I129">
            <v>0</v>
          </cell>
          <cell r="J129">
            <v>46588625.299999997</v>
          </cell>
          <cell r="K129">
            <v>0</v>
          </cell>
          <cell r="L129">
            <v>86000404.939999998</v>
          </cell>
          <cell r="M129">
            <v>14982810.219999999</v>
          </cell>
          <cell r="N129">
            <v>4313803.3099999996</v>
          </cell>
          <cell r="O129">
            <v>0</v>
          </cell>
          <cell r="P129">
            <v>10669006.91</v>
          </cell>
          <cell r="Q129">
            <v>10669006.91</v>
          </cell>
          <cell r="R129">
            <v>57257632.209999993</v>
          </cell>
        </row>
        <row r="130">
          <cell r="E130">
            <v>12</v>
          </cell>
          <cell r="F130" t="str">
            <v>Intereses a pagar</v>
          </cell>
          <cell r="G130">
            <v>0</v>
          </cell>
          <cell r="H130">
            <v>143144349.15000001</v>
          </cell>
          <cell r="I130">
            <v>0</v>
          </cell>
          <cell r="J130">
            <v>169210791.99000001</v>
          </cell>
          <cell r="K130">
            <v>0</v>
          </cell>
          <cell r="L130">
            <v>312355141.13999999</v>
          </cell>
          <cell r="M130">
            <v>5435148993.1900005</v>
          </cell>
          <cell r="N130">
            <v>5328009422.1400013</v>
          </cell>
          <cell r="O130">
            <v>0</v>
          </cell>
          <cell r="P130">
            <v>107139571.04999924</v>
          </cell>
          <cell r="Q130">
            <v>107139571.04999924</v>
          </cell>
          <cell r="R130">
            <v>276350363.03999925</v>
          </cell>
        </row>
        <row r="131">
          <cell r="E131">
            <v>12</v>
          </cell>
          <cell r="F131" t="str">
            <v>Transferencias a pagar</v>
          </cell>
          <cell r="G131">
            <v>0</v>
          </cell>
          <cell r="H131">
            <v>1140176920.3900001</v>
          </cell>
          <cell r="I131">
            <v>0</v>
          </cell>
          <cell r="J131">
            <v>1347801997.4200001</v>
          </cell>
          <cell r="K131">
            <v>0</v>
          </cell>
          <cell r="L131">
            <v>2487978917.8100004</v>
          </cell>
          <cell r="M131">
            <v>6755282177.71</v>
          </cell>
          <cell r="N131">
            <v>6936773349.7799997</v>
          </cell>
          <cell r="O131">
            <v>0</v>
          </cell>
          <cell r="P131">
            <v>-181491172.06999969</v>
          </cell>
          <cell r="Q131">
            <v>-181491172.06999969</v>
          </cell>
          <cell r="R131">
            <v>1166310825.3500004</v>
          </cell>
        </row>
        <row r="132">
          <cell r="E132">
            <v>12</v>
          </cell>
          <cell r="F132" t="str">
            <v>Acciones y aportes de capital a pagar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14000000</v>
          </cell>
          <cell r="N132">
            <v>24000000</v>
          </cell>
          <cell r="O132">
            <v>0</v>
          </cell>
          <cell r="P132">
            <v>-10000000</v>
          </cell>
          <cell r="Q132">
            <v>-10000000</v>
          </cell>
          <cell r="R132">
            <v>-10000000</v>
          </cell>
        </row>
        <row r="133">
          <cell r="E133">
            <v>12</v>
          </cell>
          <cell r="F133" t="str">
            <v>Prestamos otorgados a pagar</v>
          </cell>
          <cell r="G133">
            <v>0</v>
          </cell>
          <cell r="H133">
            <v>2033212</v>
          </cell>
          <cell r="I133">
            <v>0</v>
          </cell>
          <cell r="J133">
            <v>2403457.87</v>
          </cell>
          <cell r="K133">
            <v>0</v>
          </cell>
          <cell r="L133">
            <v>4436669.87</v>
          </cell>
          <cell r="M133">
            <v>24421855.199999999</v>
          </cell>
          <cell r="N133">
            <v>25664982</v>
          </cell>
          <cell r="O133">
            <v>0</v>
          </cell>
          <cell r="P133">
            <v>-1243126.8000000007</v>
          </cell>
          <cell r="Q133">
            <v>-1243126.8000000007</v>
          </cell>
          <cell r="R133">
            <v>1160331.0699999994</v>
          </cell>
        </row>
        <row r="134">
          <cell r="E134">
            <v>12</v>
          </cell>
          <cell r="F134" t="str">
            <v>Títulos y valores a pagar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2630085037.9499998</v>
          </cell>
          <cell r="N134">
            <v>2630085037.9499998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E135">
            <v>12</v>
          </cell>
          <cell r="F135" t="str">
            <v>Amortización deuda interna vencida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3735504794.6599998</v>
          </cell>
          <cell r="N135">
            <v>3735504794.6599998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E136">
            <v>12</v>
          </cell>
          <cell r="F136" t="str">
            <v>Amortización deuda externa vencida</v>
          </cell>
          <cell r="G136">
            <v>0</v>
          </cell>
          <cell r="H136">
            <v>6419213.8200000003</v>
          </cell>
          <cell r="I136">
            <v>0</v>
          </cell>
          <cell r="J136">
            <v>7588146.2400000002</v>
          </cell>
          <cell r="K136">
            <v>0</v>
          </cell>
          <cell r="L136">
            <v>14007360.060000001</v>
          </cell>
          <cell r="M136">
            <v>945483056</v>
          </cell>
          <cell r="N136">
            <v>941552614.63999999</v>
          </cell>
          <cell r="O136">
            <v>0</v>
          </cell>
          <cell r="P136">
            <v>3930441.3600000143</v>
          </cell>
          <cell r="Q136">
            <v>3930441.3600000143</v>
          </cell>
          <cell r="R136">
            <v>11518587.600000015</v>
          </cell>
        </row>
        <row r="137">
          <cell r="E137">
            <v>12</v>
          </cell>
          <cell r="F137" t="str">
            <v>Amortización prestamos internos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E138">
            <v>12</v>
          </cell>
          <cell r="F138" t="str">
            <v>Amortización prestamos externos</v>
          </cell>
          <cell r="G138">
            <v>0</v>
          </cell>
          <cell r="H138">
            <v>94938711.700000003</v>
          </cell>
          <cell r="I138">
            <v>0</v>
          </cell>
          <cell r="J138">
            <v>112226956.16</v>
          </cell>
          <cell r="K138">
            <v>0</v>
          </cell>
          <cell r="L138">
            <v>207165667.86000001</v>
          </cell>
          <cell r="M138">
            <v>8517822112.1700001</v>
          </cell>
          <cell r="N138">
            <v>10807917620.380001</v>
          </cell>
          <cell r="O138">
            <v>0</v>
          </cell>
          <cell r="P138">
            <v>-2290095508.210001</v>
          </cell>
          <cell r="Q138">
            <v>-2290095508.210001</v>
          </cell>
          <cell r="R138">
            <v>-2177868552.0500011</v>
          </cell>
        </row>
        <row r="139">
          <cell r="E139">
            <v>12</v>
          </cell>
          <cell r="F139" t="str">
            <v>Otras cuentas</v>
          </cell>
          <cell r="G139">
            <v>0</v>
          </cell>
          <cell r="H139">
            <v>515385242.41000003</v>
          </cell>
          <cell r="I139">
            <v>0</v>
          </cell>
          <cell r="J139">
            <v>609236379.66999996</v>
          </cell>
          <cell r="K139">
            <v>0</v>
          </cell>
          <cell r="L139">
            <v>1124621622.0799999</v>
          </cell>
          <cell r="M139">
            <v>16395679254.58</v>
          </cell>
          <cell r="N139">
            <v>16516504431.25</v>
          </cell>
          <cell r="O139">
            <v>0</v>
          </cell>
          <cell r="P139">
            <v>-120825176.67000008</v>
          </cell>
          <cell r="Q139">
            <v>-120825176.67000008</v>
          </cell>
          <cell r="R139">
            <v>488411202.99999988</v>
          </cell>
        </row>
        <row r="140">
          <cell r="E140">
            <v>12</v>
          </cell>
          <cell r="F140" t="str">
            <v>Documentos a pagar</v>
          </cell>
          <cell r="G140">
            <v>0</v>
          </cell>
          <cell r="H140">
            <v>1134950000</v>
          </cell>
          <cell r="I140">
            <v>0</v>
          </cell>
          <cell r="J140">
            <v>1341623260.05</v>
          </cell>
          <cell r="K140">
            <v>0</v>
          </cell>
          <cell r="L140">
            <v>2476573260.0500002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1341623260.05</v>
          </cell>
        </row>
        <row r="141">
          <cell r="E141">
            <v>12</v>
          </cell>
          <cell r="F141" t="str">
            <v>Prestamos a pagar</v>
          </cell>
          <cell r="G141">
            <v>0</v>
          </cell>
          <cell r="H141">
            <v>1615500000</v>
          </cell>
          <cell r="I141">
            <v>0</v>
          </cell>
          <cell r="J141">
            <v>1909680934.5</v>
          </cell>
          <cell r="K141">
            <v>0</v>
          </cell>
          <cell r="L141">
            <v>3525180934.5</v>
          </cell>
          <cell r="M141">
            <v>23600563876.73</v>
          </cell>
          <cell r="N141">
            <v>23758079791.27</v>
          </cell>
          <cell r="O141">
            <v>0</v>
          </cell>
          <cell r="P141">
            <v>-157515914.54000092</v>
          </cell>
          <cell r="Q141">
            <v>-157515914.54000092</v>
          </cell>
          <cell r="R141">
            <v>1752165019.9599991</v>
          </cell>
        </row>
        <row r="142">
          <cell r="E142">
            <v>12</v>
          </cell>
          <cell r="F142" t="str">
            <v>Letras de tesorería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4351629757.3699999</v>
          </cell>
          <cell r="N142">
            <v>5422478736.3699999</v>
          </cell>
          <cell r="O142">
            <v>0</v>
          </cell>
          <cell r="P142">
            <v>-1070848979</v>
          </cell>
          <cell r="Q142">
            <v>-1070848979</v>
          </cell>
          <cell r="R142">
            <v>-1070848979</v>
          </cell>
        </row>
        <row r="143">
          <cell r="E143">
            <v>12</v>
          </cell>
          <cell r="F143" t="str">
            <v>Impuestos directos a coparticipar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E144">
            <v>12</v>
          </cell>
          <cell r="F144" t="str">
            <v>Impuestos indirectos a coparticipar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E145">
            <v>12</v>
          </cell>
          <cell r="F145" t="str">
            <v>Porción corriente de deudas comerciales</v>
          </cell>
          <cell r="G145">
            <v>0</v>
          </cell>
          <cell r="H145">
            <v>128112440.91</v>
          </cell>
          <cell r="I145">
            <v>0</v>
          </cell>
          <cell r="J145">
            <v>151441588.28999999</v>
          </cell>
          <cell r="K145">
            <v>0</v>
          </cell>
          <cell r="L145">
            <v>279554029.19999999</v>
          </cell>
          <cell r="M145">
            <v>25898030</v>
          </cell>
          <cell r="N145">
            <v>25898030</v>
          </cell>
          <cell r="O145">
            <v>0</v>
          </cell>
          <cell r="P145">
            <v>0</v>
          </cell>
          <cell r="Q145">
            <v>0</v>
          </cell>
          <cell r="R145">
            <v>151441588.28999999</v>
          </cell>
        </row>
        <row r="146">
          <cell r="E146">
            <v>12</v>
          </cell>
          <cell r="F146" t="str">
            <v>Porción corriente de otras deudas</v>
          </cell>
          <cell r="G146">
            <v>0</v>
          </cell>
          <cell r="H146">
            <v>35888004.100000001</v>
          </cell>
          <cell r="I146">
            <v>0</v>
          </cell>
          <cell r="J146">
            <v>42423173.759999998</v>
          </cell>
          <cell r="K146">
            <v>0</v>
          </cell>
          <cell r="L146">
            <v>78311177.859999999</v>
          </cell>
          <cell r="M146">
            <v>717810694.70000005</v>
          </cell>
          <cell r="N146">
            <v>685020841.70000005</v>
          </cell>
          <cell r="O146">
            <v>0</v>
          </cell>
          <cell r="P146">
            <v>32789853</v>
          </cell>
          <cell r="Q146">
            <v>32789853</v>
          </cell>
          <cell r="R146">
            <v>75213026.75999999</v>
          </cell>
        </row>
        <row r="147">
          <cell r="E147">
            <v>12</v>
          </cell>
          <cell r="F147" t="str">
            <v>Porción corriente de la deuda documentada a largo plazo</v>
          </cell>
          <cell r="G147">
            <v>0</v>
          </cell>
          <cell r="H147">
            <v>21568890</v>
          </cell>
          <cell r="I147">
            <v>0</v>
          </cell>
          <cell r="J147">
            <v>25496563.300000001</v>
          </cell>
          <cell r="K147">
            <v>0</v>
          </cell>
          <cell r="L147">
            <v>47065453.299999997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25496563.300000001</v>
          </cell>
        </row>
        <row r="148">
          <cell r="E148">
            <v>12</v>
          </cell>
          <cell r="F148" t="str">
            <v>Porcion corriente de la deuda pública interna</v>
          </cell>
          <cell r="G148">
            <v>0</v>
          </cell>
          <cell r="H148">
            <v>1894062572.3900001</v>
          </cell>
          <cell r="I148">
            <v>0</v>
          </cell>
          <cell r="J148">
            <v>2238969472.7600002</v>
          </cell>
          <cell r="K148">
            <v>0</v>
          </cell>
          <cell r="L148">
            <v>4133032045.1500006</v>
          </cell>
          <cell r="M148">
            <v>10438707926.400002</v>
          </cell>
          <cell r="N148">
            <v>9763645354.0100002</v>
          </cell>
          <cell r="O148">
            <v>0</v>
          </cell>
          <cell r="P148">
            <v>675062572.3900013</v>
          </cell>
          <cell r="Q148">
            <v>675062572.3900013</v>
          </cell>
          <cell r="R148">
            <v>2914032045.1500015</v>
          </cell>
        </row>
        <row r="149">
          <cell r="E149">
            <v>12</v>
          </cell>
          <cell r="F149" t="str">
            <v>Porcion corriente de la deuda pública externa</v>
          </cell>
          <cell r="G149">
            <v>0</v>
          </cell>
          <cell r="H149">
            <v>12078735966.15</v>
          </cell>
          <cell r="I149">
            <v>0</v>
          </cell>
          <cell r="J149">
            <v>14278261706.85</v>
          </cell>
          <cell r="K149">
            <v>0</v>
          </cell>
          <cell r="L149">
            <v>26356997673</v>
          </cell>
          <cell r="M149">
            <v>35603267025.739998</v>
          </cell>
          <cell r="N149">
            <v>25431531059.590004</v>
          </cell>
          <cell r="O149">
            <v>0</v>
          </cell>
          <cell r="P149">
            <v>10171735966.149994</v>
          </cell>
          <cell r="Q149">
            <v>10171735966.149994</v>
          </cell>
          <cell r="R149">
            <v>24449997672.999992</v>
          </cell>
        </row>
        <row r="150">
          <cell r="E150">
            <v>12</v>
          </cell>
          <cell r="F150" t="str">
            <v>Porcion corriente de los préstamos internos a pagar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3667451525.6799998</v>
          </cell>
          <cell r="O150">
            <v>0</v>
          </cell>
          <cell r="P150">
            <v>-3667451525.6799998</v>
          </cell>
          <cell r="Q150">
            <v>-3667451525.6799998</v>
          </cell>
          <cell r="R150">
            <v>-3667451525.6799998</v>
          </cell>
        </row>
        <row r="151">
          <cell r="E151">
            <v>12</v>
          </cell>
          <cell r="F151" t="str">
            <v>Porcion corriente de los préstamos externos a pagar</v>
          </cell>
          <cell r="G151">
            <v>0</v>
          </cell>
          <cell r="H151">
            <v>8153118958.79</v>
          </cell>
          <cell r="I151">
            <v>0</v>
          </cell>
          <cell r="J151">
            <v>9637793768.0699997</v>
          </cell>
          <cell r="K151">
            <v>0</v>
          </cell>
          <cell r="L151">
            <v>17790912726.860001</v>
          </cell>
          <cell r="M151">
            <v>102834182505.22</v>
          </cell>
          <cell r="N151">
            <v>146762185342.47</v>
          </cell>
          <cell r="O151">
            <v>0</v>
          </cell>
          <cell r="P151">
            <v>-43928002837.25</v>
          </cell>
          <cell r="Q151">
            <v>-43928002837.25</v>
          </cell>
          <cell r="R151">
            <v>-34290209069.18</v>
          </cell>
        </row>
        <row r="152">
          <cell r="E152">
            <v>12</v>
          </cell>
          <cell r="F152" t="str">
            <v>Porción corriente de otros pasivos no corrientes</v>
          </cell>
          <cell r="G152">
            <v>0</v>
          </cell>
          <cell r="H152">
            <v>1969788748.9300001</v>
          </cell>
          <cell r="I152">
            <v>0</v>
          </cell>
          <cell r="J152">
            <v>2328485310.3200002</v>
          </cell>
          <cell r="K152">
            <v>0</v>
          </cell>
          <cell r="L152">
            <v>4298274059.25</v>
          </cell>
          <cell r="M152">
            <v>0</v>
          </cell>
          <cell r="N152">
            <v>4380790493.96</v>
          </cell>
          <cell r="O152">
            <v>0</v>
          </cell>
          <cell r="P152">
            <v>-4380790493.96</v>
          </cell>
          <cell r="Q152">
            <v>-4380790493.96</v>
          </cell>
          <cell r="R152">
            <v>-2052305183.6399999</v>
          </cell>
        </row>
        <row r="153">
          <cell r="E153">
            <v>14</v>
          </cell>
          <cell r="F153" t="str">
            <v>Otros anticipos</v>
          </cell>
          <cell r="G153">
            <v>0</v>
          </cell>
          <cell r="H153">
            <v>335144.71000000002</v>
          </cell>
          <cell r="I153">
            <v>0</v>
          </cell>
          <cell r="J153">
            <v>396174.23</v>
          </cell>
          <cell r="K153">
            <v>0</v>
          </cell>
          <cell r="L153">
            <v>731318.94</v>
          </cell>
          <cell r="M153">
            <v>236193.02</v>
          </cell>
          <cell r="N153">
            <v>0</v>
          </cell>
          <cell r="O153">
            <v>0</v>
          </cell>
          <cell r="P153">
            <v>236193.02</v>
          </cell>
          <cell r="Q153">
            <v>236193.02</v>
          </cell>
          <cell r="R153">
            <v>632367.25</v>
          </cell>
        </row>
        <row r="154">
          <cell r="F154" t="str">
            <v>Previsiones para autoseguro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F155" t="str">
            <v>Otras previsiones</v>
          </cell>
          <cell r="G155">
            <v>0</v>
          </cell>
          <cell r="H155">
            <v>896848655.95000005</v>
          </cell>
          <cell r="I155">
            <v>0</v>
          </cell>
          <cell r="J155">
            <v>1060163899.35</v>
          </cell>
          <cell r="K155">
            <v>0</v>
          </cell>
          <cell r="L155">
            <v>1957012555.3000002</v>
          </cell>
          <cell r="M155">
            <v>17.5</v>
          </cell>
          <cell r="N155">
            <v>3400000017.5</v>
          </cell>
          <cell r="O155">
            <v>0</v>
          </cell>
          <cell r="P155">
            <v>-3400000000</v>
          </cell>
          <cell r="Q155">
            <v>-3400000000</v>
          </cell>
          <cell r="R155">
            <v>-2339836100.6500001</v>
          </cell>
        </row>
        <row r="156">
          <cell r="E156">
            <v>13</v>
          </cell>
          <cell r="F156" t="str">
            <v>Fondos en Garantía</v>
          </cell>
          <cell r="G156">
            <v>0</v>
          </cell>
          <cell r="H156">
            <v>3124684.22</v>
          </cell>
          <cell r="I156">
            <v>0</v>
          </cell>
          <cell r="J156">
            <v>3693686.09</v>
          </cell>
          <cell r="K156">
            <v>0</v>
          </cell>
          <cell r="L156">
            <v>6818370.3100000005</v>
          </cell>
          <cell r="M156">
            <v>380346.68</v>
          </cell>
          <cell r="N156">
            <v>467196.24</v>
          </cell>
          <cell r="O156">
            <v>0</v>
          </cell>
          <cell r="P156">
            <v>-86849.56</v>
          </cell>
          <cell r="Q156">
            <v>-86849.56</v>
          </cell>
          <cell r="R156">
            <v>3606836.53</v>
          </cell>
        </row>
        <row r="157">
          <cell r="E157">
            <v>13</v>
          </cell>
          <cell r="F157" t="str">
            <v>Fondos de jerarquización A.N.A.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E158">
            <v>13</v>
          </cell>
          <cell r="F158" t="str">
            <v>INTA tasa de estadística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E159">
            <v>13</v>
          </cell>
          <cell r="F159" t="str">
            <v>Transferencias DGI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E160">
            <v>13</v>
          </cell>
          <cell r="F160" t="str">
            <v>Fondos de terceros en la C.U.T.</v>
          </cell>
          <cell r="G160">
            <v>0</v>
          </cell>
          <cell r="H160">
            <v>422539373.06</v>
          </cell>
          <cell r="I160">
            <v>0</v>
          </cell>
          <cell r="J160">
            <v>499483370.35000002</v>
          </cell>
          <cell r="K160">
            <v>0</v>
          </cell>
          <cell r="L160">
            <v>922022743.41000009</v>
          </cell>
          <cell r="M160">
            <v>1663736817.1400001</v>
          </cell>
          <cell r="N160">
            <v>1737512641.3399999</v>
          </cell>
          <cell r="O160">
            <v>0</v>
          </cell>
          <cell r="P160">
            <v>-73775824.199999809</v>
          </cell>
          <cell r="Q160">
            <v>-73775824.199999809</v>
          </cell>
          <cell r="R160">
            <v>425707546.15000021</v>
          </cell>
        </row>
        <row r="161">
          <cell r="E161">
            <v>13</v>
          </cell>
          <cell r="F161" t="str">
            <v>M R.R.E.E. - Tasa de Estadística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E162">
            <v>13</v>
          </cell>
          <cell r="F162" t="str">
            <v>Poder Judicial - 3.5%</v>
          </cell>
          <cell r="G162">
            <v>0</v>
          </cell>
          <cell r="H162">
            <v>153958.44</v>
          </cell>
          <cell r="I162">
            <v>0</v>
          </cell>
          <cell r="J162">
            <v>181994.12</v>
          </cell>
          <cell r="K162">
            <v>0</v>
          </cell>
          <cell r="L162">
            <v>335952.56</v>
          </cell>
          <cell r="M162">
            <v>223280724.25999999</v>
          </cell>
          <cell r="N162">
            <v>223227705.05000001</v>
          </cell>
          <cell r="O162">
            <v>0</v>
          </cell>
          <cell r="P162">
            <v>53019.209999978542</v>
          </cell>
          <cell r="Q162">
            <v>53019.209999978542</v>
          </cell>
          <cell r="R162">
            <v>235013.32999997854</v>
          </cell>
        </row>
        <row r="163">
          <cell r="E163">
            <v>13</v>
          </cell>
          <cell r="F163" t="str">
            <v>Otros fondos de terceros</v>
          </cell>
          <cell r="G163">
            <v>0</v>
          </cell>
          <cell r="H163">
            <v>98862049.150000006</v>
          </cell>
          <cell r="I163">
            <v>0</v>
          </cell>
          <cell r="J163">
            <v>116864729.44</v>
          </cell>
          <cell r="K163">
            <v>0</v>
          </cell>
          <cell r="L163">
            <v>215726778.59</v>
          </cell>
          <cell r="M163">
            <v>683840688.82000005</v>
          </cell>
          <cell r="N163">
            <v>732454244.71000004</v>
          </cell>
          <cell r="O163">
            <v>0</v>
          </cell>
          <cell r="P163">
            <v>-48613555.889999986</v>
          </cell>
          <cell r="Q163">
            <v>-48613555.889999986</v>
          </cell>
          <cell r="R163">
            <v>68251173.550000012</v>
          </cell>
        </row>
        <row r="164">
          <cell r="E164">
            <v>16</v>
          </cell>
          <cell r="F164" t="str">
            <v>Deudas por operaciones especiales</v>
          </cell>
          <cell r="G164">
            <v>0</v>
          </cell>
          <cell r="H164">
            <v>17552302.010000002</v>
          </cell>
          <cell r="I164">
            <v>0</v>
          </cell>
          <cell r="J164">
            <v>20748558.649999999</v>
          </cell>
          <cell r="K164">
            <v>0</v>
          </cell>
          <cell r="L164">
            <v>38300860.659999996</v>
          </cell>
          <cell r="M164">
            <v>0</v>
          </cell>
          <cell r="N164">
            <v>1381590988.24</v>
          </cell>
          <cell r="O164">
            <v>0</v>
          </cell>
          <cell r="P164">
            <v>-1381590988.24</v>
          </cell>
          <cell r="Q164">
            <v>-1381590988.24</v>
          </cell>
          <cell r="R164">
            <v>-1360842429.5899999</v>
          </cell>
        </row>
        <row r="165">
          <cell r="E165">
            <v>16</v>
          </cell>
          <cell r="F165" t="str">
            <v>DGI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E166">
            <v>16</v>
          </cell>
          <cell r="F166" t="str">
            <v>Aduana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E167">
            <v>16</v>
          </cell>
          <cell r="F167" t="str">
            <v>Otros</v>
          </cell>
          <cell r="G167">
            <v>0</v>
          </cell>
          <cell r="H167">
            <v>75896</v>
          </cell>
          <cell r="I167">
            <v>0</v>
          </cell>
          <cell r="J167">
            <v>89716.59</v>
          </cell>
          <cell r="K167">
            <v>0</v>
          </cell>
          <cell r="L167">
            <v>165612.59</v>
          </cell>
          <cell r="M167">
            <v>1199752974.5599999</v>
          </cell>
          <cell r="N167">
            <v>1255677140.47</v>
          </cell>
          <cell r="O167">
            <v>0</v>
          </cell>
          <cell r="P167">
            <v>-55924165.910000086</v>
          </cell>
          <cell r="Q167">
            <v>-55924165.910000086</v>
          </cell>
          <cell r="R167">
            <v>-55834449.320000082</v>
          </cell>
        </row>
        <row r="168">
          <cell r="E168">
            <v>16</v>
          </cell>
          <cell r="F168" t="str">
            <v>Otros pasivos a asignar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E169">
            <v>17</v>
          </cell>
          <cell r="F169" t="str">
            <v>Cuentas comerciales a pagar a largo plazo</v>
          </cell>
          <cell r="G169">
            <v>0</v>
          </cell>
          <cell r="H169">
            <v>30630863.420000002</v>
          </cell>
          <cell r="I169">
            <v>0</v>
          </cell>
          <cell r="J169">
            <v>36208713.020000003</v>
          </cell>
          <cell r="K169">
            <v>0</v>
          </cell>
          <cell r="L169">
            <v>66839576.440000005</v>
          </cell>
          <cell r="M169">
            <v>556069460.53999996</v>
          </cell>
          <cell r="N169">
            <v>556069460.53999996</v>
          </cell>
          <cell r="O169">
            <v>0</v>
          </cell>
          <cell r="P169">
            <v>0</v>
          </cell>
          <cell r="Q169">
            <v>0</v>
          </cell>
          <cell r="R169">
            <v>36208713.020000003</v>
          </cell>
        </row>
        <row r="170">
          <cell r="E170">
            <v>17</v>
          </cell>
          <cell r="F170" t="str">
            <v>Deudas con provincias a largo plazo</v>
          </cell>
          <cell r="G170">
            <v>0</v>
          </cell>
          <cell r="H170">
            <v>155311343.59</v>
          </cell>
          <cell r="I170">
            <v>0</v>
          </cell>
          <cell r="J170">
            <v>183593383.94999999</v>
          </cell>
          <cell r="K170">
            <v>0</v>
          </cell>
          <cell r="L170">
            <v>338904727.53999996</v>
          </cell>
          <cell r="M170">
            <v>32567814.850000001</v>
          </cell>
          <cell r="N170">
            <v>32789845</v>
          </cell>
          <cell r="O170">
            <v>0</v>
          </cell>
          <cell r="P170">
            <v>-222030.14999999851</v>
          </cell>
          <cell r="Q170">
            <v>-222030.14999999851</v>
          </cell>
          <cell r="R170">
            <v>183371353.79999998</v>
          </cell>
        </row>
        <row r="171">
          <cell r="E171">
            <v>17</v>
          </cell>
          <cell r="F171" t="str">
            <v>Otras deudas a pagar a largo plazo</v>
          </cell>
          <cell r="G171">
            <v>0</v>
          </cell>
          <cell r="H171">
            <v>1493442730.4400001</v>
          </cell>
          <cell r="I171">
            <v>0</v>
          </cell>
          <cell r="J171">
            <v>1765397158.21</v>
          </cell>
          <cell r="K171">
            <v>0</v>
          </cell>
          <cell r="L171">
            <v>3258839888.6500001</v>
          </cell>
          <cell r="M171">
            <v>127352046.15000001</v>
          </cell>
          <cell r="N171">
            <v>1453066952.3399999</v>
          </cell>
          <cell r="O171">
            <v>0</v>
          </cell>
          <cell r="P171">
            <v>-1325714906.1899998</v>
          </cell>
          <cell r="Q171">
            <v>-1325714906.1899998</v>
          </cell>
          <cell r="R171">
            <v>439682252.02000022</v>
          </cell>
        </row>
        <row r="172">
          <cell r="E172">
            <v>17</v>
          </cell>
          <cell r="F172" t="str">
            <v>Documentos a pagar a largo plazo</v>
          </cell>
          <cell r="G172">
            <v>0</v>
          </cell>
          <cell r="H172">
            <v>29247331.5</v>
          </cell>
          <cell r="I172">
            <v>0</v>
          </cell>
          <cell r="J172">
            <v>34573241.32</v>
          </cell>
          <cell r="K172">
            <v>0</v>
          </cell>
          <cell r="L172">
            <v>63820572.82</v>
          </cell>
          <cell r="M172">
            <v>923657215.80999994</v>
          </cell>
          <cell r="N172">
            <v>1886720237.4400001</v>
          </cell>
          <cell r="O172">
            <v>0</v>
          </cell>
          <cell r="P172">
            <v>-963063021.63000011</v>
          </cell>
          <cell r="Q172">
            <v>-963063021.63000011</v>
          </cell>
          <cell r="R172">
            <v>-928489780.31000006</v>
          </cell>
        </row>
        <row r="173">
          <cell r="E173">
            <v>17</v>
          </cell>
          <cell r="F173" t="str">
            <v>Deuda publica interna</v>
          </cell>
          <cell r="G173">
            <v>0</v>
          </cell>
          <cell r="H173">
            <v>1105140399.6199999</v>
          </cell>
          <cell r="I173">
            <v>0</v>
          </cell>
          <cell r="J173">
            <v>1306385361.25</v>
          </cell>
          <cell r="K173">
            <v>0</v>
          </cell>
          <cell r="L173">
            <v>2411525760.8699999</v>
          </cell>
          <cell r="M173">
            <v>27269591442.57</v>
          </cell>
          <cell r="N173">
            <v>74831500575.919998</v>
          </cell>
          <cell r="O173">
            <v>0</v>
          </cell>
          <cell r="P173">
            <v>-47561909133.349998</v>
          </cell>
          <cell r="Q173">
            <v>-47561909133.349998</v>
          </cell>
          <cell r="R173">
            <v>-46255523772.099998</v>
          </cell>
        </row>
        <row r="174">
          <cell r="E174">
            <v>17</v>
          </cell>
          <cell r="F174" t="str">
            <v>Deuda publica externa</v>
          </cell>
          <cell r="G174">
            <v>0</v>
          </cell>
          <cell r="H174">
            <v>47808466494</v>
          </cell>
          <cell r="I174">
            <v>0</v>
          </cell>
          <cell r="J174">
            <v>56514340434.089996</v>
          </cell>
          <cell r="K174">
            <v>0</v>
          </cell>
          <cell r="L174">
            <v>104322806928.09</v>
          </cell>
          <cell r="M174">
            <v>57015513745.410004</v>
          </cell>
          <cell r="N174">
            <v>224352401824.04999</v>
          </cell>
          <cell r="O174">
            <v>0</v>
          </cell>
          <cell r="P174">
            <v>-167336888078.63998</v>
          </cell>
          <cell r="Q174">
            <v>-167336888078.63998</v>
          </cell>
          <cell r="R174">
            <v>-110822547644.54999</v>
          </cell>
        </row>
        <row r="175">
          <cell r="E175">
            <v>17</v>
          </cell>
          <cell r="F175" t="str">
            <v>Prestamos internos a pagar a largo plazo</v>
          </cell>
          <cell r="G175">
            <v>0</v>
          </cell>
          <cell r="H175">
            <v>197676167.71000001</v>
          </cell>
          <cell r="I175">
            <v>0</v>
          </cell>
          <cell r="J175">
            <v>233672800.16999999</v>
          </cell>
          <cell r="K175">
            <v>0</v>
          </cell>
          <cell r="L175">
            <v>431348967.88</v>
          </cell>
          <cell r="M175">
            <v>0</v>
          </cell>
          <cell r="N175">
            <v>1508500</v>
          </cell>
          <cell r="O175">
            <v>0</v>
          </cell>
          <cell r="P175">
            <v>-1508500</v>
          </cell>
          <cell r="Q175">
            <v>-1508500</v>
          </cell>
          <cell r="R175">
            <v>232164300.16999999</v>
          </cell>
        </row>
        <row r="176">
          <cell r="E176">
            <v>17</v>
          </cell>
          <cell r="F176" t="str">
            <v>Prestamos externos a pagar a largo plazo</v>
          </cell>
          <cell r="G176">
            <v>0</v>
          </cell>
          <cell r="H176">
            <v>68375228250.559998</v>
          </cell>
          <cell r="I176">
            <v>0</v>
          </cell>
          <cell r="J176">
            <v>80826288939.759995</v>
          </cell>
          <cell r="K176">
            <v>0</v>
          </cell>
          <cell r="L176">
            <v>149201517190.32001</v>
          </cell>
          <cell r="M176">
            <v>163523222287.24002</v>
          </cell>
          <cell r="N176">
            <v>226298063289.28</v>
          </cell>
          <cell r="O176">
            <v>0</v>
          </cell>
          <cell r="P176">
            <v>-62774841002.039978</v>
          </cell>
          <cell r="Q176">
            <v>-62774841002.039978</v>
          </cell>
          <cell r="R176">
            <v>18051447937.720016</v>
          </cell>
        </row>
        <row r="177">
          <cell r="E177">
            <v>18</v>
          </cell>
          <cell r="F177" t="str">
            <v>Dif. de Cambio por Fluctuación de la Moneda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78">
          <cell r="E178">
            <v>18</v>
          </cell>
          <cell r="F178" t="str">
            <v>Rec. Tributarios a Distribuir por Pagares Moratoria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</row>
        <row r="179">
          <cell r="E179">
            <v>18</v>
          </cell>
          <cell r="F179" t="str">
            <v>Otros Pasivos Diferidos a largo plazo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3928875.07</v>
          </cell>
          <cell r="N179">
            <v>3928875.07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</row>
        <row r="180">
          <cell r="F180" t="str">
            <v>Previsiones para autoseguro a largo plazo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</row>
        <row r="181">
          <cell r="F181" t="str">
            <v>Reservas técnicas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</row>
        <row r="182">
          <cell r="F182" t="str">
            <v>Previsiones por juicios a largo plazo</v>
          </cell>
          <cell r="G182">
            <v>0</v>
          </cell>
          <cell r="H182">
            <v>1395373999.1600001</v>
          </cell>
          <cell r="I182">
            <v>0</v>
          </cell>
          <cell r="J182">
            <v>1649470209.03</v>
          </cell>
          <cell r="K182">
            <v>0</v>
          </cell>
          <cell r="L182">
            <v>3044844208.1900001</v>
          </cell>
          <cell r="M182">
            <v>394980484.94</v>
          </cell>
          <cell r="N182">
            <v>1156304084.4100001</v>
          </cell>
          <cell r="O182">
            <v>0</v>
          </cell>
          <cell r="P182">
            <v>-761323599.47000003</v>
          </cell>
          <cell r="Q182">
            <v>-761323599.47000003</v>
          </cell>
          <cell r="R182">
            <v>888146609.55999994</v>
          </cell>
        </row>
        <row r="183">
          <cell r="F183" t="str">
            <v>Otras previsiones a largo plazo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</row>
        <row r="184">
          <cell r="E184">
            <v>999</v>
          </cell>
          <cell r="F184" t="str">
            <v>Otros pasivos a asignar a largo plazo</v>
          </cell>
          <cell r="G184">
            <v>0</v>
          </cell>
          <cell r="H184">
            <v>2767169327.9099998</v>
          </cell>
          <cell r="I184">
            <v>0</v>
          </cell>
          <cell r="J184">
            <v>3271068095.3499999</v>
          </cell>
          <cell r="K184">
            <v>0</v>
          </cell>
          <cell r="L184">
            <v>6038237423.2600002</v>
          </cell>
          <cell r="M184">
            <v>0</v>
          </cell>
          <cell r="N184">
            <v>128441277.36</v>
          </cell>
          <cell r="O184">
            <v>0</v>
          </cell>
          <cell r="P184">
            <v>-128441277.36</v>
          </cell>
          <cell r="Q184">
            <v>-128441277.36</v>
          </cell>
          <cell r="R184">
            <v>3142626817.9899998</v>
          </cell>
        </row>
        <row r="185">
          <cell r="E185">
            <v>21</v>
          </cell>
          <cell r="F185" t="str">
            <v>Capital Fiscal</v>
          </cell>
          <cell r="G185">
            <v>0</v>
          </cell>
          <cell r="H185">
            <v>27252626181.84</v>
          </cell>
          <cell r="I185">
            <v>0</v>
          </cell>
          <cell r="J185">
            <v>32215302156.93</v>
          </cell>
          <cell r="K185">
            <v>0</v>
          </cell>
          <cell r="L185">
            <v>59467928338.770004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32215302156.93</v>
          </cell>
        </row>
        <row r="186">
          <cell r="E186">
            <v>21</v>
          </cell>
          <cell r="F186" t="str">
            <v>Ajuste de Capital Fiscal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32215302156.93</v>
          </cell>
          <cell r="O186">
            <v>0</v>
          </cell>
          <cell r="P186">
            <v>-32215302156.93</v>
          </cell>
          <cell r="Q186">
            <v>-32215302156.93</v>
          </cell>
          <cell r="R186">
            <v>-32215302156.93</v>
          </cell>
        </row>
        <row r="187">
          <cell r="E187">
            <v>22</v>
          </cell>
          <cell r="F187" t="str">
            <v>Transferencias de capital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E188">
            <v>22</v>
          </cell>
          <cell r="F188" t="str">
            <v>Contribuciones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</row>
        <row r="189">
          <cell r="E189">
            <v>200</v>
          </cell>
          <cell r="F189" t="str">
            <v>Resultados de ejercicios anteriores</v>
          </cell>
          <cell r="G189">
            <v>126277671520.33</v>
          </cell>
          <cell r="H189">
            <v>0</v>
          </cell>
          <cell r="I189">
            <v>149272709226.53</v>
          </cell>
          <cell r="J189">
            <v>0</v>
          </cell>
          <cell r="K189">
            <v>275550380746.85999</v>
          </cell>
          <cell r="L189">
            <v>0</v>
          </cell>
          <cell r="M189">
            <v>155261036272.55997</v>
          </cell>
          <cell r="N189">
            <v>4696003421.1199999</v>
          </cell>
          <cell r="O189">
            <v>0</v>
          </cell>
          <cell r="P189">
            <v>150565032851.43997</v>
          </cell>
          <cell r="Q189">
            <v>150565032851.43997</v>
          </cell>
          <cell r="R189">
            <v>1292323624.9099731</v>
          </cell>
        </row>
        <row r="190">
          <cell r="F190" t="str">
            <v>Resultado del ejercicio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</row>
        <row r="191">
          <cell r="E191">
            <v>200</v>
          </cell>
          <cell r="F191" t="str">
            <v>Rdos. afectados a constr. de bs. de dominio público</v>
          </cell>
          <cell r="G191">
            <v>301637138.57999998</v>
          </cell>
          <cell r="H191">
            <v>0</v>
          </cell>
          <cell r="I191">
            <v>356564959.88</v>
          </cell>
          <cell r="J191">
            <v>0</v>
          </cell>
          <cell r="K191">
            <v>658202098.46000004</v>
          </cell>
          <cell r="L191">
            <v>0</v>
          </cell>
          <cell r="M191">
            <v>356564959.88</v>
          </cell>
          <cell r="N191">
            <v>0</v>
          </cell>
          <cell r="O191">
            <v>0</v>
          </cell>
          <cell r="P191">
            <v>356564959.88</v>
          </cell>
          <cell r="Q191">
            <v>356564959.88</v>
          </cell>
          <cell r="R191">
            <v>0</v>
          </cell>
        </row>
        <row r="192">
          <cell r="E192">
            <v>21</v>
          </cell>
          <cell r="F192" t="str">
            <v>Variaciones Patrimoniales Res.47/97</v>
          </cell>
          <cell r="G192">
            <v>0</v>
          </cell>
          <cell r="H192">
            <v>95796830.890000001</v>
          </cell>
          <cell r="I192">
            <v>0</v>
          </cell>
          <cell r="J192">
            <v>113241338</v>
          </cell>
          <cell r="K192">
            <v>0</v>
          </cell>
          <cell r="L192">
            <v>209038168.88999999</v>
          </cell>
          <cell r="M192">
            <v>0</v>
          </cell>
          <cell r="N192">
            <v>113241338</v>
          </cell>
          <cell r="O192">
            <v>0</v>
          </cell>
          <cell r="P192">
            <v>-113241338</v>
          </cell>
          <cell r="Q192">
            <v>-113241338</v>
          </cell>
          <cell r="R192">
            <v>0</v>
          </cell>
        </row>
        <row r="193">
          <cell r="E193">
            <v>21</v>
          </cell>
          <cell r="F193" t="str">
            <v>Variaciones Patrimoniales D.A.56/99</v>
          </cell>
          <cell r="G193">
            <v>0</v>
          </cell>
          <cell r="H193">
            <v>1370217217.3800001</v>
          </cell>
          <cell r="I193">
            <v>0</v>
          </cell>
          <cell r="J193">
            <v>1619732402.45</v>
          </cell>
          <cell r="K193">
            <v>0</v>
          </cell>
          <cell r="L193">
            <v>2989949619.8299999</v>
          </cell>
          <cell r="M193">
            <v>0</v>
          </cell>
          <cell r="N193">
            <v>1700163158.21</v>
          </cell>
          <cell r="O193">
            <v>0</v>
          </cell>
          <cell r="P193">
            <v>-1700163158.21</v>
          </cell>
          <cell r="Q193">
            <v>-1700163158.21</v>
          </cell>
          <cell r="R193">
            <v>-80430755.75999999</v>
          </cell>
        </row>
        <row r="194">
          <cell r="E194">
            <v>21</v>
          </cell>
          <cell r="F194" t="str">
            <v>Patrimonio publico</v>
          </cell>
          <cell r="G194">
            <v>0</v>
          </cell>
          <cell r="H194">
            <v>267234223.91</v>
          </cell>
          <cell r="I194">
            <v>0</v>
          </cell>
          <cell r="J194">
            <v>315897308.85000002</v>
          </cell>
          <cell r="K194">
            <v>0</v>
          </cell>
          <cell r="L194">
            <v>583131532.75999999</v>
          </cell>
          <cell r="M194">
            <v>0</v>
          </cell>
          <cell r="N194">
            <v>315897308.85000002</v>
          </cell>
          <cell r="O194">
            <v>0</v>
          </cell>
          <cell r="P194">
            <v>-315897308.85000002</v>
          </cell>
          <cell r="Q194">
            <v>-315897308.85000002</v>
          </cell>
          <cell r="R194">
            <v>0</v>
          </cell>
        </row>
        <row r="195">
          <cell r="E195">
            <v>20</v>
          </cell>
          <cell r="F195" t="str">
            <v>Impuestos directos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516793441.81</v>
          </cell>
          <cell r="N195">
            <v>5464826721.1800003</v>
          </cell>
          <cell r="O195">
            <v>0</v>
          </cell>
          <cell r="P195">
            <v>-4948033279.3699999</v>
          </cell>
          <cell r="Q195">
            <v>-4948033279.3699999</v>
          </cell>
          <cell r="R195">
            <v>-4948033279.3699999</v>
          </cell>
        </row>
        <row r="196">
          <cell r="E196">
            <v>20</v>
          </cell>
          <cell r="F196" t="str">
            <v>Impuestos indirectos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1487380235.72</v>
          </cell>
          <cell r="N196">
            <v>24158188252.68</v>
          </cell>
          <cell r="O196">
            <v>0</v>
          </cell>
          <cell r="P196">
            <v>-22670808016.959999</v>
          </cell>
          <cell r="Q196">
            <v>-22670808016.959999</v>
          </cell>
          <cell r="R196">
            <v>-22670808016.959999</v>
          </cell>
        </row>
        <row r="197">
          <cell r="E197">
            <v>20</v>
          </cell>
          <cell r="F197" t="str">
            <v>Contribuciones a la Seguridad Social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2391908.19</v>
          </cell>
          <cell r="N197">
            <v>112319468.98999999</v>
          </cell>
          <cell r="O197">
            <v>0</v>
          </cell>
          <cell r="P197">
            <v>-109927560.8</v>
          </cell>
          <cell r="Q197">
            <v>-109927560.8</v>
          </cell>
          <cell r="R197">
            <v>-109927560.8</v>
          </cell>
        </row>
        <row r="198">
          <cell r="E198">
            <v>20</v>
          </cell>
          <cell r="F198" t="str">
            <v>Otras contribuciones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E199">
            <v>20</v>
          </cell>
          <cell r="F199" t="str">
            <v>Tasas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10023010.880000001</v>
          </cell>
          <cell r="N199">
            <v>343290083.56</v>
          </cell>
          <cell r="O199">
            <v>0</v>
          </cell>
          <cell r="P199">
            <v>-333267072.68000001</v>
          </cell>
          <cell r="Q199">
            <v>-333267072.68000001</v>
          </cell>
          <cell r="R199">
            <v>-333267072.68000001</v>
          </cell>
        </row>
        <row r="200">
          <cell r="E200">
            <v>20</v>
          </cell>
          <cell r="F200" t="str">
            <v>Derechos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1946284.16</v>
          </cell>
          <cell r="N200">
            <v>98793698.780000001</v>
          </cell>
          <cell r="O200">
            <v>0</v>
          </cell>
          <cell r="P200">
            <v>-96847414.620000005</v>
          </cell>
          <cell r="Q200">
            <v>-96847414.620000005</v>
          </cell>
          <cell r="R200">
            <v>-96847414.620000005</v>
          </cell>
        </row>
        <row r="201">
          <cell r="E201">
            <v>20</v>
          </cell>
          <cell r="F201" t="str">
            <v>Otros no tributarios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99083894.38000001</v>
          </cell>
          <cell r="N201">
            <v>820086798.80999994</v>
          </cell>
          <cell r="O201">
            <v>0</v>
          </cell>
          <cell r="P201">
            <v>-721002904.42999995</v>
          </cell>
          <cell r="Q201">
            <v>-721002904.42999995</v>
          </cell>
          <cell r="R201">
            <v>-721002904.42999995</v>
          </cell>
        </row>
        <row r="202">
          <cell r="E202">
            <v>20</v>
          </cell>
          <cell r="F202" t="str">
            <v>Vta de bs y serv de las adm. públicas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16027860.32</v>
          </cell>
          <cell r="N202">
            <v>110446347.78999999</v>
          </cell>
          <cell r="O202">
            <v>0</v>
          </cell>
          <cell r="P202">
            <v>-94418487.469999999</v>
          </cell>
          <cell r="Q202">
            <v>-94418487.469999999</v>
          </cell>
          <cell r="R202">
            <v>-94418487.469999999</v>
          </cell>
        </row>
        <row r="203">
          <cell r="E203">
            <v>20</v>
          </cell>
          <cell r="F203" t="str">
            <v>Intereses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42312307.450000003</v>
          </cell>
          <cell r="N203">
            <v>367679660.08000004</v>
          </cell>
          <cell r="O203">
            <v>0</v>
          </cell>
          <cell r="P203">
            <v>-325367352.63000005</v>
          </cell>
          <cell r="Q203">
            <v>-325367352.63000005</v>
          </cell>
          <cell r="R203">
            <v>-325367352.63000005</v>
          </cell>
        </row>
        <row r="204">
          <cell r="E204">
            <v>20</v>
          </cell>
          <cell r="F204" t="str">
            <v>Dividendos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144852.9</v>
          </cell>
          <cell r="N204">
            <v>2151052080.4499998</v>
          </cell>
          <cell r="O204">
            <v>0</v>
          </cell>
          <cell r="P204">
            <v>-2150907227.5499997</v>
          </cell>
          <cell r="Q204">
            <v>-2150907227.5499997</v>
          </cell>
          <cell r="R204">
            <v>-2150907227.5499997</v>
          </cell>
        </row>
        <row r="205">
          <cell r="E205">
            <v>20</v>
          </cell>
          <cell r="F205" t="str">
            <v>Arrendamientos de tierras y terrenos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2531015.71</v>
          </cell>
          <cell r="O205">
            <v>0</v>
          </cell>
          <cell r="P205">
            <v>-2531015.71</v>
          </cell>
          <cell r="Q205">
            <v>-2531015.71</v>
          </cell>
          <cell r="R205">
            <v>-2531015.71</v>
          </cell>
        </row>
        <row r="206">
          <cell r="E206">
            <v>20</v>
          </cell>
          <cell r="F206" t="str">
            <v>Derechos sobre bienes intangibles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</row>
        <row r="207">
          <cell r="E207">
            <v>20</v>
          </cell>
          <cell r="F207" t="str">
            <v>Transferencias del sector privado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124.58</v>
          </cell>
          <cell r="N207">
            <v>19890986.960000001</v>
          </cell>
          <cell r="O207">
            <v>0</v>
          </cell>
          <cell r="P207">
            <v>-19890862.380000003</v>
          </cell>
          <cell r="Q207">
            <v>-19890862.380000003</v>
          </cell>
          <cell r="R207">
            <v>-19890862.380000003</v>
          </cell>
        </row>
        <row r="208">
          <cell r="E208">
            <v>20</v>
          </cell>
          <cell r="F208" t="str">
            <v>Transferencias corrientes del sector público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298214776.79000002</v>
          </cell>
          <cell r="N208">
            <v>579925328.25</v>
          </cell>
          <cell r="O208">
            <v>0</v>
          </cell>
          <cell r="P208">
            <v>-281710551.45999998</v>
          </cell>
          <cell r="Q208">
            <v>-281710551.45999998</v>
          </cell>
          <cell r="R208">
            <v>-281710551.45999998</v>
          </cell>
        </row>
        <row r="209">
          <cell r="E209">
            <v>20</v>
          </cell>
          <cell r="F209" t="str">
            <v>Transferencias del sector externo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13188543.469999999</v>
          </cell>
          <cell r="O209">
            <v>0</v>
          </cell>
          <cell r="P209">
            <v>-13188543.469999999</v>
          </cell>
          <cell r="Q209">
            <v>-13188543.469999999</v>
          </cell>
          <cell r="R209">
            <v>-13188543.469999999</v>
          </cell>
        </row>
        <row r="210">
          <cell r="E210">
            <v>20</v>
          </cell>
          <cell r="F210" t="str">
            <v>Contribuciones de la Adm. Central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49486459.280000001</v>
          </cell>
          <cell r="N210">
            <v>176078075.37</v>
          </cell>
          <cell r="O210">
            <v>0</v>
          </cell>
          <cell r="P210">
            <v>-126591616.09</v>
          </cell>
          <cell r="Q210">
            <v>-126591616.09</v>
          </cell>
          <cell r="R210">
            <v>-126591616.09</v>
          </cell>
        </row>
        <row r="211">
          <cell r="E211">
            <v>20</v>
          </cell>
          <cell r="F211" t="str">
            <v>Contribuciones de los Org. Descentralizados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11043326.1</v>
          </cell>
          <cell r="N211">
            <v>301882360.25</v>
          </cell>
          <cell r="O211">
            <v>0</v>
          </cell>
          <cell r="P211">
            <v>-290839034.14999998</v>
          </cell>
          <cell r="Q211">
            <v>-290839034.14999998</v>
          </cell>
          <cell r="R211">
            <v>-290839034.14999998</v>
          </cell>
        </row>
        <row r="212">
          <cell r="E212">
            <v>20</v>
          </cell>
          <cell r="F212" t="str">
            <v>Contribuciones de los Org. de Seguridad Social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72930998.13000001</v>
          </cell>
          <cell r="N212">
            <v>1115572406.51</v>
          </cell>
          <cell r="O212">
            <v>0</v>
          </cell>
          <cell r="P212">
            <v>-1042641408.38</v>
          </cell>
          <cell r="Q212">
            <v>-1042641408.38</v>
          </cell>
          <cell r="R212">
            <v>-1042641408.38</v>
          </cell>
        </row>
        <row r="213">
          <cell r="E213">
            <v>20</v>
          </cell>
          <cell r="F213" t="str">
            <v>Diferencia de cambio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13712946.439999999</v>
          </cell>
          <cell r="N213">
            <v>166508168032.35001</v>
          </cell>
          <cell r="O213">
            <v>0</v>
          </cell>
          <cell r="P213">
            <v>-166494455085.91</v>
          </cell>
          <cell r="Q213">
            <v>-166494455085.91</v>
          </cell>
          <cell r="R213">
            <v>-166494455085.91</v>
          </cell>
        </row>
        <row r="214">
          <cell r="E214">
            <v>20</v>
          </cell>
          <cell r="F214" t="str">
            <v>Diferencia de cotización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39902715.840000004</v>
          </cell>
          <cell r="N214">
            <v>2510122216.46</v>
          </cell>
          <cell r="O214">
            <v>0</v>
          </cell>
          <cell r="P214">
            <v>-2470219500.6199999</v>
          </cell>
          <cell r="Q214">
            <v>-2470219500.6199999</v>
          </cell>
          <cell r="R214">
            <v>-2470219500.6199999</v>
          </cell>
        </row>
        <row r="215">
          <cell r="E215">
            <v>20</v>
          </cell>
          <cell r="F215" t="str">
            <v>Rdo.por Exposición a la Inflación Recursos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177826803182.64999</v>
          </cell>
          <cell r="O215">
            <v>0</v>
          </cell>
          <cell r="P215">
            <v>-177826803182.64999</v>
          </cell>
          <cell r="Q215">
            <v>-177826803182.64999</v>
          </cell>
          <cell r="R215">
            <v>-177826803182.64999</v>
          </cell>
        </row>
        <row r="216">
          <cell r="E216">
            <v>20</v>
          </cell>
          <cell r="F216" t="str">
            <v>Resultado por Tenencia Recursos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E217">
            <v>20</v>
          </cell>
          <cell r="F217" t="str">
            <v>Otros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38531260314.549995</v>
          </cell>
          <cell r="N217">
            <v>73377696845.959991</v>
          </cell>
          <cell r="O217">
            <v>0</v>
          </cell>
          <cell r="P217">
            <v>-34846436531.409996</v>
          </cell>
          <cell r="Q217">
            <v>-34846436531.409996</v>
          </cell>
          <cell r="R217">
            <v>-34846436531.409996</v>
          </cell>
        </row>
        <row r="218">
          <cell r="E218">
            <v>20</v>
          </cell>
          <cell r="F218" t="str">
            <v>Sueldos y salarios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5338532336.0599995</v>
          </cell>
          <cell r="N218">
            <v>19842155.68</v>
          </cell>
          <cell r="O218">
            <v>0</v>
          </cell>
          <cell r="P218">
            <v>5318690180.3799992</v>
          </cell>
          <cell r="Q218">
            <v>5318690180.3799992</v>
          </cell>
          <cell r="R218">
            <v>5318690180.3799992</v>
          </cell>
        </row>
        <row r="219">
          <cell r="E219">
            <v>20</v>
          </cell>
          <cell r="F219" t="str">
            <v>Contribuciones patronales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824116494.09000003</v>
          </cell>
          <cell r="N219">
            <v>3338363.73</v>
          </cell>
          <cell r="O219">
            <v>0</v>
          </cell>
          <cell r="P219">
            <v>820778130.36000001</v>
          </cell>
          <cell r="Q219">
            <v>820778130.36000001</v>
          </cell>
          <cell r="R219">
            <v>820778130.36000001</v>
          </cell>
        </row>
        <row r="220">
          <cell r="E220">
            <v>20</v>
          </cell>
          <cell r="F220" t="str">
            <v>Prestaciones sociales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159956188.13</v>
          </cell>
          <cell r="N220">
            <v>95854.82</v>
          </cell>
          <cell r="O220">
            <v>0</v>
          </cell>
          <cell r="P220">
            <v>159860333.31</v>
          </cell>
          <cell r="Q220">
            <v>159860333.31</v>
          </cell>
          <cell r="R220">
            <v>159860333.31</v>
          </cell>
        </row>
        <row r="221">
          <cell r="E221">
            <v>20</v>
          </cell>
          <cell r="F221" t="str">
            <v>Beneficios y compensaciones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146045817.98000002</v>
          </cell>
          <cell r="N221">
            <v>297765.98</v>
          </cell>
          <cell r="O221">
            <v>0</v>
          </cell>
          <cell r="P221">
            <v>145748052.00000003</v>
          </cell>
          <cell r="Q221">
            <v>145748052.00000003</v>
          </cell>
          <cell r="R221">
            <v>145748052.00000003</v>
          </cell>
        </row>
        <row r="222">
          <cell r="E222">
            <v>20</v>
          </cell>
          <cell r="F222" t="str">
            <v>Bienes de consumo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1024404545.1899999</v>
          </cell>
          <cell r="N222">
            <v>86564636.040000007</v>
          </cell>
          <cell r="O222">
            <v>0</v>
          </cell>
          <cell r="P222">
            <v>937839909.14999998</v>
          </cell>
          <cell r="Q222">
            <v>937839909.14999998</v>
          </cell>
          <cell r="R222">
            <v>937839909.14999998</v>
          </cell>
        </row>
        <row r="223">
          <cell r="E223">
            <v>20</v>
          </cell>
          <cell r="F223" t="str">
            <v>Servicios no personales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1340272285.3700001</v>
          </cell>
          <cell r="N223">
            <v>81441839.370000005</v>
          </cell>
          <cell r="O223">
            <v>0</v>
          </cell>
          <cell r="P223">
            <v>1258830446</v>
          </cell>
          <cell r="Q223">
            <v>1258830446</v>
          </cell>
          <cell r="R223">
            <v>1258830446</v>
          </cell>
        </row>
        <row r="224">
          <cell r="E224">
            <v>20</v>
          </cell>
          <cell r="F224" t="str">
            <v>Impuestos indirectos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180814.16</v>
          </cell>
          <cell r="N224">
            <v>0</v>
          </cell>
          <cell r="O224">
            <v>0</v>
          </cell>
          <cell r="P224">
            <v>180814.16</v>
          </cell>
          <cell r="Q224">
            <v>180814.16</v>
          </cell>
          <cell r="R224">
            <v>180814.16</v>
          </cell>
        </row>
        <row r="225">
          <cell r="E225">
            <v>20</v>
          </cell>
          <cell r="F225" t="str">
            <v>Amortización de bienes de uso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652296890.08000004</v>
          </cell>
          <cell r="N225">
            <v>0</v>
          </cell>
          <cell r="O225">
            <v>0</v>
          </cell>
          <cell r="P225">
            <v>652296890.08000004</v>
          </cell>
          <cell r="Q225">
            <v>652296890.08000004</v>
          </cell>
          <cell r="R225">
            <v>652296890.08000004</v>
          </cell>
          <cell r="U225">
            <v>652296890.08000004</v>
          </cell>
        </row>
        <row r="226">
          <cell r="E226">
            <v>20</v>
          </cell>
          <cell r="F226" t="str">
            <v>Amortización de bienes inmateriales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3079818.9</v>
          </cell>
          <cell r="N226">
            <v>0</v>
          </cell>
          <cell r="O226">
            <v>0</v>
          </cell>
          <cell r="P226">
            <v>3079818.9</v>
          </cell>
          <cell r="Q226">
            <v>3079818.9</v>
          </cell>
          <cell r="R226">
            <v>3079818.9</v>
          </cell>
          <cell r="U226">
            <v>3079818.9</v>
          </cell>
        </row>
        <row r="227">
          <cell r="E227">
            <v>20</v>
          </cell>
          <cell r="F227" t="str">
            <v>Cuentas a cobrar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E228">
            <v>20</v>
          </cell>
          <cell r="F228" t="str">
            <v>Documentos a cobrar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E229">
            <v>20</v>
          </cell>
          <cell r="F229" t="str">
            <v>Otros créditos a cobrar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3030096.8</v>
          </cell>
          <cell r="N229">
            <v>0</v>
          </cell>
          <cell r="O229">
            <v>0</v>
          </cell>
          <cell r="P229">
            <v>3030096.8</v>
          </cell>
          <cell r="Q229">
            <v>3030096.8</v>
          </cell>
          <cell r="R229">
            <v>3030096.8</v>
          </cell>
        </row>
        <row r="230">
          <cell r="E230">
            <v>20</v>
          </cell>
          <cell r="F230" t="str">
            <v>Autoseguro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E231">
            <v>20</v>
          </cell>
          <cell r="F231" t="str">
            <v>Reservas técnicas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E232">
            <v>20</v>
          </cell>
          <cell r="F232" t="str">
            <v>Otras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E233">
            <v>20</v>
          </cell>
          <cell r="F233" t="str">
            <v>Intereses de deuda interna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30259635907.82</v>
          </cell>
          <cell r="N233">
            <v>183558798.18000001</v>
          </cell>
          <cell r="O233">
            <v>0</v>
          </cell>
          <cell r="P233">
            <v>30076077109.639999</v>
          </cell>
          <cell r="Q233">
            <v>30076077109.639999</v>
          </cell>
          <cell r="R233">
            <v>30076077109.639999</v>
          </cell>
        </row>
        <row r="234">
          <cell r="E234">
            <v>20</v>
          </cell>
          <cell r="F234" t="str">
            <v>Intereses de deuda externa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19680321785.580002</v>
          </cell>
          <cell r="N234">
            <v>4737912924.3100004</v>
          </cell>
          <cell r="O234">
            <v>0</v>
          </cell>
          <cell r="P234">
            <v>14942408861.27</v>
          </cell>
          <cell r="Q234">
            <v>14942408861.27</v>
          </cell>
          <cell r="R234">
            <v>14942408861.27</v>
          </cell>
        </row>
        <row r="235">
          <cell r="E235">
            <v>20</v>
          </cell>
          <cell r="F235" t="str">
            <v>Arrendamientos de tierras y terrenos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88503</v>
          </cell>
          <cell r="N235">
            <v>76.069999999999993</v>
          </cell>
          <cell r="O235">
            <v>0</v>
          </cell>
          <cell r="P235">
            <v>88426.93</v>
          </cell>
          <cell r="Q235">
            <v>88426.93</v>
          </cell>
          <cell r="R235">
            <v>88426.93</v>
          </cell>
        </row>
        <row r="236">
          <cell r="E236">
            <v>20</v>
          </cell>
          <cell r="F236" t="str">
            <v>Derechos sobre bienes inmateriales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818493.81</v>
          </cell>
          <cell r="N236">
            <v>0</v>
          </cell>
          <cell r="O236">
            <v>0</v>
          </cell>
          <cell r="P236">
            <v>818493.81</v>
          </cell>
          <cell r="Q236">
            <v>818493.81</v>
          </cell>
          <cell r="R236">
            <v>818493.81</v>
          </cell>
        </row>
        <row r="237">
          <cell r="E237">
            <v>20</v>
          </cell>
          <cell r="F237" t="str">
            <v>Prestaciones de la seguridad social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1226044138.4000001</v>
          </cell>
          <cell r="N237">
            <v>50672103.030000001</v>
          </cell>
          <cell r="O237">
            <v>0</v>
          </cell>
          <cell r="P237">
            <v>1175372035.3700001</v>
          </cell>
          <cell r="Q237">
            <v>1175372035.3700001</v>
          </cell>
          <cell r="R237">
            <v>1175372035.3700001</v>
          </cell>
        </row>
        <row r="238">
          <cell r="E238">
            <v>20</v>
          </cell>
          <cell r="F238" t="str">
            <v>Transferencias al sector privado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22739101480.509998</v>
          </cell>
          <cell r="N238">
            <v>3209896726.8600001</v>
          </cell>
          <cell r="O238">
            <v>0</v>
          </cell>
          <cell r="P238">
            <v>19529204753.649998</v>
          </cell>
          <cell r="Q238">
            <v>19529204753.649998</v>
          </cell>
          <cell r="R238">
            <v>19529204753.649998</v>
          </cell>
        </row>
        <row r="239">
          <cell r="E239">
            <v>20</v>
          </cell>
          <cell r="F239" t="str">
            <v>Transferencias a la Adm. Nacional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2001872427.02</v>
          </cell>
          <cell r="N239">
            <v>4693052.6399999997</v>
          </cell>
          <cell r="O239">
            <v>0</v>
          </cell>
          <cell r="P239">
            <v>1997179374.3799999</v>
          </cell>
          <cell r="Q239">
            <v>1997179374.3799999</v>
          </cell>
          <cell r="R239">
            <v>1997179374.3799999</v>
          </cell>
        </row>
        <row r="240">
          <cell r="E240">
            <v>20</v>
          </cell>
          <cell r="F240" t="str">
            <v>Transferencias a empresas publicas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91720820.640000001</v>
          </cell>
          <cell r="N240">
            <v>2006044.95</v>
          </cell>
          <cell r="O240">
            <v>0</v>
          </cell>
          <cell r="P240">
            <v>89714775.689999998</v>
          </cell>
          <cell r="Q240">
            <v>89714775.689999998</v>
          </cell>
          <cell r="R240">
            <v>89714775.689999998</v>
          </cell>
        </row>
        <row r="241">
          <cell r="E241">
            <v>20</v>
          </cell>
          <cell r="F241" t="str">
            <v>Transfs a Instituciones Provinciales o Municipales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4610574169.2399998</v>
          </cell>
          <cell r="N241">
            <v>83336106.290000007</v>
          </cell>
          <cell r="O241">
            <v>0</v>
          </cell>
          <cell r="P241">
            <v>4527238062.9499998</v>
          </cell>
          <cell r="Q241">
            <v>4527238062.9499998</v>
          </cell>
          <cell r="R241">
            <v>4527238062.9499998</v>
          </cell>
        </row>
        <row r="242">
          <cell r="E242">
            <v>20</v>
          </cell>
          <cell r="F242" t="str">
            <v>Transferencias al sector externo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91853935.930000007</v>
          </cell>
          <cell r="N242">
            <v>3350733.47</v>
          </cell>
          <cell r="O242">
            <v>0</v>
          </cell>
          <cell r="P242">
            <v>88503202.460000008</v>
          </cell>
          <cell r="Q242">
            <v>88503202.460000008</v>
          </cell>
          <cell r="R242">
            <v>88503202.460000008</v>
          </cell>
        </row>
        <row r="243">
          <cell r="E243">
            <v>20</v>
          </cell>
          <cell r="F243" t="str">
            <v>Contribuciones a la Adm. Central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127179088.22</v>
          </cell>
          <cell r="N243">
            <v>587472.13</v>
          </cell>
          <cell r="O243">
            <v>0</v>
          </cell>
          <cell r="P243">
            <v>126591616.09</v>
          </cell>
          <cell r="Q243">
            <v>126591616.09</v>
          </cell>
          <cell r="R243">
            <v>126591616.09</v>
          </cell>
        </row>
        <row r="244">
          <cell r="E244">
            <v>20</v>
          </cell>
          <cell r="F244" t="str">
            <v>Contribuciones a Org. Descentralizados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1207998572.51</v>
          </cell>
          <cell r="N244">
            <v>3056195.85</v>
          </cell>
          <cell r="O244">
            <v>0</v>
          </cell>
          <cell r="P244">
            <v>1204942376.6600001</v>
          </cell>
          <cell r="Q244">
            <v>1204942376.6600001</v>
          </cell>
          <cell r="R244">
            <v>1204942376.6600001</v>
          </cell>
        </row>
        <row r="245">
          <cell r="E245">
            <v>20</v>
          </cell>
          <cell r="F245" t="str">
            <v>Contribuciones a Org. de la Seguridad Social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10755171455.32</v>
          </cell>
          <cell r="N245">
            <v>1387105091</v>
          </cell>
          <cell r="O245">
            <v>0</v>
          </cell>
          <cell r="P245">
            <v>9368066364.3199997</v>
          </cell>
          <cell r="Q245">
            <v>9368066364.3199997</v>
          </cell>
          <cell r="R245">
            <v>9368066364.3199997</v>
          </cell>
        </row>
        <row r="246">
          <cell r="E246">
            <v>20</v>
          </cell>
          <cell r="F246" t="str">
            <v>Diferencia de cambio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437090898285.20001</v>
          </cell>
          <cell r="N246">
            <v>21401112404.029999</v>
          </cell>
          <cell r="O246">
            <v>0</v>
          </cell>
          <cell r="P246">
            <v>415689785881.17004</v>
          </cell>
          <cell r="Q246">
            <v>415689785881.17004</v>
          </cell>
          <cell r="R246">
            <v>415689785881.17004</v>
          </cell>
        </row>
        <row r="247">
          <cell r="E247">
            <v>20</v>
          </cell>
          <cell r="F247" t="str">
            <v>Diferencia de cotización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346935367.61000001</v>
          </cell>
          <cell r="N247">
            <v>41941320.109999999</v>
          </cell>
          <cell r="O247">
            <v>0</v>
          </cell>
          <cell r="P247">
            <v>304994047.5</v>
          </cell>
          <cell r="Q247">
            <v>304994047.5</v>
          </cell>
          <cell r="R247">
            <v>304994047.5</v>
          </cell>
        </row>
        <row r="248">
          <cell r="E248">
            <v>20</v>
          </cell>
          <cell r="F248" t="str">
            <v>Pérdidas por juicios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955485659.06999993</v>
          </cell>
          <cell r="N248">
            <v>9349.51</v>
          </cell>
          <cell r="O248">
            <v>0</v>
          </cell>
          <cell r="P248">
            <v>955476309.55999994</v>
          </cell>
          <cell r="Q248">
            <v>955476309.55999994</v>
          </cell>
          <cell r="R248">
            <v>955476309.55999994</v>
          </cell>
        </row>
        <row r="249">
          <cell r="E249">
            <v>20</v>
          </cell>
          <cell r="F249" t="str">
            <v>Rdo.por Exposición a la Inflación Gastos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49261490847.769997</v>
          </cell>
          <cell r="N249">
            <v>0</v>
          </cell>
          <cell r="O249">
            <v>0</v>
          </cell>
          <cell r="P249">
            <v>49261490847.769997</v>
          </cell>
          <cell r="Q249">
            <v>49261490847.769997</v>
          </cell>
          <cell r="R249">
            <v>49261490847.769997</v>
          </cell>
        </row>
        <row r="250">
          <cell r="E250">
            <v>20</v>
          </cell>
          <cell r="F250" t="str">
            <v>Resultado por Tenencia Gastos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1">
          <cell r="E251">
            <v>20</v>
          </cell>
          <cell r="F251" t="str">
            <v>Otras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3896763128.9699998</v>
          </cell>
          <cell r="N251">
            <v>7608967.9000000004</v>
          </cell>
          <cell r="O251">
            <v>0</v>
          </cell>
          <cell r="P251">
            <v>3889154161.0699997</v>
          </cell>
          <cell r="Q251">
            <v>3889154161.0699997</v>
          </cell>
          <cell r="R251">
            <v>3889154161.0699997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_DINAMICA"/>
      <sheetName val="Hoja2"/>
      <sheetName val="20 10 2022"/>
      <sheetName val="BD_ADM"/>
      <sheetName val="Borrador Ganaderia"/>
      <sheetName val="Borrador Agricultura"/>
      <sheetName val="DIA A DIAvehic asist pagos "/>
      <sheetName val="Walter Medina PAGO"/>
      <sheetName val="Aplicaciones camp 2023 2024"/>
      <sheetName val="DIARIO GRAL"/>
      <sheetName val="MOV HACIENDA"/>
      <sheetName val="Tropa ingresada 30 03 2023 "/>
      <sheetName val="REMITOS INSUMOS"/>
      <sheetName val="ORDEN DE TRABAJO"/>
      <sheetName val="BD COMERCIAL"/>
      <sheetName val="REMITOS"/>
      <sheetName val="LISTAS"/>
      <sheetName val="BORRADOR"/>
      <sheetName val="COMPRA VENTA HACI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A3" t="str">
            <v>ADMINISTRACION</v>
          </cell>
          <cell r="O3" t="str">
            <v>PAGADO</v>
          </cell>
          <cell r="S3" t="str">
            <v>A</v>
          </cell>
        </row>
        <row r="4">
          <cell r="O4" t="str">
            <v>PENDIENTE</v>
          </cell>
          <cell r="S4" t="str">
            <v>B</v>
          </cell>
        </row>
        <row r="5">
          <cell r="O5" t="str">
            <v>CONTRATO SOJA</v>
          </cell>
          <cell r="S5" t="str">
            <v>C</v>
          </cell>
        </row>
        <row r="6">
          <cell r="O6" t="str">
            <v>CONTRATO MAIZ</v>
          </cell>
          <cell r="S6" t="str">
            <v>X</v>
          </cell>
        </row>
        <row r="7">
          <cell r="S7" t="str">
            <v>NOTA DE DEBITO</v>
          </cell>
        </row>
      </sheetData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RICULTURA"/>
      <sheetName val="FACTURAS"/>
      <sheetName val="REMITO_INSUMOS"/>
      <sheetName val="REMITO_SEMILLAS"/>
      <sheetName val="REMITO_COSECHA"/>
      <sheetName val="LISTAS (2)"/>
      <sheetName val="LISTA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4BF9A0-85B8-4441-915E-AD877746C83D}" name="Tabla3" displayName="Tabla3" ref="A3:Y565" totalsRowShown="0" headerRowDxfId="10">
  <autoFilter ref="A3:Y565" xr:uid="{0EF4BB5B-153B-4CF9-ADC7-D0451CA37337}">
    <filterColumn colId="0">
      <filters>
        <filter val="ENERO"/>
      </filters>
    </filterColumn>
  </autoFilter>
  <tableColumns count="25">
    <tableColumn id="24" xr3:uid="{01E18088-1A04-4C69-80E8-EE0407BF9280}" name="PERIODO" dataDxfId="9"/>
    <tableColumn id="1" xr3:uid="{4AE45CEE-2F72-4B5E-9342-E607AF8B7836}" name="FECHA" dataDxfId="8"/>
    <tableColumn id="2" xr3:uid="{F4F4D1E0-2DC8-47CA-B9F1-EE8498585317}" name="DESCRIPCION" dataDxfId="7"/>
    <tableColumn id="3" xr3:uid="{494E3242-8D02-42B8-A97E-6CAF42D51966}" name="N DE REFERENCIA" dataDxfId="6"/>
    <tableColumn id="4" xr3:uid="{06108884-009D-4A85-9D24-517F3FC1E1C6}" name="EGRESOS" dataDxfId="5" dataCellStyle="Moneda"/>
    <tableColumn id="5" xr3:uid="{3EE4FC71-FFDF-4CD2-AC44-A9C4F2C74A74}" name="INGRESOS" dataDxfId="4" dataCellStyle="Moneda"/>
    <tableColumn id="25" xr3:uid="{BCCC7F1F-FFDF-4437-85C3-F6B9FF84124B}" name="SALDO" dataDxfId="3" dataCellStyle="Moneda">
      <calculatedColumnFormula>Tabla3[[#This Row],[INGRESOS]]-Tabla3[[#This Row],[EGRESOS]]</calculatedColumnFormula>
    </tableColumn>
    <tableColumn id="6" xr3:uid="{531FBCC2-674C-4D8D-A46B-A3B80AF1E690}" name="SALDO BANCO" dataDxfId="2" dataCellStyle="Moneda"/>
    <tableColumn id="7" xr3:uid="{8F7C6955-C84C-4294-B936-0FEB86C2CCB0}" name="TC" dataCellStyle="Moneda"/>
    <tableColumn id="8" xr3:uid="{EDB1D4C2-DFC9-4AD7-AB76-511CAE1A5975}" name="EGRES USD" dataDxfId="1">
      <calculatedColumnFormula>Tabla3[[#This Row],[EGRESOS]]/Tabla3[[#This Row],[TC]]</calculatedColumnFormula>
    </tableColumn>
    <tableColumn id="9" xr3:uid="{8A7BADCD-5650-49D2-B06F-64B3496A35A8}" name="INGRES USD" dataDxfId="0">
      <calculatedColumnFormula>Tabla3[[#This Row],[INGRESOS]]/Tabla3[[#This Row],[TC]]</calculatedColumnFormula>
    </tableColumn>
    <tableColumn id="10" xr3:uid="{79D589FB-1A49-4AA6-94B8-8A67C9BF4351}" name="MONEDA"/>
    <tableColumn id="11" xr3:uid="{E026673C-B7B1-4187-816C-0F9A3DCB26D0}" name="CUENTA"/>
    <tableColumn id="12" xr3:uid="{F4B6CCC1-FB9D-4BDF-8AF7-1FA5F2E90D05}" name="BANCO"/>
    <tableColumn id="13" xr3:uid="{9F2566BD-D82D-438C-989A-86EFBC8B34B4}" name="ACTIVIDAD"/>
    <tableColumn id="14" xr3:uid="{E24EBAB0-C0FA-4C05-B872-04489C930A73}" name="RUBRO"/>
    <tableColumn id="15" xr3:uid="{B01149DE-E645-48EF-B5DB-C4989DC1987A}" name="CONCEPTO"/>
    <tableColumn id="16" xr3:uid="{059E23D2-61C6-4515-ABDC-1A388276D6D0}" name="DETALLES"/>
    <tableColumn id="17" xr3:uid="{6DDEA1C4-ECAF-4122-BFB1-77CDEFA04C1D}" name="PROVEEDOR CLIENTE"/>
    <tableColumn id="18" xr3:uid="{60826FC3-2945-4706-A3F9-79939464FCB0}" name="FACTURA"/>
    <tableColumn id="19" xr3:uid="{98AFB9C5-C13B-4ADB-AEA8-7DB1252011AD}" name="RDS"/>
    <tableColumn id="20" xr3:uid="{02482BFB-CABC-4873-8B36-41D5F719FEA6}" name="SOCIO"/>
    <tableColumn id="21" xr3:uid="{7E8403B5-69AB-49A4-A2BF-F37E4F3A7895}" name="CAMPAÑA"/>
    <tableColumn id="22" xr3:uid="{2A4C37D7-7190-4412-8888-1C5481677A4E}" name="DEBITO"/>
    <tableColumn id="23" xr3:uid="{B9370C13-1D2C-47C6-A752-7810997700AA}" name="CREDITO"/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7E3C-7A97-431B-B28C-0EFF3485C611}">
  <sheetPr>
    <tabColor theme="3" tint="-0.249977111117893"/>
  </sheetPr>
  <dimension ref="A1:M6"/>
  <sheetViews>
    <sheetView zoomScale="90" zoomScaleNormal="90" workbookViewId="0">
      <selection activeCell="K33" sqref="K33"/>
    </sheetView>
  </sheetViews>
  <sheetFormatPr baseColWidth="10" defaultRowHeight="15" x14ac:dyDescent="0.25"/>
  <cols>
    <col min="1" max="1" width="24.85546875" customWidth="1"/>
    <col min="2" max="2" width="20.28515625" bestFit="1" customWidth="1"/>
    <col min="3" max="4" width="15.5703125" bestFit="1" customWidth="1"/>
    <col min="5" max="5" width="16.42578125" bestFit="1" customWidth="1"/>
    <col min="6" max="6" width="14.140625" customWidth="1"/>
    <col min="7" max="11" width="14.5703125" bestFit="1" customWidth="1"/>
    <col min="12" max="13" width="15.5703125" bestFit="1" customWidth="1"/>
  </cols>
  <sheetData>
    <row r="1" spans="1:13" ht="15.75" x14ac:dyDescent="0.25">
      <c r="B1" s="10" t="s">
        <v>53</v>
      </c>
      <c r="C1" s="10" t="s">
        <v>54</v>
      </c>
      <c r="D1" s="10" t="s">
        <v>55</v>
      </c>
      <c r="E1" s="10" t="s">
        <v>56</v>
      </c>
      <c r="F1" s="10" t="s">
        <v>57</v>
      </c>
      <c r="G1" s="10" t="s">
        <v>58</v>
      </c>
      <c r="H1" s="10" t="s">
        <v>59</v>
      </c>
      <c r="I1" s="10" t="s">
        <v>60</v>
      </c>
      <c r="J1" s="10" t="s">
        <v>61</v>
      </c>
      <c r="K1" s="10" t="s">
        <v>62</v>
      </c>
      <c r="L1" s="10" t="s">
        <v>63</v>
      </c>
      <c r="M1" s="10" t="s">
        <v>64</v>
      </c>
    </row>
    <row r="2" spans="1:13" x14ac:dyDescent="0.25">
      <c r="A2" t="s">
        <v>85</v>
      </c>
      <c r="B2" s="6">
        <f>'FLUJO DE CAJA ARS2023'!C79</f>
        <v>-1301758.4999999998</v>
      </c>
      <c r="C2" s="6">
        <f>'FLUJO DE CAJA ARS2023'!D79</f>
        <v>-1001456.1499999999</v>
      </c>
      <c r="D2" s="6">
        <f>'FLUJO DE CAJA ARS2023'!E79</f>
        <v>-901955.82000000088</v>
      </c>
      <c r="E2" s="6">
        <f>'FLUJO DE CAJA ARS2023'!F79</f>
        <v>2864776.5990000004</v>
      </c>
      <c r="F2" s="6">
        <f>'FLUJO DE CAJA ARS2023'!G79</f>
        <v>-1850682.7200000016</v>
      </c>
      <c r="G2" s="6">
        <f>'FLUJO DE CAJA ARS2023'!H79</f>
        <v>-1504959.7800000021</v>
      </c>
      <c r="H2" s="6">
        <f>'FLUJO DE CAJA ARS2023'!I79</f>
        <v>-689795.77</v>
      </c>
      <c r="I2" s="6">
        <f>'FLUJO DE CAJA ARS2023'!J79</f>
        <v>-1811733.0299999954</v>
      </c>
      <c r="J2" s="6">
        <f>'FLUJO DE CAJA ARS2023'!K79</f>
        <v>-977237.76999999932</v>
      </c>
      <c r="K2" s="6">
        <f>'FLUJO DE CAJA ARS2023'!L79</f>
        <v>1927272.5899999975</v>
      </c>
      <c r="L2" s="6">
        <f>'FLUJO DE CAJA ARS2023'!M79</f>
        <v>-5710858.2399999984</v>
      </c>
      <c r="M2" s="6">
        <f>'FLUJO DE CAJA ARS2023'!N79</f>
        <v>-273233.1600000023</v>
      </c>
    </row>
    <row r="3" spans="1:13" x14ac:dyDescent="0.25">
      <c r="A3" t="s">
        <v>65</v>
      </c>
      <c r="B3" s="6">
        <f>'FLUJO DE CAJA ARS2023'!C81</f>
        <v>-1301758.4999999998</v>
      </c>
      <c r="C3" s="6">
        <f>'FLUJO DE CAJA ARS2023'!D81</f>
        <v>-2303214.6499999994</v>
      </c>
      <c r="D3" s="6">
        <f>'FLUJO DE CAJA ARS2023'!E81</f>
        <v>-3205170.47</v>
      </c>
      <c r="E3" s="6">
        <f>'FLUJO DE CAJA ARS2023'!F81</f>
        <v>-340393.87099999981</v>
      </c>
      <c r="F3" s="6">
        <f>'FLUJO DE CAJA ARS2023'!G81</f>
        <v>-2191076.5910000014</v>
      </c>
      <c r="G3" s="6">
        <f>'FLUJO DE CAJA ARS2023'!H81</f>
        <v>-3696036.3710000035</v>
      </c>
      <c r="H3" s="6">
        <f>'FLUJO DE CAJA ARS2023'!I81</f>
        <v>-4385832.1410000036</v>
      </c>
      <c r="I3" s="6">
        <f>'FLUJO DE CAJA ARS2023'!J81</f>
        <v>-6197565.1709999992</v>
      </c>
      <c r="J3" s="6">
        <f>'FLUJO DE CAJA ARS2023'!K81</f>
        <v>-7174802.9409999987</v>
      </c>
      <c r="K3" s="6">
        <f>'FLUJO DE CAJA ARS2023'!L81</f>
        <v>-5247530.3510000017</v>
      </c>
      <c r="L3" s="6">
        <f>'FLUJO DE CAJA ARS2023'!M81</f>
        <v>-10958388.591</v>
      </c>
      <c r="M3" s="6">
        <f>'FLUJO DE CAJA ARS2023'!N81</f>
        <v>-11231621.751000002</v>
      </c>
    </row>
    <row r="4" spans="1:13" x14ac:dyDescent="0.25">
      <c r="A4" t="s">
        <v>84</v>
      </c>
      <c r="B4" s="118">
        <f>'FLUJO DE CAJA ARS2024 '!B110</f>
        <v>-2188451.0399999996</v>
      </c>
      <c r="C4" s="118">
        <f>'FLUJO DE CAJA ARS2024 '!C110</f>
        <v>-16407288.07</v>
      </c>
      <c r="D4" s="118">
        <f>'FLUJO DE CAJA ARS2024 '!D110</f>
        <v>2897591.93</v>
      </c>
      <c r="E4" s="118">
        <f>'FLUJO DE CAJA ARS2024 '!E110</f>
        <v>0</v>
      </c>
      <c r="F4" s="6">
        <f>'FLUJO DE CAJA ARS2024 '!F110</f>
        <v>0</v>
      </c>
      <c r="G4" s="6">
        <f>'FLUJO DE CAJA ARS2024 '!G110</f>
        <v>0</v>
      </c>
      <c r="H4" s="6">
        <f>'FLUJO DE CAJA ARS2024 '!H110</f>
        <v>0</v>
      </c>
      <c r="I4" s="6">
        <f>'FLUJO DE CAJA ARS2024 '!I110</f>
        <v>0</v>
      </c>
      <c r="J4" s="6">
        <f>'FLUJO DE CAJA ARS2024 '!J110</f>
        <v>0</v>
      </c>
      <c r="K4" s="6">
        <f>'FLUJO DE CAJA ARS2024 '!K110</f>
        <v>0</v>
      </c>
      <c r="L4" s="6">
        <f>'FLUJO DE CAJA ARS2024 '!L110</f>
        <v>0</v>
      </c>
      <c r="M4" s="6">
        <f>'FLUJO DE CAJA ARS2024 '!M110</f>
        <v>0</v>
      </c>
    </row>
    <row r="5" spans="1:13" x14ac:dyDescent="0.25">
      <c r="A5" t="s">
        <v>66</v>
      </c>
      <c r="B5" s="6"/>
      <c r="C5" s="6">
        <f>B5+C4</f>
        <v>-16407288.07</v>
      </c>
      <c r="D5" s="6">
        <f t="shared" ref="D5:M5" si="0">C5+D4</f>
        <v>-13509696.140000001</v>
      </c>
      <c r="E5" s="6">
        <f>D5+E4</f>
        <v>-13509696.140000001</v>
      </c>
      <c r="F5" s="6">
        <f t="shared" si="0"/>
        <v>-13509696.140000001</v>
      </c>
      <c r="G5" s="6">
        <f t="shared" si="0"/>
        <v>-13509696.140000001</v>
      </c>
      <c r="H5" s="6">
        <f t="shared" si="0"/>
        <v>-13509696.140000001</v>
      </c>
      <c r="I5" s="6">
        <f t="shared" si="0"/>
        <v>-13509696.140000001</v>
      </c>
      <c r="J5" s="6">
        <f t="shared" si="0"/>
        <v>-13509696.140000001</v>
      </c>
      <c r="K5" s="6">
        <f t="shared" si="0"/>
        <v>-13509696.140000001</v>
      </c>
      <c r="L5" s="6">
        <f t="shared" si="0"/>
        <v>-13509696.140000001</v>
      </c>
      <c r="M5" s="6">
        <f t="shared" si="0"/>
        <v>-13509696.140000001</v>
      </c>
    </row>
    <row r="6" spans="1:13" x14ac:dyDescent="0.25">
      <c r="A6" t="s">
        <v>100</v>
      </c>
      <c r="B6" s="117">
        <f>(B4/B2)-1</f>
        <v>0.68114979852253699</v>
      </c>
      <c r="C6" s="117">
        <f t="shared" ref="C6:L6" si="1">C4/C2-1</f>
        <v>15.383431336459417</v>
      </c>
      <c r="D6" s="117">
        <f t="shared" si="1"/>
        <v>-4.212565256245032</v>
      </c>
      <c r="E6" s="117">
        <f t="shared" si="1"/>
        <v>-1</v>
      </c>
      <c r="F6">
        <f t="shared" si="1"/>
        <v>-1</v>
      </c>
      <c r="G6">
        <f t="shared" si="1"/>
        <v>-1</v>
      </c>
      <c r="H6">
        <f t="shared" si="1"/>
        <v>-1</v>
      </c>
      <c r="I6">
        <f t="shared" si="1"/>
        <v>-1</v>
      </c>
      <c r="J6">
        <f t="shared" si="1"/>
        <v>-1</v>
      </c>
      <c r="K6">
        <f t="shared" si="1"/>
        <v>-1</v>
      </c>
      <c r="L6">
        <f t="shared" si="1"/>
        <v>-1</v>
      </c>
      <c r="M6">
        <f>M4/M2-1</f>
        <v>-1</v>
      </c>
    </row>
  </sheetData>
  <phoneticPr fontId="1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16E8-8C15-4926-B418-4217356BF026}">
  <dimension ref="A1:Y565"/>
  <sheetViews>
    <sheetView tabSelected="1" topLeftCell="A88" workbookViewId="0">
      <selection activeCell="R3" sqref="R3"/>
    </sheetView>
  </sheetViews>
  <sheetFormatPr baseColWidth="10" defaultRowHeight="15" x14ac:dyDescent="0.25"/>
  <cols>
    <col min="1" max="1" width="8.42578125" customWidth="1"/>
    <col min="2" max="2" width="11.28515625" customWidth="1"/>
    <col min="3" max="3" width="15.7109375" customWidth="1"/>
    <col min="4" max="4" width="17.5703125" customWidth="1"/>
    <col min="5" max="5" width="18.28515625" customWidth="1"/>
    <col min="6" max="6" width="19.140625" customWidth="1"/>
    <col min="7" max="7" width="17.5703125" customWidth="1"/>
    <col min="8" max="8" width="15.85546875" hidden="1" customWidth="1"/>
    <col min="9" max="9" width="13" hidden="1" customWidth="1"/>
    <col min="10" max="11" width="16.42578125" hidden="1" customWidth="1"/>
    <col min="12" max="12" width="5.85546875" hidden="1" customWidth="1"/>
    <col min="13" max="13" width="4.85546875" hidden="1" customWidth="1"/>
    <col min="14" max="14" width="7.7109375" customWidth="1"/>
    <col min="15" max="15" width="12.85546875" customWidth="1"/>
    <col min="16" max="16" width="15.140625" customWidth="1"/>
    <col min="17" max="17" width="15.42578125" customWidth="1"/>
    <col min="18" max="18" width="17.140625" customWidth="1"/>
    <col min="19" max="19" width="15.140625" customWidth="1"/>
    <col min="20" max="20" width="11.42578125" customWidth="1"/>
    <col min="21" max="21" width="17.5703125" customWidth="1"/>
    <col min="22" max="22" width="11.42578125" customWidth="1"/>
    <col min="23" max="23" width="7.85546875" customWidth="1"/>
    <col min="24" max="24" width="18.85546875" customWidth="1"/>
    <col min="25" max="25" width="26.28515625" customWidth="1"/>
  </cols>
  <sheetData>
    <row r="1" spans="1:25" ht="30.75" customHeight="1" x14ac:dyDescent="0.25">
      <c r="A1" s="133">
        <v>2025</v>
      </c>
      <c r="C1" s="134" t="s">
        <v>139</v>
      </c>
      <c r="D1" s="135">
        <v>-5367763.6099999994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5" ht="30.75" customHeight="1" x14ac:dyDescent="0.25">
      <c r="A2" s="133"/>
      <c r="B2" s="7"/>
      <c r="C2" s="7"/>
      <c r="E2" s="136">
        <f>SUBTOTAL(9,Tabla3[EGRESOS])</f>
        <v>50461210.509999998</v>
      </c>
      <c r="F2" s="136">
        <f>SUBTOTAL(9,Tabla3[INGRESOS])</f>
        <v>48272759.469999999</v>
      </c>
      <c r="G2" s="137">
        <f>F2-E2</f>
        <v>-2188451.0399999991</v>
      </c>
      <c r="H2" s="137"/>
      <c r="I2" s="7"/>
      <c r="J2" s="138">
        <f>SUBTOTAL(9,Tabla3[EGRES USD])</f>
        <v>44264.219745614027</v>
      </c>
      <c r="K2" s="138">
        <f>SUBTOTAL(9,Tabla3[INGRES USD])</f>
        <v>42344.525850877195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5" x14ac:dyDescent="0.25">
      <c r="A3" s="139" t="s">
        <v>140</v>
      </c>
      <c r="B3" s="139" t="s">
        <v>104</v>
      </c>
      <c r="C3" s="139" t="s">
        <v>105</v>
      </c>
      <c r="D3" s="139" t="s">
        <v>106</v>
      </c>
      <c r="E3" s="139" t="s">
        <v>6</v>
      </c>
      <c r="F3" s="139" t="s">
        <v>3</v>
      </c>
      <c r="G3" s="139" t="s">
        <v>107</v>
      </c>
      <c r="H3" s="139" t="s">
        <v>141</v>
      </c>
      <c r="I3" s="139" t="s">
        <v>142</v>
      </c>
      <c r="J3" s="139" t="s">
        <v>143</v>
      </c>
      <c r="K3" s="139" t="s">
        <v>144</v>
      </c>
      <c r="L3" s="139" t="s">
        <v>108</v>
      </c>
      <c r="M3" s="139" t="s">
        <v>109</v>
      </c>
      <c r="N3" s="139" t="s">
        <v>110</v>
      </c>
      <c r="O3" s="139" t="s">
        <v>111</v>
      </c>
      <c r="P3" s="139" t="s">
        <v>112</v>
      </c>
      <c r="Q3" s="139" t="s">
        <v>113</v>
      </c>
      <c r="R3" s="139" t="s">
        <v>114</v>
      </c>
      <c r="S3" s="139" t="s">
        <v>115</v>
      </c>
      <c r="T3" s="139" t="s">
        <v>116</v>
      </c>
      <c r="U3" s="139" t="s">
        <v>145</v>
      </c>
      <c r="V3" s="139" t="s">
        <v>117</v>
      </c>
      <c r="W3" s="139" t="s">
        <v>146</v>
      </c>
      <c r="X3" s="139" t="s">
        <v>147</v>
      </c>
      <c r="Y3" s="139" t="s">
        <v>148</v>
      </c>
    </row>
    <row r="4" spans="1:25" x14ac:dyDescent="0.25">
      <c r="A4" s="140" t="s">
        <v>53</v>
      </c>
      <c r="B4" s="141">
        <v>45660</v>
      </c>
      <c r="C4" s="142" t="s">
        <v>149</v>
      </c>
      <c r="D4" s="142"/>
      <c r="E4" s="143">
        <v>3100000</v>
      </c>
      <c r="F4" s="143">
        <v>0</v>
      </c>
      <c r="G4" s="144">
        <f>Tabla3[[#This Row],[INGRESOS]]-Tabla3[[#This Row],[EGRESOS]]</f>
        <v>-3100000</v>
      </c>
      <c r="H4" s="145"/>
      <c r="I4" s="6">
        <v>1140</v>
      </c>
      <c r="J4" s="146">
        <f>Tabla3[[#This Row],[EGRESOS]]/Tabla3[[#This Row],[TC]]</f>
        <v>2719.2982456140353</v>
      </c>
      <c r="K4" s="146">
        <f>Tabla3[[#This Row],[INGRESOS]]/Tabla3[[#This Row],[TC]]</f>
        <v>0</v>
      </c>
      <c r="L4" t="s">
        <v>150</v>
      </c>
      <c r="M4" t="s">
        <v>151</v>
      </c>
      <c r="N4" t="s">
        <v>152</v>
      </c>
      <c r="O4" t="s">
        <v>153</v>
      </c>
      <c r="P4" t="s">
        <v>154</v>
      </c>
      <c r="Q4" t="s">
        <v>155</v>
      </c>
      <c r="R4" t="s">
        <v>156</v>
      </c>
      <c r="U4" t="s">
        <v>375</v>
      </c>
      <c r="W4" t="s">
        <v>157</v>
      </c>
    </row>
    <row r="5" spans="1:25" x14ac:dyDescent="0.25">
      <c r="A5" s="140" t="s">
        <v>53</v>
      </c>
      <c r="B5" s="141">
        <v>45660</v>
      </c>
      <c r="C5" s="142" t="s">
        <v>149</v>
      </c>
      <c r="D5" s="142"/>
      <c r="E5" s="143">
        <v>1000000</v>
      </c>
      <c r="F5" s="143">
        <v>0</v>
      </c>
      <c r="G5" s="144">
        <f>Tabla3[[#This Row],[INGRESOS]]-Tabla3[[#This Row],[EGRESOS]]</f>
        <v>-1000000</v>
      </c>
      <c r="H5" s="147">
        <v>-4370577.21</v>
      </c>
      <c r="I5" s="148">
        <v>1140</v>
      </c>
      <c r="J5" s="149">
        <f>Tabla3[[#This Row],[EGRESOS]]/Tabla3[[#This Row],[TC]]</f>
        <v>877.19298245614038</v>
      </c>
      <c r="K5" s="149">
        <f>Tabla3[[#This Row],[INGRESOS]]/Tabla3[[#This Row],[TC]]</f>
        <v>0</v>
      </c>
      <c r="L5" s="7" t="s">
        <v>150</v>
      </c>
      <c r="M5" s="7" t="s">
        <v>151</v>
      </c>
      <c r="N5" s="7" t="s">
        <v>152</v>
      </c>
      <c r="O5" s="7" t="s">
        <v>153</v>
      </c>
      <c r="P5" s="7" t="s">
        <v>154</v>
      </c>
      <c r="Q5" s="7" t="s">
        <v>155</v>
      </c>
      <c r="R5" s="7" t="s">
        <v>156</v>
      </c>
      <c r="S5" s="7"/>
      <c r="T5" s="7"/>
      <c r="U5" s="7" t="s">
        <v>375</v>
      </c>
      <c r="V5" s="7"/>
      <c r="W5" s="7" t="s">
        <v>157</v>
      </c>
      <c r="X5" s="7"/>
      <c r="Y5" s="7"/>
    </row>
    <row r="6" spans="1:25" s="7" customFormat="1" x14ac:dyDescent="0.25">
      <c r="A6" s="140" t="s">
        <v>53</v>
      </c>
      <c r="B6" s="141">
        <v>45665</v>
      </c>
      <c r="C6" s="142" t="s">
        <v>158</v>
      </c>
      <c r="D6" s="142"/>
      <c r="E6" s="143">
        <v>8728.74</v>
      </c>
      <c r="F6" s="143">
        <v>0</v>
      </c>
      <c r="G6" s="144">
        <f>Tabla3[[#This Row],[INGRESOS]]-Tabla3[[#This Row],[EGRESOS]]</f>
        <v>-8728.74</v>
      </c>
      <c r="H6" s="150"/>
      <c r="I6" s="148">
        <v>1140</v>
      </c>
      <c r="J6" s="149">
        <f>Tabla3[[#This Row],[EGRESOS]]/Tabla3[[#This Row],[TC]]</f>
        <v>7.6567894736842099</v>
      </c>
      <c r="K6" s="149">
        <f>Tabla3[[#This Row],[INGRESOS]]/Tabla3[[#This Row],[TC]]</f>
        <v>0</v>
      </c>
      <c r="L6" s="7" t="s">
        <v>150</v>
      </c>
      <c r="M6" s="7" t="s">
        <v>151</v>
      </c>
      <c r="N6" s="7" t="s">
        <v>152</v>
      </c>
      <c r="O6" s="7" t="s">
        <v>159</v>
      </c>
      <c r="P6" t="s">
        <v>160</v>
      </c>
      <c r="Q6" s="7" t="s">
        <v>161</v>
      </c>
      <c r="R6" s="7" t="s">
        <v>162</v>
      </c>
      <c r="U6" s="7" t="s">
        <v>376</v>
      </c>
      <c r="W6" s="7" t="s">
        <v>157</v>
      </c>
      <c r="X6" s="7" t="s">
        <v>6</v>
      </c>
      <c r="Y6" s="7" t="s">
        <v>164</v>
      </c>
    </row>
    <row r="7" spans="1:25" s="7" customFormat="1" x14ac:dyDescent="0.25">
      <c r="A7" s="140" t="s">
        <v>53</v>
      </c>
      <c r="B7" s="141">
        <v>45665</v>
      </c>
      <c r="C7" s="142" t="s">
        <v>165</v>
      </c>
      <c r="D7" s="142"/>
      <c r="E7" s="143">
        <v>200000</v>
      </c>
      <c r="F7" s="143">
        <v>0</v>
      </c>
      <c r="G7" s="144">
        <f>Tabla3[[#This Row],[INGRESOS]]-Tabla3[[#This Row],[EGRESOS]]</f>
        <v>-200000</v>
      </c>
      <c r="H7" s="150"/>
      <c r="I7" s="148">
        <v>1140</v>
      </c>
      <c r="J7" s="149">
        <f>Tabla3[[#This Row],[EGRESOS]]/Tabla3[[#This Row],[TC]]</f>
        <v>175.43859649122808</v>
      </c>
      <c r="K7" s="149">
        <f>Tabla3[[#This Row],[INGRESOS]]/Tabla3[[#This Row],[TC]]</f>
        <v>0</v>
      </c>
      <c r="L7" s="7" t="s">
        <v>150</v>
      </c>
      <c r="M7" s="7" t="s">
        <v>151</v>
      </c>
      <c r="N7" s="7" t="s">
        <v>152</v>
      </c>
      <c r="O7" s="7" t="s">
        <v>159</v>
      </c>
      <c r="P7" s="7" t="s">
        <v>166</v>
      </c>
      <c r="Q7" s="7" t="s">
        <v>167</v>
      </c>
      <c r="R7" s="7" t="s">
        <v>168</v>
      </c>
      <c r="U7" s="7" t="s">
        <v>377</v>
      </c>
      <c r="V7" s="7" t="s">
        <v>169</v>
      </c>
      <c r="W7" s="7" t="s">
        <v>157</v>
      </c>
      <c r="X7" s="151" t="s">
        <v>170</v>
      </c>
      <c r="Y7" s="7" t="s">
        <v>164</v>
      </c>
    </row>
    <row r="8" spans="1:25" s="7" customFormat="1" x14ac:dyDescent="0.25">
      <c r="A8" s="140" t="s">
        <v>53</v>
      </c>
      <c r="B8" s="141">
        <v>45665</v>
      </c>
      <c r="C8" s="142" t="s">
        <v>165</v>
      </c>
      <c r="D8" s="142"/>
      <c r="E8" s="143">
        <v>812400</v>
      </c>
      <c r="F8" s="143">
        <v>0</v>
      </c>
      <c r="G8" s="144">
        <f>Tabla3[[#This Row],[INGRESOS]]-Tabla3[[#This Row],[EGRESOS]]</f>
        <v>-812400</v>
      </c>
      <c r="H8" s="150"/>
      <c r="I8" s="148">
        <v>1140</v>
      </c>
      <c r="J8" s="149">
        <f>Tabla3[[#This Row],[EGRESOS]]/Tabla3[[#This Row],[TC]]</f>
        <v>712.63157894736844</v>
      </c>
      <c r="K8" s="149">
        <f>Tabla3[[#This Row],[INGRESOS]]/Tabla3[[#This Row],[TC]]</f>
        <v>0</v>
      </c>
      <c r="L8" s="7" t="s">
        <v>150</v>
      </c>
      <c r="M8" s="7" t="s">
        <v>151</v>
      </c>
      <c r="N8" s="7" t="s">
        <v>152</v>
      </c>
      <c r="O8" s="7" t="s">
        <v>159</v>
      </c>
      <c r="P8" s="7" t="s">
        <v>171</v>
      </c>
      <c r="Q8" s="7" t="s">
        <v>172</v>
      </c>
      <c r="R8" s="7" t="s">
        <v>173</v>
      </c>
      <c r="S8" s="7" t="s">
        <v>174</v>
      </c>
      <c r="U8" s="7" t="s">
        <v>378</v>
      </c>
      <c r="W8" s="7" t="s">
        <v>157</v>
      </c>
      <c r="X8" s="7" t="s">
        <v>187</v>
      </c>
      <c r="Y8" s="7" t="s">
        <v>164</v>
      </c>
    </row>
    <row r="9" spans="1:25" s="7" customFormat="1" x14ac:dyDescent="0.25">
      <c r="A9" s="140" t="s">
        <v>53</v>
      </c>
      <c r="B9" s="141">
        <v>45665</v>
      </c>
      <c r="C9" s="142" t="s">
        <v>165</v>
      </c>
      <c r="D9" s="142"/>
      <c r="E9" s="143">
        <v>442389.74</v>
      </c>
      <c r="F9" s="143">
        <v>0</v>
      </c>
      <c r="G9" s="144">
        <f>Tabla3[[#This Row],[INGRESOS]]-Tabla3[[#This Row],[EGRESOS]]</f>
        <v>-442389.74</v>
      </c>
      <c r="H9" s="150"/>
      <c r="I9" s="148">
        <v>1140</v>
      </c>
      <c r="J9" s="149">
        <f>Tabla3[[#This Row],[EGRESOS]]/Tabla3[[#This Row],[TC]]</f>
        <v>388.06117543859648</v>
      </c>
      <c r="K9" s="149">
        <f>Tabla3[[#This Row],[INGRESOS]]/Tabla3[[#This Row],[TC]]</f>
        <v>0</v>
      </c>
      <c r="L9" s="7" t="s">
        <v>150</v>
      </c>
      <c r="M9" s="7" t="s">
        <v>151</v>
      </c>
      <c r="N9" s="7" t="s">
        <v>152</v>
      </c>
      <c r="O9" s="7" t="s">
        <v>159</v>
      </c>
      <c r="P9" s="7" t="s">
        <v>171</v>
      </c>
      <c r="Q9" s="7" t="s">
        <v>172</v>
      </c>
      <c r="R9" s="7" t="s">
        <v>175</v>
      </c>
      <c r="S9" s="7" t="s">
        <v>176</v>
      </c>
      <c r="U9" s="7" t="s">
        <v>378</v>
      </c>
      <c r="W9" s="7" t="s">
        <v>157</v>
      </c>
      <c r="X9" s="7" t="s">
        <v>187</v>
      </c>
      <c r="Y9" s="7" t="s">
        <v>164</v>
      </c>
    </row>
    <row r="10" spans="1:25" s="7" customFormat="1" x14ac:dyDescent="0.25">
      <c r="A10" s="140" t="s">
        <v>53</v>
      </c>
      <c r="B10" s="141">
        <v>45666</v>
      </c>
      <c r="C10" s="142" t="s">
        <v>177</v>
      </c>
      <c r="D10" s="142"/>
      <c r="E10" s="143">
        <v>500000</v>
      </c>
      <c r="F10" s="143">
        <v>0</v>
      </c>
      <c r="G10" s="144">
        <f>Tabla3[[#This Row],[INGRESOS]]-Tabla3[[#This Row],[EGRESOS]]</f>
        <v>-500000</v>
      </c>
      <c r="H10" s="150"/>
      <c r="I10" s="148">
        <v>1140</v>
      </c>
      <c r="J10" s="149">
        <f>Tabla3[[#This Row],[EGRESOS]]/Tabla3[[#This Row],[TC]]</f>
        <v>438.59649122807019</v>
      </c>
      <c r="K10" s="149">
        <f>Tabla3[[#This Row],[INGRESOS]]/Tabla3[[#This Row],[TC]]</f>
        <v>0</v>
      </c>
      <c r="L10" s="7" t="s">
        <v>150</v>
      </c>
      <c r="M10" s="7" t="s">
        <v>151</v>
      </c>
      <c r="N10" s="7" t="s">
        <v>152</v>
      </c>
      <c r="O10" s="7" t="s">
        <v>153</v>
      </c>
      <c r="P10" s="7" t="s">
        <v>154</v>
      </c>
      <c r="Q10" s="7" t="s">
        <v>155</v>
      </c>
      <c r="R10" s="7" t="s">
        <v>178</v>
      </c>
      <c r="U10" s="7" t="s">
        <v>375</v>
      </c>
      <c r="W10" s="7" t="s">
        <v>157</v>
      </c>
    </row>
    <row r="11" spans="1:25" s="7" customFormat="1" x14ac:dyDescent="0.25">
      <c r="A11" s="140" t="s">
        <v>53</v>
      </c>
      <c r="B11" s="141">
        <v>45667</v>
      </c>
      <c r="C11" s="142" t="s">
        <v>158</v>
      </c>
      <c r="D11" s="142"/>
      <c r="E11" s="143">
        <v>1800</v>
      </c>
      <c r="F11" s="143">
        <v>0</v>
      </c>
      <c r="G11" s="144">
        <f>Tabla3[[#This Row],[INGRESOS]]-Tabla3[[#This Row],[EGRESOS]]</f>
        <v>-1800</v>
      </c>
      <c r="H11" s="152"/>
      <c r="I11" s="148">
        <v>1140</v>
      </c>
      <c r="J11" s="149">
        <f>Tabla3[[#This Row],[EGRESOS]]/Tabla3[[#This Row],[TC]]</f>
        <v>1.5789473684210527</v>
      </c>
      <c r="K11" s="149">
        <f>Tabla3[[#This Row],[INGRESOS]]/Tabla3[[#This Row],[TC]]</f>
        <v>0</v>
      </c>
      <c r="L11" s="7" t="s">
        <v>150</v>
      </c>
      <c r="M11" s="7" t="s">
        <v>151</v>
      </c>
      <c r="N11" s="7" t="s">
        <v>152</v>
      </c>
      <c r="O11" s="7" t="s">
        <v>159</v>
      </c>
      <c r="P11" t="s">
        <v>160</v>
      </c>
      <c r="Q11" s="7" t="s">
        <v>161</v>
      </c>
      <c r="R11" s="7" t="s">
        <v>179</v>
      </c>
      <c r="U11" s="7" t="s">
        <v>376</v>
      </c>
      <c r="W11" s="7" t="s">
        <v>157</v>
      </c>
      <c r="X11" s="7" t="s">
        <v>6</v>
      </c>
      <c r="Y11" s="7" t="s">
        <v>164</v>
      </c>
    </row>
    <row r="12" spans="1:25" s="7" customFormat="1" x14ac:dyDescent="0.25">
      <c r="A12" s="140" t="s">
        <v>53</v>
      </c>
      <c r="B12" s="141">
        <v>45667</v>
      </c>
      <c r="C12" s="142" t="s">
        <v>165</v>
      </c>
      <c r="D12" s="142"/>
      <c r="E12" s="143">
        <v>300000</v>
      </c>
      <c r="F12" s="143">
        <v>0</v>
      </c>
      <c r="G12" s="144">
        <f>Tabla3[[#This Row],[INGRESOS]]-Tabla3[[#This Row],[EGRESOS]]</f>
        <v>-300000</v>
      </c>
      <c r="H12" s="147">
        <v>-6635895.6900000004</v>
      </c>
      <c r="I12" s="148">
        <v>1140</v>
      </c>
      <c r="J12" s="149">
        <f>Tabla3[[#This Row],[EGRESOS]]/Tabla3[[#This Row],[TC]]</f>
        <v>263.15789473684208</v>
      </c>
      <c r="K12" s="149">
        <f>Tabla3[[#This Row],[INGRESOS]]/Tabla3[[#This Row],[TC]]</f>
        <v>0</v>
      </c>
      <c r="L12" s="7" t="s">
        <v>150</v>
      </c>
      <c r="M12" s="7" t="s">
        <v>151</v>
      </c>
      <c r="N12" s="7" t="s">
        <v>152</v>
      </c>
      <c r="O12" s="7" t="s">
        <v>159</v>
      </c>
      <c r="P12" s="7" t="s">
        <v>166</v>
      </c>
      <c r="Q12" s="7" t="s">
        <v>167</v>
      </c>
      <c r="R12" s="7" t="s">
        <v>180</v>
      </c>
      <c r="U12" s="7" t="s">
        <v>379</v>
      </c>
      <c r="V12" s="7" t="s">
        <v>169</v>
      </c>
      <c r="W12" s="7" t="s">
        <v>157</v>
      </c>
      <c r="X12" s="7" t="s">
        <v>181</v>
      </c>
      <c r="Y12" s="7" t="s">
        <v>164</v>
      </c>
    </row>
    <row r="13" spans="1:25" s="7" customFormat="1" x14ac:dyDescent="0.25">
      <c r="A13" s="140" t="s">
        <v>53</v>
      </c>
      <c r="B13" s="141">
        <v>45673</v>
      </c>
      <c r="C13" s="142" t="s">
        <v>149</v>
      </c>
      <c r="D13" s="142"/>
      <c r="E13" s="143">
        <v>500000</v>
      </c>
      <c r="F13" s="143">
        <v>0</v>
      </c>
      <c r="G13" s="144">
        <f>Tabla3[[#This Row],[INGRESOS]]-Tabla3[[#This Row],[EGRESOS]]</f>
        <v>-500000</v>
      </c>
      <c r="H13" s="147">
        <v>-7135895.6900000004</v>
      </c>
      <c r="I13" s="148">
        <v>1140</v>
      </c>
      <c r="J13" s="149">
        <f>Tabla3[[#This Row],[EGRESOS]]/Tabla3[[#This Row],[TC]]</f>
        <v>438.59649122807019</v>
      </c>
      <c r="K13" s="149">
        <f>Tabla3[[#This Row],[INGRESOS]]/Tabla3[[#This Row],[TC]]</f>
        <v>0</v>
      </c>
      <c r="L13" s="7" t="s">
        <v>150</v>
      </c>
      <c r="M13" s="7" t="s">
        <v>151</v>
      </c>
      <c r="N13" s="7" t="s">
        <v>152</v>
      </c>
      <c r="O13" s="7" t="s">
        <v>153</v>
      </c>
      <c r="P13" s="7" t="s">
        <v>154</v>
      </c>
      <c r="Q13" s="7" t="s">
        <v>155</v>
      </c>
      <c r="R13" s="7" t="s">
        <v>178</v>
      </c>
      <c r="U13" s="7" t="s">
        <v>375</v>
      </c>
      <c r="W13" s="7" t="s">
        <v>157</v>
      </c>
    </row>
    <row r="14" spans="1:25" s="7" customFormat="1" x14ac:dyDescent="0.25">
      <c r="A14" s="140" t="s">
        <v>53</v>
      </c>
      <c r="B14" s="141">
        <v>45674</v>
      </c>
      <c r="C14" s="142" t="s">
        <v>177</v>
      </c>
      <c r="D14" s="142"/>
      <c r="E14" s="143">
        <v>600000</v>
      </c>
      <c r="F14" s="143">
        <v>0</v>
      </c>
      <c r="G14" s="144">
        <f>Tabla3[[#This Row],[INGRESOS]]-Tabla3[[#This Row],[EGRESOS]]</f>
        <v>-600000</v>
      </c>
      <c r="H14" s="147">
        <v>-7735895.6900000004</v>
      </c>
      <c r="I14" s="148">
        <v>1140</v>
      </c>
      <c r="J14" s="149">
        <f>Tabla3[[#This Row],[EGRESOS]]/Tabla3[[#This Row],[TC]]</f>
        <v>526.31578947368416</v>
      </c>
      <c r="K14" s="149">
        <f>Tabla3[[#This Row],[INGRESOS]]/Tabla3[[#This Row],[TC]]</f>
        <v>0</v>
      </c>
      <c r="L14" s="7" t="s">
        <v>150</v>
      </c>
      <c r="M14" s="7" t="s">
        <v>151</v>
      </c>
      <c r="N14" s="7" t="s">
        <v>152</v>
      </c>
      <c r="O14" s="7" t="s">
        <v>153</v>
      </c>
      <c r="P14" s="7" t="s">
        <v>154</v>
      </c>
      <c r="Q14" s="7" t="s">
        <v>155</v>
      </c>
      <c r="R14" s="7" t="s">
        <v>178</v>
      </c>
      <c r="U14" s="7" t="s">
        <v>375</v>
      </c>
      <c r="W14" s="7" t="s">
        <v>157</v>
      </c>
    </row>
    <row r="15" spans="1:25" s="7" customFormat="1" x14ac:dyDescent="0.25">
      <c r="A15" s="140" t="s">
        <v>53</v>
      </c>
      <c r="B15" s="153">
        <v>45677</v>
      </c>
      <c r="C15" s="142" t="s">
        <v>165</v>
      </c>
      <c r="D15" s="142"/>
      <c r="E15" s="143">
        <f>907177.79-E16-E17</f>
        <v>401128</v>
      </c>
      <c r="F15" s="143">
        <v>0</v>
      </c>
      <c r="G15" s="144">
        <f>Tabla3[[#This Row],[INGRESOS]]-Tabla3[[#This Row],[EGRESOS]]</f>
        <v>-401128</v>
      </c>
      <c r="H15" s="147"/>
      <c r="I15" s="148">
        <v>1140</v>
      </c>
      <c r="J15" s="149">
        <f>Tabla3[[#This Row],[EGRESOS]]/Tabla3[[#This Row],[TC]]</f>
        <v>351.86666666666667</v>
      </c>
      <c r="K15" s="149">
        <f>Tabla3[[#This Row],[INGRESOS]]/Tabla3[[#This Row],[TC]]</f>
        <v>0</v>
      </c>
      <c r="L15" s="7" t="s">
        <v>150</v>
      </c>
      <c r="M15" s="7" t="s">
        <v>151</v>
      </c>
      <c r="N15" s="7" t="s">
        <v>152</v>
      </c>
      <c r="O15" s="7" t="s">
        <v>182</v>
      </c>
      <c r="P15" s="7" t="s">
        <v>183</v>
      </c>
      <c r="Q15" s="7" t="s">
        <v>184</v>
      </c>
      <c r="R15" s="7" t="s">
        <v>185</v>
      </c>
      <c r="S15" s="7" t="s">
        <v>186</v>
      </c>
      <c r="U15" s="7" t="s">
        <v>380</v>
      </c>
      <c r="W15" s="7" t="s">
        <v>157</v>
      </c>
      <c r="X15" s="7" t="s">
        <v>187</v>
      </c>
      <c r="Y15" s="7" t="s">
        <v>164</v>
      </c>
    </row>
    <row r="16" spans="1:25" s="7" customFormat="1" x14ac:dyDescent="0.25">
      <c r="A16" s="140" t="s">
        <v>53</v>
      </c>
      <c r="B16" s="153">
        <v>45677</v>
      </c>
      <c r="C16" s="142" t="s">
        <v>165</v>
      </c>
      <c r="D16" s="142"/>
      <c r="E16" s="143">
        <v>106049.79</v>
      </c>
      <c r="F16" s="143">
        <v>0</v>
      </c>
      <c r="G16" s="144">
        <f>Tabla3[[#This Row],[INGRESOS]]-Tabla3[[#This Row],[EGRESOS]]</f>
        <v>-106049.79</v>
      </c>
      <c r="H16" s="147"/>
      <c r="I16" s="148">
        <v>1140</v>
      </c>
      <c r="J16" s="149">
        <f>Tabla3[[#This Row],[EGRESOS]]/Tabla3[[#This Row],[TC]]</f>
        <v>93.026131578947357</v>
      </c>
      <c r="K16" s="149">
        <f>Tabla3[[#This Row],[INGRESOS]]/Tabla3[[#This Row],[TC]]</f>
        <v>0</v>
      </c>
      <c r="L16" s="7" t="s">
        <v>150</v>
      </c>
      <c r="M16" s="7" t="s">
        <v>151</v>
      </c>
      <c r="N16" s="7" t="s">
        <v>152</v>
      </c>
      <c r="O16" s="7" t="s">
        <v>159</v>
      </c>
      <c r="P16" s="7" t="s">
        <v>166</v>
      </c>
      <c r="Q16" s="7" t="s">
        <v>167</v>
      </c>
      <c r="R16" s="7" t="s">
        <v>188</v>
      </c>
      <c r="U16" s="7" t="s">
        <v>377</v>
      </c>
      <c r="V16" s="7" t="s">
        <v>169</v>
      </c>
      <c r="W16" s="7" t="s">
        <v>157</v>
      </c>
      <c r="X16" s="7" t="s">
        <v>170</v>
      </c>
      <c r="Y16" s="7" t="s">
        <v>164</v>
      </c>
    </row>
    <row r="17" spans="1:25" s="7" customFormat="1" x14ac:dyDescent="0.25">
      <c r="A17" s="140" t="s">
        <v>53</v>
      </c>
      <c r="B17" s="153">
        <v>45677</v>
      </c>
      <c r="C17" s="142" t="s">
        <v>165</v>
      </c>
      <c r="D17" s="142"/>
      <c r="E17" s="143">
        <v>400000</v>
      </c>
      <c r="F17" s="143">
        <v>0</v>
      </c>
      <c r="G17" s="144">
        <f>Tabla3[[#This Row],[INGRESOS]]-Tabla3[[#This Row],[EGRESOS]]</f>
        <v>-400000</v>
      </c>
      <c r="H17" s="147"/>
      <c r="I17" s="148">
        <v>1140</v>
      </c>
      <c r="J17" s="149">
        <f>Tabla3[[#This Row],[EGRESOS]]/Tabla3[[#This Row],[TC]]</f>
        <v>350.87719298245617</v>
      </c>
      <c r="K17" s="149">
        <f>Tabla3[[#This Row],[INGRESOS]]/Tabla3[[#This Row],[TC]]</f>
        <v>0</v>
      </c>
      <c r="L17" s="7" t="s">
        <v>150</v>
      </c>
      <c r="M17" s="7" t="s">
        <v>151</v>
      </c>
      <c r="N17" s="7" t="s">
        <v>152</v>
      </c>
      <c r="O17" s="7" t="s">
        <v>182</v>
      </c>
      <c r="P17" s="7" t="s">
        <v>183</v>
      </c>
      <c r="Q17" s="7" t="s">
        <v>189</v>
      </c>
      <c r="R17" s="7" t="s">
        <v>190</v>
      </c>
      <c r="S17" s="7" t="s">
        <v>191</v>
      </c>
      <c r="U17" s="7" t="s">
        <v>381</v>
      </c>
      <c r="W17" s="7" t="s">
        <v>157</v>
      </c>
      <c r="X17" s="7" t="s">
        <v>187</v>
      </c>
      <c r="Y17" s="7" t="s">
        <v>164</v>
      </c>
    </row>
    <row r="18" spans="1:25" s="7" customFormat="1" x14ac:dyDescent="0.25">
      <c r="A18" s="140" t="s">
        <v>53</v>
      </c>
      <c r="B18" s="153">
        <v>45677</v>
      </c>
      <c r="C18" s="142" t="s">
        <v>149</v>
      </c>
      <c r="D18" s="142"/>
      <c r="E18" s="143">
        <v>200000</v>
      </c>
      <c r="F18" s="143">
        <v>0</v>
      </c>
      <c r="G18" s="144">
        <f>Tabla3[[#This Row],[INGRESOS]]-Tabla3[[#This Row],[EGRESOS]]</f>
        <v>-200000</v>
      </c>
      <c r="H18" s="147"/>
      <c r="I18" s="148">
        <v>1140</v>
      </c>
      <c r="J18" s="149">
        <f>Tabla3[[#This Row],[EGRESOS]]/Tabla3[[#This Row],[TC]]</f>
        <v>175.43859649122808</v>
      </c>
      <c r="K18" s="149">
        <f>Tabla3[[#This Row],[INGRESOS]]/Tabla3[[#This Row],[TC]]</f>
        <v>0</v>
      </c>
      <c r="L18" s="7" t="s">
        <v>150</v>
      </c>
      <c r="M18" s="7" t="s">
        <v>151</v>
      </c>
      <c r="N18" s="7" t="s">
        <v>152</v>
      </c>
      <c r="O18" s="7" t="s">
        <v>153</v>
      </c>
      <c r="P18" s="7" t="s">
        <v>154</v>
      </c>
      <c r="Q18" s="7" t="s">
        <v>155</v>
      </c>
      <c r="R18" s="7" t="s">
        <v>178</v>
      </c>
      <c r="U18" s="7" t="s">
        <v>375</v>
      </c>
      <c r="W18" s="7" t="s">
        <v>157</v>
      </c>
    </row>
    <row r="19" spans="1:25" s="7" customFormat="1" x14ac:dyDescent="0.25">
      <c r="A19" s="140" t="s">
        <v>53</v>
      </c>
      <c r="B19" s="153">
        <v>45677</v>
      </c>
      <c r="C19" s="142" t="s">
        <v>149</v>
      </c>
      <c r="D19" s="142"/>
      <c r="E19" s="143">
        <v>1100000</v>
      </c>
      <c r="F19" s="143">
        <v>0</v>
      </c>
      <c r="G19" s="144">
        <f>Tabla3[[#This Row],[INGRESOS]]-Tabla3[[#This Row],[EGRESOS]]</f>
        <v>-1100000</v>
      </c>
      <c r="H19" s="147"/>
      <c r="I19" s="148">
        <v>1140</v>
      </c>
      <c r="J19" s="149">
        <f>Tabla3[[#This Row],[EGRESOS]]/Tabla3[[#This Row],[TC]]</f>
        <v>964.91228070175441</v>
      </c>
      <c r="K19" s="149">
        <f>Tabla3[[#This Row],[INGRESOS]]/Tabla3[[#This Row],[TC]]</f>
        <v>0</v>
      </c>
      <c r="L19" s="7" t="s">
        <v>150</v>
      </c>
      <c r="M19" s="7" t="s">
        <v>151</v>
      </c>
      <c r="N19" s="7" t="s">
        <v>152</v>
      </c>
      <c r="O19" s="7" t="s">
        <v>153</v>
      </c>
      <c r="P19" s="7" t="s">
        <v>154</v>
      </c>
      <c r="Q19" s="7" t="s">
        <v>155</v>
      </c>
      <c r="R19" s="7" t="s">
        <v>178</v>
      </c>
      <c r="U19" s="7" t="s">
        <v>375</v>
      </c>
      <c r="W19" s="7" t="s">
        <v>157</v>
      </c>
    </row>
    <row r="20" spans="1:25" s="7" customFormat="1" x14ac:dyDescent="0.25">
      <c r="A20" s="140" t="s">
        <v>53</v>
      </c>
      <c r="B20" s="153">
        <v>45677</v>
      </c>
      <c r="C20" s="142" t="s">
        <v>158</v>
      </c>
      <c r="D20" s="142"/>
      <c r="E20" s="143">
        <v>5443.07</v>
      </c>
      <c r="F20" s="143">
        <v>0</v>
      </c>
      <c r="G20" s="144">
        <f>Tabla3[[#This Row],[INGRESOS]]-Tabla3[[#This Row],[EGRESOS]]</f>
        <v>-5443.07</v>
      </c>
      <c r="H20" s="147">
        <v>-9948516.5500000007</v>
      </c>
      <c r="I20" s="148">
        <v>1140</v>
      </c>
      <c r="J20" s="149">
        <f>Tabla3[[#This Row],[EGRESOS]]/Tabla3[[#This Row],[TC]]</f>
        <v>4.7746228070175434</v>
      </c>
      <c r="K20" s="149">
        <f>Tabla3[[#This Row],[INGRESOS]]/Tabla3[[#This Row],[TC]]</f>
        <v>0</v>
      </c>
      <c r="L20" s="7" t="s">
        <v>150</v>
      </c>
      <c r="M20" s="7" t="s">
        <v>151</v>
      </c>
      <c r="N20" s="7" t="s">
        <v>152</v>
      </c>
      <c r="O20" s="7" t="s">
        <v>159</v>
      </c>
      <c r="P20" s="7" t="s">
        <v>160</v>
      </c>
      <c r="Q20" s="7" t="s">
        <v>161</v>
      </c>
      <c r="R20" s="7" t="s">
        <v>179</v>
      </c>
      <c r="U20" s="7" t="s">
        <v>376</v>
      </c>
      <c r="W20" s="7" t="s">
        <v>157</v>
      </c>
      <c r="X20" s="7" t="s">
        <v>6</v>
      </c>
      <c r="Y20" s="7" t="s">
        <v>164</v>
      </c>
    </row>
    <row r="21" spans="1:25" s="7" customFormat="1" x14ac:dyDescent="0.25">
      <c r="A21" s="140" t="s">
        <v>53</v>
      </c>
      <c r="B21" s="141">
        <v>45680</v>
      </c>
      <c r="C21" s="142" t="s">
        <v>192</v>
      </c>
      <c r="D21" s="142"/>
      <c r="E21" s="143">
        <v>0</v>
      </c>
      <c r="F21" s="143">
        <v>10000000</v>
      </c>
      <c r="G21" s="144">
        <f>Tabla3[[#This Row],[INGRESOS]]-Tabla3[[#This Row],[EGRESOS]]</f>
        <v>10000000</v>
      </c>
      <c r="H21" s="147">
        <v>51483.45</v>
      </c>
      <c r="I21" s="148">
        <v>1140</v>
      </c>
      <c r="J21" s="149">
        <f>Tabla3[[#This Row],[EGRESOS]]/Tabla3[[#This Row],[TC]]</f>
        <v>0</v>
      </c>
      <c r="K21" s="149">
        <f>Tabla3[[#This Row],[INGRESOS]]/Tabla3[[#This Row],[TC]]</f>
        <v>8771.9298245614027</v>
      </c>
      <c r="L21" s="7" t="s">
        <v>150</v>
      </c>
      <c r="M21" s="7" t="s">
        <v>151</v>
      </c>
      <c r="N21" s="7" t="s">
        <v>152</v>
      </c>
      <c r="O21" s="7" t="s">
        <v>153</v>
      </c>
      <c r="P21" s="7" t="s">
        <v>154</v>
      </c>
      <c r="Q21" s="7" t="s">
        <v>155</v>
      </c>
      <c r="R21" s="7" t="s">
        <v>193</v>
      </c>
      <c r="U21" s="7" t="s">
        <v>375</v>
      </c>
      <c r="W21" s="7" t="s">
        <v>157</v>
      </c>
    </row>
    <row r="22" spans="1:25" s="7" customFormat="1" x14ac:dyDescent="0.25">
      <c r="A22" s="140" t="s">
        <v>53</v>
      </c>
      <c r="B22" s="141">
        <v>45686</v>
      </c>
      <c r="C22" s="142" t="s">
        <v>165</v>
      </c>
      <c r="D22" s="142"/>
      <c r="E22" s="143">
        <v>236100</v>
      </c>
      <c r="F22" s="143">
        <v>0</v>
      </c>
      <c r="G22" s="144">
        <f>Tabla3[[#This Row],[INGRESOS]]-Tabla3[[#This Row],[EGRESOS]]</f>
        <v>-236100</v>
      </c>
      <c r="H22" s="150"/>
      <c r="I22" s="148">
        <v>1140</v>
      </c>
      <c r="J22" s="149">
        <f>Tabla3[[#This Row],[EGRESOS]]/Tabla3[[#This Row],[TC]]</f>
        <v>207.10526315789474</v>
      </c>
      <c r="K22" s="149">
        <f>Tabla3[[#This Row],[INGRESOS]]/Tabla3[[#This Row],[TC]]</f>
        <v>0</v>
      </c>
      <c r="L22" s="7" t="s">
        <v>150</v>
      </c>
      <c r="M22" s="7" t="s">
        <v>151</v>
      </c>
      <c r="N22" s="7" t="s">
        <v>152</v>
      </c>
      <c r="O22" s="7" t="s">
        <v>194</v>
      </c>
      <c r="P22" s="7" t="s">
        <v>195</v>
      </c>
      <c r="Q22" s="7" t="s">
        <v>196</v>
      </c>
      <c r="R22" s="7" t="s">
        <v>197</v>
      </c>
      <c r="S22" s="7" t="s">
        <v>198</v>
      </c>
      <c r="T22" s="7" t="s">
        <v>199</v>
      </c>
      <c r="U22" t="s">
        <v>380</v>
      </c>
      <c r="W22" s="7" t="s">
        <v>157</v>
      </c>
      <c r="X22" s="7" t="s">
        <v>187</v>
      </c>
      <c r="Y22" s="7" t="s">
        <v>164</v>
      </c>
    </row>
    <row r="23" spans="1:25" s="7" customFormat="1" x14ac:dyDescent="0.25">
      <c r="A23" s="140" t="s">
        <v>53</v>
      </c>
      <c r="B23" s="141">
        <v>45686</v>
      </c>
      <c r="C23" s="142" t="s">
        <v>165</v>
      </c>
      <c r="D23" s="142"/>
      <c r="E23" s="143">
        <v>750000</v>
      </c>
      <c r="F23" s="143">
        <v>0</v>
      </c>
      <c r="G23" s="144">
        <f>Tabla3[[#This Row],[INGRESOS]]-Tabla3[[#This Row],[EGRESOS]]</f>
        <v>-750000</v>
      </c>
      <c r="H23" s="147"/>
      <c r="I23" s="148">
        <v>1140</v>
      </c>
      <c r="J23" s="149">
        <f>Tabla3[[#This Row],[EGRESOS]]/Tabla3[[#This Row],[TC]]</f>
        <v>657.89473684210532</v>
      </c>
      <c r="K23" s="149">
        <f>Tabla3[[#This Row],[INGRESOS]]/Tabla3[[#This Row],[TC]]</f>
        <v>0</v>
      </c>
      <c r="L23" s="7" t="s">
        <v>150</v>
      </c>
      <c r="M23" s="7" t="s">
        <v>151</v>
      </c>
      <c r="N23" s="7" t="s">
        <v>152</v>
      </c>
      <c r="O23" s="7" t="s">
        <v>194</v>
      </c>
      <c r="P23" s="7" t="s">
        <v>195</v>
      </c>
      <c r="Q23" s="7" t="s">
        <v>200</v>
      </c>
      <c r="R23" s="7" t="s">
        <v>201</v>
      </c>
      <c r="S23" s="7" t="s">
        <v>202</v>
      </c>
      <c r="T23" s="7" t="s">
        <v>203</v>
      </c>
      <c r="U23" s="7" t="s">
        <v>380</v>
      </c>
      <c r="W23" s="7" t="s">
        <v>157</v>
      </c>
      <c r="X23" s="7" t="s">
        <v>187</v>
      </c>
      <c r="Y23" s="7" t="s">
        <v>164</v>
      </c>
    </row>
    <row r="24" spans="1:25" s="7" customFormat="1" x14ac:dyDescent="0.25">
      <c r="A24" s="140" t="s">
        <v>53</v>
      </c>
      <c r="B24" s="141">
        <v>45686</v>
      </c>
      <c r="C24" s="142" t="s">
        <v>165</v>
      </c>
      <c r="D24" s="142"/>
      <c r="E24" s="143">
        <v>1000000</v>
      </c>
      <c r="F24" s="143">
        <v>0</v>
      </c>
      <c r="G24" s="144">
        <f>Tabla3[[#This Row],[INGRESOS]]-Tabla3[[#This Row],[EGRESOS]]</f>
        <v>-1000000</v>
      </c>
      <c r="H24" s="147"/>
      <c r="I24" s="148">
        <v>1140</v>
      </c>
      <c r="J24" s="149">
        <f>Tabla3[[#This Row],[EGRESOS]]/Tabla3[[#This Row],[TC]]</f>
        <v>877.19298245614038</v>
      </c>
      <c r="K24" s="149">
        <f>Tabla3[[#This Row],[INGRESOS]]/Tabla3[[#This Row],[TC]]</f>
        <v>0</v>
      </c>
      <c r="L24" s="7" t="s">
        <v>150</v>
      </c>
      <c r="M24" s="7" t="s">
        <v>151</v>
      </c>
      <c r="N24" s="7" t="s">
        <v>152</v>
      </c>
      <c r="O24" s="7" t="s">
        <v>159</v>
      </c>
      <c r="P24" s="7" t="s">
        <v>166</v>
      </c>
      <c r="Q24" s="7" t="s">
        <v>204</v>
      </c>
      <c r="R24" s="7" t="s">
        <v>205</v>
      </c>
      <c r="U24" s="7" t="s">
        <v>382</v>
      </c>
      <c r="V24" s="7" t="s">
        <v>206</v>
      </c>
      <c r="W24" s="7" t="s">
        <v>157</v>
      </c>
      <c r="X24" s="7" t="s">
        <v>207</v>
      </c>
      <c r="Y24" s="7" t="s">
        <v>164</v>
      </c>
    </row>
    <row r="25" spans="1:25" s="7" customFormat="1" x14ac:dyDescent="0.25">
      <c r="A25" s="140" t="s">
        <v>53</v>
      </c>
      <c r="B25" s="141">
        <v>45686</v>
      </c>
      <c r="C25" s="142" t="s">
        <v>158</v>
      </c>
      <c r="D25" s="142"/>
      <c r="E25" s="143">
        <v>11916.6</v>
      </c>
      <c r="F25" s="143">
        <v>0</v>
      </c>
      <c r="G25" s="144">
        <f>Tabla3[[#This Row],[INGRESOS]]-Tabla3[[#This Row],[EGRESOS]]</f>
        <v>-11916.6</v>
      </c>
      <c r="H25" s="147">
        <v>-1946533.15</v>
      </c>
      <c r="I25" s="148">
        <v>1140</v>
      </c>
      <c r="J25" s="149">
        <f>Tabla3[[#This Row],[EGRESOS]]/Tabla3[[#This Row],[TC]]</f>
        <v>10.453157894736842</v>
      </c>
      <c r="K25" s="149">
        <f>Tabla3[[#This Row],[INGRESOS]]/Tabla3[[#This Row],[TC]]</f>
        <v>0</v>
      </c>
      <c r="L25" s="7" t="s">
        <v>150</v>
      </c>
      <c r="M25" s="7" t="s">
        <v>151</v>
      </c>
      <c r="N25" s="7" t="s">
        <v>152</v>
      </c>
      <c r="O25" s="7" t="s">
        <v>159</v>
      </c>
      <c r="P25" t="s">
        <v>160</v>
      </c>
      <c r="Q25" s="7" t="s">
        <v>161</v>
      </c>
      <c r="R25" s="7" t="s">
        <v>179</v>
      </c>
      <c r="U25" s="7" t="s">
        <v>376</v>
      </c>
      <c r="W25" s="7" t="s">
        <v>157</v>
      </c>
      <c r="X25" s="7" t="s">
        <v>6</v>
      </c>
      <c r="Y25" s="7" t="s">
        <v>164</v>
      </c>
    </row>
    <row r="26" spans="1:25" s="7" customFormat="1" x14ac:dyDescent="0.25">
      <c r="A26" s="140" t="s">
        <v>53</v>
      </c>
      <c r="B26" s="141">
        <v>45688</v>
      </c>
      <c r="C26" s="142" t="s">
        <v>383</v>
      </c>
      <c r="D26" s="142"/>
      <c r="E26" s="143">
        <v>2827.37</v>
      </c>
      <c r="F26" s="143">
        <v>0</v>
      </c>
      <c r="G26" s="144">
        <f>Tabla3[[#This Row],[INGRESOS]]-Tabla3[[#This Row],[EGRESOS]]</f>
        <v>-2827.37</v>
      </c>
      <c r="H26" s="147"/>
      <c r="I26" s="148">
        <v>1140</v>
      </c>
      <c r="J26" s="149">
        <f>Tabla3[[#This Row],[EGRESOS]]/Tabla3[[#This Row],[TC]]</f>
        <v>2.4801491228070174</v>
      </c>
      <c r="K26" s="149">
        <f>Tabla3[[#This Row],[INGRESOS]]/Tabla3[[#This Row],[TC]]</f>
        <v>0</v>
      </c>
      <c r="L26" s="7" t="s">
        <v>150</v>
      </c>
      <c r="M26" s="7" t="s">
        <v>151</v>
      </c>
      <c r="N26" s="7" t="s">
        <v>152</v>
      </c>
      <c r="O26" s="7" t="s">
        <v>159</v>
      </c>
      <c r="P26" t="s">
        <v>160</v>
      </c>
      <c r="Q26" s="7" t="s">
        <v>161</v>
      </c>
      <c r="R26" s="7" t="s">
        <v>239</v>
      </c>
      <c r="U26" s="7" t="s">
        <v>376</v>
      </c>
      <c r="W26" s="7" t="s">
        <v>157</v>
      </c>
      <c r="X26" s="7" t="s">
        <v>6</v>
      </c>
      <c r="Y26" s="7" t="s">
        <v>164</v>
      </c>
    </row>
    <row r="27" spans="1:25" s="7" customFormat="1" x14ac:dyDescent="0.25">
      <c r="A27" s="140" t="s">
        <v>53</v>
      </c>
      <c r="B27" s="141">
        <v>45688</v>
      </c>
      <c r="C27" s="142" t="s">
        <v>384</v>
      </c>
      <c r="D27" s="142"/>
      <c r="E27" s="143">
        <v>188491.31</v>
      </c>
      <c r="F27" s="143">
        <v>0</v>
      </c>
      <c r="G27" s="144">
        <f>Tabla3[[#This Row],[INGRESOS]]-Tabla3[[#This Row],[EGRESOS]]</f>
        <v>-188491.31</v>
      </c>
      <c r="H27" s="147"/>
      <c r="I27" s="148">
        <v>1140</v>
      </c>
      <c r="J27" s="149">
        <f>Tabla3[[#This Row],[EGRESOS]]/Tabla3[[#This Row],[TC]]</f>
        <v>165.34325438596491</v>
      </c>
      <c r="K27" s="149">
        <f>Tabla3[[#This Row],[INGRESOS]]/Tabla3[[#This Row],[TC]]</f>
        <v>0</v>
      </c>
      <c r="L27" s="7" t="s">
        <v>150</v>
      </c>
      <c r="M27" s="7" t="s">
        <v>151</v>
      </c>
      <c r="N27" s="7" t="s">
        <v>152</v>
      </c>
      <c r="O27" s="7" t="s">
        <v>159</v>
      </c>
      <c r="P27" t="s">
        <v>235</v>
      </c>
      <c r="Q27" s="7" t="s">
        <v>236</v>
      </c>
      <c r="U27" s="7" t="s">
        <v>376</v>
      </c>
      <c r="W27" s="7" t="s">
        <v>157</v>
      </c>
      <c r="X27" s="7" t="s">
        <v>6</v>
      </c>
      <c r="Y27" s="7" t="s">
        <v>164</v>
      </c>
    </row>
    <row r="28" spans="1:25" s="7" customFormat="1" x14ac:dyDescent="0.25">
      <c r="A28" s="140" t="s">
        <v>53</v>
      </c>
      <c r="B28" s="141">
        <v>45688</v>
      </c>
      <c r="C28" s="142" t="s">
        <v>158</v>
      </c>
      <c r="D28" s="142"/>
      <c r="E28" s="143">
        <v>1528.72</v>
      </c>
      <c r="F28" s="143">
        <v>0</v>
      </c>
      <c r="G28" s="144">
        <f>Tabla3[[#This Row],[INGRESOS]]-Tabla3[[#This Row],[EGRESOS]]</f>
        <v>-1528.72</v>
      </c>
      <c r="H28" s="147"/>
      <c r="I28" s="148">
        <v>1140</v>
      </c>
      <c r="J28" s="149">
        <f>Tabla3[[#This Row],[EGRESOS]]/Tabla3[[#This Row],[TC]]</f>
        <v>1.3409824561403509</v>
      </c>
      <c r="K28" s="149">
        <f>Tabla3[[#This Row],[INGRESOS]]/Tabla3[[#This Row],[TC]]</f>
        <v>0</v>
      </c>
      <c r="L28" s="7" t="s">
        <v>150</v>
      </c>
      <c r="M28" s="7" t="s">
        <v>151</v>
      </c>
      <c r="N28" s="7" t="s">
        <v>152</v>
      </c>
      <c r="O28" s="7" t="s">
        <v>159</v>
      </c>
      <c r="P28" t="s">
        <v>160</v>
      </c>
      <c r="Q28" s="7" t="s">
        <v>161</v>
      </c>
      <c r="R28" s="7" t="s">
        <v>162</v>
      </c>
      <c r="U28" s="7" t="s">
        <v>376</v>
      </c>
      <c r="W28" s="7" t="s">
        <v>157</v>
      </c>
      <c r="X28" s="7" t="s">
        <v>6</v>
      </c>
      <c r="Y28" s="7" t="s">
        <v>164</v>
      </c>
    </row>
    <row r="29" spans="1:25" s="7" customFormat="1" x14ac:dyDescent="0.25">
      <c r="A29" s="140" t="s">
        <v>53</v>
      </c>
      <c r="B29" s="141">
        <v>45688</v>
      </c>
      <c r="C29" s="142" t="s">
        <v>385</v>
      </c>
      <c r="D29" s="142"/>
      <c r="E29" s="143">
        <v>19791.59</v>
      </c>
      <c r="F29" s="143">
        <v>0</v>
      </c>
      <c r="G29" s="144">
        <f>Tabla3[[#This Row],[INGRESOS]]-Tabla3[[#This Row],[EGRESOS]]</f>
        <v>-19791.59</v>
      </c>
      <c r="H29" s="147"/>
      <c r="I29" s="148">
        <v>1140</v>
      </c>
      <c r="J29" s="149">
        <f>Tabla3[[#This Row],[EGRESOS]]/Tabla3[[#This Row],[TC]]</f>
        <v>17.361043859649122</v>
      </c>
      <c r="K29" s="149">
        <f>Tabla3[[#This Row],[INGRESOS]]/Tabla3[[#This Row],[TC]]</f>
        <v>0</v>
      </c>
      <c r="L29" s="7" t="s">
        <v>150</v>
      </c>
      <c r="M29" s="7" t="s">
        <v>151</v>
      </c>
      <c r="N29" s="7" t="s">
        <v>152</v>
      </c>
      <c r="O29" s="7" t="s">
        <v>159</v>
      </c>
      <c r="P29" t="s">
        <v>160</v>
      </c>
      <c r="Q29" s="7" t="s">
        <v>161</v>
      </c>
      <c r="R29" s="7" t="s">
        <v>386</v>
      </c>
      <c r="U29" s="7" t="s">
        <v>376</v>
      </c>
      <c r="W29" s="7" t="s">
        <v>157</v>
      </c>
      <c r="X29" s="7" t="s">
        <v>6</v>
      </c>
      <c r="Y29" s="7" t="s">
        <v>164</v>
      </c>
    </row>
    <row r="30" spans="1:25" s="7" customFormat="1" x14ac:dyDescent="0.25">
      <c r="A30" s="140" t="s">
        <v>53</v>
      </c>
      <c r="B30" s="141">
        <v>45688</v>
      </c>
      <c r="C30" s="142" t="s">
        <v>240</v>
      </c>
      <c r="D30" s="142"/>
      <c r="E30" s="143">
        <v>6615</v>
      </c>
      <c r="F30" s="143">
        <v>0</v>
      </c>
      <c r="G30" s="144">
        <f>Tabla3[[#This Row],[INGRESOS]]-Tabla3[[#This Row],[EGRESOS]]</f>
        <v>-6615</v>
      </c>
      <c r="H30" s="147"/>
      <c r="I30" s="148">
        <v>1140</v>
      </c>
      <c r="J30" s="149">
        <f>Tabla3[[#This Row],[EGRESOS]]/Tabla3[[#This Row],[TC]]</f>
        <v>5.8026315789473681</v>
      </c>
      <c r="K30" s="149">
        <f>Tabla3[[#This Row],[INGRESOS]]/Tabla3[[#This Row],[TC]]</f>
        <v>0</v>
      </c>
      <c r="L30" s="7" t="s">
        <v>150</v>
      </c>
      <c r="M30" s="7" t="s">
        <v>151</v>
      </c>
      <c r="N30" s="7" t="s">
        <v>152</v>
      </c>
      <c r="O30" s="7" t="s">
        <v>159</v>
      </c>
      <c r="P30" t="s">
        <v>160</v>
      </c>
      <c r="Q30" s="7" t="s">
        <v>161</v>
      </c>
      <c r="R30" s="7" t="s">
        <v>162</v>
      </c>
      <c r="U30" s="7" t="s">
        <v>376</v>
      </c>
      <c r="W30" s="7" t="s">
        <v>157</v>
      </c>
      <c r="X30" s="7" t="s">
        <v>6</v>
      </c>
      <c r="Y30" s="7" t="s">
        <v>164</v>
      </c>
    </row>
    <row r="31" spans="1:25" s="7" customFormat="1" x14ac:dyDescent="0.25">
      <c r="A31" s="140" t="s">
        <v>53</v>
      </c>
      <c r="B31" s="141">
        <v>45688</v>
      </c>
      <c r="C31" s="142" t="s">
        <v>387</v>
      </c>
      <c r="D31" s="142"/>
      <c r="E31" s="143">
        <v>4616.1000000000004</v>
      </c>
      <c r="F31" s="143">
        <v>0</v>
      </c>
      <c r="G31" s="144">
        <f>Tabla3[[#This Row],[INGRESOS]]-Tabla3[[#This Row],[EGRESOS]]</f>
        <v>-4616.1000000000004</v>
      </c>
      <c r="H31" s="147"/>
      <c r="I31" s="148">
        <v>1140</v>
      </c>
      <c r="J31" s="149">
        <f>Tabla3[[#This Row],[EGRESOS]]/Tabla3[[#This Row],[TC]]</f>
        <v>4.0492105263157896</v>
      </c>
      <c r="K31" s="149">
        <f>Tabla3[[#This Row],[INGRESOS]]/Tabla3[[#This Row],[TC]]</f>
        <v>0</v>
      </c>
      <c r="L31" s="7" t="s">
        <v>150</v>
      </c>
      <c r="M31" s="7" t="s">
        <v>151</v>
      </c>
      <c r="N31" s="7" t="s">
        <v>152</v>
      </c>
      <c r="O31" s="7" t="s">
        <v>159</v>
      </c>
      <c r="P31" t="s">
        <v>160</v>
      </c>
      <c r="Q31" s="7" t="s">
        <v>161</v>
      </c>
      <c r="R31" s="7" t="s">
        <v>245</v>
      </c>
      <c r="U31" s="7" t="s">
        <v>376</v>
      </c>
      <c r="W31" s="7" t="s">
        <v>157</v>
      </c>
      <c r="X31" s="7" t="s">
        <v>6</v>
      </c>
      <c r="Y31" s="7" t="s">
        <v>164</v>
      </c>
    </row>
    <row r="32" spans="1:25" s="7" customFormat="1" x14ac:dyDescent="0.25">
      <c r="A32" s="140" t="s">
        <v>53</v>
      </c>
      <c r="B32" s="141">
        <v>45688</v>
      </c>
      <c r="C32" s="142" t="s">
        <v>388</v>
      </c>
      <c r="D32" s="142"/>
      <c r="E32" s="143">
        <v>31500</v>
      </c>
      <c r="F32" s="143">
        <v>0</v>
      </c>
      <c r="G32" s="144">
        <f>Tabla3[[#This Row],[INGRESOS]]-Tabla3[[#This Row],[EGRESOS]]</f>
        <v>-31500</v>
      </c>
      <c r="H32" s="147"/>
      <c r="I32" s="148">
        <v>1140</v>
      </c>
      <c r="J32" s="149">
        <f>Tabla3[[#This Row],[EGRESOS]]/Tabla3[[#This Row],[TC]]</f>
        <v>27.631578947368421</v>
      </c>
      <c r="K32" s="149">
        <f>Tabla3[[#This Row],[INGRESOS]]/Tabla3[[#This Row],[TC]]</f>
        <v>0</v>
      </c>
      <c r="L32" s="7" t="s">
        <v>150</v>
      </c>
      <c r="M32" s="7" t="s">
        <v>151</v>
      </c>
      <c r="N32" s="7" t="s">
        <v>152</v>
      </c>
      <c r="O32" s="7" t="s">
        <v>159</v>
      </c>
      <c r="P32" t="s">
        <v>163</v>
      </c>
      <c r="Q32" s="7" t="s">
        <v>215</v>
      </c>
      <c r="U32" s="7" t="s">
        <v>376</v>
      </c>
      <c r="W32" s="7" t="s">
        <v>157</v>
      </c>
      <c r="X32" s="7" t="s">
        <v>6</v>
      </c>
      <c r="Y32" s="7" t="s">
        <v>164</v>
      </c>
    </row>
    <row r="33" spans="1:25" s="7" customFormat="1" x14ac:dyDescent="0.25">
      <c r="A33" s="140" t="s">
        <v>53</v>
      </c>
      <c r="B33" s="141">
        <v>45688</v>
      </c>
      <c r="C33" s="142" t="s">
        <v>239</v>
      </c>
      <c r="D33" s="142"/>
      <c r="E33" s="143">
        <v>945</v>
      </c>
      <c r="F33" s="143">
        <v>0</v>
      </c>
      <c r="G33" s="144">
        <f>Tabla3[[#This Row],[INGRESOS]]-Tabla3[[#This Row],[EGRESOS]]</f>
        <v>-945</v>
      </c>
      <c r="H33" s="147"/>
      <c r="I33" s="148">
        <v>1140</v>
      </c>
      <c r="J33" s="149">
        <f>Tabla3[[#This Row],[EGRESOS]]/Tabla3[[#This Row],[TC]]</f>
        <v>0.82894736842105265</v>
      </c>
      <c r="K33" s="149">
        <f>Tabla3[[#This Row],[INGRESOS]]/Tabla3[[#This Row],[TC]]</f>
        <v>0</v>
      </c>
      <c r="L33" s="7" t="s">
        <v>150</v>
      </c>
      <c r="M33" s="7" t="s">
        <v>151</v>
      </c>
      <c r="N33" s="7" t="s">
        <v>152</v>
      </c>
      <c r="O33" s="7" t="s">
        <v>159</v>
      </c>
      <c r="P33" t="s">
        <v>160</v>
      </c>
      <c r="Q33" s="7" t="s">
        <v>161</v>
      </c>
      <c r="R33" s="7" t="s">
        <v>239</v>
      </c>
      <c r="U33" s="7" t="s">
        <v>376</v>
      </c>
      <c r="W33" s="7" t="s">
        <v>157</v>
      </c>
      <c r="X33" s="7" t="s">
        <v>6</v>
      </c>
      <c r="Y33" s="7" t="s">
        <v>164</v>
      </c>
    </row>
    <row r="34" spans="1:25" s="7" customFormat="1" hidden="1" x14ac:dyDescent="0.25">
      <c r="A34" s="140" t="s">
        <v>54</v>
      </c>
      <c r="B34" s="141">
        <v>45693</v>
      </c>
      <c r="C34" s="142" t="s">
        <v>158</v>
      </c>
      <c r="D34" s="142"/>
      <c r="E34" s="143">
        <v>2681.47</v>
      </c>
      <c r="F34" s="143">
        <v>0</v>
      </c>
      <c r="G34" s="144">
        <f>Tabla3[[#This Row],[INGRESOS]]-Tabla3[[#This Row],[EGRESOS]]</f>
        <v>-2681.47</v>
      </c>
      <c r="H34" s="147"/>
      <c r="I34" s="148">
        <v>1140</v>
      </c>
      <c r="J34" s="149">
        <f>Tabla3[[#This Row],[EGRESOS]]/Tabla3[[#This Row],[TC]]</f>
        <v>2.3521666666666663</v>
      </c>
      <c r="K34" s="149">
        <f>Tabla3[[#This Row],[INGRESOS]]/Tabla3[[#This Row],[TC]]</f>
        <v>0</v>
      </c>
      <c r="L34" s="7" t="s">
        <v>150</v>
      </c>
      <c r="M34" s="7" t="s">
        <v>151</v>
      </c>
      <c r="N34" s="7" t="s">
        <v>152</v>
      </c>
      <c r="O34" s="7" t="s">
        <v>159</v>
      </c>
      <c r="P34" t="s">
        <v>160</v>
      </c>
      <c r="Q34" s="7" t="s">
        <v>161</v>
      </c>
      <c r="R34" s="7" t="s">
        <v>162</v>
      </c>
      <c r="U34" s="7" t="s">
        <v>376</v>
      </c>
      <c r="W34" s="7" t="s">
        <v>157</v>
      </c>
      <c r="X34" s="7" t="s">
        <v>6</v>
      </c>
      <c r="Y34" s="7" t="s">
        <v>164</v>
      </c>
    </row>
    <row r="35" spans="1:25" s="7" customFormat="1" hidden="1" x14ac:dyDescent="0.25">
      <c r="A35" s="140" t="s">
        <v>54</v>
      </c>
      <c r="B35" s="141">
        <v>45693</v>
      </c>
      <c r="C35" s="142" t="s">
        <v>389</v>
      </c>
      <c r="D35" s="142"/>
      <c r="E35" s="143">
        <v>446912.35</v>
      </c>
      <c r="F35" s="143">
        <v>0</v>
      </c>
      <c r="G35" s="144">
        <f>Tabla3[[#This Row],[INGRESOS]]-Tabla3[[#This Row],[EGRESOS]]</f>
        <v>-446912.35</v>
      </c>
      <c r="H35" s="147">
        <v>-2652442.06</v>
      </c>
      <c r="I35" s="148">
        <v>1140</v>
      </c>
      <c r="J35" s="149">
        <f>Tabla3[[#This Row],[EGRESOS]]/Tabla3[[#This Row],[TC]]</f>
        <v>392.02837719298242</v>
      </c>
      <c r="K35" s="149">
        <f>Tabla3[[#This Row],[INGRESOS]]/Tabla3[[#This Row],[TC]]</f>
        <v>0</v>
      </c>
      <c r="L35" s="7" t="s">
        <v>150</v>
      </c>
      <c r="M35" s="7" t="s">
        <v>151</v>
      </c>
      <c r="N35" s="7" t="s">
        <v>152</v>
      </c>
      <c r="O35" s="7" t="s">
        <v>159</v>
      </c>
      <c r="P35" t="s">
        <v>171</v>
      </c>
      <c r="Q35" s="7" t="s">
        <v>172</v>
      </c>
      <c r="R35" s="7" t="s">
        <v>390</v>
      </c>
      <c r="S35" s="7" t="s">
        <v>176</v>
      </c>
      <c r="U35" s="7" t="s">
        <v>378</v>
      </c>
      <c r="W35" s="7" t="s">
        <v>157</v>
      </c>
      <c r="X35" s="7" t="s">
        <v>187</v>
      </c>
      <c r="Y35" s="7" t="s">
        <v>164</v>
      </c>
    </row>
    <row r="36" spans="1:25" s="7" customFormat="1" hidden="1" x14ac:dyDescent="0.25">
      <c r="A36" s="140" t="s">
        <v>54</v>
      </c>
      <c r="B36" s="141">
        <v>45698</v>
      </c>
      <c r="C36" s="142" t="s">
        <v>158</v>
      </c>
      <c r="D36" s="142"/>
      <c r="E36" s="143">
        <v>1566.61</v>
      </c>
      <c r="F36" s="143">
        <v>0</v>
      </c>
      <c r="G36" s="144">
        <f>Tabla3[[#This Row],[INGRESOS]]-Tabla3[[#This Row],[EGRESOS]]</f>
        <v>-1566.61</v>
      </c>
      <c r="H36" s="147"/>
      <c r="I36" s="148">
        <v>1140</v>
      </c>
      <c r="J36" s="149">
        <f>Tabla3[[#This Row],[EGRESOS]]/Tabla3[[#This Row],[TC]]</f>
        <v>1.3742192982456138</v>
      </c>
      <c r="K36" s="149">
        <f>Tabla3[[#This Row],[INGRESOS]]/Tabla3[[#This Row],[TC]]</f>
        <v>0</v>
      </c>
      <c r="L36" s="7" t="s">
        <v>150</v>
      </c>
      <c r="M36" s="7" t="s">
        <v>151</v>
      </c>
      <c r="N36" s="7" t="s">
        <v>152</v>
      </c>
      <c r="O36" s="7" t="s">
        <v>159</v>
      </c>
      <c r="P36" t="s">
        <v>160</v>
      </c>
      <c r="Q36" s="7" t="s">
        <v>161</v>
      </c>
      <c r="R36" s="7" t="s">
        <v>162</v>
      </c>
      <c r="U36" s="7" t="s">
        <v>376</v>
      </c>
      <c r="W36" s="7" t="s">
        <v>157</v>
      </c>
      <c r="X36" s="7" t="s">
        <v>6</v>
      </c>
      <c r="Y36" s="7" t="s">
        <v>164</v>
      </c>
    </row>
    <row r="37" spans="1:25" s="7" customFormat="1" hidden="1" x14ac:dyDescent="0.25">
      <c r="A37" s="140" t="s">
        <v>54</v>
      </c>
      <c r="B37" s="141">
        <v>45698</v>
      </c>
      <c r="C37" s="142" t="s">
        <v>177</v>
      </c>
      <c r="D37" s="142"/>
      <c r="E37" s="143">
        <v>3000000</v>
      </c>
      <c r="F37" s="143">
        <v>0</v>
      </c>
      <c r="G37" s="144">
        <f>Tabla3[[#This Row],[INGRESOS]]-Tabla3[[#This Row],[EGRESOS]]</f>
        <v>-3000000</v>
      </c>
      <c r="H37" s="147"/>
      <c r="I37" s="148">
        <v>1140</v>
      </c>
      <c r="J37" s="149">
        <f>Tabla3[[#This Row],[EGRESOS]]/Tabla3[[#This Row],[TC]]</f>
        <v>2631.5789473684213</v>
      </c>
      <c r="K37" s="149">
        <f>Tabla3[[#This Row],[INGRESOS]]/Tabla3[[#This Row],[TC]]</f>
        <v>0</v>
      </c>
      <c r="L37" s="7" t="s">
        <v>150</v>
      </c>
      <c r="M37" s="7" t="s">
        <v>151</v>
      </c>
      <c r="N37" s="7" t="s">
        <v>152</v>
      </c>
      <c r="O37" s="7" t="s">
        <v>153</v>
      </c>
      <c r="P37" t="s">
        <v>154</v>
      </c>
      <c r="Q37" s="7" t="s">
        <v>155</v>
      </c>
      <c r="U37" s="7" t="s">
        <v>375</v>
      </c>
      <c r="W37" s="7" t="s">
        <v>157</v>
      </c>
    </row>
    <row r="38" spans="1:25" s="7" customFormat="1" hidden="1" x14ac:dyDescent="0.25">
      <c r="A38" s="140" t="s">
        <v>54</v>
      </c>
      <c r="B38" s="141">
        <v>45698</v>
      </c>
      <c r="C38" s="142" t="s">
        <v>391</v>
      </c>
      <c r="D38" s="142"/>
      <c r="E38" s="143">
        <v>3100</v>
      </c>
      <c r="F38" s="143">
        <v>0</v>
      </c>
      <c r="G38" s="144">
        <f>Tabla3[[#This Row],[INGRESOS]]-Tabla3[[#This Row],[EGRESOS]]</f>
        <v>-3100</v>
      </c>
      <c r="H38" s="150"/>
      <c r="I38" s="148">
        <v>1140</v>
      </c>
      <c r="J38" s="149">
        <f>Tabla3[[#This Row],[EGRESOS]]/Tabla3[[#This Row],[TC]]</f>
        <v>2.7192982456140351</v>
      </c>
      <c r="K38" s="149">
        <f>Tabla3[[#This Row],[INGRESOS]]/Tabla3[[#This Row],[TC]]</f>
        <v>0</v>
      </c>
      <c r="L38" s="7" t="s">
        <v>150</v>
      </c>
      <c r="M38" s="7" t="s">
        <v>151</v>
      </c>
      <c r="N38" s="7" t="s">
        <v>152</v>
      </c>
      <c r="O38" s="7" t="s">
        <v>159</v>
      </c>
      <c r="P38" t="s">
        <v>171</v>
      </c>
      <c r="Q38" s="7" t="s">
        <v>362</v>
      </c>
      <c r="R38" s="7" t="s">
        <v>392</v>
      </c>
      <c r="S38" s="7" t="s">
        <v>357</v>
      </c>
      <c r="U38" s="7" t="s">
        <v>378</v>
      </c>
      <c r="W38" s="7" t="s">
        <v>157</v>
      </c>
      <c r="X38" s="7" t="s">
        <v>187</v>
      </c>
      <c r="Y38" s="7" t="s">
        <v>164</v>
      </c>
    </row>
    <row r="39" spans="1:25" s="7" customFormat="1" hidden="1" x14ac:dyDescent="0.25">
      <c r="A39" s="140" t="s">
        <v>54</v>
      </c>
      <c r="B39" s="141">
        <v>45698</v>
      </c>
      <c r="C39" s="142" t="s">
        <v>391</v>
      </c>
      <c r="D39" s="142"/>
      <c r="E39" s="143">
        <v>80000</v>
      </c>
      <c r="F39" s="143">
        <v>0</v>
      </c>
      <c r="G39" s="144">
        <f>Tabla3[[#This Row],[INGRESOS]]-Tabla3[[#This Row],[EGRESOS]]</f>
        <v>-80000</v>
      </c>
      <c r="H39" s="150"/>
      <c r="I39" s="148">
        <v>1140</v>
      </c>
      <c r="J39" s="149">
        <f>Tabla3[[#This Row],[EGRESOS]]/Tabla3[[#This Row],[TC]]</f>
        <v>70.175438596491233</v>
      </c>
      <c r="K39" s="149">
        <f>Tabla3[[#This Row],[INGRESOS]]/Tabla3[[#This Row],[TC]]</f>
        <v>0</v>
      </c>
      <c r="L39" s="7" t="s">
        <v>150</v>
      </c>
      <c r="M39" s="7" t="s">
        <v>151</v>
      </c>
      <c r="N39" s="7" t="s">
        <v>152</v>
      </c>
      <c r="O39" s="7" t="s">
        <v>194</v>
      </c>
      <c r="P39" t="s">
        <v>298</v>
      </c>
      <c r="Q39" s="7" t="s">
        <v>299</v>
      </c>
      <c r="R39" s="7" t="s">
        <v>393</v>
      </c>
      <c r="U39" s="7" t="s">
        <v>394</v>
      </c>
      <c r="W39" s="7" t="s">
        <v>157</v>
      </c>
      <c r="X39" s="7" t="s">
        <v>6</v>
      </c>
      <c r="Y39" s="7" t="s">
        <v>164</v>
      </c>
    </row>
    <row r="40" spans="1:25" s="7" customFormat="1" hidden="1" x14ac:dyDescent="0.25">
      <c r="A40" s="140" t="s">
        <v>54</v>
      </c>
      <c r="B40" s="141">
        <v>45698</v>
      </c>
      <c r="C40" s="142" t="s">
        <v>391</v>
      </c>
      <c r="D40" s="142"/>
      <c r="E40" s="143">
        <v>40000</v>
      </c>
      <c r="F40" s="143">
        <v>0</v>
      </c>
      <c r="G40" s="144">
        <f>Tabla3[[#This Row],[INGRESOS]]-Tabla3[[#This Row],[EGRESOS]]</f>
        <v>-40000</v>
      </c>
      <c r="H40" s="147"/>
      <c r="I40" s="148">
        <v>1140</v>
      </c>
      <c r="J40" s="149">
        <f>Tabla3[[#This Row],[EGRESOS]]/Tabla3[[#This Row],[TC]]</f>
        <v>35.087719298245617</v>
      </c>
      <c r="K40" s="149">
        <f>Tabla3[[#This Row],[INGRESOS]]/Tabla3[[#This Row],[TC]]</f>
        <v>0</v>
      </c>
      <c r="L40" s="7" t="s">
        <v>150</v>
      </c>
      <c r="M40" s="7" t="s">
        <v>151</v>
      </c>
      <c r="N40" s="7" t="s">
        <v>152</v>
      </c>
      <c r="O40" s="7" t="s">
        <v>194</v>
      </c>
      <c r="P40" t="s">
        <v>298</v>
      </c>
      <c r="Q40" s="7" t="s">
        <v>299</v>
      </c>
      <c r="R40" s="7" t="s">
        <v>395</v>
      </c>
      <c r="U40" s="7" t="s">
        <v>394</v>
      </c>
      <c r="W40" s="7" t="s">
        <v>157</v>
      </c>
      <c r="X40" s="7" t="s">
        <v>6</v>
      </c>
      <c r="Y40" s="7" t="s">
        <v>164</v>
      </c>
    </row>
    <row r="41" spans="1:25" s="7" customFormat="1" hidden="1" x14ac:dyDescent="0.25">
      <c r="A41" s="140" t="s">
        <v>54</v>
      </c>
      <c r="B41" s="141">
        <v>45698</v>
      </c>
      <c r="C41" s="142" t="s">
        <v>391</v>
      </c>
      <c r="D41" s="142"/>
      <c r="E41" s="143">
        <v>30000</v>
      </c>
      <c r="F41" s="143">
        <v>0</v>
      </c>
      <c r="G41" s="144">
        <f>Tabla3[[#This Row],[INGRESOS]]-Tabla3[[#This Row],[EGRESOS]]</f>
        <v>-30000</v>
      </c>
      <c r="H41" s="147"/>
      <c r="I41" s="148">
        <v>1140</v>
      </c>
      <c r="J41" s="149">
        <f>Tabla3[[#This Row],[EGRESOS]]/Tabla3[[#This Row],[TC]]</f>
        <v>26.315789473684209</v>
      </c>
      <c r="K41" s="149">
        <f>Tabla3[[#This Row],[INGRESOS]]/Tabla3[[#This Row],[TC]]</f>
        <v>0</v>
      </c>
      <c r="L41" s="7" t="s">
        <v>150</v>
      </c>
      <c r="M41" s="7" t="s">
        <v>151</v>
      </c>
      <c r="N41" s="7" t="s">
        <v>152</v>
      </c>
      <c r="O41" s="7" t="s">
        <v>362</v>
      </c>
      <c r="P41" t="s">
        <v>396</v>
      </c>
      <c r="Q41" s="7" t="s">
        <v>397</v>
      </c>
      <c r="S41" s="7" t="s">
        <v>398</v>
      </c>
      <c r="U41" s="7" t="s">
        <v>376</v>
      </c>
      <c r="W41" s="7" t="s">
        <v>157</v>
      </c>
      <c r="X41" s="7" t="s">
        <v>6</v>
      </c>
      <c r="Y41" s="7" t="s">
        <v>164</v>
      </c>
    </row>
    <row r="42" spans="1:25" s="7" customFormat="1" hidden="1" x14ac:dyDescent="0.25">
      <c r="A42" s="140" t="s">
        <v>54</v>
      </c>
      <c r="B42" s="141">
        <v>45698</v>
      </c>
      <c r="C42" s="142" t="s">
        <v>391</v>
      </c>
      <c r="D42" s="142"/>
      <c r="E42" s="143">
        <f>2501.35+5500</f>
        <v>8001.35</v>
      </c>
      <c r="F42" s="143">
        <v>0</v>
      </c>
      <c r="G42" s="144">
        <f>Tabla3[[#This Row],[INGRESOS]]-Tabla3[[#This Row],[EGRESOS]]</f>
        <v>-8001.35</v>
      </c>
      <c r="H42" s="147"/>
      <c r="I42" s="148">
        <v>1140</v>
      </c>
      <c r="J42" s="149">
        <f>Tabla3[[#This Row],[EGRESOS]]/Tabla3[[#This Row],[TC]]</f>
        <v>7.0187280701754391</v>
      </c>
      <c r="K42" s="149">
        <f>Tabla3[[#This Row],[INGRESOS]]/Tabla3[[#This Row],[TC]]</f>
        <v>0</v>
      </c>
      <c r="L42" s="7" t="s">
        <v>150</v>
      </c>
      <c r="M42" s="7" t="s">
        <v>151</v>
      </c>
      <c r="N42" s="7" t="s">
        <v>152</v>
      </c>
      <c r="O42" s="7" t="s">
        <v>159</v>
      </c>
      <c r="P42" t="s">
        <v>171</v>
      </c>
      <c r="Q42" s="7" t="s">
        <v>172</v>
      </c>
      <c r="R42" s="7" t="s">
        <v>399</v>
      </c>
      <c r="S42" s="7" t="s">
        <v>174</v>
      </c>
      <c r="U42" s="7" t="s">
        <v>378</v>
      </c>
      <c r="W42" s="7" t="s">
        <v>157</v>
      </c>
      <c r="X42" s="7" t="s">
        <v>187</v>
      </c>
      <c r="Y42" s="7" t="s">
        <v>164</v>
      </c>
    </row>
    <row r="43" spans="1:25" s="7" customFormat="1" hidden="1" x14ac:dyDescent="0.25">
      <c r="A43" s="140" t="s">
        <v>54</v>
      </c>
      <c r="B43" s="141">
        <v>45698</v>
      </c>
      <c r="C43" s="142" t="s">
        <v>391</v>
      </c>
      <c r="D43" s="142"/>
      <c r="E43" s="143">
        <v>100000</v>
      </c>
      <c r="F43" s="143">
        <v>0</v>
      </c>
      <c r="G43" s="144">
        <f>Tabla3[[#This Row],[INGRESOS]]-Tabla3[[#This Row],[EGRESOS]]</f>
        <v>-100000</v>
      </c>
      <c r="H43" s="147">
        <v>-5915109.6699999999</v>
      </c>
      <c r="I43" s="148">
        <v>1140</v>
      </c>
      <c r="J43" s="149">
        <f>Tabla3[[#This Row],[EGRESOS]]/Tabla3[[#This Row],[TC]]</f>
        <v>87.719298245614041</v>
      </c>
      <c r="K43" s="149">
        <f>Tabla3[[#This Row],[INGRESOS]]/Tabla3[[#This Row],[TC]]</f>
        <v>0</v>
      </c>
      <c r="L43" s="7" t="s">
        <v>150</v>
      </c>
      <c r="M43" s="7" t="s">
        <v>151</v>
      </c>
      <c r="N43" s="7" t="s">
        <v>152</v>
      </c>
      <c r="O43" s="7" t="s">
        <v>159</v>
      </c>
      <c r="P43" t="s">
        <v>171</v>
      </c>
      <c r="Q43" s="7" t="s">
        <v>400</v>
      </c>
      <c r="R43" s="7" t="s">
        <v>400</v>
      </c>
      <c r="S43" s="7" t="s">
        <v>357</v>
      </c>
      <c r="U43" s="7" t="s">
        <v>378</v>
      </c>
      <c r="W43" s="7" t="s">
        <v>157</v>
      </c>
      <c r="X43" s="7" t="s">
        <v>187</v>
      </c>
      <c r="Y43" s="7" t="s">
        <v>164</v>
      </c>
    </row>
    <row r="44" spans="1:25" s="7" customFormat="1" hidden="1" x14ac:dyDescent="0.25">
      <c r="A44" s="140" t="s">
        <v>54</v>
      </c>
      <c r="B44" s="141">
        <v>45700</v>
      </c>
      <c r="C44" s="142" t="s">
        <v>158</v>
      </c>
      <c r="D44" s="142"/>
      <c r="E44" s="143">
        <v>2880.44</v>
      </c>
      <c r="F44" s="143">
        <v>0</v>
      </c>
      <c r="G44" s="144">
        <f>Tabla3[[#This Row],[INGRESOS]]-Tabla3[[#This Row],[EGRESOS]]</f>
        <v>-2880.44</v>
      </c>
      <c r="H44" s="147"/>
      <c r="I44" s="148">
        <v>1140</v>
      </c>
      <c r="J44" s="149">
        <f>Tabla3[[#This Row],[EGRESOS]]/Tabla3[[#This Row],[TC]]</f>
        <v>2.5267017543859649</v>
      </c>
      <c r="K44" s="149">
        <f>Tabla3[[#This Row],[INGRESOS]]/Tabla3[[#This Row],[TC]]</f>
        <v>0</v>
      </c>
      <c r="L44" s="7" t="s">
        <v>150</v>
      </c>
      <c r="M44" s="7" t="s">
        <v>151</v>
      </c>
      <c r="N44" s="7" t="s">
        <v>152</v>
      </c>
      <c r="O44" s="7" t="s">
        <v>159</v>
      </c>
      <c r="P44" t="s">
        <v>160</v>
      </c>
      <c r="Q44" s="7" t="s">
        <v>161</v>
      </c>
      <c r="R44" s="7" t="s">
        <v>162</v>
      </c>
      <c r="U44" s="7" t="s">
        <v>376</v>
      </c>
      <c r="W44" s="7" t="s">
        <v>157</v>
      </c>
      <c r="X44" s="7" t="s">
        <v>6</v>
      </c>
      <c r="Y44" s="7" t="s">
        <v>164</v>
      </c>
    </row>
    <row r="45" spans="1:25" s="7" customFormat="1" hidden="1" x14ac:dyDescent="0.25">
      <c r="A45" s="140" t="s">
        <v>54</v>
      </c>
      <c r="B45" s="141">
        <v>45700</v>
      </c>
      <c r="C45" s="142" t="s">
        <v>391</v>
      </c>
      <c r="D45" s="142"/>
      <c r="E45" s="143">
        <v>476800</v>
      </c>
      <c r="F45" s="143">
        <v>0</v>
      </c>
      <c r="G45" s="144">
        <f>Tabla3[[#This Row],[INGRESOS]]-Tabla3[[#This Row],[EGRESOS]]</f>
        <v>-476800</v>
      </c>
      <c r="H45" s="150"/>
      <c r="I45" s="148">
        <v>1140</v>
      </c>
      <c r="J45" s="149">
        <f>Tabla3[[#This Row],[EGRESOS]]/Tabla3[[#This Row],[TC]]</f>
        <v>418.24561403508773</v>
      </c>
      <c r="K45" s="149">
        <f>Tabla3[[#This Row],[INGRESOS]]/Tabla3[[#This Row],[TC]]</f>
        <v>0</v>
      </c>
      <c r="L45" s="7" t="s">
        <v>150</v>
      </c>
      <c r="M45" s="7" t="s">
        <v>151</v>
      </c>
      <c r="N45" s="7" t="s">
        <v>152</v>
      </c>
      <c r="O45" s="7" t="s">
        <v>159</v>
      </c>
      <c r="P45" t="s">
        <v>171</v>
      </c>
      <c r="Q45" s="7" t="s">
        <v>172</v>
      </c>
      <c r="R45" s="7" t="s">
        <v>401</v>
      </c>
      <c r="S45" s="7" t="s">
        <v>174</v>
      </c>
      <c r="U45" s="7" t="s">
        <v>378</v>
      </c>
      <c r="W45" s="7" t="s">
        <v>157</v>
      </c>
      <c r="X45" s="7" t="s">
        <v>187</v>
      </c>
      <c r="Y45" s="7" t="s">
        <v>164</v>
      </c>
    </row>
    <row r="46" spans="1:25" s="7" customFormat="1" hidden="1" x14ac:dyDescent="0.25">
      <c r="A46" s="140" t="s">
        <v>54</v>
      </c>
      <c r="B46" s="141">
        <v>45700</v>
      </c>
      <c r="C46" s="142" t="s">
        <v>391</v>
      </c>
      <c r="D46" s="142"/>
      <c r="E46" s="143">
        <v>3273</v>
      </c>
      <c r="F46" s="143">
        <v>0</v>
      </c>
      <c r="G46" s="144">
        <f>Tabla3[[#This Row],[INGRESOS]]-Tabla3[[#This Row],[EGRESOS]]</f>
        <v>-3273</v>
      </c>
      <c r="H46" s="147">
        <v>-6398063.1100000003</v>
      </c>
      <c r="I46" s="148">
        <v>1140</v>
      </c>
      <c r="J46" s="149">
        <f>Tabla3[[#This Row],[EGRESOS]]/Tabla3[[#This Row],[TC]]</f>
        <v>2.8710526315789475</v>
      </c>
      <c r="K46" s="149">
        <f>Tabla3[[#This Row],[INGRESOS]]/Tabla3[[#This Row],[TC]]</f>
        <v>0</v>
      </c>
      <c r="L46" s="7" t="s">
        <v>150</v>
      </c>
      <c r="M46" s="7" t="s">
        <v>151</v>
      </c>
      <c r="N46" s="7" t="s">
        <v>152</v>
      </c>
      <c r="O46" s="7" t="s">
        <v>159</v>
      </c>
      <c r="P46" t="s">
        <v>171</v>
      </c>
      <c r="Q46" s="7" t="s">
        <v>172</v>
      </c>
      <c r="R46" s="7" t="s">
        <v>402</v>
      </c>
      <c r="S46" s="7" t="s">
        <v>365</v>
      </c>
      <c r="U46" s="7" t="s">
        <v>378</v>
      </c>
      <c r="W46" s="7" t="s">
        <v>157</v>
      </c>
      <c r="X46" s="7" t="s">
        <v>187</v>
      </c>
      <c r="Y46" s="7" t="s">
        <v>164</v>
      </c>
    </row>
    <row r="47" spans="1:25" s="7" customFormat="1" hidden="1" x14ac:dyDescent="0.25">
      <c r="A47" s="140" t="s">
        <v>54</v>
      </c>
      <c r="B47" s="141">
        <v>45702</v>
      </c>
      <c r="C47" s="142" t="s">
        <v>149</v>
      </c>
      <c r="D47" s="142"/>
      <c r="E47" s="143">
        <v>2000000</v>
      </c>
      <c r="F47" s="143">
        <v>0</v>
      </c>
      <c r="G47" s="144">
        <f>Tabla3[[#This Row],[INGRESOS]]-Tabla3[[#This Row],[EGRESOS]]</f>
        <v>-2000000</v>
      </c>
      <c r="H47" s="147">
        <v>-8398063.1099999994</v>
      </c>
      <c r="I47" s="148">
        <v>1140</v>
      </c>
      <c r="J47" s="149">
        <f>Tabla3[[#This Row],[EGRESOS]]/Tabla3[[#This Row],[TC]]</f>
        <v>1754.3859649122808</v>
      </c>
      <c r="K47" s="149">
        <f>Tabla3[[#This Row],[INGRESOS]]/Tabla3[[#This Row],[TC]]</f>
        <v>0</v>
      </c>
      <c r="L47" s="7" t="s">
        <v>150</v>
      </c>
      <c r="M47" s="7" t="s">
        <v>151</v>
      </c>
      <c r="N47" s="7" t="s">
        <v>152</v>
      </c>
      <c r="O47" s="7" t="s">
        <v>153</v>
      </c>
      <c r="P47" t="s">
        <v>154</v>
      </c>
      <c r="Q47" s="7" t="s">
        <v>155</v>
      </c>
      <c r="R47" s="7" t="s">
        <v>178</v>
      </c>
      <c r="U47" s="7" t="s">
        <v>375</v>
      </c>
      <c r="W47" s="7" t="s">
        <v>157</v>
      </c>
    </row>
    <row r="48" spans="1:25" s="7" customFormat="1" hidden="1" x14ac:dyDescent="0.25">
      <c r="A48" s="140" t="s">
        <v>54</v>
      </c>
      <c r="B48" s="141">
        <v>45712</v>
      </c>
      <c r="C48" s="142" t="s">
        <v>177</v>
      </c>
      <c r="D48" s="142"/>
      <c r="E48" s="143">
        <v>500000</v>
      </c>
      <c r="F48" s="143">
        <v>0</v>
      </c>
      <c r="G48" s="144">
        <f>Tabla3[[#This Row],[INGRESOS]]-Tabla3[[#This Row],[EGRESOS]]</f>
        <v>-500000</v>
      </c>
      <c r="H48" s="147">
        <v>-8898063.1099999994</v>
      </c>
      <c r="I48" s="161">
        <v>1140</v>
      </c>
      <c r="J48" s="162">
        <f>Tabla3[[#This Row],[EGRESOS]]/Tabla3[[#This Row],[TC]]</f>
        <v>438.59649122807019</v>
      </c>
      <c r="K48" s="162">
        <f>Tabla3[[#This Row],[INGRESOS]]/Tabla3[[#This Row],[TC]]</f>
        <v>0</v>
      </c>
      <c r="L48" s="125" t="s">
        <v>150</v>
      </c>
      <c r="M48" s="125" t="s">
        <v>151</v>
      </c>
      <c r="N48" s="125" t="s">
        <v>152</v>
      </c>
      <c r="O48" s="7" t="s">
        <v>153</v>
      </c>
      <c r="P48" t="s">
        <v>154</v>
      </c>
      <c r="Q48" s="7" t="s">
        <v>155</v>
      </c>
      <c r="R48" s="7" t="s">
        <v>178</v>
      </c>
      <c r="U48" s="7" t="s">
        <v>375</v>
      </c>
      <c r="W48" s="7" t="s">
        <v>157</v>
      </c>
    </row>
    <row r="49" spans="1:25" s="7" customFormat="1" hidden="1" x14ac:dyDescent="0.25">
      <c r="A49" s="193" t="s">
        <v>54</v>
      </c>
      <c r="B49" s="158">
        <v>45713</v>
      </c>
      <c r="C49" s="159" t="s">
        <v>158</v>
      </c>
      <c r="D49" s="159"/>
      <c r="E49" s="160">
        <v>4804.8599999999997</v>
      </c>
      <c r="F49" s="160">
        <v>0</v>
      </c>
      <c r="G49" s="194">
        <f>Tabla3[[#This Row],[INGRESOS]]-Tabla3[[#This Row],[EGRESOS]]</f>
        <v>-4804.8599999999997</v>
      </c>
      <c r="H49" s="147"/>
      <c r="I49" s="161">
        <v>1140</v>
      </c>
      <c r="J49" s="162">
        <f>Tabla3[[#This Row],[EGRESOS]]/Tabla3[[#This Row],[TC]]</f>
        <v>4.2147894736842106</v>
      </c>
      <c r="K49" s="162">
        <f>Tabla3[[#This Row],[INGRESOS]]/Tabla3[[#This Row],[TC]]</f>
        <v>0</v>
      </c>
      <c r="L49" s="125" t="s">
        <v>150</v>
      </c>
      <c r="M49" s="125" t="s">
        <v>151</v>
      </c>
      <c r="N49" s="125" t="s">
        <v>152</v>
      </c>
      <c r="O49" s="125" t="s">
        <v>159</v>
      </c>
      <c r="P49" s="195" t="s">
        <v>160</v>
      </c>
      <c r="Q49" s="125" t="s">
        <v>161</v>
      </c>
      <c r="R49" s="125" t="s">
        <v>179</v>
      </c>
      <c r="S49" s="125"/>
      <c r="T49" s="125"/>
      <c r="U49" s="125" t="s">
        <v>376</v>
      </c>
      <c r="V49" s="125"/>
      <c r="W49" s="125" t="s">
        <v>157</v>
      </c>
      <c r="X49" s="125" t="s">
        <v>6</v>
      </c>
      <c r="Y49" s="125" t="s">
        <v>164</v>
      </c>
    </row>
    <row r="50" spans="1:25" s="7" customFormat="1" hidden="1" x14ac:dyDescent="0.25">
      <c r="A50" s="193" t="s">
        <v>54</v>
      </c>
      <c r="B50" s="158">
        <v>45713</v>
      </c>
      <c r="C50" s="159" t="s">
        <v>391</v>
      </c>
      <c r="D50" s="159"/>
      <c r="E50" s="160">
        <v>390000</v>
      </c>
      <c r="F50" s="160">
        <v>0</v>
      </c>
      <c r="G50" s="194">
        <f>Tabla3[[#This Row],[INGRESOS]]-Tabla3[[#This Row],[EGRESOS]]</f>
        <v>-390000</v>
      </c>
      <c r="H50" s="147"/>
      <c r="I50" s="161">
        <v>1140</v>
      </c>
      <c r="J50" s="162">
        <f>Tabla3[[#This Row],[EGRESOS]]/Tabla3[[#This Row],[TC]]</f>
        <v>342.10526315789474</v>
      </c>
      <c r="K50" s="162">
        <f>Tabla3[[#This Row],[INGRESOS]]/Tabla3[[#This Row],[TC]]</f>
        <v>0</v>
      </c>
      <c r="L50" s="125" t="s">
        <v>150</v>
      </c>
      <c r="M50" s="125" t="s">
        <v>151</v>
      </c>
      <c r="N50" s="125" t="s">
        <v>152</v>
      </c>
      <c r="O50" s="125" t="s">
        <v>159</v>
      </c>
      <c r="P50" s="195" t="s">
        <v>171</v>
      </c>
      <c r="Q50" s="125" t="s">
        <v>400</v>
      </c>
      <c r="R50" s="125" t="s">
        <v>403</v>
      </c>
      <c r="S50" s="125" t="s">
        <v>365</v>
      </c>
      <c r="T50" s="125"/>
      <c r="U50" s="125" t="s">
        <v>378</v>
      </c>
      <c r="V50" s="125"/>
      <c r="W50" s="125" t="s">
        <v>157</v>
      </c>
      <c r="X50" s="125" t="s">
        <v>187</v>
      </c>
      <c r="Y50" s="125" t="s">
        <v>164</v>
      </c>
    </row>
    <row r="51" spans="1:25" s="7" customFormat="1" hidden="1" x14ac:dyDescent="0.25">
      <c r="A51" s="193" t="s">
        <v>54</v>
      </c>
      <c r="B51" s="158">
        <v>45713</v>
      </c>
      <c r="C51" s="159" t="s">
        <v>404</v>
      </c>
      <c r="D51" s="159"/>
      <c r="E51" s="160">
        <v>410810</v>
      </c>
      <c r="F51" s="160">
        <v>0</v>
      </c>
      <c r="G51" s="194">
        <f>Tabla3[[#This Row],[INGRESOS]]-Tabla3[[#This Row],[EGRESOS]]</f>
        <v>-410810</v>
      </c>
      <c r="H51" s="194">
        <v>-9703677.9700000007</v>
      </c>
      <c r="I51" s="161">
        <v>1140</v>
      </c>
      <c r="J51" s="162">
        <f>Tabla3[[#This Row],[EGRESOS]]/Tabla3[[#This Row],[TC]]</f>
        <v>360.35964912280701</v>
      </c>
      <c r="K51" s="162">
        <f>Tabla3[[#This Row],[INGRESOS]]/Tabla3[[#This Row],[TC]]</f>
        <v>0</v>
      </c>
      <c r="L51" s="125" t="s">
        <v>150</v>
      </c>
      <c r="M51" s="125" t="s">
        <v>151</v>
      </c>
      <c r="N51" s="125" t="s">
        <v>152</v>
      </c>
      <c r="O51" s="125" t="s">
        <v>182</v>
      </c>
      <c r="P51" s="125" t="s">
        <v>183</v>
      </c>
      <c r="Q51" s="125" t="s">
        <v>184</v>
      </c>
      <c r="R51" s="195" t="s">
        <v>184</v>
      </c>
      <c r="S51" s="125" t="s">
        <v>186</v>
      </c>
      <c r="T51" s="125" t="s">
        <v>405</v>
      </c>
      <c r="U51" s="125" t="s">
        <v>380</v>
      </c>
      <c r="V51" s="125"/>
      <c r="W51" s="125" t="s">
        <v>157</v>
      </c>
      <c r="X51" s="125" t="s">
        <v>187</v>
      </c>
      <c r="Y51" s="125" t="s">
        <v>164</v>
      </c>
    </row>
    <row r="52" spans="1:25" s="7" customFormat="1" hidden="1" x14ac:dyDescent="0.25">
      <c r="A52" s="193" t="s">
        <v>54</v>
      </c>
      <c r="B52" s="158">
        <v>45716</v>
      </c>
      <c r="C52" s="159" t="s">
        <v>383</v>
      </c>
      <c r="D52" s="159"/>
      <c r="E52" s="160">
        <v>3422.05</v>
      </c>
      <c r="F52" s="160">
        <v>0</v>
      </c>
      <c r="G52" s="194">
        <f>Tabla3[[#This Row],[INGRESOS]]-Tabla3[[#This Row],[EGRESOS]]</f>
        <v>-3422.05</v>
      </c>
      <c r="H52" s="194"/>
      <c r="I52" s="161">
        <v>1140</v>
      </c>
      <c r="J52" s="162">
        <f>Tabla3[[#This Row],[EGRESOS]]/Tabla3[[#This Row],[TC]]</f>
        <v>3.0017982456140353</v>
      </c>
      <c r="K52" s="162">
        <f>Tabla3[[#This Row],[INGRESOS]]/Tabla3[[#This Row],[TC]]</f>
        <v>0</v>
      </c>
      <c r="L52" s="125" t="s">
        <v>150</v>
      </c>
      <c r="M52" s="125" t="s">
        <v>151</v>
      </c>
      <c r="N52" s="125" t="s">
        <v>152</v>
      </c>
      <c r="O52" s="125" t="s">
        <v>159</v>
      </c>
      <c r="P52" s="195" t="s">
        <v>160</v>
      </c>
      <c r="Q52" s="125" t="s">
        <v>161</v>
      </c>
      <c r="R52" s="195" t="s">
        <v>239</v>
      </c>
      <c r="S52" s="125"/>
      <c r="T52" s="125"/>
      <c r="U52" s="125" t="s">
        <v>376</v>
      </c>
      <c r="V52" s="125"/>
      <c r="W52" s="125" t="s">
        <v>157</v>
      </c>
      <c r="X52" s="125" t="s">
        <v>6</v>
      </c>
      <c r="Y52" s="125" t="s">
        <v>164</v>
      </c>
    </row>
    <row r="53" spans="1:25" s="7" customFormat="1" hidden="1" x14ac:dyDescent="0.25">
      <c r="A53" s="193" t="s">
        <v>54</v>
      </c>
      <c r="B53" s="158">
        <v>45716</v>
      </c>
      <c r="C53" s="159" t="s">
        <v>384</v>
      </c>
      <c r="D53" s="159"/>
      <c r="E53" s="160">
        <v>228136.62</v>
      </c>
      <c r="F53" s="160">
        <v>0</v>
      </c>
      <c r="G53" s="194">
        <f>Tabla3[[#This Row],[INGRESOS]]-Tabla3[[#This Row],[EGRESOS]]</f>
        <v>-228136.62</v>
      </c>
      <c r="H53" s="194"/>
      <c r="I53" s="161">
        <v>1140</v>
      </c>
      <c r="J53" s="162">
        <f>Tabla3[[#This Row],[EGRESOS]]/Tabla3[[#This Row],[TC]]</f>
        <v>200.11984210526316</v>
      </c>
      <c r="K53" s="162">
        <f>Tabla3[[#This Row],[INGRESOS]]/Tabla3[[#This Row],[TC]]</f>
        <v>0</v>
      </c>
      <c r="L53" s="125" t="s">
        <v>150</v>
      </c>
      <c r="M53" s="125" t="s">
        <v>151</v>
      </c>
      <c r="N53" s="125" t="s">
        <v>152</v>
      </c>
      <c r="O53" s="125" t="s">
        <v>159</v>
      </c>
      <c r="P53" s="195" t="s">
        <v>235</v>
      </c>
      <c r="Q53" s="125" t="s">
        <v>236</v>
      </c>
      <c r="R53" s="195"/>
      <c r="S53" s="125"/>
      <c r="T53" s="125"/>
      <c r="U53" s="125" t="s">
        <v>376</v>
      </c>
      <c r="V53" s="125"/>
      <c r="W53" s="125" t="s">
        <v>157</v>
      </c>
      <c r="X53" s="125" t="s">
        <v>6</v>
      </c>
      <c r="Y53" s="125" t="s">
        <v>164</v>
      </c>
    </row>
    <row r="54" spans="1:25" s="7" customFormat="1" hidden="1" x14ac:dyDescent="0.25">
      <c r="A54" s="193" t="s">
        <v>54</v>
      </c>
      <c r="B54" s="158">
        <v>45716</v>
      </c>
      <c r="C54" s="159" t="s">
        <v>158</v>
      </c>
      <c r="D54" s="159"/>
      <c r="E54" s="160">
        <v>1802.63</v>
      </c>
      <c r="F54" s="160">
        <v>0</v>
      </c>
      <c r="G54" s="194">
        <f>Tabla3[[#This Row],[INGRESOS]]-Tabla3[[#This Row],[EGRESOS]]</f>
        <v>-1802.63</v>
      </c>
      <c r="H54" s="194"/>
      <c r="I54" s="161">
        <v>1140</v>
      </c>
      <c r="J54" s="162">
        <f>Tabla3[[#This Row],[EGRESOS]]/Tabla3[[#This Row],[TC]]</f>
        <v>1.5812543859649124</v>
      </c>
      <c r="K54" s="162">
        <f>Tabla3[[#This Row],[INGRESOS]]/Tabla3[[#This Row],[TC]]</f>
        <v>0</v>
      </c>
      <c r="L54" s="125" t="s">
        <v>150</v>
      </c>
      <c r="M54" s="125" t="s">
        <v>151</v>
      </c>
      <c r="N54" s="125" t="s">
        <v>152</v>
      </c>
      <c r="O54" s="125" t="s">
        <v>159</v>
      </c>
      <c r="P54" s="195" t="s">
        <v>160</v>
      </c>
      <c r="Q54" s="125" t="s">
        <v>161</v>
      </c>
      <c r="R54" s="195" t="s">
        <v>162</v>
      </c>
      <c r="S54" s="125"/>
      <c r="T54" s="125"/>
      <c r="U54" s="125" t="s">
        <v>376</v>
      </c>
      <c r="V54" s="125"/>
      <c r="W54" s="125" t="s">
        <v>157</v>
      </c>
      <c r="X54" s="125" t="s">
        <v>6</v>
      </c>
      <c r="Y54" s="125" t="s">
        <v>164</v>
      </c>
    </row>
    <row r="55" spans="1:25" s="7" customFormat="1" hidden="1" x14ac:dyDescent="0.25">
      <c r="A55" s="193" t="s">
        <v>54</v>
      </c>
      <c r="B55" s="158">
        <v>45716</v>
      </c>
      <c r="C55" s="159" t="s">
        <v>385</v>
      </c>
      <c r="D55" s="159"/>
      <c r="E55" s="160">
        <v>23954.35</v>
      </c>
      <c r="F55" s="160">
        <v>0</v>
      </c>
      <c r="G55" s="194">
        <f>Tabla3[[#This Row],[INGRESOS]]-Tabla3[[#This Row],[EGRESOS]]</f>
        <v>-23954.35</v>
      </c>
      <c r="H55" s="194"/>
      <c r="I55" s="161">
        <v>1140</v>
      </c>
      <c r="J55" s="162">
        <f>Tabla3[[#This Row],[EGRESOS]]/Tabla3[[#This Row],[TC]]</f>
        <v>21.012587719298246</v>
      </c>
      <c r="K55" s="162">
        <f>Tabla3[[#This Row],[INGRESOS]]/Tabla3[[#This Row],[TC]]</f>
        <v>0</v>
      </c>
      <c r="L55" s="125" t="s">
        <v>150</v>
      </c>
      <c r="M55" s="125" t="s">
        <v>151</v>
      </c>
      <c r="N55" s="125" t="s">
        <v>152</v>
      </c>
      <c r="O55" s="125" t="s">
        <v>159</v>
      </c>
      <c r="P55" s="195" t="s">
        <v>160</v>
      </c>
      <c r="Q55" s="125" t="s">
        <v>161</v>
      </c>
      <c r="R55" s="195" t="s">
        <v>386</v>
      </c>
      <c r="S55" s="125"/>
      <c r="T55" s="125"/>
      <c r="U55" s="125" t="s">
        <v>376</v>
      </c>
      <c r="V55" s="125"/>
      <c r="W55" s="125" t="s">
        <v>157</v>
      </c>
      <c r="X55" s="125" t="s">
        <v>6</v>
      </c>
      <c r="Y55" s="125" t="s">
        <v>164</v>
      </c>
    </row>
    <row r="56" spans="1:25" s="7" customFormat="1" hidden="1" x14ac:dyDescent="0.25">
      <c r="A56" s="193" t="s">
        <v>54</v>
      </c>
      <c r="B56" s="158">
        <v>45716</v>
      </c>
      <c r="C56" s="159" t="s">
        <v>240</v>
      </c>
      <c r="D56" s="159"/>
      <c r="E56" s="160">
        <v>6615</v>
      </c>
      <c r="F56" s="160">
        <v>0</v>
      </c>
      <c r="G56" s="194">
        <f>Tabla3[[#This Row],[INGRESOS]]-Tabla3[[#This Row],[EGRESOS]]</f>
        <v>-6615</v>
      </c>
      <c r="H56" s="194"/>
      <c r="I56" s="161">
        <v>1140</v>
      </c>
      <c r="J56" s="162">
        <f>Tabla3[[#This Row],[EGRESOS]]/Tabla3[[#This Row],[TC]]</f>
        <v>5.8026315789473681</v>
      </c>
      <c r="K56" s="162">
        <f>Tabla3[[#This Row],[INGRESOS]]/Tabla3[[#This Row],[TC]]</f>
        <v>0</v>
      </c>
      <c r="L56" s="125" t="s">
        <v>150</v>
      </c>
      <c r="M56" s="125" t="s">
        <v>151</v>
      </c>
      <c r="N56" s="125" t="s">
        <v>152</v>
      </c>
      <c r="O56" s="125" t="s">
        <v>159</v>
      </c>
      <c r="P56" s="195" t="s">
        <v>160</v>
      </c>
      <c r="Q56" s="125" t="s">
        <v>161</v>
      </c>
      <c r="R56" s="195" t="s">
        <v>162</v>
      </c>
      <c r="S56" s="125"/>
      <c r="T56" s="125"/>
      <c r="U56" s="125" t="s">
        <v>376</v>
      </c>
      <c r="V56" s="125"/>
      <c r="W56" s="125" t="s">
        <v>157</v>
      </c>
      <c r="X56" s="125" t="s">
        <v>6</v>
      </c>
      <c r="Y56" s="125" t="s">
        <v>164</v>
      </c>
    </row>
    <row r="57" spans="1:25" s="7" customFormat="1" hidden="1" x14ac:dyDescent="0.25">
      <c r="A57" s="193" t="s">
        <v>54</v>
      </c>
      <c r="B57" s="158">
        <v>45716</v>
      </c>
      <c r="C57" s="159" t="s">
        <v>387</v>
      </c>
      <c r="D57" s="159"/>
      <c r="E57" s="160">
        <v>5864.99</v>
      </c>
      <c r="F57" s="160">
        <v>0</v>
      </c>
      <c r="G57" s="194">
        <f>Tabla3[[#This Row],[INGRESOS]]-Tabla3[[#This Row],[EGRESOS]]</f>
        <v>-5864.99</v>
      </c>
      <c r="H57" s="194"/>
      <c r="I57" s="161">
        <v>1140</v>
      </c>
      <c r="J57" s="162">
        <f>Tabla3[[#This Row],[EGRESOS]]/Tabla3[[#This Row],[TC]]</f>
        <v>5.1447280701754385</v>
      </c>
      <c r="K57" s="162">
        <f>Tabla3[[#This Row],[INGRESOS]]/Tabla3[[#This Row],[TC]]</f>
        <v>0</v>
      </c>
      <c r="L57" s="125" t="s">
        <v>150</v>
      </c>
      <c r="M57" s="125" t="s">
        <v>151</v>
      </c>
      <c r="N57" s="125" t="s">
        <v>152</v>
      </c>
      <c r="O57" s="125" t="s">
        <v>159</v>
      </c>
      <c r="P57" s="195" t="s">
        <v>160</v>
      </c>
      <c r="Q57" s="125" t="s">
        <v>161</v>
      </c>
      <c r="R57" s="195" t="s">
        <v>245</v>
      </c>
      <c r="S57" s="125"/>
      <c r="T57" s="125"/>
      <c r="U57" s="125" t="s">
        <v>376</v>
      </c>
      <c r="V57" s="125"/>
      <c r="W57" s="125" t="s">
        <v>157</v>
      </c>
      <c r="X57" s="125" t="s">
        <v>6</v>
      </c>
      <c r="Y57" s="125" t="s">
        <v>164</v>
      </c>
    </row>
    <row r="58" spans="1:25" s="7" customFormat="1" hidden="1" x14ac:dyDescent="0.25">
      <c r="A58" s="193" t="s">
        <v>54</v>
      </c>
      <c r="B58" s="158">
        <v>45716</v>
      </c>
      <c r="C58" s="159" t="s">
        <v>388</v>
      </c>
      <c r="D58" s="159"/>
      <c r="E58" s="160">
        <v>31500</v>
      </c>
      <c r="F58" s="160">
        <v>0</v>
      </c>
      <c r="G58" s="194">
        <f>Tabla3[[#This Row],[INGRESOS]]-Tabla3[[#This Row],[EGRESOS]]</f>
        <v>-31500</v>
      </c>
      <c r="H58" s="194"/>
      <c r="I58" s="161">
        <v>1140</v>
      </c>
      <c r="J58" s="162">
        <f>Tabla3[[#This Row],[EGRESOS]]/Tabla3[[#This Row],[TC]]</f>
        <v>27.631578947368421</v>
      </c>
      <c r="K58" s="162">
        <f>Tabla3[[#This Row],[INGRESOS]]/Tabla3[[#This Row],[TC]]</f>
        <v>0</v>
      </c>
      <c r="L58" s="125" t="s">
        <v>150</v>
      </c>
      <c r="M58" s="125" t="s">
        <v>151</v>
      </c>
      <c r="N58" s="125" t="s">
        <v>152</v>
      </c>
      <c r="O58" s="125" t="s">
        <v>159</v>
      </c>
      <c r="P58" s="125" t="s">
        <v>163</v>
      </c>
      <c r="Q58" s="125" t="s">
        <v>215</v>
      </c>
      <c r="R58" s="195"/>
      <c r="S58" s="125"/>
      <c r="T58" s="125"/>
      <c r="U58" s="125" t="s">
        <v>376</v>
      </c>
      <c r="V58" s="125"/>
      <c r="W58" s="125" t="s">
        <v>157</v>
      </c>
      <c r="X58" s="125" t="s">
        <v>6</v>
      </c>
      <c r="Y58" s="125" t="s">
        <v>164</v>
      </c>
    </row>
    <row r="59" spans="1:25" s="7" customFormat="1" hidden="1" x14ac:dyDescent="0.25">
      <c r="A59" s="193" t="s">
        <v>54</v>
      </c>
      <c r="B59" s="158">
        <v>45716</v>
      </c>
      <c r="C59" s="159" t="s">
        <v>239</v>
      </c>
      <c r="D59" s="159"/>
      <c r="E59" s="160">
        <v>945</v>
      </c>
      <c r="F59" s="160">
        <v>0</v>
      </c>
      <c r="G59" s="194">
        <f>Tabla3[[#This Row],[INGRESOS]]-Tabla3[[#This Row],[EGRESOS]]</f>
        <v>-945</v>
      </c>
      <c r="H59" s="194"/>
      <c r="I59" s="161">
        <v>1140</v>
      </c>
      <c r="J59" s="162">
        <f>Tabla3[[#This Row],[EGRESOS]]/Tabla3[[#This Row],[TC]]</f>
        <v>0.82894736842105265</v>
      </c>
      <c r="K59" s="162">
        <f>Tabla3[[#This Row],[INGRESOS]]/Tabla3[[#This Row],[TC]]</f>
        <v>0</v>
      </c>
      <c r="L59" s="125" t="s">
        <v>150</v>
      </c>
      <c r="M59" s="125" t="s">
        <v>151</v>
      </c>
      <c r="N59" s="125" t="s">
        <v>152</v>
      </c>
      <c r="O59" s="125" t="s">
        <v>159</v>
      </c>
      <c r="P59" s="195" t="s">
        <v>160</v>
      </c>
      <c r="Q59" s="125" t="s">
        <v>161</v>
      </c>
      <c r="R59" s="195" t="s">
        <v>179</v>
      </c>
      <c r="S59" s="125"/>
      <c r="T59" s="125"/>
      <c r="U59" s="125" t="s">
        <v>376</v>
      </c>
      <c r="V59" s="125"/>
      <c r="W59" s="125" t="s">
        <v>157</v>
      </c>
      <c r="X59" s="125" t="s">
        <v>6</v>
      </c>
      <c r="Y59" s="125" t="s">
        <v>164</v>
      </c>
    </row>
    <row r="60" spans="1:25" s="7" customFormat="1" hidden="1" x14ac:dyDescent="0.25">
      <c r="A60" s="193" t="str">
        <f>"MARZO"</f>
        <v>MARZO</v>
      </c>
      <c r="B60" s="158">
        <v>45721</v>
      </c>
      <c r="C60" s="159" t="s">
        <v>177</v>
      </c>
      <c r="D60" s="159"/>
      <c r="E60" s="160">
        <v>290000</v>
      </c>
      <c r="F60" s="160">
        <v>0</v>
      </c>
      <c r="G60" s="194">
        <f>Tabla3[[#This Row],[INGRESOS]]-Tabla3[[#This Row],[EGRESOS]]</f>
        <v>-290000</v>
      </c>
      <c r="H60" s="194"/>
      <c r="I60" s="161">
        <v>1140</v>
      </c>
      <c r="J60" s="162">
        <f>Tabla3[[#This Row],[EGRESOS]]/Tabla3[[#This Row],[TC]]</f>
        <v>254.38596491228071</v>
      </c>
      <c r="K60" s="162">
        <f>Tabla3[[#This Row],[INGRESOS]]/Tabla3[[#This Row],[TC]]</f>
        <v>0</v>
      </c>
      <c r="L60" s="125" t="s">
        <v>150</v>
      </c>
      <c r="M60" s="125" t="s">
        <v>151</v>
      </c>
      <c r="N60" s="125" t="s">
        <v>152</v>
      </c>
      <c r="O60" s="125" t="s">
        <v>153</v>
      </c>
      <c r="P60" s="125" t="s">
        <v>154</v>
      </c>
      <c r="Q60" s="125" t="s">
        <v>155</v>
      </c>
      <c r="R60" s="195" t="s">
        <v>178</v>
      </c>
      <c r="S60" s="125"/>
      <c r="T60" s="125"/>
      <c r="U60" s="125" t="s">
        <v>375</v>
      </c>
      <c r="V60" s="125"/>
      <c r="W60" s="125" t="s">
        <v>157</v>
      </c>
      <c r="X60" s="125"/>
      <c r="Y60" s="125"/>
    </row>
    <row r="61" spans="1:25" s="7" customFormat="1" hidden="1" x14ac:dyDescent="0.25">
      <c r="A61" s="193" t="s">
        <v>55</v>
      </c>
      <c r="B61" s="158">
        <v>45727</v>
      </c>
      <c r="C61" s="159" t="s">
        <v>406</v>
      </c>
      <c r="D61" s="159"/>
      <c r="E61" s="160">
        <v>0</v>
      </c>
      <c r="F61" s="160">
        <v>310000</v>
      </c>
      <c r="G61" s="194">
        <f>Tabla3[[#This Row],[INGRESOS]]-Tabla3[[#This Row],[EGRESOS]]</f>
        <v>310000</v>
      </c>
      <c r="H61" s="157"/>
      <c r="I61" s="161">
        <v>1140</v>
      </c>
      <c r="J61" s="162">
        <f>Tabla3[[#This Row],[EGRESOS]]/Tabla3[[#This Row],[TC]]</f>
        <v>0</v>
      </c>
      <c r="K61" s="162">
        <f>Tabla3[[#This Row],[INGRESOS]]/Tabla3[[#This Row],[TC]]</f>
        <v>271.92982456140351</v>
      </c>
      <c r="L61" s="125" t="s">
        <v>150</v>
      </c>
      <c r="M61" s="125" t="s">
        <v>151</v>
      </c>
      <c r="N61" s="125" t="s">
        <v>152</v>
      </c>
      <c r="O61" s="125" t="s">
        <v>159</v>
      </c>
      <c r="P61" s="125" t="s">
        <v>166</v>
      </c>
      <c r="Q61" s="125" t="s">
        <v>407</v>
      </c>
      <c r="R61" s="195"/>
      <c r="S61" s="125" t="s">
        <v>169</v>
      </c>
      <c r="T61" s="125"/>
      <c r="U61" s="125" t="s">
        <v>408</v>
      </c>
      <c r="V61" s="125" t="s">
        <v>169</v>
      </c>
      <c r="W61" s="125" t="s">
        <v>157</v>
      </c>
      <c r="X61" s="125" t="s">
        <v>164</v>
      </c>
      <c r="Y61" s="125" t="s">
        <v>409</v>
      </c>
    </row>
    <row r="62" spans="1:25" s="7" customFormat="1" hidden="1" x14ac:dyDescent="0.25">
      <c r="A62" s="193" t="s">
        <v>55</v>
      </c>
      <c r="B62" s="158">
        <v>45727</v>
      </c>
      <c r="C62" s="159" t="s">
        <v>410</v>
      </c>
      <c r="D62" s="159"/>
      <c r="E62" s="160">
        <v>1860</v>
      </c>
      <c r="F62" s="160">
        <v>0</v>
      </c>
      <c r="G62" s="194">
        <f>Tabla3[[#This Row],[INGRESOS]]-Tabla3[[#This Row],[EGRESOS]]</f>
        <v>-1860</v>
      </c>
      <c r="H62" s="157"/>
      <c r="I62" s="161">
        <v>1140</v>
      </c>
      <c r="J62" s="162">
        <f>Tabla3[[#This Row],[EGRESOS]]/Tabla3[[#This Row],[TC]]</f>
        <v>1.631578947368421</v>
      </c>
      <c r="K62" s="162">
        <f>Tabla3[[#This Row],[INGRESOS]]/Tabla3[[#This Row],[TC]]</f>
        <v>0</v>
      </c>
      <c r="L62" s="125" t="s">
        <v>150</v>
      </c>
      <c r="M62" s="125" t="s">
        <v>151</v>
      </c>
      <c r="N62" s="125" t="s">
        <v>152</v>
      </c>
      <c r="O62" s="125" t="s">
        <v>159</v>
      </c>
      <c r="P62" s="195" t="s">
        <v>160</v>
      </c>
      <c r="Q62" s="125" t="s">
        <v>161</v>
      </c>
      <c r="R62" s="195" t="s">
        <v>179</v>
      </c>
      <c r="S62" s="125"/>
      <c r="T62" s="125"/>
      <c r="U62" s="195" t="s">
        <v>376</v>
      </c>
      <c r="V62" s="125"/>
      <c r="W62" s="125" t="s">
        <v>157</v>
      </c>
      <c r="X62" s="195" t="s">
        <v>6</v>
      </c>
      <c r="Y62" s="195" t="s">
        <v>164</v>
      </c>
    </row>
    <row r="63" spans="1:25" s="7" customFormat="1" hidden="1" x14ac:dyDescent="0.25">
      <c r="A63" s="193" t="s">
        <v>55</v>
      </c>
      <c r="B63" s="158">
        <v>45742</v>
      </c>
      <c r="C63" s="159" t="s">
        <v>411</v>
      </c>
      <c r="D63" s="159"/>
      <c r="E63" s="160">
        <v>0</v>
      </c>
      <c r="F63" s="160">
        <v>19664000</v>
      </c>
      <c r="G63" s="194">
        <f>Tabla3[[#This Row],[INGRESOS]]-Tabla3[[#This Row],[EGRESOS]]</f>
        <v>19664000</v>
      </c>
      <c r="H63" s="157">
        <v>9676221.3900000006</v>
      </c>
      <c r="I63" s="161">
        <v>1140</v>
      </c>
      <c r="J63" s="162">
        <f>Tabla3[[#This Row],[EGRESOS]]/Tabla3[[#This Row],[TC]]</f>
        <v>0</v>
      </c>
      <c r="K63" s="162">
        <f>Tabla3[[#This Row],[INGRESOS]]/Tabla3[[#This Row],[TC]]</f>
        <v>17249.122807017542</v>
      </c>
      <c r="L63" s="125" t="s">
        <v>150</v>
      </c>
      <c r="M63" s="125" t="s">
        <v>151</v>
      </c>
      <c r="N63" s="125" t="s">
        <v>152</v>
      </c>
      <c r="O63" s="125" t="s">
        <v>153</v>
      </c>
      <c r="P63" s="195" t="s">
        <v>342</v>
      </c>
      <c r="Q63" s="125" t="s">
        <v>343</v>
      </c>
      <c r="R63" s="195"/>
      <c r="S63" s="125" t="s">
        <v>152</v>
      </c>
      <c r="T63" s="125"/>
      <c r="U63" s="195" t="s">
        <v>412</v>
      </c>
      <c r="V63" s="125"/>
      <c r="W63" s="125" t="s">
        <v>157</v>
      </c>
      <c r="X63" s="195" t="s">
        <v>164</v>
      </c>
      <c r="Y63" s="195" t="s">
        <v>413</v>
      </c>
    </row>
    <row r="64" spans="1:25" s="7" customFormat="1" hidden="1" x14ac:dyDescent="0.25">
      <c r="A64" s="193" t="s">
        <v>55</v>
      </c>
      <c r="B64" s="158">
        <v>45747</v>
      </c>
      <c r="C64" s="159" t="s">
        <v>383</v>
      </c>
      <c r="D64" s="159"/>
      <c r="E64" s="160">
        <v>4722.55</v>
      </c>
      <c r="F64" s="160">
        <v>0</v>
      </c>
      <c r="G64" s="194">
        <f>Tabla3[[#This Row],[INGRESOS]]-Tabla3[[#This Row],[EGRESOS]]</f>
        <v>-4722.55</v>
      </c>
      <c r="H64" s="157"/>
      <c r="I64" s="161">
        <v>1140</v>
      </c>
      <c r="J64" s="162">
        <f>Tabla3[[#This Row],[EGRESOS]]/Tabla3[[#This Row],[TC]]</f>
        <v>4.1425877192982457</v>
      </c>
      <c r="K64" s="162">
        <f>Tabla3[[#This Row],[INGRESOS]]/Tabla3[[#This Row],[TC]]</f>
        <v>0</v>
      </c>
      <c r="L64" s="125" t="s">
        <v>150</v>
      </c>
      <c r="M64" s="125" t="s">
        <v>151</v>
      </c>
      <c r="N64" s="125" t="s">
        <v>152</v>
      </c>
      <c r="O64" s="125" t="s">
        <v>159</v>
      </c>
      <c r="P64" s="195" t="s">
        <v>160</v>
      </c>
      <c r="Q64" s="125" t="s">
        <v>161</v>
      </c>
      <c r="R64" s="195" t="s">
        <v>239</v>
      </c>
      <c r="S64" s="125"/>
      <c r="T64" s="125"/>
      <c r="U64" s="195" t="s">
        <v>376</v>
      </c>
      <c r="V64" s="125"/>
      <c r="W64" s="125" t="s">
        <v>157</v>
      </c>
      <c r="X64" s="195" t="s">
        <v>6</v>
      </c>
      <c r="Y64" s="195" t="s">
        <v>164</v>
      </c>
    </row>
    <row r="65" spans="1:25" s="7" customFormat="1" hidden="1" x14ac:dyDescent="0.25">
      <c r="A65" s="193" t="s">
        <v>55</v>
      </c>
      <c r="B65" s="158">
        <v>45747</v>
      </c>
      <c r="C65" s="159" t="s">
        <v>384</v>
      </c>
      <c r="D65" s="159"/>
      <c r="E65" s="160">
        <v>314836.5</v>
      </c>
      <c r="F65" s="160">
        <v>0</v>
      </c>
      <c r="G65" s="194">
        <f>Tabla3[[#This Row],[INGRESOS]]-Tabla3[[#This Row],[EGRESOS]]</f>
        <v>-314836.5</v>
      </c>
      <c r="H65" s="157"/>
      <c r="I65" s="161">
        <v>1140</v>
      </c>
      <c r="J65" s="162">
        <f>Tabla3[[#This Row],[EGRESOS]]/Tabla3[[#This Row],[TC]]</f>
        <v>276.17236842105262</v>
      </c>
      <c r="K65" s="162">
        <f>Tabla3[[#This Row],[INGRESOS]]/Tabla3[[#This Row],[TC]]</f>
        <v>0</v>
      </c>
      <c r="L65" s="125" t="s">
        <v>150</v>
      </c>
      <c r="M65" s="125" t="s">
        <v>151</v>
      </c>
      <c r="N65" s="125" t="s">
        <v>152</v>
      </c>
      <c r="O65" s="125" t="s">
        <v>159</v>
      </c>
      <c r="P65" s="195" t="s">
        <v>235</v>
      </c>
      <c r="Q65" s="125" t="s">
        <v>236</v>
      </c>
      <c r="R65" s="195"/>
      <c r="S65" s="125"/>
      <c r="T65" s="125"/>
      <c r="U65" s="195" t="s">
        <v>376</v>
      </c>
      <c r="V65" s="125"/>
      <c r="W65" s="125" t="s">
        <v>157</v>
      </c>
      <c r="X65" s="195" t="s">
        <v>6</v>
      </c>
      <c r="Y65" s="195" t="s">
        <v>164</v>
      </c>
    </row>
    <row r="66" spans="1:25" s="7" customFormat="1" hidden="1" x14ac:dyDescent="0.25">
      <c r="A66" s="193" t="s">
        <v>55</v>
      </c>
      <c r="B66" s="158">
        <v>45747</v>
      </c>
      <c r="C66" s="159" t="s">
        <v>158</v>
      </c>
      <c r="D66" s="159"/>
      <c r="E66" s="160">
        <v>2422.2399999999998</v>
      </c>
      <c r="F66" s="160">
        <v>0</v>
      </c>
      <c r="G66" s="194">
        <f>Tabla3[[#This Row],[INGRESOS]]-Tabla3[[#This Row],[EGRESOS]]</f>
        <v>-2422.2399999999998</v>
      </c>
      <c r="H66" s="157"/>
      <c r="I66" s="161">
        <v>1140</v>
      </c>
      <c r="J66" s="162">
        <f>Tabla3[[#This Row],[EGRESOS]]/Tabla3[[#This Row],[TC]]</f>
        <v>2.1247719298245613</v>
      </c>
      <c r="K66" s="162">
        <f>Tabla3[[#This Row],[INGRESOS]]/Tabla3[[#This Row],[TC]]</f>
        <v>0</v>
      </c>
      <c r="L66" s="125" t="s">
        <v>150</v>
      </c>
      <c r="M66" s="125" t="s">
        <v>151</v>
      </c>
      <c r="N66" s="125" t="s">
        <v>152</v>
      </c>
      <c r="O66" s="125" t="s">
        <v>159</v>
      </c>
      <c r="P66" s="195" t="s">
        <v>160</v>
      </c>
      <c r="Q66" s="125" t="s">
        <v>161</v>
      </c>
      <c r="R66" s="195" t="s">
        <v>162</v>
      </c>
      <c r="S66" s="125"/>
      <c r="T66" s="125"/>
      <c r="U66" s="195" t="s">
        <v>376</v>
      </c>
      <c r="V66" s="125"/>
      <c r="W66" s="125" t="s">
        <v>157</v>
      </c>
      <c r="X66" s="195" t="s">
        <v>6</v>
      </c>
      <c r="Y66" s="195" t="s">
        <v>164</v>
      </c>
    </row>
    <row r="67" spans="1:25" s="7" customFormat="1" hidden="1" x14ac:dyDescent="0.25">
      <c r="A67" s="193" t="s">
        <v>55</v>
      </c>
      <c r="B67" s="158">
        <v>45747</v>
      </c>
      <c r="C67" s="159" t="s">
        <v>385</v>
      </c>
      <c r="D67" s="159"/>
      <c r="E67" s="160">
        <v>33057.83</v>
      </c>
      <c r="F67" s="160">
        <v>0</v>
      </c>
      <c r="G67" s="194">
        <f>Tabla3[[#This Row],[INGRESOS]]-Tabla3[[#This Row],[EGRESOS]]</f>
        <v>-33057.83</v>
      </c>
      <c r="H67" s="157"/>
      <c r="I67" s="161">
        <v>1140</v>
      </c>
      <c r="J67" s="162">
        <f>Tabla3[[#This Row],[EGRESOS]]/Tabla3[[#This Row],[TC]]</f>
        <v>28.998096491228072</v>
      </c>
      <c r="K67" s="162">
        <f>Tabla3[[#This Row],[INGRESOS]]/Tabla3[[#This Row],[TC]]</f>
        <v>0</v>
      </c>
      <c r="L67" s="125" t="s">
        <v>150</v>
      </c>
      <c r="M67" s="125" t="s">
        <v>151</v>
      </c>
      <c r="N67" s="125" t="s">
        <v>152</v>
      </c>
      <c r="O67" s="125" t="s">
        <v>159</v>
      </c>
      <c r="P67" s="195" t="s">
        <v>160</v>
      </c>
      <c r="Q67" s="125" t="s">
        <v>161</v>
      </c>
      <c r="R67" s="195" t="s">
        <v>162</v>
      </c>
      <c r="S67" s="125"/>
      <c r="T67" s="125"/>
      <c r="U67" s="195" t="s">
        <v>376</v>
      </c>
      <c r="V67" s="125"/>
      <c r="W67" s="125" t="s">
        <v>213</v>
      </c>
      <c r="X67" s="195" t="s">
        <v>6</v>
      </c>
      <c r="Y67" s="195" t="s">
        <v>164</v>
      </c>
    </row>
    <row r="68" spans="1:25" s="7" customFormat="1" hidden="1" x14ac:dyDescent="0.25">
      <c r="A68" s="193" t="s">
        <v>55</v>
      </c>
      <c r="B68" s="158">
        <v>45747</v>
      </c>
      <c r="C68" s="159" t="s">
        <v>385</v>
      </c>
      <c r="D68" s="159"/>
      <c r="E68" s="160">
        <v>238.09</v>
      </c>
      <c r="F68" s="160">
        <v>0</v>
      </c>
      <c r="G68" s="194">
        <f>Tabla3[[#This Row],[INGRESOS]]-Tabla3[[#This Row],[EGRESOS]]</f>
        <v>-238.09</v>
      </c>
      <c r="H68" s="157"/>
      <c r="I68" s="161">
        <v>1140</v>
      </c>
      <c r="J68" s="162">
        <f>Tabla3[[#This Row],[EGRESOS]]/Tabla3[[#This Row],[TC]]</f>
        <v>0.20885087719298245</v>
      </c>
      <c r="K68" s="162">
        <f>Tabla3[[#This Row],[INGRESOS]]/Tabla3[[#This Row],[TC]]</f>
        <v>0</v>
      </c>
      <c r="L68" s="125" t="s">
        <v>150</v>
      </c>
      <c r="M68" s="125" t="s">
        <v>151</v>
      </c>
      <c r="N68" s="125" t="s">
        <v>152</v>
      </c>
      <c r="O68" s="125" t="s">
        <v>159</v>
      </c>
      <c r="P68" s="195" t="s">
        <v>160</v>
      </c>
      <c r="Q68" s="125" t="s">
        <v>161</v>
      </c>
      <c r="R68" s="195" t="s">
        <v>386</v>
      </c>
      <c r="S68" s="125"/>
      <c r="T68" s="125"/>
      <c r="U68" s="195" t="s">
        <v>376</v>
      </c>
      <c r="V68" s="125"/>
      <c r="W68" s="125" t="s">
        <v>213</v>
      </c>
      <c r="X68" s="195" t="s">
        <v>6</v>
      </c>
      <c r="Y68" s="195" t="s">
        <v>164</v>
      </c>
    </row>
    <row r="69" spans="1:25" s="7" customFormat="1" hidden="1" x14ac:dyDescent="0.25">
      <c r="A69" s="193" t="s">
        <v>55</v>
      </c>
      <c r="B69" s="158">
        <v>45747</v>
      </c>
      <c r="C69" s="159" t="s">
        <v>385</v>
      </c>
      <c r="D69" s="159"/>
      <c r="E69" s="160">
        <v>119.04</v>
      </c>
      <c r="F69" s="160">
        <v>0</v>
      </c>
      <c r="G69" s="194">
        <f>Tabla3[[#This Row],[INGRESOS]]-Tabla3[[#This Row],[EGRESOS]]</f>
        <v>-119.04</v>
      </c>
      <c r="H69" s="157"/>
      <c r="I69" s="161">
        <v>1140</v>
      </c>
      <c r="J69" s="162">
        <f>Tabla3[[#This Row],[EGRESOS]]/Tabla3[[#This Row],[TC]]</f>
        <v>0.10442105263157896</v>
      </c>
      <c r="K69" s="162">
        <f>Tabla3[[#This Row],[INGRESOS]]/Tabla3[[#This Row],[TC]]</f>
        <v>0</v>
      </c>
      <c r="L69" s="125" t="s">
        <v>150</v>
      </c>
      <c r="M69" s="125" t="s">
        <v>151</v>
      </c>
      <c r="N69" s="125" t="s">
        <v>152</v>
      </c>
      <c r="O69" s="125" t="s">
        <v>159</v>
      </c>
      <c r="P69" s="195" t="s">
        <v>160</v>
      </c>
      <c r="Q69" s="125" t="s">
        <v>161</v>
      </c>
      <c r="R69" s="195" t="s">
        <v>386</v>
      </c>
      <c r="S69" s="125"/>
      <c r="T69" s="125"/>
      <c r="U69" s="195" t="s">
        <v>376</v>
      </c>
      <c r="V69" s="125"/>
      <c r="W69" s="125" t="s">
        <v>213</v>
      </c>
      <c r="X69" s="195" t="s">
        <v>6</v>
      </c>
      <c r="Y69" s="195" t="s">
        <v>164</v>
      </c>
    </row>
    <row r="70" spans="1:25" s="7" customFormat="1" hidden="1" x14ac:dyDescent="0.25">
      <c r="A70" s="193" t="s">
        <v>55</v>
      </c>
      <c r="B70" s="158">
        <v>45747</v>
      </c>
      <c r="C70" s="159" t="s">
        <v>38</v>
      </c>
      <c r="D70" s="159"/>
      <c r="E70" s="160">
        <v>1133.74</v>
      </c>
      <c r="F70" s="160">
        <v>0</v>
      </c>
      <c r="G70" s="194">
        <f>Tabla3[[#This Row],[INGRESOS]]-Tabla3[[#This Row],[EGRESOS]]</f>
        <v>-1133.74</v>
      </c>
      <c r="H70" s="157"/>
      <c r="I70" s="161">
        <v>1140</v>
      </c>
      <c r="J70" s="162">
        <f>Tabla3[[#This Row],[EGRESOS]]/Tabla3[[#This Row],[TC]]</f>
        <v>0.99450877192982456</v>
      </c>
      <c r="K70" s="162">
        <f>Tabla3[[#This Row],[INGRESOS]]/Tabla3[[#This Row],[TC]]</f>
        <v>0</v>
      </c>
      <c r="L70" s="125" t="s">
        <v>150</v>
      </c>
      <c r="M70" s="125" t="s">
        <v>151</v>
      </c>
      <c r="N70" s="125" t="s">
        <v>152</v>
      </c>
      <c r="O70" s="125" t="s">
        <v>159</v>
      </c>
      <c r="P70" s="195" t="s">
        <v>235</v>
      </c>
      <c r="Q70" s="125" t="s">
        <v>236</v>
      </c>
      <c r="R70" s="195"/>
      <c r="S70" s="125"/>
      <c r="T70" s="125"/>
      <c r="U70" s="195" t="s">
        <v>376</v>
      </c>
      <c r="V70" s="125"/>
      <c r="W70" s="125" t="s">
        <v>213</v>
      </c>
      <c r="X70" s="195" t="s">
        <v>6</v>
      </c>
      <c r="Y70" s="195" t="s">
        <v>164</v>
      </c>
    </row>
    <row r="71" spans="1:25" s="7" customFormat="1" hidden="1" x14ac:dyDescent="0.25">
      <c r="A71" s="193" t="s">
        <v>55</v>
      </c>
      <c r="B71" s="158">
        <v>45747</v>
      </c>
      <c r="C71" s="159" t="s">
        <v>240</v>
      </c>
      <c r="D71" s="159"/>
      <c r="E71" s="160">
        <v>6615</v>
      </c>
      <c r="F71" s="160">
        <v>0</v>
      </c>
      <c r="G71" s="194">
        <f>Tabla3[[#This Row],[INGRESOS]]-Tabla3[[#This Row],[EGRESOS]]</f>
        <v>-6615</v>
      </c>
      <c r="H71" s="157"/>
      <c r="I71" s="161">
        <v>1140</v>
      </c>
      <c r="J71" s="162">
        <f>Tabla3[[#This Row],[EGRESOS]]/Tabla3[[#This Row],[TC]]</f>
        <v>5.8026315789473681</v>
      </c>
      <c r="K71" s="162">
        <f>Tabla3[[#This Row],[INGRESOS]]/Tabla3[[#This Row],[TC]]</f>
        <v>0</v>
      </c>
      <c r="L71" s="125" t="s">
        <v>150</v>
      </c>
      <c r="M71" s="125" t="s">
        <v>151</v>
      </c>
      <c r="N71" s="125" t="s">
        <v>152</v>
      </c>
      <c r="O71" s="125" t="s">
        <v>159</v>
      </c>
      <c r="P71" s="195" t="s">
        <v>160</v>
      </c>
      <c r="Q71" s="125" t="s">
        <v>161</v>
      </c>
      <c r="R71" s="195" t="s">
        <v>240</v>
      </c>
      <c r="S71" s="125"/>
      <c r="T71" s="125"/>
      <c r="U71" s="195" t="s">
        <v>376</v>
      </c>
      <c r="V71" s="125"/>
      <c r="W71" s="125" t="s">
        <v>213</v>
      </c>
      <c r="X71" s="195" t="s">
        <v>6</v>
      </c>
      <c r="Y71" s="195" t="s">
        <v>164</v>
      </c>
    </row>
    <row r="72" spans="1:25" s="7" customFormat="1" hidden="1" x14ac:dyDescent="0.25">
      <c r="A72" s="193" t="s">
        <v>55</v>
      </c>
      <c r="B72" s="158">
        <v>45747</v>
      </c>
      <c r="C72" s="159" t="s">
        <v>38</v>
      </c>
      <c r="D72" s="159"/>
      <c r="E72" s="160">
        <v>2267.48</v>
      </c>
      <c r="F72" s="160">
        <v>0</v>
      </c>
      <c r="G72" s="194">
        <f>Tabla3[[#This Row],[INGRESOS]]-Tabla3[[#This Row],[EGRESOS]]</f>
        <v>-2267.48</v>
      </c>
      <c r="H72" s="157"/>
      <c r="I72" s="161">
        <v>1140</v>
      </c>
      <c r="J72" s="162">
        <f>Tabla3[[#This Row],[EGRESOS]]/Tabla3[[#This Row],[TC]]</f>
        <v>1.9890175438596491</v>
      </c>
      <c r="K72" s="162">
        <f>Tabla3[[#This Row],[INGRESOS]]/Tabla3[[#This Row],[TC]]</f>
        <v>0</v>
      </c>
      <c r="L72" s="125" t="s">
        <v>150</v>
      </c>
      <c r="M72" s="125" t="s">
        <v>151</v>
      </c>
      <c r="N72" s="125" t="s">
        <v>152</v>
      </c>
      <c r="O72" s="125" t="s">
        <v>159</v>
      </c>
      <c r="P72" s="195" t="s">
        <v>235</v>
      </c>
      <c r="Q72" s="125" t="s">
        <v>236</v>
      </c>
      <c r="R72" s="195"/>
      <c r="S72" s="125"/>
      <c r="T72" s="125"/>
      <c r="U72" s="195" t="s">
        <v>376</v>
      </c>
      <c r="V72" s="125"/>
      <c r="W72" s="125" t="s">
        <v>213</v>
      </c>
      <c r="X72" s="195" t="s">
        <v>6</v>
      </c>
      <c r="Y72" s="195" t="s">
        <v>164</v>
      </c>
    </row>
    <row r="73" spans="1:25" s="7" customFormat="1" hidden="1" x14ac:dyDescent="0.25">
      <c r="A73" s="193" t="s">
        <v>55</v>
      </c>
      <c r="B73" s="158">
        <v>45747</v>
      </c>
      <c r="C73" s="159" t="s">
        <v>387</v>
      </c>
      <c r="D73" s="159"/>
      <c r="E73" s="160">
        <v>8213.15</v>
      </c>
      <c r="F73" s="160">
        <v>0</v>
      </c>
      <c r="G73" s="194">
        <f>Tabla3[[#This Row],[INGRESOS]]-Tabla3[[#This Row],[EGRESOS]]</f>
        <v>-8213.15</v>
      </c>
      <c r="H73" s="157"/>
      <c r="I73" s="161">
        <v>1140</v>
      </c>
      <c r="J73" s="162">
        <f>Tabla3[[#This Row],[EGRESOS]]/Tabla3[[#This Row],[TC]]</f>
        <v>7.2045175438596489</v>
      </c>
      <c r="K73" s="162">
        <f>Tabla3[[#This Row],[INGRESOS]]/Tabla3[[#This Row],[TC]]</f>
        <v>0</v>
      </c>
      <c r="L73" s="125" t="s">
        <v>150</v>
      </c>
      <c r="M73" s="125" t="s">
        <v>151</v>
      </c>
      <c r="N73" s="125" t="s">
        <v>152</v>
      </c>
      <c r="O73" s="125" t="s">
        <v>159</v>
      </c>
      <c r="P73" s="195" t="s">
        <v>160</v>
      </c>
      <c r="Q73" s="125" t="s">
        <v>161</v>
      </c>
      <c r="R73" s="195" t="s">
        <v>245</v>
      </c>
      <c r="S73" s="125"/>
      <c r="T73" s="125"/>
      <c r="U73" s="195" t="s">
        <v>376</v>
      </c>
      <c r="V73" s="125"/>
      <c r="W73" s="125" t="s">
        <v>213</v>
      </c>
      <c r="X73" s="195" t="s">
        <v>6</v>
      </c>
      <c r="Y73" s="195" t="s">
        <v>164</v>
      </c>
    </row>
    <row r="74" spans="1:25" s="7" customFormat="1" hidden="1" x14ac:dyDescent="0.25">
      <c r="A74" s="193" t="s">
        <v>55</v>
      </c>
      <c r="B74" s="158">
        <v>45747</v>
      </c>
      <c r="C74" s="159" t="s">
        <v>387</v>
      </c>
      <c r="D74" s="159"/>
      <c r="E74" s="160">
        <v>59.15</v>
      </c>
      <c r="F74" s="160">
        <v>0</v>
      </c>
      <c r="G74" s="194">
        <f>Tabla3[[#This Row],[INGRESOS]]-Tabla3[[#This Row],[EGRESOS]]</f>
        <v>-59.15</v>
      </c>
      <c r="H74" s="157"/>
      <c r="I74" s="161">
        <v>1140</v>
      </c>
      <c r="J74" s="162">
        <f>Tabla3[[#This Row],[EGRESOS]]/Tabla3[[#This Row],[TC]]</f>
        <v>5.1885964912280702E-2</v>
      </c>
      <c r="K74" s="162">
        <f>Tabla3[[#This Row],[INGRESOS]]/Tabla3[[#This Row],[TC]]</f>
        <v>0</v>
      </c>
      <c r="L74" s="125" t="s">
        <v>150</v>
      </c>
      <c r="M74" s="125" t="s">
        <v>151</v>
      </c>
      <c r="N74" s="125" t="s">
        <v>152</v>
      </c>
      <c r="O74" s="125" t="s">
        <v>159</v>
      </c>
      <c r="P74" s="195" t="s">
        <v>160</v>
      </c>
      <c r="Q74" s="125" t="s">
        <v>161</v>
      </c>
      <c r="R74" s="195" t="s">
        <v>245</v>
      </c>
      <c r="S74" s="125"/>
      <c r="T74" s="125"/>
      <c r="U74" s="195" t="s">
        <v>376</v>
      </c>
      <c r="V74" s="125"/>
      <c r="W74" s="125" t="s">
        <v>213</v>
      </c>
      <c r="X74" s="195" t="s">
        <v>6</v>
      </c>
      <c r="Y74" s="195" t="s">
        <v>164</v>
      </c>
    </row>
    <row r="75" spans="1:25" s="7" customFormat="1" hidden="1" x14ac:dyDescent="0.25">
      <c r="A75" s="193" t="s">
        <v>55</v>
      </c>
      <c r="B75" s="158">
        <v>45747</v>
      </c>
      <c r="C75" s="159" t="s">
        <v>388</v>
      </c>
      <c r="D75" s="159"/>
      <c r="E75" s="160">
        <v>31500</v>
      </c>
      <c r="F75" s="160">
        <v>0</v>
      </c>
      <c r="G75" s="194">
        <f>Tabla3[[#This Row],[INGRESOS]]-Tabla3[[#This Row],[EGRESOS]]</f>
        <v>-31500</v>
      </c>
      <c r="H75" s="157"/>
      <c r="I75" s="161">
        <v>1140</v>
      </c>
      <c r="J75" s="162">
        <f>Tabla3[[#This Row],[EGRESOS]]/Tabla3[[#This Row],[TC]]</f>
        <v>27.631578947368421</v>
      </c>
      <c r="K75" s="162">
        <f>Tabla3[[#This Row],[INGRESOS]]/Tabla3[[#This Row],[TC]]</f>
        <v>0</v>
      </c>
      <c r="L75" s="125" t="s">
        <v>150</v>
      </c>
      <c r="M75" s="125" t="s">
        <v>151</v>
      </c>
      <c r="N75" s="125" t="s">
        <v>152</v>
      </c>
      <c r="O75" s="125" t="s">
        <v>159</v>
      </c>
      <c r="P75" s="195" t="s">
        <v>163</v>
      </c>
      <c r="Q75" s="125" t="s">
        <v>215</v>
      </c>
      <c r="R75" s="195"/>
      <c r="S75" s="125"/>
      <c r="T75" s="125"/>
      <c r="U75" s="195" t="s">
        <v>376</v>
      </c>
      <c r="V75" s="125"/>
      <c r="W75" s="125" t="s">
        <v>213</v>
      </c>
      <c r="X75" s="195" t="s">
        <v>6</v>
      </c>
      <c r="Y75" s="195" t="s">
        <v>164</v>
      </c>
    </row>
    <row r="76" spans="1:25" s="7" customFormat="1" hidden="1" x14ac:dyDescent="0.25">
      <c r="A76" s="193" t="s">
        <v>55</v>
      </c>
      <c r="B76" s="158">
        <v>45747</v>
      </c>
      <c r="C76" s="159" t="s">
        <v>239</v>
      </c>
      <c r="D76" s="159"/>
      <c r="E76" s="160">
        <v>945</v>
      </c>
      <c r="F76" s="160">
        <v>0</v>
      </c>
      <c r="G76" s="194">
        <f>Tabla3[[#This Row],[INGRESOS]]-Tabla3[[#This Row],[EGRESOS]]</f>
        <v>-945</v>
      </c>
      <c r="H76" s="157"/>
      <c r="I76" s="161">
        <v>1140</v>
      </c>
      <c r="J76" s="162">
        <f>Tabla3[[#This Row],[EGRESOS]]/Tabla3[[#This Row],[TC]]</f>
        <v>0.82894736842105265</v>
      </c>
      <c r="K76" s="162">
        <f>Tabla3[[#This Row],[INGRESOS]]/Tabla3[[#This Row],[TC]]</f>
        <v>0</v>
      </c>
      <c r="L76" s="125" t="s">
        <v>150</v>
      </c>
      <c r="M76" s="125" t="s">
        <v>151</v>
      </c>
      <c r="N76" s="125" t="s">
        <v>152</v>
      </c>
      <c r="O76" s="125" t="s">
        <v>159</v>
      </c>
      <c r="P76" s="195" t="s">
        <v>160</v>
      </c>
      <c r="Q76" s="125" t="s">
        <v>161</v>
      </c>
      <c r="R76" s="195" t="s">
        <v>239</v>
      </c>
      <c r="S76" s="125"/>
      <c r="T76" s="125"/>
      <c r="U76" s="195" t="s">
        <v>376</v>
      </c>
      <c r="V76" s="125"/>
      <c r="W76" s="125" t="s">
        <v>213</v>
      </c>
      <c r="X76" s="195" t="s">
        <v>6</v>
      </c>
      <c r="Y76" s="195" t="s">
        <v>164</v>
      </c>
    </row>
    <row r="77" spans="1:25" s="7" customFormat="1" hidden="1" x14ac:dyDescent="0.25">
      <c r="A77" s="193" t="s">
        <v>56</v>
      </c>
      <c r="B77" s="158">
        <v>45748</v>
      </c>
      <c r="C77" s="159" t="s">
        <v>158</v>
      </c>
      <c r="D77" s="159"/>
      <c r="E77" s="160">
        <v>44.64</v>
      </c>
      <c r="F77" s="160">
        <v>0</v>
      </c>
      <c r="G77" s="194">
        <f>Tabla3[[#This Row],[INGRESOS]]-Tabla3[[#This Row],[EGRESOS]]</f>
        <v>-44.64</v>
      </c>
      <c r="H77" s="157"/>
      <c r="I77" s="161">
        <v>1140</v>
      </c>
      <c r="J77" s="162">
        <f>Tabla3[[#This Row],[EGRESOS]]/Tabla3[[#This Row],[TC]]</f>
        <v>3.9157894736842107E-2</v>
      </c>
      <c r="K77" s="162">
        <f>Tabla3[[#This Row],[INGRESOS]]/Tabla3[[#This Row],[TC]]</f>
        <v>0</v>
      </c>
      <c r="L77" s="125" t="s">
        <v>150</v>
      </c>
      <c r="M77" s="125" t="s">
        <v>151</v>
      </c>
      <c r="N77" s="125" t="s">
        <v>152</v>
      </c>
      <c r="O77" s="125" t="s">
        <v>159</v>
      </c>
      <c r="P77" s="195" t="s">
        <v>160</v>
      </c>
      <c r="Q77" s="125" t="s">
        <v>161</v>
      </c>
      <c r="R77" s="195" t="s">
        <v>162</v>
      </c>
      <c r="S77" s="125"/>
      <c r="T77" s="125"/>
      <c r="U77" s="195" t="s">
        <v>376</v>
      </c>
      <c r="V77" s="125"/>
      <c r="W77" s="125" t="s">
        <v>213</v>
      </c>
      <c r="X77" s="195" t="s">
        <v>6</v>
      </c>
      <c r="Y77" s="195" t="s">
        <v>164</v>
      </c>
    </row>
    <row r="78" spans="1:25" s="7" customFormat="1" hidden="1" x14ac:dyDescent="0.25">
      <c r="A78" s="193" t="s">
        <v>56</v>
      </c>
      <c r="B78" s="158">
        <v>45748</v>
      </c>
      <c r="C78" s="159" t="s">
        <v>177</v>
      </c>
      <c r="D78" s="159"/>
      <c r="E78" s="160">
        <v>19600000</v>
      </c>
      <c r="F78" s="160">
        <v>0</v>
      </c>
      <c r="G78" s="194">
        <f>Tabla3[[#This Row],[INGRESOS]]-Tabla3[[#This Row],[EGRESOS]]</f>
        <v>-19600000</v>
      </c>
      <c r="H78" s="157"/>
      <c r="I78" s="161">
        <v>1140</v>
      </c>
      <c r="J78" s="162">
        <f>Tabla3[[#This Row],[EGRESOS]]/Tabla3[[#This Row],[TC]]</f>
        <v>17192.982456140351</v>
      </c>
      <c r="K78" s="162">
        <f>Tabla3[[#This Row],[INGRESOS]]/Tabla3[[#This Row],[TC]]</f>
        <v>0</v>
      </c>
      <c r="L78" s="125" t="s">
        <v>150</v>
      </c>
      <c r="M78" s="125" t="s">
        <v>151</v>
      </c>
      <c r="N78" s="125" t="s">
        <v>152</v>
      </c>
      <c r="O78" s="125" t="s">
        <v>153</v>
      </c>
      <c r="P78" s="195" t="s">
        <v>154</v>
      </c>
      <c r="Q78" s="125" t="s">
        <v>155</v>
      </c>
      <c r="R78" s="195" t="s">
        <v>414</v>
      </c>
      <c r="S78" s="125"/>
      <c r="T78" s="125"/>
      <c r="U78" s="195" t="s">
        <v>375</v>
      </c>
      <c r="V78" s="125"/>
      <c r="W78" s="125" t="s">
        <v>157</v>
      </c>
      <c r="X78" s="195"/>
      <c r="Y78" s="195"/>
    </row>
    <row r="79" spans="1:25" s="7" customFormat="1" hidden="1" x14ac:dyDescent="0.25">
      <c r="A79" s="196" t="s">
        <v>56</v>
      </c>
      <c r="B79" s="197">
        <v>45748</v>
      </c>
      <c r="C79" s="198" t="s">
        <v>415</v>
      </c>
      <c r="D79" s="198"/>
      <c r="E79" s="199">
        <v>6000</v>
      </c>
      <c r="F79" s="199">
        <v>0</v>
      </c>
      <c r="G79" s="200">
        <f>Tabla3[[#This Row],[INGRESOS]]-Tabla3[[#This Row],[EGRESOS]]</f>
        <v>-6000</v>
      </c>
      <c r="H79" s="201"/>
      <c r="I79" s="202">
        <v>1140</v>
      </c>
      <c r="J79" s="203">
        <f>Tabla3[[#This Row],[EGRESOS]]/Tabla3[[#This Row],[TC]]</f>
        <v>5.2631578947368425</v>
      </c>
      <c r="K79" s="203">
        <f>Tabla3[[#This Row],[INGRESOS]]/Tabla3[[#This Row],[TC]]</f>
        <v>0</v>
      </c>
      <c r="L79" s="204" t="s">
        <v>150</v>
      </c>
      <c r="M79" s="204" t="s">
        <v>151</v>
      </c>
      <c r="N79" s="204" t="s">
        <v>152</v>
      </c>
      <c r="O79" s="204" t="s">
        <v>159</v>
      </c>
      <c r="P79" s="195" t="s">
        <v>163</v>
      </c>
      <c r="Q79" s="204" t="s">
        <v>215</v>
      </c>
      <c r="R79" s="205"/>
      <c r="S79" s="204"/>
      <c r="T79" s="204"/>
      <c r="U79" s="205" t="s">
        <v>376</v>
      </c>
      <c r="V79" s="204"/>
      <c r="W79" s="204" t="s">
        <v>213</v>
      </c>
      <c r="X79" s="205" t="s">
        <v>6</v>
      </c>
      <c r="Y79" s="205" t="s">
        <v>164</v>
      </c>
    </row>
    <row r="80" spans="1:25" s="7" customFormat="1" hidden="1" x14ac:dyDescent="0.25">
      <c r="A80" s="196" t="s">
        <v>56</v>
      </c>
      <c r="B80" s="197">
        <v>45748</v>
      </c>
      <c r="C80" s="198" t="s">
        <v>240</v>
      </c>
      <c r="D80" s="198"/>
      <c r="E80" s="199">
        <v>1260</v>
      </c>
      <c r="F80" s="199">
        <v>0</v>
      </c>
      <c r="G80" s="200">
        <f>Tabla3[[#This Row],[INGRESOS]]-Tabla3[[#This Row],[EGRESOS]]</f>
        <v>-1260</v>
      </c>
      <c r="H80" s="201"/>
      <c r="I80" s="202">
        <v>1140</v>
      </c>
      <c r="J80" s="203">
        <f>Tabla3[[#This Row],[EGRESOS]]/Tabla3[[#This Row],[TC]]</f>
        <v>1.1052631578947369</v>
      </c>
      <c r="K80" s="203">
        <f>Tabla3[[#This Row],[INGRESOS]]/Tabla3[[#This Row],[TC]]</f>
        <v>0</v>
      </c>
      <c r="L80" s="204" t="s">
        <v>150</v>
      </c>
      <c r="M80" s="204" t="s">
        <v>151</v>
      </c>
      <c r="N80" s="204" t="s">
        <v>152</v>
      </c>
      <c r="O80" s="204" t="s">
        <v>159</v>
      </c>
      <c r="P80" s="205" t="s">
        <v>160</v>
      </c>
      <c r="Q80" s="204" t="s">
        <v>161</v>
      </c>
      <c r="R80" s="205" t="s">
        <v>240</v>
      </c>
      <c r="S80" s="204"/>
      <c r="T80" s="204"/>
      <c r="U80" s="205" t="s">
        <v>376</v>
      </c>
      <c r="V80" s="204"/>
      <c r="W80" s="204" t="s">
        <v>213</v>
      </c>
      <c r="X80" s="205" t="s">
        <v>6</v>
      </c>
      <c r="Y80" s="205" t="s">
        <v>164</v>
      </c>
    </row>
    <row r="81" spans="1:25" s="7" customFormat="1" hidden="1" x14ac:dyDescent="0.25">
      <c r="A81" s="196" t="s">
        <v>56</v>
      </c>
      <c r="B81" s="197">
        <v>45748</v>
      </c>
      <c r="C81" s="198" t="s">
        <v>239</v>
      </c>
      <c r="D81" s="198"/>
      <c r="E81" s="199">
        <v>180</v>
      </c>
      <c r="F81" s="199">
        <v>0</v>
      </c>
      <c r="G81" s="200">
        <f>Tabla3[[#This Row],[INGRESOS]]-Tabla3[[#This Row],[EGRESOS]]</f>
        <v>-180</v>
      </c>
      <c r="H81" s="201"/>
      <c r="I81" s="202">
        <v>1140</v>
      </c>
      <c r="J81" s="203">
        <f>Tabla3[[#This Row],[EGRESOS]]/Tabla3[[#This Row],[TC]]</f>
        <v>0.15789473684210525</v>
      </c>
      <c r="K81" s="203">
        <f>Tabla3[[#This Row],[INGRESOS]]/Tabla3[[#This Row],[TC]]</f>
        <v>0</v>
      </c>
      <c r="L81" s="204" t="s">
        <v>150</v>
      </c>
      <c r="M81" s="204" t="s">
        <v>151</v>
      </c>
      <c r="N81" s="204" t="s">
        <v>152</v>
      </c>
      <c r="O81" s="204" t="s">
        <v>159</v>
      </c>
      <c r="P81" s="205" t="s">
        <v>160</v>
      </c>
      <c r="Q81" s="204" t="s">
        <v>161</v>
      </c>
      <c r="R81" s="205" t="s">
        <v>239</v>
      </c>
      <c r="S81" s="204"/>
      <c r="T81" s="204"/>
      <c r="U81" s="205" t="s">
        <v>376</v>
      </c>
      <c r="V81" s="204"/>
      <c r="W81" s="204" t="s">
        <v>213</v>
      </c>
      <c r="X81" s="205" t="s">
        <v>6</v>
      </c>
      <c r="Y81" s="205" t="s">
        <v>164</v>
      </c>
    </row>
    <row r="82" spans="1:25" x14ac:dyDescent="0.25">
      <c r="A82" s="140" t="s">
        <v>53</v>
      </c>
      <c r="B82" s="141">
        <v>45659</v>
      </c>
      <c r="C82" s="142" t="s">
        <v>208</v>
      </c>
      <c r="D82" s="142"/>
      <c r="E82" s="143">
        <v>1830361.64</v>
      </c>
      <c r="F82" s="143">
        <v>0</v>
      </c>
      <c r="G82" s="144">
        <f>Tabla3[[#This Row],[INGRESOS]]-Tabla3[[#This Row],[EGRESOS]]</f>
        <v>-1830361.64</v>
      </c>
      <c r="H82" s="145"/>
      <c r="I82" s="6">
        <v>1140</v>
      </c>
      <c r="J82" s="146">
        <f>Tabla3[[#This Row],[EGRESOS]]/Tabla3[[#This Row],[TC]]</f>
        <v>1605.5803859649122</v>
      </c>
      <c r="K82" s="146">
        <f>Tabla3[[#This Row],[INGRESOS]]/Tabla3[[#This Row],[TC]]</f>
        <v>0</v>
      </c>
      <c r="L82" t="s">
        <v>150</v>
      </c>
      <c r="M82" t="s">
        <v>151</v>
      </c>
      <c r="N82" t="s">
        <v>209</v>
      </c>
      <c r="O82" t="s">
        <v>153</v>
      </c>
      <c r="P82" t="s">
        <v>210</v>
      </c>
      <c r="Q82" t="s">
        <v>211</v>
      </c>
      <c r="R82" t="s">
        <v>212</v>
      </c>
      <c r="U82" t="s">
        <v>416</v>
      </c>
      <c r="W82" t="s">
        <v>213</v>
      </c>
      <c r="X82" t="s">
        <v>210</v>
      </c>
      <c r="Y82" t="s">
        <v>164</v>
      </c>
    </row>
    <row r="83" spans="1:25" x14ac:dyDescent="0.25">
      <c r="A83" s="140" t="s">
        <v>53</v>
      </c>
      <c r="B83" s="141">
        <v>45659</v>
      </c>
      <c r="C83" s="142" t="s">
        <v>214</v>
      </c>
      <c r="D83" s="142"/>
      <c r="E83" s="143">
        <v>23400</v>
      </c>
      <c r="F83" s="143">
        <v>0</v>
      </c>
      <c r="G83" s="144">
        <f>Tabla3[[#This Row],[INGRESOS]]-Tabla3[[#This Row],[EGRESOS]]</f>
        <v>-23400</v>
      </c>
      <c r="H83" s="145"/>
      <c r="I83" s="6">
        <v>1140</v>
      </c>
      <c r="J83" s="146">
        <f>Tabla3[[#This Row],[EGRESOS]]/Tabla3[[#This Row],[TC]]</f>
        <v>20.526315789473685</v>
      </c>
      <c r="K83" s="146">
        <f>Tabla3[[#This Row],[INGRESOS]]/Tabla3[[#This Row],[TC]]</f>
        <v>0</v>
      </c>
      <c r="L83" t="s">
        <v>150</v>
      </c>
      <c r="M83" t="s">
        <v>151</v>
      </c>
      <c r="N83" t="s">
        <v>209</v>
      </c>
      <c r="O83" t="s">
        <v>159</v>
      </c>
      <c r="P83" t="s">
        <v>163</v>
      </c>
      <c r="Q83" t="s">
        <v>215</v>
      </c>
      <c r="U83" t="s">
        <v>376</v>
      </c>
      <c r="W83" t="s">
        <v>216</v>
      </c>
      <c r="X83" t="s">
        <v>6</v>
      </c>
      <c r="Y83" t="s">
        <v>164</v>
      </c>
    </row>
    <row r="84" spans="1:25" x14ac:dyDescent="0.25">
      <c r="A84" s="140" t="s">
        <v>53</v>
      </c>
      <c r="B84" s="141">
        <v>45659</v>
      </c>
      <c r="C84" s="142" t="s">
        <v>217</v>
      </c>
      <c r="D84" s="142"/>
      <c r="E84" s="143">
        <v>4914</v>
      </c>
      <c r="F84" s="143">
        <v>0</v>
      </c>
      <c r="G84" s="144">
        <f>Tabla3[[#This Row],[INGRESOS]]-Tabla3[[#This Row],[EGRESOS]]</f>
        <v>-4914</v>
      </c>
      <c r="H84" s="145"/>
      <c r="I84" s="6">
        <v>1140</v>
      </c>
      <c r="J84" s="146">
        <f>Tabla3[[#This Row],[EGRESOS]]/Tabla3[[#This Row],[TC]]</f>
        <v>4.310526315789474</v>
      </c>
      <c r="K84" s="146">
        <f>Tabla3[[#This Row],[INGRESOS]]/Tabla3[[#This Row],[TC]]</f>
        <v>0</v>
      </c>
      <c r="L84" t="s">
        <v>150</v>
      </c>
      <c r="M84" t="s">
        <v>151</v>
      </c>
      <c r="N84" t="s">
        <v>209</v>
      </c>
      <c r="O84" t="s">
        <v>159</v>
      </c>
      <c r="P84" t="s">
        <v>160</v>
      </c>
      <c r="Q84" t="s">
        <v>161</v>
      </c>
      <c r="R84" t="s">
        <v>162</v>
      </c>
      <c r="U84" t="s">
        <v>376</v>
      </c>
      <c r="W84" t="s">
        <v>216</v>
      </c>
      <c r="X84" t="s">
        <v>6</v>
      </c>
      <c r="Y84" t="s">
        <v>164</v>
      </c>
    </row>
    <row r="85" spans="1:25" x14ac:dyDescent="0.25">
      <c r="A85" s="140" t="s">
        <v>53</v>
      </c>
      <c r="B85" s="141">
        <v>45659</v>
      </c>
      <c r="C85" s="142" t="s">
        <v>218</v>
      </c>
      <c r="D85" s="142"/>
      <c r="E85" s="143">
        <v>702</v>
      </c>
      <c r="F85" s="143">
        <v>0</v>
      </c>
      <c r="G85" s="144">
        <f>Tabla3[[#This Row],[INGRESOS]]-Tabla3[[#This Row],[EGRESOS]]</f>
        <v>-702</v>
      </c>
      <c r="H85" s="145"/>
      <c r="I85" s="6">
        <v>1140</v>
      </c>
      <c r="J85" s="146">
        <f>Tabla3[[#This Row],[EGRESOS]]/Tabla3[[#This Row],[TC]]</f>
        <v>0.61578947368421055</v>
      </c>
      <c r="K85" s="146">
        <f>Tabla3[[#This Row],[INGRESOS]]/Tabla3[[#This Row],[TC]]</f>
        <v>0</v>
      </c>
      <c r="L85" t="s">
        <v>150</v>
      </c>
      <c r="M85" t="s">
        <v>151</v>
      </c>
      <c r="N85" t="s">
        <v>209</v>
      </c>
      <c r="O85" t="s">
        <v>159</v>
      </c>
      <c r="P85" t="s">
        <v>160</v>
      </c>
      <c r="Q85" t="s">
        <v>161</v>
      </c>
      <c r="R85" t="s">
        <v>219</v>
      </c>
      <c r="U85" t="s">
        <v>376</v>
      </c>
      <c r="W85" t="s">
        <v>216</v>
      </c>
      <c r="X85" t="s">
        <v>6</v>
      </c>
      <c r="Y85" t="s">
        <v>164</v>
      </c>
    </row>
    <row r="86" spans="1:25" x14ac:dyDescent="0.25">
      <c r="A86" s="140" t="s">
        <v>53</v>
      </c>
      <c r="B86" s="141">
        <v>45659</v>
      </c>
      <c r="C86" s="142" t="s">
        <v>220</v>
      </c>
      <c r="D86" s="142"/>
      <c r="E86" s="143">
        <v>10982.17</v>
      </c>
      <c r="F86" s="143">
        <v>0</v>
      </c>
      <c r="G86" s="144">
        <f>Tabla3[[#This Row],[INGRESOS]]-Tabla3[[#This Row],[EGRESOS]]</f>
        <v>-10982.17</v>
      </c>
      <c r="H86" s="145"/>
      <c r="I86" s="6">
        <v>1140</v>
      </c>
      <c r="J86" s="146">
        <f>Tabla3[[#This Row],[EGRESOS]]/Tabla3[[#This Row],[TC]]</f>
        <v>9.6334824561403511</v>
      </c>
      <c r="K86" s="146">
        <f>Tabla3[[#This Row],[INGRESOS]]/Tabla3[[#This Row],[TC]]</f>
        <v>0</v>
      </c>
      <c r="L86" t="s">
        <v>150</v>
      </c>
      <c r="M86" t="s">
        <v>151</v>
      </c>
      <c r="N86" t="s">
        <v>209</v>
      </c>
      <c r="O86" t="s">
        <v>159</v>
      </c>
      <c r="P86" t="s">
        <v>160</v>
      </c>
      <c r="Q86" t="s">
        <v>161</v>
      </c>
      <c r="R86" t="s">
        <v>179</v>
      </c>
      <c r="U86" t="s">
        <v>376</v>
      </c>
      <c r="W86" t="s">
        <v>216</v>
      </c>
      <c r="X86" t="s">
        <v>6</v>
      </c>
      <c r="Y86" t="s">
        <v>164</v>
      </c>
    </row>
    <row r="87" spans="1:25" ht="15.75" x14ac:dyDescent="0.25">
      <c r="A87" s="140" t="s">
        <v>53</v>
      </c>
      <c r="B87" s="141">
        <v>45659</v>
      </c>
      <c r="C87" s="142" t="s">
        <v>220</v>
      </c>
      <c r="D87" s="142"/>
      <c r="E87" s="143">
        <v>140.4</v>
      </c>
      <c r="F87" s="143">
        <v>0</v>
      </c>
      <c r="G87" s="144">
        <f>Tabla3[[#This Row],[INGRESOS]]-Tabla3[[#This Row],[EGRESOS]]</f>
        <v>-140.4</v>
      </c>
      <c r="H87" s="154"/>
      <c r="I87" s="6">
        <v>1140</v>
      </c>
      <c r="J87" s="146">
        <f>Tabla3[[#This Row],[EGRESOS]]/Tabla3[[#This Row],[TC]]</f>
        <v>0.12315789473684211</v>
      </c>
      <c r="K87" s="146">
        <f>Tabla3[[#This Row],[INGRESOS]]/Tabla3[[#This Row],[TC]]</f>
        <v>0</v>
      </c>
      <c r="L87" t="s">
        <v>150</v>
      </c>
      <c r="M87" t="s">
        <v>151</v>
      </c>
      <c r="N87" t="s">
        <v>209</v>
      </c>
      <c r="O87" t="s">
        <v>159</v>
      </c>
      <c r="P87" t="s">
        <v>160</v>
      </c>
      <c r="Q87" t="s">
        <v>161</v>
      </c>
      <c r="R87" t="s">
        <v>179</v>
      </c>
      <c r="U87" t="s">
        <v>376</v>
      </c>
      <c r="W87" t="s">
        <v>216</v>
      </c>
      <c r="X87" t="s">
        <v>6</v>
      </c>
      <c r="Y87" t="s">
        <v>164</v>
      </c>
    </row>
    <row r="88" spans="1:25" x14ac:dyDescent="0.25">
      <c r="A88" s="140" t="s">
        <v>53</v>
      </c>
      <c r="B88" s="141">
        <v>45659</v>
      </c>
      <c r="C88" s="142" t="s">
        <v>220</v>
      </c>
      <c r="D88" s="142"/>
      <c r="E88" s="143">
        <v>29.48</v>
      </c>
      <c r="F88" s="143">
        <v>0</v>
      </c>
      <c r="G88" s="144">
        <f>Tabla3[[#This Row],[INGRESOS]]-Tabla3[[#This Row],[EGRESOS]]</f>
        <v>-29.48</v>
      </c>
      <c r="H88" s="145"/>
      <c r="I88" s="6">
        <v>1140</v>
      </c>
      <c r="J88" s="146">
        <f>Tabla3[[#This Row],[EGRESOS]]/Tabla3[[#This Row],[TC]]</f>
        <v>2.5859649122807016E-2</v>
      </c>
      <c r="K88" s="146">
        <f>Tabla3[[#This Row],[INGRESOS]]/Tabla3[[#This Row],[TC]]</f>
        <v>0</v>
      </c>
      <c r="L88" t="s">
        <v>150</v>
      </c>
      <c r="M88" t="s">
        <v>151</v>
      </c>
      <c r="N88" t="s">
        <v>209</v>
      </c>
      <c r="O88" t="s">
        <v>159</v>
      </c>
      <c r="P88" t="s">
        <v>160</v>
      </c>
      <c r="Q88" t="s">
        <v>161</v>
      </c>
      <c r="R88" t="s">
        <v>179</v>
      </c>
      <c r="U88" t="s">
        <v>376</v>
      </c>
      <c r="W88" t="s">
        <v>216</v>
      </c>
      <c r="X88" t="s">
        <v>6</v>
      </c>
      <c r="Y88" t="s">
        <v>164</v>
      </c>
    </row>
    <row r="89" spans="1:25" x14ac:dyDescent="0.25">
      <c r="A89" s="140" t="s">
        <v>53</v>
      </c>
      <c r="B89" s="141">
        <v>45659</v>
      </c>
      <c r="C89" s="142" t="s">
        <v>220</v>
      </c>
      <c r="D89" s="142"/>
      <c r="E89" s="143">
        <v>4.21</v>
      </c>
      <c r="F89" s="143">
        <v>0</v>
      </c>
      <c r="G89" s="144">
        <f>Tabla3[[#This Row],[INGRESOS]]-Tabla3[[#This Row],[EGRESOS]]</f>
        <v>-4.21</v>
      </c>
      <c r="H89" s="145"/>
      <c r="I89" s="148">
        <v>1140</v>
      </c>
      <c r="J89" s="149">
        <f>Tabla3[[#This Row],[EGRESOS]]/Tabla3[[#This Row],[TC]]</f>
        <v>3.6929824561403508E-3</v>
      </c>
      <c r="K89" s="149">
        <f>Tabla3[[#This Row],[INGRESOS]]/Tabla3[[#This Row],[TC]]</f>
        <v>0</v>
      </c>
      <c r="L89" s="7" t="s">
        <v>150</v>
      </c>
      <c r="M89" s="7" t="s">
        <v>151</v>
      </c>
      <c r="N89" s="7" t="s">
        <v>209</v>
      </c>
      <c r="O89" s="7" t="s">
        <v>159</v>
      </c>
      <c r="P89" s="7" t="s">
        <v>160</v>
      </c>
      <c r="Q89" s="7" t="s">
        <v>161</v>
      </c>
      <c r="R89" s="7" t="s">
        <v>179</v>
      </c>
      <c r="S89" s="7"/>
      <c r="T89" s="7"/>
      <c r="U89" s="7" t="s">
        <v>376</v>
      </c>
      <c r="V89" s="7"/>
      <c r="W89" s="7" t="s">
        <v>216</v>
      </c>
      <c r="X89" s="7" t="s">
        <v>6</v>
      </c>
      <c r="Y89" s="7" t="s">
        <v>164</v>
      </c>
    </row>
    <row r="90" spans="1:25" x14ac:dyDescent="0.25">
      <c r="A90" s="140" t="s">
        <v>53</v>
      </c>
      <c r="B90" s="141">
        <v>45678</v>
      </c>
      <c r="C90" s="142" t="s">
        <v>221</v>
      </c>
      <c r="D90" s="142"/>
      <c r="E90" s="143">
        <v>534221</v>
      </c>
      <c r="F90" s="143">
        <v>0</v>
      </c>
      <c r="G90" s="144">
        <f>Tabla3[[#This Row],[INGRESOS]]-Tabla3[[#This Row],[EGRESOS]]</f>
        <v>-534221</v>
      </c>
      <c r="H90" s="150"/>
      <c r="I90" s="148">
        <v>1140</v>
      </c>
      <c r="J90" s="149">
        <f>Tabla3[[#This Row],[EGRESOS]]/Tabla3[[#This Row],[TC]]</f>
        <v>468.61491228070173</v>
      </c>
      <c r="K90" s="149">
        <f>Tabla3[[#This Row],[INGRESOS]]/Tabla3[[#This Row],[TC]]</f>
        <v>0</v>
      </c>
      <c r="L90" s="7" t="s">
        <v>150</v>
      </c>
      <c r="M90" s="7" t="s">
        <v>151</v>
      </c>
      <c r="N90" s="7" t="s">
        <v>209</v>
      </c>
      <c r="O90" s="7" t="s">
        <v>222</v>
      </c>
      <c r="P90" s="7" t="s">
        <v>223</v>
      </c>
      <c r="Q90" s="7" t="s">
        <v>224</v>
      </c>
      <c r="R90" s="7" t="s">
        <v>225</v>
      </c>
      <c r="S90" s="7" t="s">
        <v>226</v>
      </c>
      <c r="T90" s="155" t="s">
        <v>227</v>
      </c>
      <c r="U90" s="7" t="s">
        <v>417</v>
      </c>
      <c r="V90" s="7"/>
      <c r="W90" s="7" t="s">
        <v>216</v>
      </c>
      <c r="X90" s="7" t="s">
        <v>187</v>
      </c>
      <c r="Y90" s="7" t="s">
        <v>164</v>
      </c>
    </row>
    <row r="91" spans="1:25" x14ac:dyDescent="0.25">
      <c r="A91" s="140" t="s">
        <v>53</v>
      </c>
      <c r="B91" s="141">
        <v>45678</v>
      </c>
      <c r="C91" s="142" t="s">
        <v>220</v>
      </c>
      <c r="D91" s="142"/>
      <c r="E91" s="143">
        <v>3205.33</v>
      </c>
      <c r="F91" s="143">
        <v>0</v>
      </c>
      <c r="G91" s="144">
        <f>Tabla3[[#This Row],[INGRESOS]]-Tabla3[[#This Row],[EGRESOS]]</f>
        <v>-3205.33</v>
      </c>
      <c r="H91" s="147">
        <v>-2977642.19</v>
      </c>
      <c r="I91" s="148">
        <v>1140</v>
      </c>
      <c r="J91" s="149">
        <f>Tabla3[[#This Row],[EGRESOS]]/Tabla3[[#This Row],[TC]]</f>
        <v>2.8116929824561403</v>
      </c>
      <c r="K91" s="149">
        <f>Tabla3[[#This Row],[INGRESOS]]/Tabla3[[#This Row],[TC]]</f>
        <v>0</v>
      </c>
      <c r="L91" s="7" t="s">
        <v>150</v>
      </c>
      <c r="M91" s="7" t="s">
        <v>151</v>
      </c>
      <c r="N91" s="7" t="s">
        <v>209</v>
      </c>
      <c r="O91" s="7" t="s">
        <v>159</v>
      </c>
      <c r="P91" s="7" t="s">
        <v>160</v>
      </c>
      <c r="Q91" s="7" t="s">
        <v>161</v>
      </c>
      <c r="R91" s="7" t="s">
        <v>179</v>
      </c>
      <c r="S91" s="7"/>
      <c r="T91" s="7"/>
      <c r="U91" s="7" t="s">
        <v>376</v>
      </c>
      <c r="V91" s="7"/>
      <c r="W91" s="7" t="s">
        <v>216</v>
      </c>
      <c r="X91" s="7" t="s">
        <v>6</v>
      </c>
      <c r="Y91" s="7" t="s">
        <v>164</v>
      </c>
    </row>
    <row r="92" spans="1:25" x14ac:dyDescent="0.25">
      <c r="A92" s="140" t="s">
        <v>53</v>
      </c>
      <c r="B92" s="141">
        <v>45680</v>
      </c>
      <c r="C92" s="142" t="s">
        <v>192</v>
      </c>
      <c r="D92" s="142"/>
      <c r="E92" s="143">
        <v>0</v>
      </c>
      <c r="F92" s="143">
        <v>3000000</v>
      </c>
      <c r="G92" s="144">
        <f>Tabla3[[#This Row],[INGRESOS]]-Tabla3[[#This Row],[EGRESOS]]</f>
        <v>3000000</v>
      </c>
      <c r="H92" s="147">
        <v>19152.400000000001</v>
      </c>
      <c r="I92" s="148">
        <v>1140</v>
      </c>
      <c r="J92" s="149">
        <f>Tabla3[[#This Row],[EGRESOS]]/Tabla3[[#This Row],[TC]]</f>
        <v>0</v>
      </c>
      <c r="K92" s="149">
        <f>Tabla3[[#This Row],[INGRESOS]]/Tabla3[[#This Row],[TC]]</f>
        <v>2631.5789473684213</v>
      </c>
      <c r="L92" s="7" t="s">
        <v>150</v>
      </c>
      <c r="M92" s="7" t="s">
        <v>151</v>
      </c>
      <c r="N92" s="7" t="s">
        <v>209</v>
      </c>
      <c r="O92" s="7" t="s">
        <v>153</v>
      </c>
      <c r="P92" s="7" t="s">
        <v>154</v>
      </c>
      <c r="Q92" s="7" t="s">
        <v>155</v>
      </c>
      <c r="R92" s="7" t="s">
        <v>193</v>
      </c>
      <c r="S92" s="7"/>
      <c r="T92" s="7"/>
      <c r="U92" s="7" t="s">
        <v>375</v>
      </c>
      <c r="V92" s="7"/>
      <c r="W92" s="7" t="s">
        <v>157</v>
      </c>
      <c r="X92" s="7"/>
      <c r="Y92" s="7"/>
    </row>
    <row r="93" spans="1:25" x14ac:dyDescent="0.25">
      <c r="A93" s="140" t="s">
        <v>53</v>
      </c>
      <c r="B93" s="141">
        <v>45681</v>
      </c>
      <c r="C93" s="142" t="s">
        <v>228</v>
      </c>
      <c r="D93" s="142"/>
      <c r="E93" s="143">
        <v>1000000</v>
      </c>
      <c r="F93" s="143">
        <v>0</v>
      </c>
      <c r="G93" s="144">
        <f>Tabla3[[#This Row],[INGRESOS]]-Tabla3[[#This Row],[EGRESOS]]</f>
        <v>-1000000</v>
      </c>
      <c r="H93" s="150"/>
      <c r="I93" s="148">
        <v>1140</v>
      </c>
      <c r="J93" s="149">
        <f>Tabla3[[#This Row],[EGRESOS]]/Tabla3[[#This Row],[TC]]</f>
        <v>877.19298245614038</v>
      </c>
      <c r="K93" s="149">
        <f>Tabla3[[#This Row],[INGRESOS]]/Tabla3[[#This Row],[TC]]</f>
        <v>0</v>
      </c>
      <c r="L93" s="7" t="s">
        <v>150</v>
      </c>
      <c r="M93" s="7" t="s">
        <v>151</v>
      </c>
      <c r="N93" s="7" t="s">
        <v>209</v>
      </c>
      <c r="O93" s="7" t="s">
        <v>194</v>
      </c>
      <c r="P93" s="7" t="s">
        <v>229</v>
      </c>
      <c r="Q93" s="7" t="s">
        <v>230</v>
      </c>
      <c r="R93" s="7"/>
      <c r="S93" s="7" t="s">
        <v>231</v>
      </c>
      <c r="T93" s="7"/>
      <c r="U93" s="7" t="s">
        <v>381</v>
      </c>
      <c r="V93" s="7"/>
      <c r="W93" s="7" t="s">
        <v>157</v>
      </c>
      <c r="X93" s="7" t="s">
        <v>232</v>
      </c>
      <c r="Y93" s="7" t="s">
        <v>164</v>
      </c>
    </row>
    <row r="94" spans="1:25" x14ac:dyDescent="0.25">
      <c r="A94" s="140" t="s">
        <v>53</v>
      </c>
      <c r="B94" s="141">
        <v>45681</v>
      </c>
      <c r="C94" s="142" t="s">
        <v>228</v>
      </c>
      <c r="D94" s="142"/>
      <c r="E94" s="143">
        <v>700000</v>
      </c>
      <c r="F94" s="143">
        <v>0</v>
      </c>
      <c r="G94" s="144">
        <f>Tabla3[[#This Row],[INGRESOS]]-Tabla3[[#This Row],[EGRESOS]]</f>
        <v>-700000</v>
      </c>
      <c r="H94" s="150"/>
      <c r="I94" s="148">
        <v>1140</v>
      </c>
      <c r="J94" s="149">
        <f>Tabla3[[#This Row],[EGRESOS]]/Tabla3[[#This Row],[TC]]</f>
        <v>614.03508771929819</v>
      </c>
      <c r="K94" s="149">
        <f>Tabla3[[#This Row],[INGRESOS]]/Tabla3[[#This Row],[TC]]</f>
        <v>0</v>
      </c>
      <c r="L94" s="7" t="s">
        <v>150</v>
      </c>
      <c r="M94" s="7" t="s">
        <v>151</v>
      </c>
      <c r="N94" s="7" t="s">
        <v>209</v>
      </c>
      <c r="O94" s="7" t="s">
        <v>182</v>
      </c>
      <c r="P94" s="7" t="s">
        <v>183</v>
      </c>
      <c r="Q94" s="7" t="s">
        <v>189</v>
      </c>
      <c r="R94" s="7" t="s">
        <v>190</v>
      </c>
      <c r="S94" s="7" t="s">
        <v>191</v>
      </c>
      <c r="T94" s="7"/>
      <c r="U94" s="7" t="s">
        <v>381</v>
      </c>
      <c r="V94" s="7"/>
      <c r="W94" s="7" t="s">
        <v>157</v>
      </c>
      <c r="X94" s="7" t="s">
        <v>187</v>
      </c>
      <c r="Y94" s="7" t="s">
        <v>164</v>
      </c>
    </row>
    <row r="95" spans="1:25" x14ac:dyDescent="0.25">
      <c r="A95" s="140" t="s">
        <v>53</v>
      </c>
      <c r="B95" s="141">
        <v>45681</v>
      </c>
      <c r="C95" s="142" t="s">
        <v>228</v>
      </c>
      <c r="D95" s="142"/>
      <c r="E95" s="143">
        <v>23371.439999999999</v>
      </c>
      <c r="F95" s="143">
        <v>0</v>
      </c>
      <c r="G95" s="144">
        <f>Tabla3[[#This Row],[INGRESOS]]-Tabla3[[#This Row],[EGRESOS]]</f>
        <v>-23371.439999999999</v>
      </c>
      <c r="H95" s="150"/>
      <c r="I95" s="148">
        <v>1140</v>
      </c>
      <c r="J95" s="149">
        <f>Tabla3[[#This Row],[EGRESOS]]/Tabla3[[#This Row],[TC]]</f>
        <v>20.501263157894737</v>
      </c>
      <c r="K95" s="149">
        <f>Tabla3[[#This Row],[INGRESOS]]/Tabla3[[#This Row],[TC]]</f>
        <v>0</v>
      </c>
      <c r="L95" s="7" t="s">
        <v>150</v>
      </c>
      <c r="M95" s="7" t="s">
        <v>151</v>
      </c>
      <c r="N95" s="7" t="s">
        <v>209</v>
      </c>
      <c r="O95" s="7" t="s">
        <v>159</v>
      </c>
      <c r="P95" s="7" t="s">
        <v>171</v>
      </c>
      <c r="Q95" s="7" t="s">
        <v>172</v>
      </c>
      <c r="R95" s="7" t="s">
        <v>233</v>
      </c>
      <c r="S95" s="7" t="s">
        <v>174</v>
      </c>
      <c r="T95" s="7"/>
      <c r="U95" s="7" t="s">
        <v>378</v>
      </c>
      <c r="V95" s="7"/>
      <c r="W95" s="7" t="s">
        <v>157</v>
      </c>
      <c r="X95" s="7" t="s">
        <v>187</v>
      </c>
      <c r="Y95" s="7" t="s">
        <v>164</v>
      </c>
    </row>
    <row r="96" spans="1:25" x14ac:dyDescent="0.25">
      <c r="A96" s="140" t="s">
        <v>53</v>
      </c>
      <c r="B96" s="141">
        <v>45681</v>
      </c>
      <c r="C96" s="142" t="s">
        <v>228</v>
      </c>
      <c r="D96" s="142"/>
      <c r="E96" s="143">
        <v>26628.560000000001</v>
      </c>
      <c r="F96" s="143">
        <v>0</v>
      </c>
      <c r="G96" s="144">
        <f>Tabla3[[#This Row],[INGRESOS]]-Tabla3[[#This Row],[EGRESOS]]</f>
        <v>-26628.560000000001</v>
      </c>
      <c r="H96" s="147">
        <v>-1741347.52</v>
      </c>
      <c r="I96" s="148">
        <v>1140</v>
      </c>
      <c r="J96" s="149">
        <f>Tabla3[[#This Row],[EGRESOS]]/Tabla3[[#This Row],[TC]]</f>
        <v>23.358385964912284</v>
      </c>
      <c r="K96" s="149">
        <f>Tabla3[[#This Row],[INGRESOS]]/Tabla3[[#This Row],[TC]]</f>
        <v>0</v>
      </c>
      <c r="L96" s="7" t="s">
        <v>150</v>
      </c>
      <c r="M96" s="7" t="s">
        <v>151</v>
      </c>
      <c r="N96" s="7" t="s">
        <v>209</v>
      </c>
      <c r="O96" s="7" t="s">
        <v>159</v>
      </c>
      <c r="P96" s="7" t="s">
        <v>166</v>
      </c>
      <c r="Q96" s="7" t="s">
        <v>167</v>
      </c>
      <c r="R96" s="7" t="s">
        <v>234</v>
      </c>
      <c r="S96" s="7"/>
      <c r="T96" s="7"/>
      <c r="U96" s="7" t="s">
        <v>377</v>
      </c>
      <c r="V96" s="7" t="s">
        <v>169</v>
      </c>
      <c r="W96" s="7" t="s">
        <v>157</v>
      </c>
      <c r="X96" s="7" t="s">
        <v>170</v>
      </c>
      <c r="Y96" s="7" t="s">
        <v>164</v>
      </c>
    </row>
    <row r="97" spans="1:25" x14ac:dyDescent="0.25">
      <c r="A97" s="140" t="s">
        <v>53</v>
      </c>
      <c r="B97" s="141">
        <v>45681</v>
      </c>
      <c r="C97" s="142" t="s">
        <v>220</v>
      </c>
      <c r="D97" s="142"/>
      <c r="E97" s="143">
        <v>10500</v>
      </c>
      <c r="F97" s="143">
        <v>0</v>
      </c>
      <c r="G97" s="144">
        <f>Tabla3[[#This Row],[INGRESOS]]-Tabla3[[#This Row],[EGRESOS]]</f>
        <v>-10500</v>
      </c>
      <c r="H97" s="147">
        <v>-1822212.88</v>
      </c>
      <c r="I97" s="148">
        <v>1140</v>
      </c>
      <c r="J97" s="149">
        <f>Tabla3[[#This Row],[EGRESOS]]/Tabla3[[#This Row],[TC]]</f>
        <v>9.2105263157894743</v>
      </c>
      <c r="K97" s="149">
        <f>Tabla3[[#This Row],[INGRESOS]]/Tabla3[[#This Row],[TC]]</f>
        <v>0</v>
      </c>
      <c r="L97" s="7" t="s">
        <v>150</v>
      </c>
      <c r="M97" s="7" t="s">
        <v>151</v>
      </c>
      <c r="N97" s="7" t="s">
        <v>209</v>
      </c>
      <c r="O97" s="7" t="s">
        <v>159</v>
      </c>
      <c r="P97" s="7" t="s">
        <v>160</v>
      </c>
      <c r="Q97" s="7" t="s">
        <v>161</v>
      </c>
      <c r="R97" s="7" t="s">
        <v>179</v>
      </c>
      <c r="S97" s="7"/>
      <c r="T97" s="7"/>
      <c r="U97" s="7" t="s">
        <v>376</v>
      </c>
      <c r="V97" s="7"/>
      <c r="W97" s="7" t="s">
        <v>157</v>
      </c>
      <c r="X97" s="7" t="s">
        <v>6</v>
      </c>
      <c r="Y97" s="7" t="s">
        <v>164</v>
      </c>
    </row>
    <row r="98" spans="1:25" x14ac:dyDescent="0.25">
      <c r="A98" s="140" t="s">
        <v>53</v>
      </c>
      <c r="B98" s="141">
        <v>45685</v>
      </c>
      <c r="C98" s="142" t="s">
        <v>38</v>
      </c>
      <c r="D98" s="142"/>
      <c r="E98" s="143">
        <v>80865.36</v>
      </c>
      <c r="F98" s="143">
        <v>0</v>
      </c>
      <c r="G98" s="144">
        <f>Tabla3[[#This Row],[INGRESOS]]-Tabla3[[#This Row],[EGRESOS]]</f>
        <v>-80865.36</v>
      </c>
      <c r="H98" s="147"/>
      <c r="I98" s="148">
        <v>1140</v>
      </c>
      <c r="J98" s="149">
        <f>Tabla3[[#This Row],[EGRESOS]]/Tabla3[[#This Row],[TC]]</f>
        <v>70.934526315789469</v>
      </c>
      <c r="K98" s="149">
        <f>Tabla3[[#This Row],[INGRESOS]]/Tabla3[[#This Row],[TC]]</f>
        <v>0</v>
      </c>
      <c r="L98" s="7" t="s">
        <v>150</v>
      </c>
      <c r="M98" s="7" t="s">
        <v>151</v>
      </c>
      <c r="N98" s="7" t="s">
        <v>209</v>
      </c>
      <c r="O98" s="7" t="s">
        <v>159</v>
      </c>
      <c r="P98" s="7" t="s">
        <v>235</v>
      </c>
      <c r="Q98" s="7" t="s">
        <v>236</v>
      </c>
      <c r="R98" s="7"/>
      <c r="S98" s="7"/>
      <c r="T98" s="7"/>
      <c r="U98" s="7" t="s">
        <v>376</v>
      </c>
      <c r="V98" s="7"/>
      <c r="W98" s="7" t="s">
        <v>157</v>
      </c>
      <c r="X98" s="7" t="s">
        <v>6</v>
      </c>
      <c r="Y98" s="7" t="s">
        <v>164</v>
      </c>
    </row>
    <row r="99" spans="1:25" x14ac:dyDescent="0.25">
      <c r="A99" s="140" t="s">
        <v>53</v>
      </c>
      <c r="B99" s="141">
        <v>45685</v>
      </c>
      <c r="C99" s="142" t="s">
        <v>220</v>
      </c>
      <c r="D99" s="142"/>
      <c r="E99" s="143">
        <v>485.19</v>
      </c>
      <c r="F99" s="143">
        <v>0</v>
      </c>
      <c r="G99" s="144">
        <f>Tabla3[[#This Row],[INGRESOS]]-Tabla3[[#This Row],[EGRESOS]]</f>
        <v>-485.19</v>
      </c>
      <c r="H99" s="147">
        <v>-1822212.88</v>
      </c>
      <c r="I99" s="148">
        <v>1140</v>
      </c>
      <c r="J99" s="149">
        <f>Tabla3[[#This Row],[EGRESOS]]/Tabla3[[#This Row],[TC]]</f>
        <v>0.42560526315789471</v>
      </c>
      <c r="K99" s="149">
        <f>Tabla3[[#This Row],[INGRESOS]]/Tabla3[[#This Row],[TC]]</f>
        <v>0</v>
      </c>
      <c r="L99" s="7" t="s">
        <v>150</v>
      </c>
      <c r="M99" s="7" t="s">
        <v>151</v>
      </c>
      <c r="N99" s="7" t="s">
        <v>209</v>
      </c>
      <c r="O99" s="7" t="s">
        <v>159</v>
      </c>
      <c r="P99" s="7" t="s">
        <v>160</v>
      </c>
      <c r="Q99" s="7" t="s">
        <v>161</v>
      </c>
      <c r="R99" s="7" t="s">
        <v>179</v>
      </c>
      <c r="S99" s="7"/>
      <c r="T99" s="7"/>
      <c r="U99" s="7" t="s">
        <v>376</v>
      </c>
      <c r="V99" s="7"/>
      <c r="W99" s="7" t="s">
        <v>157</v>
      </c>
      <c r="X99" s="7" t="s">
        <v>6</v>
      </c>
      <c r="Y99" s="7" t="s">
        <v>164</v>
      </c>
    </row>
    <row r="100" spans="1:25" hidden="1" x14ac:dyDescent="0.25">
      <c r="A100" s="140" t="s">
        <v>54</v>
      </c>
      <c r="B100" s="141">
        <v>45691</v>
      </c>
      <c r="C100" s="142" t="s">
        <v>214</v>
      </c>
      <c r="D100" s="142"/>
      <c r="E100" s="143">
        <v>23400</v>
      </c>
      <c r="F100" s="143">
        <v>0</v>
      </c>
      <c r="G100" s="144">
        <f>Tabla3[[#This Row],[INGRESOS]]-Tabla3[[#This Row],[EGRESOS]]</f>
        <v>-23400</v>
      </c>
      <c r="H100" s="147"/>
      <c r="I100" s="148">
        <v>1140</v>
      </c>
      <c r="J100" s="149">
        <f>Tabla3[[#This Row],[EGRESOS]]/Tabla3[[#This Row],[TC]]</f>
        <v>20.526315789473685</v>
      </c>
      <c r="K100" s="149">
        <f>Tabla3[[#This Row],[INGRESOS]]/Tabla3[[#This Row],[TC]]</f>
        <v>0</v>
      </c>
      <c r="L100" s="7" t="s">
        <v>150</v>
      </c>
      <c r="M100" s="7" t="s">
        <v>151</v>
      </c>
      <c r="N100" s="7" t="s">
        <v>209</v>
      </c>
      <c r="O100" s="7" t="s">
        <v>159</v>
      </c>
      <c r="P100" s="7" t="s">
        <v>163</v>
      </c>
      <c r="Q100" s="7" t="s">
        <v>215</v>
      </c>
      <c r="R100" s="7"/>
      <c r="S100" s="7"/>
      <c r="T100" s="7"/>
      <c r="U100" s="7" t="s">
        <v>376</v>
      </c>
      <c r="V100" s="7"/>
      <c r="W100" s="7" t="s">
        <v>157</v>
      </c>
      <c r="X100" s="7" t="s">
        <v>6</v>
      </c>
      <c r="Y100" s="7" t="s">
        <v>164</v>
      </c>
    </row>
    <row r="101" spans="1:25" hidden="1" x14ac:dyDescent="0.25">
      <c r="A101" s="140" t="s">
        <v>54</v>
      </c>
      <c r="B101" s="141">
        <v>45691</v>
      </c>
      <c r="C101" s="142" t="s">
        <v>217</v>
      </c>
      <c r="D101" s="142"/>
      <c r="E101" s="143">
        <v>4914</v>
      </c>
      <c r="F101" s="143">
        <v>0</v>
      </c>
      <c r="G101" s="144">
        <f>Tabla3[[#This Row],[INGRESOS]]-Tabla3[[#This Row],[EGRESOS]]</f>
        <v>-4914</v>
      </c>
      <c r="H101" s="147"/>
      <c r="I101" s="148">
        <v>1140</v>
      </c>
      <c r="J101" s="149">
        <f>Tabla3[[#This Row],[EGRESOS]]/Tabla3[[#This Row],[TC]]</f>
        <v>4.310526315789474</v>
      </c>
      <c r="K101" s="149">
        <f>Tabla3[[#This Row],[INGRESOS]]/Tabla3[[#This Row],[TC]]</f>
        <v>0</v>
      </c>
      <c r="L101" s="7" t="s">
        <v>150</v>
      </c>
      <c r="M101" s="7" t="s">
        <v>151</v>
      </c>
      <c r="N101" s="7" t="s">
        <v>209</v>
      </c>
      <c r="O101" s="7" t="s">
        <v>159</v>
      </c>
      <c r="P101" s="7" t="s">
        <v>160</v>
      </c>
      <c r="Q101" s="7" t="s">
        <v>161</v>
      </c>
      <c r="R101" s="7" t="s">
        <v>162</v>
      </c>
      <c r="S101" s="7"/>
      <c r="T101" s="7"/>
      <c r="U101" s="7" t="s">
        <v>376</v>
      </c>
      <c r="V101" s="7"/>
      <c r="W101" s="7" t="s">
        <v>157</v>
      </c>
      <c r="X101" s="7" t="s">
        <v>6</v>
      </c>
      <c r="Y101" s="7" t="s">
        <v>164</v>
      </c>
    </row>
    <row r="102" spans="1:25" hidden="1" x14ac:dyDescent="0.25">
      <c r="A102" s="140" t="s">
        <v>54</v>
      </c>
      <c r="B102" s="141">
        <v>45691</v>
      </c>
      <c r="C102" s="142" t="s">
        <v>218</v>
      </c>
      <c r="D102" s="142"/>
      <c r="E102" s="143">
        <v>702</v>
      </c>
      <c r="F102" s="143">
        <v>0</v>
      </c>
      <c r="G102" s="144">
        <f>Tabla3[[#This Row],[INGRESOS]]-Tabla3[[#This Row],[EGRESOS]]</f>
        <v>-702</v>
      </c>
      <c r="H102" s="147"/>
      <c r="I102" s="148">
        <v>1140</v>
      </c>
      <c r="J102" s="149">
        <f>Tabla3[[#This Row],[EGRESOS]]/Tabla3[[#This Row],[TC]]</f>
        <v>0.61578947368421055</v>
      </c>
      <c r="K102" s="149">
        <f>Tabla3[[#This Row],[INGRESOS]]/Tabla3[[#This Row],[TC]]</f>
        <v>0</v>
      </c>
      <c r="L102" s="7" t="s">
        <v>150</v>
      </c>
      <c r="M102" s="7" t="s">
        <v>151</v>
      </c>
      <c r="N102" s="7" t="s">
        <v>209</v>
      </c>
      <c r="O102" s="7" t="s">
        <v>159</v>
      </c>
      <c r="P102" s="7" t="s">
        <v>160</v>
      </c>
      <c r="Q102" s="7" t="s">
        <v>161</v>
      </c>
      <c r="R102" s="7" t="s">
        <v>219</v>
      </c>
      <c r="S102" s="7"/>
      <c r="T102" s="7"/>
      <c r="U102" s="7" t="s">
        <v>376</v>
      </c>
      <c r="V102" s="7"/>
      <c r="W102" s="7" t="s">
        <v>157</v>
      </c>
      <c r="X102" s="7" t="s">
        <v>6</v>
      </c>
      <c r="Y102" s="7" t="s">
        <v>164</v>
      </c>
    </row>
    <row r="103" spans="1:25" hidden="1" x14ac:dyDescent="0.25">
      <c r="A103" s="140" t="s">
        <v>54</v>
      </c>
      <c r="B103" s="141">
        <v>45691</v>
      </c>
      <c r="C103" s="142" t="s">
        <v>220</v>
      </c>
      <c r="D103" s="142"/>
      <c r="E103" s="143">
        <v>140.4</v>
      </c>
      <c r="F103" s="143">
        <v>0</v>
      </c>
      <c r="G103" s="144">
        <f>Tabla3[[#This Row],[INGRESOS]]-Tabla3[[#This Row],[EGRESOS]]</f>
        <v>-140.4</v>
      </c>
      <c r="H103" s="147"/>
      <c r="I103" s="148">
        <v>1140</v>
      </c>
      <c r="J103" s="149">
        <f>Tabla3[[#This Row],[EGRESOS]]/Tabla3[[#This Row],[TC]]</f>
        <v>0.12315789473684211</v>
      </c>
      <c r="K103" s="149">
        <f>Tabla3[[#This Row],[INGRESOS]]/Tabla3[[#This Row],[TC]]</f>
        <v>0</v>
      </c>
      <c r="L103" s="7" t="s">
        <v>150</v>
      </c>
      <c r="M103" s="7" t="s">
        <v>151</v>
      </c>
      <c r="N103" s="7" t="s">
        <v>209</v>
      </c>
      <c r="O103" s="7" t="s">
        <v>159</v>
      </c>
      <c r="P103" s="7" t="s">
        <v>160</v>
      </c>
      <c r="Q103" s="7" t="s">
        <v>161</v>
      </c>
      <c r="R103" s="7" t="s">
        <v>179</v>
      </c>
      <c r="S103" s="7"/>
      <c r="T103" s="7"/>
      <c r="U103" s="7" t="s">
        <v>376</v>
      </c>
      <c r="V103" s="7"/>
      <c r="W103" s="7" t="s">
        <v>157</v>
      </c>
      <c r="X103" s="7" t="s">
        <v>6</v>
      </c>
      <c r="Y103" s="7" t="s">
        <v>164</v>
      </c>
    </row>
    <row r="104" spans="1:25" hidden="1" x14ac:dyDescent="0.25">
      <c r="A104" s="140" t="s">
        <v>54</v>
      </c>
      <c r="B104" s="141">
        <v>45691</v>
      </c>
      <c r="C104" s="142" t="s">
        <v>220</v>
      </c>
      <c r="D104" s="142"/>
      <c r="E104" s="143">
        <v>29.48</v>
      </c>
      <c r="F104" s="143">
        <v>0</v>
      </c>
      <c r="G104" s="144">
        <f>Tabla3[[#This Row],[INGRESOS]]-Tabla3[[#This Row],[EGRESOS]]</f>
        <v>-29.48</v>
      </c>
      <c r="H104" s="147"/>
      <c r="I104" s="148">
        <v>1140</v>
      </c>
      <c r="J104" s="149">
        <f>Tabla3[[#This Row],[EGRESOS]]/Tabla3[[#This Row],[TC]]</f>
        <v>2.5859649122807016E-2</v>
      </c>
      <c r="K104" s="149">
        <f>Tabla3[[#This Row],[INGRESOS]]/Tabla3[[#This Row],[TC]]</f>
        <v>0</v>
      </c>
      <c r="L104" s="7" t="s">
        <v>150</v>
      </c>
      <c r="M104" s="7" t="s">
        <v>151</v>
      </c>
      <c r="N104" s="7" t="s">
        <v>209</v>
      </c>
      <c r="O104" s="7" t="s">
        <v>159</v>
      </c>
      <c r="P104" s="7" t="s">
        <v>160</v>
      </c>
      <c r="Q104" s="7" t="s">
        <v>161</v>
      </c>
      <c r="R104" s="7" t="s">
        <v>179</v>
      </c>
      <c r="S104" s="7"/>
      <c r="T104" s="7"/>
      <c r="U104" s="7" t="s">
        <v>376</v>
      </c>
      <c r="V104" s="7"/>
      <c r="W104" s="7" t="s">
        <v>157</v>
      </c>
      <c r="X104" s="7" t="s">
        <v>6</v>
      </c>
      <c r="Y104" s="7" t="s">
        <v>164</v>
      </c>
    </row>
    <row r="105" spans="1:25" hidden="1" x14ac:dyDescent="0.25">
      <c r="A105" s="140" t="s">
        <v>54</v>
      </c>
      <c r="B105" s="141">
        <v>45691</v>
      </c>
      <c r="C105" s="142" t="s">
        <v>220</v>
      </c>
      <c r="D105" s="142"/>
      <c r="E105" s="143">
        <v>4.21</v>
      </c>
      <c r="F105" s="143">
        <v>0</v>
      </c>
      <c r="G105" s="144">
        <f>Tabla3[[#This Row],[INGRESOS]]-Tabla3[[#This Row],[EGRESOS]]</f>
        <v>-4.21</v>
      </c>
      <c r="H105" s="147">
        <v>-1851888.16</v>
      </c>
      <c r="I105" s="148">
        <v>1140</v>
      </c>
      <c r="J105" s="149">
        <f>Tabla3[[#This Row],[EGRESOS]]/Tabla3[[#This Row],[TC]]</f>
        <v>3.6929824561403508E-3</v>
      </c>
      <c r="K105" s="149">
        <f>Tabla3[[#This Row],[INGRESOS]]/Tabla3[[#This Row],[TC]]</f>
        <v>0</v>
      </c>
      <c r="L105" s="7" t="s">
        <v>150</v>
      </c>
      <c r="M105" s="7" t="s">
        <v>151</v>
      </c>
      <c r="N105" s="7" t="s">
        <v>209</v>
      </c>
      <c r="O105" s="7" t="s">
        <v>159</v>
      </c>
      <c r="P105" s="7" t="s">
        <v>160</v>
      </c>
      <c r="Q105" s="7" t="s">
        <v>161</v>
      </c>
      <c r="R105" s="7" t="s">
        <v>179</v>
      </c>
      <c r="S105" s="7"/>
      <c r="T105" s="7"/>
      <c r="U105" s="7" t="s">
        <v>376</v>
      </c>
      <c r="V105" s="7"/>
      <c r="W105" s="7" t="s">
        <v>157</v>
      </c>
      <c r="X105" s="7" t="s">
        <v>6</v>
      </c>
      <c r="Y105" s="7" t="s">
        <v>164</v>
      </c>
    </row>
    <row r="106" spans="1:25" hidden="1" x14ac:dyDescent="0.25">
      <c r="A106" s="140" t="s">
        <v>54</v>
      </c>
      <c r="B106" s="141">
        <v>45698</v>
      </c>
      <c r="C106" s="142" t="s">
        <v>418</v>
      </c>
      <c r="D106" s="142"/>
      <c r="E106" s="143">
        <v>1000000</v>
      </c>
      <c r="F106" s="143">
        <v>0</v>
      </c>
      <c r="G106" s="144">
        <f>Tabla3[[#This Row],[INGRESOS]]-Tabla3[[#This Row],[EGRESOS]]</f>
        <v>-1000000</v>
      </c>
      <c r="H106" s="156"/>
      <c r="I106" s="148">
        <v>1140</v>
      </c>
      <c r="J106" s="149">
        <f>Tabla3[[#This Row],[EGRESOS]]/Tabla3[[#This Row],[TC]]</f>
        <v>877.19298245614038</v>
      </c>
      <c r="K106" s="149">
        <f>Tabla3[[#This Row],[INGRESOS]]/Tabla3[[#This Row],[TC]]</f>
        <v>0</v>
      </c>
      <c r="L106" s="7" t="s">
        <v>150</v>
      </c>
      <c r="M106" s="7" t="s">
        <v>151</v>
      </c>
      <c r="N106" s="7" t="s">
        <v>209</v>
      </c>
      <c r="O106" s="7" t="s">
        <v>159</v>
      </c>
      <c r="P106" s="7" t="s">
        <v>166</v>
      </c>
      <c r="Q106" s="7" t="s">
        <v>204</v>
      </c>
      <c r="R106" s="7" t="s">
        <v>419</v>
      </c>
      <c r="S106" s="7" t="s">
        <v>420</v>
      </c>
      <c r="T106" s="7"/>
      <c r="U106" s="7" t="s">
        <v>421</v>
      </c>
      <c r="V106" s="7" t="s">
        <v>420</v>
      </c>
      <c r="W106" s="7" t="s">
        <v>157</v>
      </c>
      <c r="X106" s="7" t="s">
        <v>422</v>
      </c>
      <c r="Y106" s="7" t="s">
        <v>164</v>
      </c>
    </row>
    <row r="107" spans="1:25" hidden="1" x14ac:dyDescent="0.25">
      <c r="A107" s="140" t="s">
        <v>54</v>
      </c>
      <c r="B107" s="141">
        <v>45698</v>
      </c>
      <c r="C107" s="142" t="s">
        <v>220</v>
      </c>
      <c r="D107" s="142"/>
      <c r="E107" s="143">
        <v>6000</v>
      </c>
      <c r="F107" s="143">
        <v>0</v>
      </c>
      <c r="G107" s="144">
        <f>Tabla3[[#This Row],[INGRESOS]]-Tabla3[[#This Row],[EGRESOS]]</f>
        <v>-6000</v>
      </c>
      <c r="H107" s="156">
        <v>142111.84</v>
      </c>
      <c r="I107" s="148">
        <v>1140</v>
      </c>
      <c r="J107" s="149">
        <f>Tabla3[[#This Row],[EGRESOS]]/Tabla3[[#This Row],[TC]]</f>
        <v>5.2631578947368425</v>
      </c>
      <c r="K107" s="149">
        <f>Tabla3[[#This Row],[INGRESOS]]/Tabla3[[#This Row],[TC]]</f>
        <v>0</v>
      </c>
      <c r="L107" s="7" t="s">
        <v>150</v>
      </c>
      <c r="M107" s="7" t="s">
        <v>151</v>
      </c>
      <c r="N107" s="7" t="s">
        <v>209</v>
      </c>
      <c r="O107" s="7" t="s">
        <v>159</v>
      </c>
      <c r="P107" s="7" t="s">
        <v>160</v>
      </c>
      <c r="Q107" s="7" t="s">
        <v>161</v>
      </c>
      <c r="R107" s="7" t="s">
        <v>162</v>
      </c>
      <c r="S107" s="7"/>
      <c r="T107" s="7"/>
      <c r="U107" s="7" t="s">
        <v>376</v>
      </c>
      <c r="V107" s="7"/>
      <c r="W107" s="7" t="s">
        <v>157</v>
      </c>
      <c r="X107" s="7" t="s">
        <v>6</v>
      </c>
      <c r="Y107" s="7" t="s">
        <v>164</v>
      </c>
    </row>
    <row r="108" spans="1:25" hidden="1" x14ac:dyDescent="0.25">
      <c r="A108" s="140" t="s">
        <v>54</v>
      </c>
      <c r="B108" s="141">
        <v>45700</v>
      </c>
      <c r="C108" s="142" t="s">
        <v>423</v>
      </c>
      <c r="D108" s="142"/>
      <c r="E108" s="143">
        <v>0</v>
      </c>
      <c r="F108" s="143">
        <v>607040</v>
      </c>
      <c r="G108" s="144">
        <f>Tabla3[[#This Row],[INGRESOS]]-Tabla3[[#This Row],[EGRESOS]]</f>
        <v>607040</v>
      </c>
      <c r="H108" s="156"/>
      <c r="I108" s="148">
        <v>1140</v>
      </c>
      <c r="J108" s="149">
        <f>Tabla3[[#This Row],[EGRESOS]]/Tabla3[[#This Row],[TC]]</f>
        <v>0</v>
      </c>
      <c r="K108" s="149">
        <f>Tabla3[[#This Row],[INGRESOS]]/Tabla3[[#This Row],[TC]]</f>
        <v>532.49122807017545</v>
      </c>
      <c r="L108" s="7" t="s">
        <v>150</v>
      </c>
      <c r="M108" s="7" t="s">
        <v>151</v>
      </c>
      <c r="N108" s="7" t="s">
        <v>209</v>
      </c>
      <c r="O108" s="7" t="s">
        <v>182</v>
      </c>
      <c r="P108" s="7" t="s">
        <v>183</v>
      </c>
      <c r="Q108" s="7" t="s">
        <v>189</v>
      </c>
      <c r="R108" s="7" t="s">
        <v>424</v>
      </c>
      <c r="S108" s="7" t="s">
        <v>425</v>
      </c>
      <c r="T108" s="7"/>
      <c r="U108" s="7" t="s">
        <v>426</v>
      </c>
      <c r="V108" s="7"/>
      <c r="W108" s="7" t="s">
        <v>157</v>
      </c>
      <c r="X108" s="7" t="s">
        <v>164</v>
      </c>
      <c r="Y108" s="7" t="s">
        <v>3</v>
      </c>
    </row>
    <row r="109" spans="1:25" hidden="1" x14ac:dyDescent="0.25">
      <c r="A109" s="140" t="s">
        <v>54</v>
      </c>
      <c r="B109" s="141">
        <v>45700</v>
      </c>
      <c r="C109" s="142" t="s">
        <v>427</v>
      </c>
      <c r="D109" s="142"/>
      <c r="E109" s="143">
        <v>3035.2</v>
      </c>
      <c r="F109" s="143">
        <v>0</v>
      </c>
      <c r="G109" s="144">
        <f>Tabla3[[#This Row],[INGRESOS]]-Tabla3[[#This Row],[EGRESOS]]</f>
        <v>-3035.2</v>
      </c>
      <c r="H109" s="156"/>
      <c r="I109" s="148">
        <v>1140</v>
      </c>
      <c r="J109" s="149">
        <f>Tabla3[[#This Row],[EGRESOS]]/Tabla3[[#This Row],[TC]]</f>
        <v>2.6624561403508769</v>
      </c>
      <c r="K109" s="149">
        <f>Tabla3[[#This Row],[INGRESOS]]/Tabla3[[#This Row],[TC]]</f>
        <v>0</v>
      </c>
      <c r="L109" s="7" t="s">
        <v>150</v>
      </c>
      <c r="M109" s="7" t="s">
        <v>151</v>
      </c>
      <c r="N109" s="7" t="s">
        <v>209</v>
      </c>
      <c r="O109" s="7" t="s">
        <v>159</v>
      </c>
      <c r="P109" s="7" t="s">
        <v>163</v>
      </c>
      <c r="Q109" s="7" t="s">
        <v>215</v>
      </c>
      <c r="R109" s="7"/>
      <c r="S109" s="7"/>
      <c r="T109" s="7"/>
      <c r="U109" s="7" t="s">
        <v>376</v>
      </c>
      <c r="V109" s="7"/>
      <c r="W109" s="7" t="s">
        <v>157</v>
      </c>
      <c r="X109" s="7" t="s">
        <v>6</v>
      </c>
      <c r="Y109" s="7" t="s">
        <v>164</v>
      </c>
    </row>
    <row r="110" spans="1:25" hidden="1" x14ac:dyDescent="0.25">
      <c r="A110" s="140" t="s">
        <v>54</v>
      </c>
      <c r="B110" s="141">
        <v>45700</v>
      </c>
      <c r="C110" s="142" t="s">
        <v>217</v>
      </c>
      <c r="D110" s="142"/>
      <c r="E110" s="143">
        <v>637.39</v>
      </c>
      <c r="F110" s="143">
        <v>0</v>
      </c>
      <c r="G110" s="144">
        <f>Tabla3[[#This Row],[INGRESOS]]-Tabla3[[#This Row],[EGRESOS]]</f>
        <v>-637.39</v>
      </c>
      <c r="H110" s="156"/>
      <c r="I110" s="148">
        <v>1140</v>
      </c>
      <c r="J110" s="149">
        <f>Tabla3[[#This Row],[EGRESOS]]/Tabla3[[#This Row],[TC]]</f>
        <v>0.55911403508771929</v>
      </c>
      <c r="K110" s="149">
        <f>Tabla3[[#This Row],[INGRESOS]]/Tabla3[[#This Row],[TC]]</f>
        <v>0</v>
      </c>
      <c r="L110" s="7" t="s">
        <v>150</v>
      </c>
      <c r="M110" s="7" t="s">
        <v>151</v>
      </c>
      <c r="N110" s="7" t="s">
        <v>209</v>
      </c>
      <c r="O110" s="7" t="s">
        <v>159</v>
      </c>
      <c r="P110" s="7" t="s">
        <v>160</v>
      </c>
      <c r="Q110" s="7" t="s">
        <v>161</v>
      </c>
      <c r="R110" s="7" t="s">
        <v>162</v>
      </c>
      <c r="S110" s="7"/>
      <c r="T110" s="7"/>
      <c r="U110" s="7" t="s">
        <v>376</v>
      </c>
      <c r="V110" s="7"/>
      <c r="W110" s="7" t="s">
        <v>157</v>
      </c>
      <c r="X110" s="7" t="s">
        <v>6</v>
      </c>
      <c r="Y110" s="7" t="s">
        <v>164</v>
      </c>
    </row>
    <row r="111" spans="1:25" hidden="1" x14ac:dyDescent="0.25">
      <c r="A111" s="140" t="s">
        <v>54</v>
      </c>
      <c r="B111" s="141">
        <v>45700</v>
      </c>
      <c r="C111" s="142" t="s">
        <v>218</v>
      </c>
      <c r="D111" s="142"/>
      <c r="E111" s="143">
        <v>91.06</v>
      </c>
      <c r="F111" s="143">
        <v>0</v>
      </c>
      <c r="G111" s="144">
        <f>Tabla3[[#This Row],[INGRESOS]]-Tabla3[[#This Row],[EGRESOS]]</f>
        <v>-91.06</v>
      </c>
      <c r="H111" s="156"/>
      <c r="I111" s="148">
        <v>1140</v>
      </c>
      <c r="J111" s="149">
        <f>Tabla3[[#This Row],[EGRESOS]]/Tabla3[[#This Row],[TC]]</f>
        <v>7.9877192982456144E-2</v>
      </c>
      <c r="K111" s="149">
        <f>Tabla3[[#This Row],[INGRESOS]]/Tabla3[[#This Row],[TC]]</f>
        <v>0</v>
      </c>
      <c r="L111" s="7" t="s">
        <v>150</v>
      </c>
      <c r="M111" s="7" t="s">
        <v>151</v>
      </c>
      <c r="N111" s="7" t="s">
        <v>209</v>
      </c>
      <c r="O111" s="7" t="s">
        <v>159</v>
      </c>
      <c r="P111" s="7" t="s">
        <v>160</v>
      </c>
      <c r="Q111" s="7" t="s">
        <v>161</v>
      </c>
      <c r="R111" s="7" t="s">
        <v>219</v>
      </c>
      <c r="S111" s="7"/>
      <c r="T111" s="7"/>
      <c r="U111" s="7" t="s">
        <v>376</v>
      </c>
      <c r="V111" s="7"/>
      <c r="W111" s="7" t="s">
        <v>157</v>
      </c>
      <c r="X111" s="7" t="s">
        <v>6</v>
      </c>
      <c r="Y111" s="7" t="s">
        <v>164</v>
      </c>
    </row>
    <row r="112" spans="1:25" hidden="1" x14ac:dyDescent="0.25">
      <c r="A112" s="140" t="s">
        <v>54</v>
      </c>
      <c r="B112" s="141">
        <v>45700</v>
      </c>
      <c r="C112" s="142" t="s">
        <v>428</v>
      </c>
      <c r="D112" s="142"/>
      <c r="E112" s="143">
        <v>3642.24</v>
      </c>
      <c r="F112" s="143">
        <v>0</v>
      </c>
      <c r="G112" s="144">
        <f>Tabla3[[#This Row],[INGRESOS]]-Tabla3[[#This Row],[EGRESOS]]</f>
        <v>-3642.24</v>
      </c>
      <c r="H112" s="156"/>
      <c r="I112" s="148">
        <v>1140</v>
      </c>
      <c r="J112" s="149">
        <f>Tabla3[[#This Row],[EGRESOS]]/Tabla3[[#This Row],[TC]]</f>
        <v>3.1949473684210523</v>
      </c>
      <c r="K112" s="149">
        <f>Tabla3[[#This Row],[INGRESOS]]/Tabla3[[#This Row],[TC]]</f>
        <v>0</v>
      </c>
      <c r="L112" s="7" t="s">
        <v>150</v>
      </c>
      <c r="M112" s="7" t="s">
        <v>151</v>
      </c>
      <c r="N112" s="7" t="s">
        <v>209</v>
      </c>
      <c r="O112" s="7" t="s">
        <v>159</v>
      </c>
      <c r="P112" s="7" t="s">
        <v>160</v>
      </c>
      <c r="Q112" s="7" t="s">
        <v>161</v>
      </c>
      <c r="R112" s="7" t="s">
        <v>179</v>
      </c>
      <c r="S112" s="7"/>
      <c r="T112" s="7"/>
      <c r="U112" s="7" t="s">
        <v>376</v>
      </c>
      <c r="V112" s="7"/>
      <c r="W112" s="7" t="s">
        <v>157</v>
      </c>
      <c r="X112" s="7" t="s">
        <v>6</v>
      </c>
      <c r="Y112" s="7" t="s">
        <v>164</v>
      </c>
    </row>
    <row r="113" spans="1:25" hidden="1" x14ac:dyDescent="0.25">
      <c r="A113" s="140" t="s">
        <v>54</v>
      </c>
      <c r="B113" s="141">
        <v>45700</v>
      </c>
      <c r="C113" s="142" t="s">
        <v>220</v>
      </c>
      <c r="D113" s="142"/>
      <c r="E113" s="143">
        <v>18.21</v>
      </c>
      <c r="F113" s="143">
        <v>0</v>
      </c>
      <c r="G113" s="144">
        <f>Tabla3[[#This Row],[INGRESOS]]-Tabla3[[#This Row],[EGRESOS]]</f>
        <v>-18.21</v>
      </c>
      <c r="H113" s="156"/>
      <c r="I113" s="148">
        <v>1140</v>
      </c>
      <c r="J113" s="149">
        <f>Tabla3[[#This Row],[EGRESOS]]/Tabla3[[#This Row],[TC]]</f>
        <v>1.5973684210526317E-2</v>
      </c>
      <c r="K113" s="149">
        <f>Tabla3[[#This Row],[INGRESOS]]/Tabla3[[#This Row],[TC]]</f>
        <v>0</v>
      </c>
      <c r="L113" s="7" t="s">
        <v>150</v>
      </c>
      <c r="M113" s="7" t="s">
        <v>151</v>
      </c>
      <c r="N113" s="7" t="s">
        <v>209</v>
      </c>
      <c r="O113" s="7" t="s">
        <v>159</v>
      </c>
      <c r="P113" s="7" t="s">
        <v>160</v>
      </c>
      <c r="Q113" s="7" t="s">
        <v>161</v>
      </c>
      <c r="R113" s="7" t="s">
        <v>179</v>
      </c>
      <c r="S113" s="7"/>
      <c r="T113" s="7"/>
      <c r="U113" s="7" t="s">
        <v>376</v>
      </c>
      <c r="V113" s="7"/>
      <c r="W113" s="7" t="s">
        <v>157</v>
      </c>
      <c r="X113" s="7" t="s">
        <v>6</v>
      </c>
      <c r="Y113" s="7" t="s">
        <v>164</v>
      </c>
    </row>
    <row r="114" spans="1:25" hidden="1" x14ac:dyDescent="0.25">
      <c r="A114" s="140" t="s">
        <v>54</v>
      </c>
      <c r="B114" s="141">
        <v>45700</v>
      </c>
      <c r="C114" s="142" t="s">
        <v>220</v>
      </c>
      <c r="D114" s="142"/>
      <c r="E114" s="143">
        <v>3.82</v>
      </c>
      <c r="F114" s="143">
        <v>0</v>
      </c>
      <c r="G114" s="144">
        <f>Tabla3[[#This Row],[INGRESOS]]-Tabla3[[#This Row],[EGRESOS]]</f>
        <v>-3.82</v>
      </c>
      <c r="H114" s="156"/>
      <c r="I114" s="148">
        <v>1140</v>
      </c>
      <c r="J114" s="149">
        <f>Tabla3[[#This Row],[EGRESOS]]/Tabla3[[#This Row],[TC]]</f>
        <v>3.3508771929824559E-3</v>
      </c>
      <c r="K114" s="149">
        <f>Tabla3[[#This Row],[INGRESOS]]/Tabla3[[#This Row],[TC]]</f>
        <v>0</v>
      </c>
      <c r="L114" s="7" t="s">
        <v>150</v>
      </c>
      <c r="M114" s="7" t="s">
        <v>151</v>
      </c>
      <c r="N114" s="7" t="s">
        <v>209</v>
      </c>
      <c r="O114" s="7" t="s">
        <v>159</v>
      </c>
      <c r="P114" s="7" t="s">
        <v>160</v>
      </c>
      <c r="Q114" s="7" t="s">
        <v>161</v>
      </c>
      <c r="R114" s="7" t="s">
        <v>179</v>
      </c>
      <c r="S114" s="7"/>
      <c r="T114" s="7"/>
      <c r="U114" s="7" t="s">
        <v>376</v>
      </c>
      <c r="V114" s="7"/>
      <c r="W114" s="7" t="s">
        <v>157</v>
      </c>
      <c r="X114" s="7" t="s">
        <v>6</v>
      </c>
      <c r="Y114" s="7" t="s">
        <v>164</v>
      </c>
    </row>
    <row r="115" spans="1:25" hidden="1" x14ac:dyDescent="0.25">
      <c r="A115" s="140" t="s">
        <v>54</v>
      </c>
      <c r="B115" s="141">
        <v>45700</v>
      </c>
      <c r="C115" s="142" t="s">
        <v>220</v>
      </c>
      <c r="D115" s="142"/>
      <c r="E115" s="143">
        <v>0.55000000000000004</v>
      </c>
      <c r="F115" s="143">
        <v>0</v>
      </c>
      <c r="G115" s="144">
        <f>Tabla3[[#This Row],[INGRESOS]]-Tabla3[[#This Row],[EGRESOS]]</f>
        <v>-0.55000000000000004</v>
      </c>
      <c r="H115" s="156"/>
      <c r="I115" s="148">
        <v>1140</v>
      </c>
      <c r="J115" s="149">
        <f>Tabla3[[#This Row],[EGRESOS]]/Tabla3[[#This Row],[TC]]</f>
        <v>4.8245614035087722E-4</v>
      </c>
      <c r="K115" s="149">
        <f>Tabla3[[#This Row],[INGRESOS]]/Tabla3[[#This Row],[TC]]</f>
        <v>0</v>
      </c>
      <c r="L115" s="7" t="s">
        <v>150</v>
      </c>
      <c r="M115" s="7" t="s">
        <v>151</v>
      </c>
      <c r="N115" s="7" t="s">
        <v>209</v>
      </c>
      <c r="O115" s="7" t="s">
        <v>159</v>
      </c>
      <c r="P115" s="7" t="s">
        <v>160</v>
      </c>
      <c r="Q115" s="7" t="s">
        <v>161</v>
      </c>
      <c r="R115" s="7" t="s">
        <v>179</v>
      </c>
      <c r="S115" s="7"/>
      <c r="T115" s="7"/>
      <c r="U115" s="7" t="s">
        <v>376</v>
      </c>
      <c r="V115" s="7"/>
      <c r="W115" s="7" t="s">
        <v>157</v>
      </c>
      <c r="X115" s="7" t="s">
        <v>6</v>
      </c>
      <c r="Y115" s="7" t="s">
        <v>164</v>
      </c>
    </row>
    <row r="116" spans="1:25" hidden="1" x14ac:dyDescent="0.25">
      <c r="A116" s="140" t="s">
        <v>54</v>
      </c>
      <c r="B116" s="141">
        <v>45705</v>
      </c>
      <c r="C116" s="142" t="s">
        <v>418</v>
      </c>
      <c r="D116" s="142"/>
      <c r="E116" s="143">
        <v>362000</v>
      </c>
      <c r="F116" s="143">
        <v>0</v>
      </c>
      <c r="G116" s="144">
        <f>Tabla3[[#This Row],[INGRESOS]]-Tabla3[[#This Row],[EGRESOS]]</f>
        <v>-362000</v>
      </c>
      <c r="H116" s="156"/>
      <c r="I116" s="148">
        <v>1140</v>
      </c>
      <c r="J116" s="149">
        <f>Tabla3[[#This Row],[EGRESOS]]/Tabla3[[#This Row],[TC]]</f>
        <v>317.54385964912279</v>
      </c>
      <c r="K116" s="149">
        <f>Tabla3[[#This Row],[INGRESOS]]/Tabla3[[#This Row],[TC]]</f>
        <v>0</v>
      </c>
      <c r="L116" s="7" t="s">
        <v>150</v>
      </c>
      <c r="M116" s="7" t="s">
        <v>151</v>
      </c>
      <c r="N116" s="7" t="s">
        <v>209</v>
      </c>
      <c r="O116" s="7" t="s">
        <v>159</v>
      </c>
      <c r="P116" s="7" t="s">
        <v>160</v>
      </c>
      <c r="Q116" s="7" t="s">
        <v>161</v>
      </c>
      <c r="R116" s="7" t="s">
        <v>162</v>
      </c>
      <c r="S116" s="7"/>
      <c r="T116" s="7"/>
      <c r="U116" s="7" t="s">
        <v>376</v>
      </c>
      <c r="V116" s="7"/>
      <c r="W116" s="7" t="s">
        <v>157</v>
      </c>
      <c r="X116" s="7" t="s">
        <v>6</v>
      </c>
      <c r="Y116" s="7" t="s">
        <v>164</v>
      </c>
    </row>
    <row r="117" spans="1:25" hidden="1" x14ac:dyDescent="0.25">
      <c r="A117" s="140" t="s">
        <v>54</v>
      </c>
      <c r="B117" s="141">
        <v>45705</v>
      </c>
      <c r="C117" s="142" t="s">
        <v>220</v>
      </c>
      <c r="D117" s="142"/>
      <c r="E117" s="143">
        <v>2172</v>
      </c>
      <c r="F117" s="143">
        <v>0</v>
      </c>
      <c r="G117" s="144">
        <f>Tabla3[[#This Row],[INGRESOS]]-Tabla3[[#This Row],[EGRESOS]]</f>
        <v>-2172</v>
      </c>
      <c r="H117" s="156"/>
      <c r="I117" s="148">
        <v>1140</v>
      </c>
      <c r="J117" s="149">
        <f>Tabla3[[#This Row],[EGRESOS]]/Tabla3[[#This Row],[TC]]</f>
        <v>1.9052631578947368</v>
      </c>
      <c r="K117" s="149">
        <f>Tabla3[[#This Row],[INGRESOS]]/Tabla3[[#This Row],[TC]]</f>
        <v>0</v>
      </c>
      <c r="L117" s="7" t="s">
        <v>150</v>
      </c>
      <c r="M117" s="7" t="s">
        <v>151</v>
      </c>
      <c r="N117" s="7" t="s">
        <v>209</v>
      </c>
      <c r="O117" s="7" t="s">
        <v>159</v>
      </c>
      <c r="P117" s="7" t="s">
        <v>160</v>
      </c>
      <c r="Q117" s="7" t="s">
        <v>161</v>
      </c>
      <c r="R117" s="7" t="s">
        <v>179</v>
      </c>
      <c r="S117" s="7"/>
      <c r="T117" s="7"/>
      <c r="U117" s="7" t="s">
        <v>376</v>
      </c>
      <c r="V117" s="7"/>
      <c r="W117" s="7" t="s">
        <v>157</v>
      </c>
      <c r="X117" s="7" t="s">
        <v>6</v>
      </c>
      <c r="Y117" s="7" t="s">
        <v>164</v>
      </c>
    </row>
    <row r="118" spans="1:25" hidden="1" x14ac:dyDescent="0.25">
      <c r="A118" s="140" t="s">
        <v>54</v>
      </c>
      <c r="B118" s="141">
        <v>45708</v>
      </c>
      <c r="C118" s="142" t="s">
        <v>418</v>
      </c>
      <c r="D118" s="142"/>
      <c r="E118" s="143">
        <v>60000</v>
      </c>
      <c r="F118" s="143">
        <v>0</v>
      </c>
      <c r="G118" s="144">
        <f>Tabla3[[#This Row],[INGRESOS]]-Tabla3[[#This Row],[EGRESOS]]</f>
        <v>-60000</v>
      </c>
      <c r="H118" s="156"/>
      <c r="I118" s="148">
        <v>1140</v>
      </c>
      <c r="J118" s="149">
        <f>Tabla3[[#This Row],[EGRESOS]]/Tabla3[[#This Row],[TC]]</f>
        <v>52.631578947368418</v>
      </c>
      <c r="K118" s="149">
        <f>Tabla3[[#This Row],[INGRESOS]]/Tabla3[[#This Row],[TC]]</f>
        <v>0</v>
      </c>
      <c r="L118" s="7" t="s">
        <v>150</v>
      </c>
      <c r="M118" s="7" t="s">
        <v>151</v>
      </c>
      <c r="N118" s="7" t="s">
        <v>209</v>
      </c>
      <c r="O118" s="7" t="s">
        <v>159</v>
      </c>
      <c r="P118" s="7" t="s">
        <v>171</v>
      </c>
      <c r="Q118" s="7" t="s">
        <v>400</v>
      </c>
      <c r="R118" s="7" t="s">
        <v>429</v>
      </c>
      <c r="S118" s="7" t="s">
        <v>430</v>
      </c>
      <c r="T118" s="7"/>
      <c r="U118" s="7" t="s">
        <v>378</v>
      </c>
      <c r="V118" s="7"/>
      <c r="W118" s="7" t="s">
        <v>157</v>
      </c>
      <c r="X118" s="7" t="s">
        <v>187</v>
      </c>
      <c r="Y118" s="7" t="s">
        <v>164</v>
      </c>
    </row>
    <row r="119" spans="1:25" hidden="1" x14ac:dyDescent="0.25">
      <c r="A119" s="193" t="s">
        <v>54</v>
      </c>
      <c r="B119" s="158">
        <v>45708</v>
      </c>
      <c r="C119" s="159" t="s">
        <v>418</v>
      </c>
      <c r="D119" s="159"/>
      <c r="E119" s="160">
        <v>4582.87</v>
      </c>
      <c r="F119" s="160">
        <v>0</v>
      </c>
      <c r="G119" s="194">
        <f>Tabla3[[#This Row],[INGRESOS]]-Tabla3[[#This Row],[EGRESOS]]</f>
        <v>-4582.87</v>
      </c>
      <c r="H119" s="206"/>
      <c r="I119" s="161">
        <v>1140</v>
      </c>
      <c r="J119" s="162">
        <f>Tabla3[[#This Row],[EGRESOS]]/Tabla3[[#This Row],[TC]]</f>
        <v>4.0200614035087714</v>
      </c>
      <c r="K119" s="162">
        <f>Tabla3[[#This Row],[INGRESOS]]/Tabla3[[#This Row],[TC]]</f>
        <v>0</v>
      </c>
      <c r="L119" s="125" t="s">
        <v>150</v>
      </c>
      <c r="M119" s="125" t="s">
        <v>151</v>
      </c>
      <c r="N119" s="125" t="s">
        <v>209</v>
      </c>
      <c r="O119" s="125" t="s">
        <v>159</v>
      </c>
      <c r="P119" s="125" t="s">
        <v>171</v>
      </c>
      <c r="Q119" s="125" t="s">
        <v>172</v>
      </c>
      <c r="R119" s="125" t="s">
        <v>402</v>
      </c>
      <c r="S119" s="125" t="s">
        <v>430</v>
      </c>
      <c r="T119" s="125"/>
      <c r="U119" s="125" t="s">
        <v>378</v>
      </c>
      <c r="V119" s="125"/>
      <c r="W119" s="125" t="s">
        <v>157</v>
      </c>
      <c r="X119" s="125" t="s">
        <v>187</v>
      </c>
      <c r="Y119" s="125" t="s">
        <v>164</v>
      </c>
    </row>
    <row r="120" spans="1:25" hidden="1" x14ac:dyDescent="0.25">
      <c r="A120" s="193" t="s">
        <v>54</v>
      </c>
      <c r="B120" s="158">
        <v>45708</v>
      </c>
      <c r="C120" s="159" t="s">
        <v>418</v>
      </c>
      <c r="D120" s="159"/>
      <c r="E120" s="160">
        <v>4071.96</v>
      </c>
      <c r="F120" s="160">
        <v>0</v>
      </c>
      <c r="G120" s="194">
        <f>Tabla3[[#This Row],[INGRESOS]]-Tabla3[[#This Row],[EGRESOS]]</f>
        <v>-4071.96</v>
      </c>
      <c r="H120" s="206"/>
      <c r="I120" s="161">
        <v>1140</v>
      </c>
      <c r="J120" s="162">
        <f>Tabla3[[#This Row],[EGRESOS]]/Tabla3[[#This Row],[TC]]</f>
        <v>3.5718947368421055</v>
      </c>
      <c r="K120" s="162">
        <f>Tabla3[[#This Row],[INGRESOS]]/Tabla3[[#This Row],[TC]]</f>
        <v>0</v>
      </c>
      <c r="L120" s="125" t="s">
        <v>150</v>
      </c>
      <c r="M120" s="125" t="s">
        <v>151</v>
      </c>
      <c r="N120" s="125" t="s">
        <v>209</v>
      </c>
      <c r="O120" s="125" t="s">
        <v>159</v>
      </c>
      <c r="P120" s="125" t="s">
        <v>171</v>
      </c>
      <c r="Q120" s="125" t="s">
        <v>172</v>
      </c>
      <c r="R120" s="125" t="s">
        <v>429</v>
      </c>
      <c r="S120" s="125" t="s">
        <v>431</v>
      </c>
      <c r="T120" s="125"/>
      <c r="U120" s="125" t="s">
        <v>378</v>
      </c>
      <c r="V120" s="125"/>
      <c r="W120" s="125" t="s">
        <v>157</v>
      </c>
      <c r="X120" s="125" t="s">
        <v>187</v>
      </c>
      <c r="Y120" s="125" t="s">
        <v>164</v>
      </c>
    </row>
    <row r="121" spans="1:25" hidden="1" x14ac:dyDescent="0.25">
      <c r="A121" s="193" t="s">
        <v>54</v>
      </c>
      <c r="B121" s="158">
        <v>45708</v>
      </c>
      <c r="C121" s="159" t="s">
        <v>418</v>
      </c>
      <c r="D121" s="159"/>
      <c r="E121" s="160">
        <v>23000</v>
      </c>
      <c r="F121" s="160">
        <v>0</v>
      </c>
      <c r="G121" s="194">
        <f>Tabla3[[#This Row],[INGRESOS]]-Tabla3[[#This Row],[EGRESOS]]</f>
        <v>-23000</v>
      </c>
      <c r="H121" s="206"/>
      <c r="I121" s="161">
        <v>1140</v>
      </c>
      <c r="J121" s="162">
        <f>Tabla3[[#This Row],[EGRESOS]]/Tabla3[[#This Row],[TC]]</f>
        <v>20.17543859649123</v>
      </c>
      <c r="K121" s="162">
        <f>Tabla3[[#This Row],[INGRESOS]]/Tabla3[[#This Row],[TC]]</f>
        <v>0</v>
      </c>
      <c r="L121" s="125" t="s">
        <v>150</v>
      </c>
      <c r="M121" s="125" t="s">
        <v>151</v>
      </c>
      <c r="N121" s="125" t="s">
        <v>209</v>
      </c>
      <c r="O121" s="125" t="s">
        <v>159</v>
      </c>
      <c r="P121" s="125" t="s">
        <v>171</v>
      </c>
      <c r="Q121" s="125" t="s">
        <v>172</v>
      </c>
      <c r="R121" s="125" t="s">
        <v>233</v>
      </c>
      <c r="S121" s="125" t="s">
        <v>174</v>
      </c>
      <c r="T121" s="125"/>
      <c r="U121" s="125" t="s">
        <v>378</v>
      </c>
      <c r="V121" s="125"/>
      <c r="W121" s="125" t="s">
        <v>157</v>
      </c>
      <c r="X121" s="125" t="s">
        <v>187</v>
      </c>
      <c r="Y121" s="125" t="s">
        <v>164</v>
      </c>
    </row>
    <row r="122" spans="1:25" hidden="1" x14ac:dyDescent="0.25">
      <c r="A122" s="193" t="s">
        <v>54</v>
      </c>
      <c r="B122" s="158">
        <v>45708</v>
      </c>
      <c r="C122" s="159" t="s">
        <v>418</v>
      </c>
      <c r="D122" s="159"/>
      <c r="E122" s="160">
        <v>92712</v>
      </c>
      <c r="F122" s="160">
        <v>0</v>
      </c>
      <c r="G122" s="194">
        <f>Tabla3[[#This Row],[INGRESOS]]-Tabla3[[#This Row],[EGRESOS]]</f>
        <v>-92712</v>
      </c>
      <c r="H122" s="206"/>
      <c r="I122" s="161">
        <v>1140</v>
      </c>
      <c r="J122" s="162">
        <f>Tabla3[[#This Row],[EGRESOS]]/Tabla3[[#This Row],[TC]]</f>
        <v>81.326315789473682</v>
      </c>
      <c r="K122" s="162">
        <f>Tabla3[[#This Row],[INGRESOS]]/Tabla3[[#This Row],[TC]]</f>
        <v>0</v>
      </c>
      <c r="L122" s="125" t="s">
        <v>150</v>
      </c>
      <c r="M122" s="125" t="s">
        <v>151</v>
      </c>
      <c r="N122" s="125" t="s">
        <v>209</v>
      </c>
      <c r="O122" s="125" t="s">
        <v>194</v>
      </c>
      <c r="P122" s="125" t="s">
        <v>195</v>
      </c>
      <c r="Q122" s="125" t="s">
        <v>432</v>
      </c>
      <c r="R122" s="125"/>
      <c r="S122" s="125" t="s">
        <v>433</v>
      </c>
      <c r="T122" s="125"/>
      <c r="U122" s="125" t="s">
        <v>376</v>
      </c>
      <c r="V122" s="125"/>
      <c r="W122" s="125" t="s">
        <v>157</v>
      </c>
      <c r="X122" s="125" t="s">
        <v>187</v>
      </c>
      <c r="Y122" s="125" t="s">
        <v>164</v>
      </c>
    </row>
    <row r="123" spans="1:25" hidden="1" x14ac:dyDescent="0.25">
      <c r="A123" s="193" t="s">
        <v>54</v>
      </c>
      <c r="B123" s="158">
        <v>45708</v>
      </c>
      <c r="C123" s="159" t="s">
        <v>220</v>
      </c>
      <c r="D123" s="159"/>
      <c r="E123" s="160">
        <v>1106.4000000000001</v>
      </c>
      <c r="F123" s="160">
        <v>0</v>
      </c>
      <c r="G123" s="194">
        <f>Tabla3[[#This Row],[INGRESOS]]-Tabla3[[#This Row],[EGRESOS]]</f>
        <v>-1106.4000000000001</v>
      </c>
      <c r="H123" s="194">
        <v>-2809118.73</v>
      </c>
      <c r="I123" s="161">
        <v>1140</v>
      </c>
      <c r="J123" s="162">
        <f>Tabla3[[#This Row],[EGRESOS]]/Tabla3[[#This Row],[TC]]</f>
        <v>0.97052631578947379</v>
      </c>
      <c r="K123" s="162">
        <f>Tabla3[[#This Row],[INGRESOS]]/Tabla3[[#This Row],[TC]]</f>
        <v>0</v>
      </c>
      <c r="L123" s="125" t="s">
        <v>150</v>
      </c>
      <c r="M123" s="125" t="s">
        <v>151</v>
      </c>
      <c r="N123" s="125" t="s">
        <v>209</v>
      </c>
      <c r="O123" s="125" t="s">
        <v>159</v>
      </c>
      <c r="P123" s="125" t="s">
        <v>160</v>
      </c>
      <c r="Q123" s="125" t="s">
        <v>161</v>
      </c>
      <c r="R123" s="125" t="s">
        <v>179</v>
      </c>
      <c r="S123" s="125"/>
      <c r="T123" s="125"/>
      <c r="U123" s="125" t="s">
        <v>376</v>
      </c>
      <c r="V123" s="125"/>
      <c r="W123" s="125" t="s">
        <v>157</v>
      </c>
      <c r="X123" s="125" t="s">
        <v>6</v>
      </c>
      <c r="Y123" s="125" t="s">
        <v>164</v>
      </c>
    </row>
    <row r="124" spans="1:25" hidden="1" x14ac:dyDescent="0.25">
      <c r="A124" s="193" t="s">
        <v>54</v>
      </c>
      <c r="B124" s="158">
        <v>45715</v>
      </c>
      <c r="C124" s="159" t="s">
        <v>38</v>
      </c>
      <c r="D124" s="159"/>
      <c r="E124" s="160">
        <v>93475.39</v>
      </c>
      <c r="F124" s="160">
        <v>0</v>
      </c>
      <c r="G124" s="194">
        <f>Tabla3[[#This Row],[INGRESOS]]-Tabla3[[#This Row],[EGRESOS]]</f>
        <v>-93475.39</v>
      </c>
      <c r="H124" s="194"/>
      <c r="I124" s="161">
        <v>1140</v>
      </c>
      <c r="J124" s="162">
        <f>Tabla3[[#This Row],[EGRESOS]]/Tabla3[[#This Row],[TC]]</f>
        <v>81.99595614035087</v>
      </c>
      <c r="K124" s="162">
        <f>Tabla3[[#This Row],[INGRESOS]]/Tabla3[[#This Row],[TC]]</f>
        <v>0</v>
      </c>
      <c r="L124" s="125" t="s">
        <v>150</v>
      </c>
      <c r="M124" s="125" t="s">
        <v>151</v>
      </c>
      <c r="N124" s="125" t="s">
        <v>209</v>
      </c>
      <c r="O124" s="125" t="s">
        <v>159</v>
      </c>
      <c r="P124" s="125" t="s">
        <v>160</v>
      </c>
      <c r="Q124" s="125" t="s">
        <v>161</v>
      </c>
      <c r="R124" s="125" t="s">
        <v>179</v>
      </c>
      <c r="S124" s="125"/>
      <c r="T124" s="125"/>
      <c r="U124" s="125" t="s">
        <v>376</v>
      </c>
      <c r="V124" s="125"/>
      <c r="W124" s="125" t="s">
        <v>157</v>
      </c>
      <c r="X124" s="125" t="s">
        <v>6</v>
      </c>
      <c r="Y124" s="125" t="s">
        <v>164</v>
      </c>
    </row>
    <row r="125" spans="1:25" hidden="1" x14ac:dyDescent="0.25">
      <c r="A125" s="193" t="s">
        <v>54</v>
      </c>
      <c r="B125" s="158">
        <v>45715</v>
      </c>
      <c r="C125" s="159" t="s">
        <v>220</v>
      </c>
      <c r="D125" s="159"/>
      <c r="E125" s="160">
        <v>560.85</v>
      </c>
      <c r="F125" s="160">
        <v>0</v>
      </c>
      <c r="G125" s="194">
        <f>Tabla3[[#This Row],[INGRESOS]]-Tabla3[[#This Row],[EGRESOS]]</f>
        <v>-560.85</v>
      </c>
      <c r="H125" s="194"/>
      <c r="I125" s="161">
        <v>1140</v>
      </c>
      <c r="J125" s="162">
        <f>Tabla3[[#This Row],[EGRESOS]]/Tabla3[[#This Row],[TC]]</f>
        <v>0.49197368421052634</v>
      </c>
      <c r="K125" s="162">
        <f>Tabla3[[#This Row],[INGRESOS]]/Tabla3[[#This Row],[TC]]</f>
        <v>0</v>
      </c>
      <c r="L125" s="125" t="s">
        <v>150</v>
      </c>
      <c r="M125" s="125" t="s">
        <v>151</v>
      </c>
      <c r="N125" s="125" t="s">
        <v>209</v>
      </c>
      <c r="O125" s="125" t="s">
        <v>159</v>
      </c>
      <c r="P125" s="125" t="s">
        <v>235</v>
      </c>
      <c r="Q125" s="125" t="s">
        <v>236</v>
      </c>
      <c r="R125" s="125"/>
      <c r="S125" s="125"/>
      <c r="T125" s="125"/>
      <c r="U125" s="125" t="s">
        <v>376</v>
      </c>
      <c r="V125" s="125"/>
      <c r="W125" s="125" t="s">
        <v>157</v>
      </c>
      <c r="X125" s="125" t="s">
        <v>6</v>
      </c>
      <c r="Y125" s="125" t="s">
        <v>164</v>
      </c>
    </row>
    <row r="126" spans="1:25" hidden="1" x14ac:dyDescent="0.25">
      <c r="A126" s="193" t="str">
        <f>"MARZO"</f>
        <v>MARZO</v>
      </c>
      <c r="B126" s="158">
        <v>45721</v>
      </c>
      <c r="C126" s="159" t="s">
        <v>434</v>
      </c>
      <c r="D126" s="159"/>
      <c r="E126" s="160">
        <v>90000</v>
      </c>
      <c r="F126" s="160"/>
      <c r="G126" s="194">
        <f>Tabla3[[#This Row],[INGRESOS]]-Tabla3[[#This Row],[EGRESOS]]</f>
        <v>-90000</v>
      </c>
      <c r="H126" s="194"/>
      <c r="I126" s="161">
        <v>1140</v>
      </c>
      <c r="J126" s="162">
        <f>Tabla3[[#This Row],[EGRESOS]]/Tabla3[[#This Row],[TC]]</f>
        <v>78.94736842105263</v>
      </c>
      <c r="K126" s="162">
        <f>Tabla3[[#This Row],[INGRESOS]]/Tabla3[[#This Row],[TC]]</f>
        <v>0</v>
      </c>
      <c r="L126" s="125" t="s">
        <v>150</v>
      </c>
      <c r="M126" s="125" t="s">
        <v>151</v>
      </c>
      <c r="N126" s="125" t="s">
        <v>209</v>
      </c>
      <c r="O126" s="125" t="s">
        <v>153</v>
      </c>
      <c r="P126" s="125" t="s">
        <v>154</v>
      </c>
      <c r="Q126" s="125" t="s">
        <v>155</v>
      </c>
      <c r="R126" s="125" t="s">
        <v>178</v>
      </c>
      <c r="S126" s="125"/>
      <c r="T126" s="125"/>
      <c r="U126" s="125" t="s">
        <v>375</v>
      </c>
      <c r="V126" s="125"/>
      <c r="W126" s="125" t="s">
        <v>157</v>
      </c>
      <c r="X126" s="125"/>
      <c r="Y126" s="125"/>
    </row>
    <row r="127" spans="1:25" hidden="1" x14ac:dyDescent="0.25">
      <c r="A127" s="193" t="s">
        <v>55</v>
      </c>
      <c r="B127" s="158">
        <v>45721</v>
      </c>
      <c r="C127" s="159" t="s">
        <v>435</v>
      </c>
      <c r="D127" s="159"/>
      <c r="E127" s="160">
        <v>0</v>
      </c>
      <c r="F127" s="160">
        <v>350000</v>
      </c>
      <c r="G127" s="194">
        <f>Tabla3[[#This Row],[INGRESOS]]-Tabla3[[#This Row],[EGRESOS]]</f>
        <v>350000</v>
      </c>
      <c r="H127" s="194"/>
      <c r="I127" s="161">
        <v>1140</v>
      </c>
      <c r="J127" s="162">
        <f>Tabla3[[#This Row],[EGRESOS]]/Tabla3[[#This Row],[TC]]</f>
        <v>0</v>
      </c>
      <c r="K127" s="162">
        <f>Tabla3[[#This Row],[INGRESOS]]/Tabla3[[#This Row],[TC]]</f>
        <v>307.01754385964909</v>
      </c>
      <c r="L127" s="125" t="s">
        <v>150</v>
      </c>
      <c r="M127" s="125" t="s">
        <v>151</v>
      </c>
      <c r="N127" s="125" t="s">
        <v>209</v>
      </c>
      <c r="O127" s="125" t="s">
        <v>159</v>
      </c>
      <c r="P127" s="125" t="s">
        <v>436</v>
      </c>
      <c r="Q127" s="125" t="s">
        <v>407</v>
      </c>
      <c r="R127" s="125" t="s">
        <v>437</v>
      </c>
      <c r="S127" s="125" t="s">
        <v>437</v>
      </c>
      <c r="T127" s="125"/>
      <c r="U127" s="7" t="s">
        <v>438</v>
      </c>
      <c r="V127" s="125"/>
      <c r="W127" s="125" t="s">
        <v>157</v>
      </c>
      <c r="X127" s="125" t="s">
        <v>164</v>
      </c>
      <c r="Y127" s="125" t="s">
        <v>439</v>
      </c>
    </row>
    <row r="128" spans="1:25" hidden="1" x14ac:dyDescent="0.25">
      <c r="A128" s="193" t="s">
        <v>55</v>
      </c>
      <c r="B128" s="158">
        <v>45721</v>
      </c>
      <c r="C128" s="159" t="s">
        <v>434</v>
      </c>
      <c r="D128" s="159"/>
      <c r="E128" s="160">
        <v>350000</v>
      </c>
      <c r="F128" s="160">
        <v>0</v>
      </c>
      <c r="G128" s="194">
        <f>Tabla3[[#This Row],[INGRESOS]]-Tabla3[[#This Row],[EGRESOS]]</f>
        <v>-350000</v>
      </c>
      <c r="H128" s="194"/>
      <c r="I128" s="161">
        <v>1140</v>
      </c>
      <c r="J128" s="162">
        <f>Tabla3[[#This Row],[EGRESOS]]/Tabla3[[#This Row],[TC]]</f>
        <v>307.01754385964909</v>
      </c>
      <c r="K128" s="162">
        <f>Tabla3[[#This Row],[INGRESOS]]/Tabla3[[#This Row],[TC]]</f>
        <v>0</v>
      </c>
      <c r="L128" s="125" t="s">
        <v>150</v>
      </c>
      <c r="M128" s="125" t="s">
        <v>151</v>
      </c>
      <c r="N128" s="125" t="s">
        <v>209</v>
      </c>
      <c r="O128" s="125" t="s">
        <v>153</v>
      </c>
      <c r="P128" s="125" t="s">
        <v>154</v>
      </c>
      <c r="Q128" s="125" t="s">
        <v>155</v>
      </c>
      <c r="R128" s="125" t="s">
        <v>178</v>
      </c>
      <c r="S128" s="125"/>
      <c r="T128" s="125"/>
      <c r="U128" s="125" t="s">
        <v>375</v>
      </c>
      <c r="V128" s="125"/>
      <c r="W128" s="125" t="s">
        <v>157</v>
      </c>
      <c r="X128" s="125"/>
      <c r="Y128" s="125"/>
    </row>
    <row r="129" spans="1:25" hidden="1" x14ac:dyDescent="0.25">
      <c r="A129" s="193" t="s">
        <v>55</v>
      </c>
      <c r="B129" s="158">
        <v>45721</v>
      </c>
      <c r="C129" s="159" t="s">
        <v>214</v>
      </c>
      <c r="D129" s="159"/>
      <c r="E129" s="160">
        <v>27000</v>
      </c>
      <c r="F129" s="160">
        <v>0</v>
      </c>
      <c r="G129" s="194">
        <f>Tabla3[[#This Row],[INGRESOS]]-Tabla3[[#This Row],[EGRESOS]]</f>
        <v>-27000</v>
      </c>
      <c r="H129" s="194"/>
      <c r="I129" s="161">
        <v>1140</v>
      </c>
      <c r="J129" s="162">
        <f>Tabla3[[#This Row],[EGRESOS]]/Tabla3[[#This Row],[TC]]</f>
        <v>23.684210526315791</v>
      </c>
      <c r="K129" s="162">
        <f>Tabla3[[#This Row],[INGRESOS]]/Tabla3[[#This Row],[TC]]</f>
        <v>0</v>
      </c>
      <c r="L129" s="125" t="s">
        <v>150</v>
      </c>
      <c r="M129" s="125" t="s">
        <v>151</v>
      </c>
      <c r="N129" s="125" t="s">
        <v>209</v>
      </c>
      <c r="O129" s="125" t="s">
        <v>159</v>
      </c>
      <c r="P129" s="125" t="s">
        <v>163</v>
      </c>
      <c r="Q129" s="125" t="s">
        <v>215</v>
      </c>
      <c r="R129" s="125"/>
      <c r="S129" s="125"/>
      <c r="T129" s="125"/>
      <c r="U129" s="7" t="s">
        <v>376</v>
      </c>
      <c r="V129" s="125"/>
      <c r="W129" s="125" t="s">
        <v>157</v>
      </c>
      <c r="X129" s="125" t="s">
        <v>6</v>
      </c>
      <c r="Y129" s="125" t="s">
        <v>164</v>
      </c>
    </row>
    <row r="130" spans="1:25" hidden="1" x14ac:dyDescent="0.25">
      <c r="A130" s="193" t="s">
        <v>55</v>
      </c>
      <c r="B130" s="158">
        <v>45721</v>
      </c>
      <c r="C130" s="159" t="s">
        <v>217</v>
      </c>
      <c r="D130" s="159"/>
      <c r="E130" s="160">
        <v>5670</v>
      </c>
      <c r="F130" s="160">
        <v>0</v>
      </c>
      <c r="G130" s="194">
        <f>Tabla3[[#This Row],[INGRESOS]]-Tabla3[[#This Row],[EGRESOS]]</f>
        <v>-5670</v>
      </c>
      <c r="H130" s="194"/>
      <c r="I130" s="161">
        <v>1140</v>
      </c>
      <c r="J130" s="162">
        <f>Tabla3[[#This Row],[EGRESOS]]/Tabla3[[#This Row],[TC]]</f>
        <v>4.9736842105263159</v>
      </c>
      <c r="K130" s="162">
        <f>Tabla3[[#This Row],[INGRESOS]]/Tabla3[[#This Row],[TC]]</f>
        <v>0</v>
      </c>
      <c r="L130" s="125" t="s">
        <v>150</v>
      </c>
      <c r="M130" s="125" t="s">
        <v>151</v>
      </c>
      <c r="N130" s="125" t="s">
        <v>209</v>
      </c>
      <c r="O130" s="125" t="s">
        <v>159</v>
      </c>
      <c r="P130" s="125" t="s">
        <v>160</v>
      </c>
      <c r="Q130" s="125" t="s">
        <v>161</v>
      </c>
      <c r="R130" s="125" t="s">
        <v>240</v>
      </c>
      <c r="S130" s="125"/>
      <c r="T130" s="125"/>
      <c r="U130" s="7" t="s">
        <v>376</v>
      </c>
      <c r="V130" s="125"/>
      <c r="W130" s="125" t="s">
        <v>157</v>
      </c>
      <c r="X130" s="125" t="s">
        <v>6</v>
      </c>
      <c r="Y130" s="125" t="s">
        <v>164</v>
      </c>
    </row>
    <row r="131" spans="1:25" hidden="1" x14ac:dyDescent="0.25">
      <c r="A131" s="193" t="s">
        <v>55</v>
      </c>
      <c r="B131" s="158">
        <v>45721</v>
      </c>
      <c r="C131" s="159" t="s">
        <v>218</v>
      </c>
      <c r="D131" s="159"/>
      <c r="E131" s="160">
        <v>810</v>
      </c>
      <c r="F131" s="160">
        <v>0</v>
      </c>
      <c r="G131" s="194">
        <f>Tabla3[[#This Row],[INGRESOS]]-Tabla3[[#This Row],[EGRESOS]]</f>
        <v>-810</v>
      </c>
      <c r="H131" s="194"/>
      <c r="I131" s="161">
        <v>1140</v>
      </c>
      <c r="J131" s="162">
        <f>Tabla3[[#This Row],[EGRESOS]]/Tabla3[[#This Row],[TC]]</f>
        <v>0.71052631578947367</v>
      </c>
      <c r="K131" s="162">
        <f>Tabla3[[#This Row],[INGRESOS]]/Tabla3[[#This Row],[TC]]</f>
        <v>0</v>
      </c>
      <c r="L131" s="125" t="s">
        <v>150</v>
      </c>
      <c r="M131" s="125" t="s">
        <v>151</v>
      </c>
      <c r="N131" s="125" t="s">
        <v>209</v>
      </c>
      <c r="O131" s="125" t="s">
        <v>159</v>
      </c>
      <c r="P131" s="125" t="s">
        <v>160</v>
      </c>
      <c r="Q131" s="125" t="s">
        <v>161</v>
      </c>
      <c r="R131" s="125" t="s">
        <v>219</v>
      </c>
      <c r="S131" s="125"/>
      <c r="T131" s="125"/>
      <c r="U131" s="7" t="s">
        <v>376</v>
      </c>
      <c r="V131" s="125"/>
      <c r="W131" s="125" t="s">
        <v>157</v>
      </c>
      <c r="X131" s="125" t="s">
        <v>6</v>
      </c>
      <c r="Y131" s="125" t="s">
        <v>164</v>
      </c>
    </row>
    <row r="132" spans="1:25" hidden="1" x14ac:dyDescent="0.25">
      <c r="A132" s="193" t="s">
        <v>55</v>
      </c>
      <c r="B132" s="158">
        <v>45721</v>
      </c>
      <c r="C132" s="159" t="s">
        <v>428</v>
      </c>
      <c r="D132" s="159"/>
      <c r="E132" s="160">
        <v>2100</v>
      </c>
      <c r="F132" s="160">
        <v>0</v>
      </c>
      <c r="G132" s="194">
        <f>Tabla3[[#This Row],[INGRESOS]]-Tabla3[[#This Row],[EGRESOS]]</f>
        <v>-2100</v>
      </c>
      <c r="H132" s="194"/>
      <c r="I132" s="161">
        <v>1140</v>
      </c>
      <c r="J132" s="162">
        <f>Tabla3[[#This Row],[EGRESOS]]/Tabla3[[#This Row],[TC]]</f>
        <v>1.8421052631578947</v>
      </c>
      <c r="K132" s="162">
        <f>Tabla3[[#This Row],[INGRESOS]]/Tabla3[[#This Row],[TC]]</f>
        <v>0</v>
      </c>
      <c r="L132" s="125" t="s">
        <v>150</v>
      </c>
      <c r="M132" s="125" t="s">
        <v>151</v>
      </c>
      <c r="N132" s="125" t="s">
        <v>209</v>
      </c>
      <c r="O132" s="125" t="s">
        <v>159</v>
      </c>
      <c r="P132" s="125" t="s">
        <v>160</v>
      </c>
      <c r="Q132" s="125" t="s">
        <v>161</v>
      </c>
      <c r="R132" s="125" t="s">
        <v>179</v>
      </c>
      <c r="S132" s="125"/>
      <c r="T132" s="125"/>
      <c r="U132" s="7" t="s">
        <v>376</v>
      </c>
      <c r="V132" s="125"/>
      <c r="W132" s="125" t="s">
        <v>157</v>
      </c>
      <c r="X132" s="125" t="s">
        <v>6</v>
      </c>
      <c r="Y132" s="125" t="s">
        <v>164</v>
      </c>
    </row>
    <row r="133" spans="1:25" hidden="1" x14ac:dyDescent="0.25">
      <c r="A133" s="193" t="s">
        <v>55</v>
      </c>
      <c r="B133" s="158">
        <v>45721</v>
      </c>
      <c r="C133" s="159" t="s">
        <v>220</v>
      </c>
      <c r="D133" s="159"/>
      <c r="E133" s="160">
        <v>162</v>
      </c>
      <c r="F133" s="160">
        <v>0</v>
      </c>
      <c r="G133" s="194">
        <f>Tabla3[[#This Row],[INGRESOS]]-Tabla3[[#This Row],[EGRESOS]]</f>
        <v>-162</v>
      </c>
      <c r="H133" s="194"/>
      <c r="I133" s="161">
        <v>1140</v>
      </c>
      <c r="J133" s="162">
        <f>Tabla3[[#This Row],[EGRESOS]]/Tabla3[[#This Row],[TC]]</f>
        <v>0.14210526315789473</v>
      </c>
      <c r="K133" s="162">
        <f>Tabla3[[#This Row],[INGRESOS]]/Tabla3[[#This Row],[TC]]</f>
        <v>0</v>
      </c>
      <c r="L133" s="125" t="s">
        <v>150</v>
      </c>
      <c r="M133" s="125" t="s">
        <v>151</v>
      </c>
      <c r="N133" s="125" t="s">
        <v>209</v>
      </c>
      <c r="O133" s="125" t="s">
        <v>159</v>
      </c>
      <c r="P133" s="125" t="s">
        <v>160</v>
      </c>
      <c r="Q133" s="125" t="s">
        <v>161</v>
      </c>
      <c r="R133" s="125" t="s">
        <v>179</v>
      </c>
      <c r="S133" s="125"/>
      <c r="T133" s="125"/>
      <c r="U133" s="7" t="s">
        <v>376</v>
      </c>
      <c r="V133" s="125"/>
      <c r="W133" s="125" t="s">
        <v>157</v>
      </c>
      <c r="X133" s="125" t="s">
        <v>6</v>
      </c>
      <c r="Y133" s="125" t="s">
        <v>164</v>
      </c>
    </row>
    <row r="134" spans="1:25" hidden="1" x14ac:dyDescent="0.25">
      <c r="A134" s="193" t="s">
        <v>55</v>
      </c>
      <c r="B134" s="158">
        <v>45721</v>
      </c>
      <c r="C134" s="159" t="s">
        <v>220</v>
      </c>
      <c r="D134" s="159"/>
      <c r="E134" s="160">
        <v>34.020000000000003</v>
      </c>
      <c r="F134" s="160">
        <v>0</v>
      </c>
      <c r="G134" s="194">
        <f>Tabla3[[#This Row],[INGRESOS]]-Tabla3[[#This Row],[EGRESOS]]</f>
        <v>-34.020000000000003</v>
      </c>
      <c r="H134" s="194"/>
      <c r="I134" s="161">
        <v>1140</v>
      </c>
      <c r="J134" s="162">
        <f>Tabla3[[#This Row],[EGRESOS]]/Tabla3[[#This Row],[TC]]</f>
        <v>2.9842105263157899E-2</v>
      </c>
      <c r="K134" s="162">
        <f>Tabla3[[#This Row],[INGRESOS]]/Tabla3[[#This Row],[TC]]</f>
        <v>0</v>
      </c>
      <c r="L134" s="125" t="s">
        <v>150</v>
      </c>
      <c r="M134" s="125" t="s">
        <v>151</v>
      </c>
      <c r="N134" s="125" t="s">
        <v>209</v>
      </c>
      <c r="O134" s="125" t="s">
        <v>159</v>
      </c>
      <c r="P134" s="125" t="s">
        <v>160</v>
      </c>
      <c r="Q134" s="125" t="s">
        <v>161</v>
      </c>
      <c r="R134" s="125" t="s">
        <v>179</v>
      </c>
      <c r="S134" s="125"/>
      <c r="T134" s="125"/>
      <c r="U134" s="125" t="s">
        <v>376</v>
      </c>
      <c r="V134" s="125"/>
      <c r="W134" s="125" t="s">
        <v>157</v>
      </c>
      <c r="X134" s="125" t="s">
        <v>6</v>
      </c>
      <c r="Y134" s="125" t="s">
        <v>164</v>
      </c>
    </row>
    <row r="135" spans="1:25" hidden="1" x14ac:dyDescent="0.25">
      <c r="A135" s="193" t="s">
        <v>55</v>
      </c>
      <c r="B135" s="158">
        <v>45721</v>
      </c>
      <c r="C135" s="159" t="s">
        <v>220</v>
      </c>
      <c r="D135" s="159"/>
      <c r="E135" s="160">
        <v>4.8600000000000003</v>
      </c>
      <c r="F135" s="160">
        <v>0</v>
      </c>
      <c r="G135" s="194">
        <f>Tabla3[[#This Row],[INGRESOS]]-Tabla3[[#This Row],[EGRESOS]]</f>
        <v>-4.8600000000000003</v>
      </c>
      <c r="H135" s="194"/>
      <c r="I135" s="161">
        <v>1140</v>
      </c>
      <c r="J135" s="162">
        <f>Tabla3[[#This Row],[EGRESOS]]/Tabla3[[#This Row],[TC]]</f>
        <v>4.263157894736842E-3</v>
      </c>
      <c r="K135" s="162">
        <f>Tabla3[[#This Row],[INGRESOS]]/Tabla3[[#This Row],[TC]]</f>
        <v>0</v>
      </c>
      <c r="L135" s="125" t="s">
        <v>150</v>
      </c>
      <c r="M135" s="125" t="s">
        <v>151</v>
      </c>
      <c r="N135" s="125" t="s">
        <v>209</v>
      </c>
      <c r="O135" s="125" t="s">
        <v>159</v>
      </c>
      <c r="P135" s="125" t="s">
        <v>160</v>
      </c>
      <c r="Q135" s="125" t="s">
        <v>161</v>
      </c>
      <c r="R135" s="125" t="s">
        <v>179</v>
      </c>
      <c r="S135" s="125"/>
      <c r="T135" s="125"/>
      <c r="U135" s="125" t="s">
        <v>376</v>
      </c>
      <c r="V135" s="125"/>
      <c r="W135" s="125" t="s">
        <v>157</v>
      </c>
      <c r="X135" s="125" t="s">
        <v>6</v>
      </c>
      <c r="Y135" s="125" t="s">
        <v>164</v>
      </c>
    </row>
    <row r="136" spans="1:25" hidden="1" x14ac:dyDescent="0.25">
      <c r="A136" s="193" t="s">
        <v>55</v>
      </c>
      <c r="B136" s="158">
        <v>45722</v>
      </c>
      <c r="C136" s="159" t="s">
        <v>435</v>
      </c>
      <c r="D136" s="159"/>
      <c r="E136" s="160">
        <v>0</v>
      </c>
      <c r="F136" s="160">
        <v>2700000</v>
      </c>
      <c r="G136" s="194">
        <f>Tabla3[[#This Row],[INGRESOS]]-Tabla3[[#This Row],[EGRESOS]]</f>
        <v>2700000</v>
      </c>
      <c r="H136" s="194"/>
      <c r="I136" s="161">
        <v>1140</v>
      </c>
      <c r="J136" s="162">
        <f>Tabla3[[#This Row],[EGRESOS]]/Tabla3[[#This Row],[TC]]</f>
        <v>0</v>
      </c>
      <c r="K136" s="162">
        <f>Tabla3[[#This Row],[INGRESOS]]/Tabla3[[#This Row],[TC]]</f>
        <v>2368.4210526315787</v>
      </c>
      <c r="L136" s="125" t="s">
        <v>150</v>
      </c>
      <c r="M136" s="125" t="s">
        <v>151</v>
      </c>
      <c r="N136" s="125" t="s">
        <v>209</v>
      </c>
      <c r="O136" s="125" t="s">
        <v>159</v>
      </c>
      <c r="P136" s="125" t="s">
        <v>166</v>
      </c>
      <c r="Q136" s="125" t="s">
        <v>407</v>
      </c>
      <c r="R136" s="125"/>
      <c r="S136" s="125" t="s">
        <v>169</v>
      </c>
      <c r="T136" s="125"/>
      <c r="U136" s="125" t="s">
        <v>408</v>
      </c>
      <c r="V136" s="125" t="s">
        <v>169</v>
      </c>
      <c r="W136" s="125" t="s">
        <v>157</v>
      </c>
      <c r="X136" s="125" t="s">
        <v>164</v>
      </c>
      <c r="Y136" s="125" t="s">
        <v>409</v>
      </c>
    </row>
    <row r="137" spans="1:25" hidden="1" x14ac:dyDescent="0.25">
      <c r="A137" s="193" t="s">
        <v>55</v>
      </c>
      <c r="B137" s="158">
        <v>45722</v>
      </c>
      <c r="C137" s="159" t="s">
        <v>434</v>
      </c>
      <c r="D137" s="159"/>
      <c r="E137" s="160">
        <v>2670000</v>
      </c>
      <c r="F137" s="160">
        <v>0</v>
      </c>
      <c r="G137" s="194">
        <f>Tabla3[[#This Row],[INGRESOS]]-Tabla3[[#This Row],[EGRESOS]]</f>
        <v>-2670000</v>
      </c>
      <c r="H137" s="194"/>
      <c r="I137" s="161">
        <v>1140</v>
      </c>
      <c r="J137" s="162">
        <f>Tabla3[[#This Row],[EGRESOS]]/Tabla3[[#This Row],[TC]]</f>
        <v>2342.1052631578946</v>
      </c>
      <c r="K137" s="162">
        <f>Tabla3[[#This Row],[INGRESOS]]/Tabla3[[#This Row],[TC]]</f>
        <v>0</v>
      </c>
      <c r="L137" s="125" t="s">
        <v>150</v>
      </c>
      <c r="M137" s="125" t="s">
        <v>151</v>
      </c>
      <c r="N137" s="125" t="s">
        <v>209</v>
      </c>
      <c r="O137" s="125" t="s">
        <v>153</v>
      </c>
      <c r="P137" s="125" t="s">
        <v>154</v>
      </c>
      <c r="Q137" s="125" t="s">
        <v>155</v>
      </c>
      <c r="R137" s="125" t="s">
        <v>178</v>
      </c>
      <c r="S137" s="125"/>
      <c r="T137" s="125"/>
      <c r="U137" s="125" t="s">
        <v>375</v>
      </c>
      <c r="V137" s="125"/>
      <c r="W137" s="125" t="s">
        <v>157</v>
      </c>
      <c r="X137" s="125"/>
      <c r="Y137" s="125"/>
    </row>
    <row r="138" spans="1:25" hidden="1" x14ac:dyDescent="0.25">
      <c r="A138" s="193" t="s">
        <v>55</v>
      </c>
      <c r="B138" s="158">
        <v>45722</v>
      </c>
      <c r="C138" s="159" t="s">
        <v>440</v>
      </c>
      <c r="D138" s="159"/>
      <c r="E138" s="160">
        <v>956</v>
      </c>
      <c r="F138" s="160">
        <v>0</v>
      </c>
      <c r="G138" s="194">
        <f>Tabla3[[#This Row],[INGRESOS]]-Tabla3[[#This Row],[EGRESOS]]</f>
        <v>-956</v>
      </c>
      <c r="H138" s="194"/>
      <c r="I138" s="161">
        <v>1140</v>
      </c>
      <c r="J138" s="162">
        <f>Tabla3[[#This Row],[EGRESOS]]/Tabla3[[#This Row],[TC]]</f>
        <v>0.83859649122807023</v>
      </c>
      <c r="K138" s="162">
        <f>Tabla3[[#This Row],[INGRESOS]]/Tabla3[[#This Row],[TC]]</f>
        <v>0</v>
      </c>
      <c r="L138" s="125" t="s">
        <v>150</v>
      </c>
      <c r="M138" s="125" t="s">
        <v>151</v>
      </c>
      <c r="N138" s="125" t="s">
        <v>209</v>
      </c>
      <c r="O138" s="125" t="s">
        <v>159</v>
      </c>
      <c r="P138" s="125" t="s">
        <v>163</v>
      </c>
      <c r="Q138" s="125" t="s">
        <v>215</v>
      </c>
      <c r="R138" s="125"/>
      <c r="S138" s="125"/>
      <c r="T138" s="125"/>
      <c r="U138" s="125" t="s">
        <v>376</v>
      </c>
      <c r="V138" s="125"/>
      <c r="W138" s="125" t="s">
        <v>157</v>
      </c>
      <c r="X138" s="195" t="s">
        <v>6</v>
      </c>
      <c r="Y138" s="195" t="s">
        <v>164</v>
      </c>
    </row>
    <row r="139" spans="1:25" hidden="1" x14ac:dyDescent="0.25">
      <c r="A139" s="193" t="s">
        <v>55</v>
      </c>
      <c r="B139" s="158">
        <v>45722</v>
      </c>
      <c r="C139" s="159" t="s">
        <v>217</v>
      </c>
      <c r="D139" s="159"/>
      <c r="E139" s="160">
        <v>200.76</v>
      </c>
      <c r="F139" s="160">
        <v>0</v>
      </c>
      <c r="G139" s="194">
        <f>Tabla3[[#This Row],[INGRESOS]]-Tabla3[[#This Row],[EGRESOS]]</f>
        <v>-200.76</v>
      </c>
      <c r="H139" s="194"/>
      <c r="I139" s="161">
        <v>1140</v>
      </c>
      <c r="J139" s="162">
        <f>Tabla3[[#This Row],[EGRESOS]]/Tabla3[[#This Row],[TC]]</f>
        <v>0.17610526315789474</v>
      </c>
      <c r="K139" s="162">
        <f>Tabla3[[#This Row],[INGRESOS]]/Tabla3[[#This Row],[TC]]</f>
        <v>0</v>
      </c>
      <c r="L139" s="125" t="s">
        <v>150</v>
      </c>
      <c r="M139" s="125" t="s">
        <v>151</v>
      </c>
      <c r="N139" s="125" t="s">
        <v>209</v>
      </c>
      <c r="O139" s="125" t="s">
        <v>159</v>
      </c>
      <c r="P139" s="125" t="s">
        <v>160</v>
      </c>
      <c r="Q139" s="125" t="s">
        <v>161</v>
      </c>
      <c r="R139" s="125" t="s">
        <v>162</v>
      </c>
      <c r="S139" s="125"/>
      <c r="T139" s="125"/>
      <c r="U139" s="125" t="s">
        <v>376</v>
      </c>
      <c r="V139" s="125"/>
      <c r="W139" s="125" t="s">
        <v>157</v>
      </c>
      <c r="X139" s="125" t="s">
        <v>6</v>
      </c>
      <c r="Y139" s="125" t="s">
        <v>164</v>
      </c>
    </row>
    <row r="140" spans="1:25" hidden="1" x14ac:dyDescent="0.25">
      <c r="A140" s="193" t="s">
        <v>55</v>
      </c>
      <c r="B140" s="158">
        <v>45722</v>
      </c>
      <c r="C140" s="159" t="s">
        <v>428</v>
      </c>
      <c r="D140" s="159"/>
      <c r="E140" s="160">
        <v>16200</v>
      </c>
      <c r="F140" s="160">
        <v>0</v>
      </c>
      <c r="G140" s="194">
        <f>Tabla3[[#This Row],[INGRESOS]]-Tabla3[[#This Row],[EGRESOS]]</f>
        <v>-16200</v>
      </c>
      <c r="H140" s="194"/>
      <c r="I140" s="161">
        <v>1140</v>
      </c>
      <c r="J140" s="162">
        <f>Tabla3[[#This Row],[EGRESOS]]/Tabla3[[#This Row],[TC]]</f>
        <v>14.210526315789474</v>
      </c>
      <c r="K140" s="162">
        <f>Tabla3[[#This Row],[INGRESOS]]/Tabla3[[#This Row],[TC]]</f>
        <v>0</v>
      </c>
      <c r="L140" s="125" t="s">
        <v>150</v>
      </c>
      <c r="M140" s="125" t="s">
        <v>151</v>
      </c>
      <c r="N140" s="125" t="s">
        <v>209</v>
      </c>
      <c r="O140" s="125" t="s">
        <v>159</v>
      </c>
      <c r="P140" s="125" t="s">
        <v>160</v>
      </c>
      <c r="Q140" s="125" t="s">
        <v>161</v>
      </c>
      <c r="R140" s="125" t="s">
        <v>179</v>
      </c>
      <c r="S140" s="125"/>
      <c r="T140" s="125"/>
      <c r="U140" s="125" t="s">
        <v>376</v>
      </c>
      <c r="V140" s="125"/>
      <c r="W140" s="125" t="s">
        <v>157</v>
      </c>
      <c r="X140" s="195" t="s">
        <v>6</v>
      </c>
      <c r="Y140" s="195" t="s">
        <v>164</v>
      </c>
    </row>
    <row r="141" spans="1:25" hidden="1" x14ac:dyDescent="0.25">
      <c r="A141" s="193" t="s">
        <v>55</v>
      </c>
      <c r="B141" s="158">
        <v>45722</v>
      </c>
      <c r="C141" s="159" t="s">
        <v>220</v>
      </c>
      <c r="D141" s="159"/>
      <c r="E141" s="160">
        <v>5.74</v>
      </c>
      <c r="F141" s="160">
        <v>0</v>
      </c>
      <c r="G141" s="194">
        <f>Tabla3[[#This Row],[INGRESOS]]-Tabla3[[#This Row],[EGRESOS]]</f>
        <v>-5.74</v>
      </c>
      <c r="H141" s="194"/>
      <c r="I141" s="161">
        <v>1140</v>
      </c>
      <c r="J141" s="162">
        <f>Tabla3[[#This Row],[EGRESOS]]/Tabla3[[#This Row],[TC]]</f>
        <v>5.0350877192982457E-3</v>
      </c>
      <c r="K141" s="162">
        <f>Tabla3[[#This Row],[INGRESOS]]/Tabla3[[#This Row],[TC]]</f>
        <v>0</v>
      </c>
      <c r="L141" s="125" t="s">
        <v>150</v>
      </c>
      <c r="M141" s="125" t="s">
        <v>151</v>
      </c>
      <c r="N141" s="125" t="s">
        <v>209</v>
      </c>
      <c r="O141" s="125" t="s">
        <v>159</v>
      </c>
      <c r="P141" s="125" t="s">
        <v>160</v>
      </c>
      <c r="Q141" s="125" t="s">
        <v>161</v>
      </c>
      <c r="R141" s="125" t="s">
        <v>179</v>
      </c>
      <c r="S141" s="125"/>
      <c r="T141" s="125"/>
      <c r="U141" s="125" t="s">
        <v>376</v>
      </c>
      <c r="V141" s="125"/>
      <c r="W141" s="125" t="s">
        <v>157</v>
      </c>
      <c r="X141" s="125" t="s">
        <v>6</v>
      </c>
      <c r="Y141" s="125" t="s">
        <v>164</v>
      </c>
    </row>
    <row r="142" spans="1:25" hidden="1" x14ac:dyDescent="0.25">
      <c r="A142" s="193" t="s">
        <v>55</v>
      </c>
      <c r="B142" s="158">
        <v>45722</v>
      </c>
      <c r="C142" s="159" t="s">
        <v>220</v>
      </c>
      <c r="D142" s="159"/>
      <c r="E142" s="160">
        <v>1.2</v>
      </c>
      <c r="F142" s="160">
        <v>0</v>
      </c>
      <c r="G142" s="194">
        <f>Tabla3[[#This Row],[INGRESOS]]-Tabla3[[#This Row],[EGRESOS]]</f>
        <v>-1.2</v>
      </c>
      <c r="H142" s="194"/>
      <c r="I142" s="161">
        <v>1140</v>
      </c>
      <c r="J142" s="162">
        <f>Tabla3[[#This Row],[EGRESOS]]/Tabla3[[#This Row],[TC]]</f>
        <v>1.0526315789473684E-3</v>
      </c>
      <c r="K142" s="162">
        <f>Tabla3[[#This Row],[INGRESOS]]/Tabla3[[#This Row],[TC]]</f>
        <v>0</v>
      </c>
      <c r="L142" s="125" t="s">
        <v>150</v>
      </c>
      <c r="M142" s="125" t="s">
        <v>151</v>
      </c>
      <c r="N142" s="125" t="s">
        <v>209</v>
      </c>
      <c r="O142" s="125" t="s">
        <v>159</v>
      </c>
      <c r="P142" s="125" t="s">
        <v>160</v>
      </c>
      <c r="Q142" s="125" t="s">
        <v>161</v>
      </c>
      <c r="R142" s="125" t="s">
        <v>179</v>
      </c>
      <c r="S142" s="125"/>
      <c r="T142" s="125"/>
      <c r="U142" s="125" t="s">
        <v>376</v>
      </c>
      <c r="V142" s="125"/>
      <c r="W142" s="125" t="s">
        <v>157</v>
      </c>
      <c r="X142" s="195" t="s">
        <v>6</v>
      </c>
      <c r="Y142" s="195" t="s">
        <v>164</v>
      </c>
    </row>
    <row r="143" spans="1:25" hidden="1" x14ac:dyDescent="0.25">
      <c r="A143" s="193" t="s">
        <v>55</v>
      </c>
      <c r="B143" s="158">
        <v>45723</v>
      </c>
      <c r="C143" s="159" t="s">
        <v>435</v>
      </c>
      <c r="D143" s="159"/>
      <c r="E143" s="160">
        <v>0</v>
      </c>
      <c r="F143" s="160">
        <v>1200000</v>
      </c>
      <c r="G143" s="194">
        <f>Tabla3[[#This Row],[INGRESOS]]-Tabla3[[#This Row],[EGRESOS]]</f>
        <v>1200000</v>
      </c>
      <c r="H143" s="194"/>
      <c r="I143" s="161">
        <v>1140</v>
      </c>
      <c r="J143" s="162">
        <f>Tabla3[[#This Row],[EGRESOS]]/Tabla3[[#This Row],[TC]]</f>
        <v>0</v>
      </c>
      <c r="K143" s="162">
        <f>Tabla3[[#This Row],[INGRESOS]]/Tabla3[[#This Row],[TC]]</f>
        <v>1052.6315789473683</v>
      </c>
      <c r="L143" s="125" t="s">
        <v>150</v>
      </c>
      <c r="M143" s="125" t="s">
        <v>151</v>
      </c>
      <c r="N143" s="125" t="s">
        <v>209</v>
      </c>
      <c r="O143" s="125" t="s">
        <v>159</v>
      </c>
      <c r="P143" s="125" t="s">
        <v>166</v>
      </c>
      <c r="Q143" s="125" t="s">
        <v>407</v>
      </c>
      <c r="R143" s="125" t="s">
        <v>441</v>
      </c>
      <c r="S143" s="125" t="s">
        <v>169</v>
      </c>
      <c r="T143" s="125"/>
      <c r="U143" s="125" t="s">
        <v>408</v>
      </c>
      <c r="V143" s="125" t="s">
        <v>169</v>
      </c>
      <c r="W143" s="125" t="s">
        <v>157</v>
      </c>
      <c r="X143" s="195" t="s">
        <v>164</v>
      </c>
      <c r="Y143" s="195" t="s">
        <v>409</v>
      </c>
    </row>
    <row r="144" spans="1:25" hidden="1" x14ac:dyDescent="0.25">
      <c r="A144" s="193" t="s">
        <v>55</v>
      </c>
      <c r="B144" s="158">
        <v>45723</v>
      </c>
      <c r="C144" s="159" t="s">
        <v>434</v>
      </c>
      <c r="D144" s="159"/>
      <c r="E144" s="160">
        <v>600000</v>
      </c>
      <c r="F144" s="160">
        <v>0</v>
      </c>
      <c r="G144" s="194">
        <f>Tabla3[[#This Row],[INGRESOS]]-Tabla3[[#This Row],[EGRESOS]]</f>
        <v>-600000</v>
      </c>
      <c r="H144" s="194"/>
      <c r="I144" s="161">
        <v>1140</v>
      </c>
      <c r="J144" s="162">
        <f>Tabla3[[#This Row],[EGRESOS]]/Tabla3[[#This Row],[TC]]</f>
        <v>526.31578947368416</v>
      </c>
      <c r="K144" s="162">
        <f>Tabla3[[#This Row],[INGRESOS]]/Tabla3[[#This Row],[TC]]</f>
        <v>0</v>
      </c>
      <c r="L144" s="125" t="s">
        <v>150</v>
      </c>
      <c r="M144" s="125" t="s">
        <v>151</v>
      </c>
      <c r="N144" s="125" t="s">
        <v>209</v>
      </c>
      <c r="O144" s="125" t="s">
        <v>153</v>
      </c>
      <c r="P144" s="125" t="s">
        <v>154</v>
      </c>
      <c r="Q144" s="125" t="s">
        <v>155</v>
      </c>
      <c r="R144" s="125" t="s">
        <v>414</v>
      </c>
      <c r="S144" s="125"/>
      <c r="T144" s="125"/>
      <c r="U144" s="125" t="s">
        <v>375</v>
      </c>
      <c r="V144" s="125"/>
      <c r="W144" s="125" t="s">
        <v>157</v>
      </c>
      <c r="X144" s="195"/>
      <c r="Y144" s="195"/>
    </row>
    <row r="145" spans="1:25" hidden="1" x14ac:dyDescent="0.25">
      <c r="A145" s="193" t="s">
        <v>55</v>
      </c>
      <c r="B145" s="158">
        <v>45723</v>
      </c>
      <c r="C145" s="159" t="s">
        <v>434</v>
      </c>
      <c r="D145" s="159"/>
      <c r="E145" s="160">
        <v>583000</v>
      </c>
      <c r="F145" s="160">
        <v>0</v>
      </c>
      <c r="G145" s="194">
        <f>Tabla3[[#This Row],[INGRESOS]]-Tabla3[[#This Row],[EGRESOS]]</f>
        <v>-583000</v>
      </c>
      <c r="H145" s="194"/>
      <c r="I145" s="161">
        <v>1140</v>
      </c>
      <c r="J145" s="162">
        <f>Tabla3[[#This Row],[EGRESOS]]/Tabla3[[#This Row],[TC]]</f>
        <v>511.40350877192981</v>
      </c>
      <c r="K145" s="162">
        <f>Tabla3[[#This Row],[INGRESOS]]/Tabla3[[#This Row],[TC]]</f>
        <v>0</v>
      </c>
      <c r="L145" s="125" t="s">
        <v>150</v>
      </c>
      <c r="M145" s="125" t="s">
        <v>151</v>
      </c>
      <c r="N145" s="125" t="s">
        <v>209</v>
      </c>
      <c r="O145" s="125" t="s">
        <v>153</v>
      </c>
      <c r="P145" s="125" t="s">
        <v>154</v>
      </c>
      <c r="Q145" s="125" t="s">
        <v>155</v>
      </c>
      <c r="R145" s="125" t="s">
        <v>178</v>
      </c>
      <c r="S145" s="125"/>
      <c r="T145" s="125"/>
      <c r="U145" s="125" t="s">
        <v>375</v>
      </c>
      <c r="V145" s="125"/>
      <c r="W145" s="125" t="s">
        <v>157</v>
      </c>
      <c r="X145" s="195"/>
      <c r="Y145" s="195"/>
    </row>
    <row r="146" spans="1:25" hidden="1" x14ac:dyDescent="0.25">
      <c r="A146" s="193" t="s">
        <v>55</v>
      </c>
      <c r="B146" s="158">
        <v>45723</v>
      </c>
      <c r="C146" s="159" t="s">
        <v>440</v>
      </c>
      <c r="D146" s="159"/>
      <c r="E146" s="160">
        <v>956</v>
      </c>
      <c r="F146" s="160">
        <v>0</v>
      </c>
      <c r="G146" s="194">
        <f>Tabla3[[#This Row],[INGRESOS]]-Tabla3[[#This Row],[EGRESOS]]</f>
        <v>-956</v>
      </c>
      <c r="H146" s="194"/>
      <c r="I146" s="161">
        <v>1140</v>
      </c>
      <c r="J146" s="162">
        <f>Tabla3[[#This Row],[EGRESOS]]/Tabla3[[#This Row],[TC]]</f>
        <v>0.83859649122807023</v>
      </c>
      <c r="K146" s="162">
        <f>Tabla3[[#This Row],[INGRESOS]]/Tabla3[[#This Row],[TC]]</f>
        <v>0</v>
      </c>
      <c r="L146" s="125" t="s">
        <v>150</v>
      </c>
      <c r="M146" s="125" t="s">
        <v>151</v>
      </c>
      <c r="N146" s="125" t="s">
        <v>209</v>
      </c>
      <c r="O146" s="125" t="s">
        <v>159</v>
      </c>
      <c r="P146" s="195" t="s">
        <v>163</v>
      </c>
      <c r="Q146" s="125" t="s">
        <v>215</v>
      </c>
      <c r="R146" s="125"/>
      <c r="S146" s="125"/>
      <c r="T146" s="125"/>
      <c r="U146" s="125" t="s">
        <v>376</v>
      </c>
      <c r="V146" s="125"/>
      <c r="W146" s="125" t="s">
        <v>157</v>
      </c>
      <c r="X146" s="195" t="s">
        <v>6</v>
      </c>
      <c r="Y146" s="195" t="s">
        <v>164</v>
      </c>
    </row>
    <row r="147" spans="1:25" hidden="1" x14ac:dyDescent="0.25">
      <c r="A147" s="193" t="s">
        <v>55</v>
      </c>
      <c r="B147" s="158">
        <v>45723</v>
      </c>
      <c r="C147" s="159" t="s">
        <v>217</v>
      </c>
      <c r="D147" s="159"/>
      <c r="E147" s="160">
        <v>200.76</v>
      </c>
      <c r="F147" s="160">
        <v>0</v>
      </c>
      <c r="G147" s="194">
        <f>Tabla3[[#This Row],[INGRESOS]]-Tabla3[[#This Row],[EGRESOS]]</f>
        <v>-200.76</v>
      </c>
      <c r="H147" s="194"/>
      <c r="I147" s="161">
        <v>1140</v>
      </c>
      <c r="J147" s="162">
        <f>Tabla3[[#This Row],[EGRESOS]]/Tabla3[[#This Row],[TC]]</f>
        <v>0.17610526315789474</v>
      </c>
      <c r="K147" s="162">
        <f>Tabla3[[#This Row],[INGRESOS]]/Tabla3[[#This Row],[TC]]</f>
        <v>0</v>
      </c>
      <c r="L147" s="125" t="s">
        <v>150</v>
      </c>
      <c r="M147" s="125" t="s">
        <v>151</v>
      </c>
      <c r="N147" s="125" t="s">
        <v>209</v>
      </c>
      <c r="O147" s="125" t="s">
        <v>159</v>
      </c>
      <c r="P147" s="125" t="s">
        <v>160</v>
      </c>
      <c r="Q147" s="125" t="s">
        <v>161</v>
      </c>
      <c r="R147" s="125" t="s">
        <v>240</v>
      </c>
      <c r="S147" s="125"/>
      <c r="T147" s="125"/>
      <c r="U147" s="125" t="s">
        <v>376</v>
      </c>
      <c r="V147" s="125"/>
      <c r="W147" s="125" t="s">
        <v>157</v>
      </c>
      <c r="X147" s="195" t="s">
        <v>6</v>
      </c>
      <c r="Y147" s="195" t="s">
        <v>164</v>
      </c>
    </row>
    <row r="148" spans="1:25" hidden="1" x14ac:dyDescent="0.25">
      <c r="A148" s="193" t="s">
        <v>55</v>
      </c>
      <c r="B148" s="158">
        <v>45723</v>
      </c>
      <c r="C148" s="159" t="s">
        <v>428</v>
      </c>
      <c r="D148" s="159"/>
      <c r="E148" s="160">
        <v>7200</v>
      </c>
      <c r="F148" s="160">
        <v>0</v>
      </c>
      <c r="G148" s="194">
        <f>Tabla3[[#This Row],[INGRESOS]]-Tabla3[[#This Row],[EGRESOS]]</f>
        <v>-7200</v>
      </c>
      <c r="H148" s="194"/>
      <c r="I148" s="161">
        <v>1140</v>
      </c>
      <c r="J148" s="162">
        <f>Tabla3[[#This Row],[EGRESOS]]/Tabla3[[#This Row],[TC]]</f>
        <v>6.3157894736842106</v>
      </c>
      <c r="K148" s="162">
        <f>Tabla3[[#This Row],[INGRESOS]]/Tabla3[[#This Row],[TC]]</f>
        <v>0</v>
      </c>
      <c r="L148" s="125" t="s">
        <v>150</v>
      </c>
      <c r="M148" s="125" t="s">
        <v>151</v>
      </c>
      <c r="N148" s="125" t="s">
        <v>209</v>
      </c>
      <c r="O148" s="125" t="s">
        <v>159</v>
      </c>
      <c r="P148" s="125" t="s">
        <v>160</v>
      </c>
      <c r="Q148" s="125" t="s">
        <v>161</v>
      </c>
      <c r="R148" s="125" t="s">
        <v>179</v>
      </c>
      <c r="S148" s="125"/>
      <c r="T148" s="125"/>
      <c r="U148" s="125" t="s">
        <v>376</v>
      </c>
      <c r="V148" s="125"/>
      <c r="W148" s="125" t="s">
        <v>157</v>
      </c>
      <c r="X148" s="195" t="s">
        <v>6</v>
      </c>
      <c r="Y148" s="195" t="s">
        <v>164</v>
      </c>
    </row>
    <row r="149" spans="1:25" hidden="1" x14ac:dyDescent="0.25">
      <c r="A149" s="193" t="s">
        <v>55</v>
      </c>
      <c r="B149" s="158">
        <v>45723</v>
      </c>
      <c r="C149" s="159" t="s">
        <v>220</v>
      </c>
      <c r="D149" s="159"/>
      <c r="E149" s="160">
        <v>5.74</v>
      </c>
      <c r="F149" s="160">
        <v>0</v>
      </c>
      <c r="G149" s="194">
        <f>Tabla3[[#This Row],[INGRESOS]]-Tabla3[[#This Row],[EGRESOS]]</f>
        <v>-5.74</v>
      </c>
      <c r="H149" s="194"/>
      <c r="I149" s="161">
        <v>1140</v>
      </c>
      <c r="J149" s="162">
        <f>Tabla3[[#This Row],[EGRESOS]]/Tabla3[[#This Row],[TC]]</f>
        <v>5.0350877192982457E-3</v>
      </c>
      <c r="K149" s="162">
        <f>Tabla3[[#This Row],[INGRESOS]]/Tabla3[[#This Row],[TC]]</f>
        <v>0</v>
      </c>
      <c r="L149" s="125" t="s">
        <v>150</v>
      </c>
      <c r="M149" s="125" t="s">
        <v>151</v>
      </c>
      <c r="N149" s="125" t="s">
        <v>209</v>
      </c>
      <c r="O149" s="125" t="s">
        <v>159</v>
      </c>
      <c r="P149" s="125" t="s">
        <v>160</v>
      </c>
      <c r="Q149" s="125" t="s">
        <v>161</v>
      </c>
      <c r="R149" s="125" t="s">
        <v>179</v>
      </c>
      <c r="S149" s="125"/>
      <c r="T149" s="125"/>
      <c r="U149" s="125" t="s">
        <v>376</v>
      </c>
      <c r="V149" s="125"/>
      <c r="W149" s="125" t="s">
        <v>157</v>
      </c>
      <c r="X149" s="195" t="s">
        <v>6</v>
      </c>
      <c r="Y149" s="195" t="s">
        <v>164</v>
      </c>
    </row>
    <row r="150" spans="1:25" hidden="1" x14ac:dyDescent="0.25">
      <c r="A150" s="193" t="s">
        <v>55</v>
      </c>
      <c r="B150" s="158">
        <v>45723</v>
      </c>
      <c r="C150" s="159" t="s">
        <v>220</v>
      </c>
      <c r="D150" s="159"/>
      <c r="E150" s="160">
        <v>1.2</v>
      </c>
      <c r="F150" s="160">
        <v>0</v>
      </c>
      <c r="G150" s="194">
        <f>Tabla3[[#This Row],[INGRESOS]]-Tabla3[[#This Row],[EGRESOS]]</f>
        <v>-1.2</v>
      </c>
      <c r="H150" s="194"/>
      <c r="I150" s="161">
        <v>1140</v>
      </c>
      <c r="J150" s="162">
        <f>Tabla3[[#This Row],[EGRESOS]]/Tabla3[[#This Row],[TC]]</f>
        <v>1.0526315789473684E-3</v>
      </c>
      <c r="K150" s="162">
        <f>Tabla3[[#This Row],[INGRESOS]]/Tabla3[[#This Row],[TC]]</f>
        <v>0</v>
      </c>
      <c r="L150" s="125" t="s">
        <v>150</v>
      </c>
      <c r="M150" s="125" t="s">
        <v>151</v>
      </c>
      <c r="N150" s="125" t="s">
        <v>209</v>
      </c>
      <c r="O150" s="125" t="s">
        <v>159</v>
      </c>
      <c r="P150" s="125" t="s">
        <v>160</v>
      </c>
      <c r="Q150" s="125" t="s">
        <v>161</v>
      </c>
      <c r="R150" s="125" t="s">
        <v>179</v>
      </c>
      <c r="S150" s="125"/>
      <c r="T150" s="125"/>
      <c r="U150" s="125" t="s">
        <v>376</v>
      </c>
      <c r="V150" s="125"/>
      <c r="W150" s="125" t="s">
        <v>157</v>
      </c>
      <c r="X150" s="195" t="s">
        <v>6</v>
      </c>
      <c r="Y150" s="195" t="s">
        <v>164</v>
      </c>
    </row>
    <row r="151" spans="1:25" hidden="1" x14ac:dyDescent="0.25">
      <c r="A151" s="193" t="s">
        <v>55</v>
      </c>
      <c r="B151" s="158">
        <v>45727</v>
      </c>
      <c r="C151" s="159" t="s">
        <v>221</v>
      </c>
      <c r="D151" s="159"/>
      <c r="E151" s="160">
        <v>500000</v>
      </c>
      <c r="F151" s="160">
        <v>0</v>
      </c>
      <c r="G151" s="194">
        <f>Tabla3[[#This Row],[INGRESOS]]-Tabla3[[#This Row],[EGRESOS]]</f>
        <v>-500000</v>
      </c>
      <c r="H151" s="194"/>
      <c r="I151" s="161">
        <v>1140</v>
      </c>
      <c r="J151" s="162">
        <f>Tabla3[[#This Row],[EGRESOS]]/Tabla3[[#This Row],[TC]]</f>
        <v>438.59649122807019</v>
      </c>
      <c r="K151" s="162">
        <f>Tabla3[[#This Row],[INGRESOS]]/Tabla3[[#This Row],[TC]]</f>
        <v>0</v>
      </c>
      <c r="L151" s="125" t="s">
        <v>150</v>
      </c>
      <c r="M151" s="125" t="s">
        <v>151</v>
      </c>
      <c r="N151" s="125" t="s">
        <v>209</v>
      </c>
      <c r="O151" s="125" t="s">
        <v>194</v>
      </c>
      <c r="P151" s="125" t="s">
        <v>195</v>
      </c>
      <c r="Q151" s="125" t="s">
        <v>196</v>
      </c>
      <c r="R151" s="125"/>
      <c r="S151" s="125" t="s">
        <v>226</v>
      </c>
      <c r="T151" s="155" t="s">
        <v>227</v>
      </c>
      <c r="U151" s="7" t="s">
        <v>380</v>
      </c>
      <c r="V151" s="125"/>
      <c r="W151" s="125" t="s">
        <v>157</v>
      </c>
      <c r="X151" s="195" t="s">
        <v>187</v>
      </c>
      <c r="Y151" s="195" t="s">
        <v>164</v>
      </c>
    </row>
    <row r="152" spans="1:25" hidden="1" x14ac:dyDescent="0.25">
      <c r="A152" s="193" t="s">
        <v>55</v>
      </c>
      <c r="B152" s="158">
        <v>45727</v>
      </c>
      <c r="C152" s="159" t="s">
        <v>442</v>
      </c>
      <c r="D152" s="159"/>
      <c r="E152" s="160">
        <v>0</v>
      </c>
      <c r="F152" s="160">
        <v>510000</v>
      </c>
      <c r="G152" s="194">
        <f>Tabla3[[#This Row],[INGRESOS]]-Tabla3[[#This Row],[EGRESOS]]</f>
        <v>510000</v>
      </c>
      <c r="H152" s="194"/>
      <c r="I152" s="161">
        <v>1140</v>
      </c>
      <c r="J152" s="162">
        <f>Tabla3[[#This Row],[EGRESOS]]/Tabla3[[#This Row],[TC]]</f>
        <v>0</v>
      </c>
      <c r="K152" s="162">
        <f>Tabla3[[#This Row],[INGRESOS]]/Tabla3[[#This Row],[TC]]</f>
        <v>447.36842105263156</v>
      </c>
      <c r="L152" s="125" t="s">
        <v>150</v>
      </c>
      <c r="M152" s="125" t="s">
        <v>151</v>
      </c>
      <c r="N152" s="125" t="s">
        <v>209</v>
      </c>
      <c r="O152" s="125" t="s">
        <v>159</v>
      </c>
      <c r="P152" s="125" t="s">
        <v>166</v>
      </c>
      <c r="Q152" s="125" t="s">
        <v>407</v>
      </c>
      <c r="R152" s="125"/>
      <c r="S152" s="125" t="s">
        <v>169</v>
      </c>
      <c r="T152" s="125"/>
      <c r="U152" s="125" t="s">
        <v>408</v>
      </c>
      <c r="V152" s="125" t="s">
        <v>169</v>
      </c>
      <c r="W152" s="125" t="s">
        <v>157</v>
      </c>
      <c r="X152" s="195" t="s">
        <v>164</v>
      </c>
      <c r="Y152" s="195" t="s">
        <v>409</v>
      </c>
    </row>
    <row r="153" spans="1:25" hidden="1" x14ac:dyDescent="0.25">
      <c r="A153" s="193" t="s">
        <v>55</v>
      </c>
      <c r="B153" s="158">
        <v>45727</v>
      </c>
      <c r="C153" s="159" t="s">
        <v>220</v>
      </c>
      <c r="D153" s="159"/>
      <c r="E153" s="160">
        <v>3000</v>
      </c>
      <c r="F153" s="160">
        <v>0</v>
      </c>
      <c r="G153" s="194">
        <f>Tabla3[[#This Row],[INGRESOS]]-Tabla3[[#This Row],[EGRESOS]]</f>
        <v>-3000</v>
      </c>
      <c r="H153" s="194"/>
      <c r="I153" s="161">
        <v>1140</v>
      </c>
      <c r="J153" s="162">
        <f>Tabla3[[#This Row],[EGRESOS]]/Tabla3[[#This Row],[TC]]</f>
        <v>2.6315789473684212</v>
      </c>
      <c r="K153" s="162">
        <f>Tabla3[[#This Row],[INGRESOS]]/Tabla3[[#This Row],[TC]]</f>
        <v>0</v>
      </c>
      <c r="L153" s="125" t="s">
        <v>150</v>
      </c>
      <c r="M153" s="125" t="s">
        <v>151</v>
      </c>
      <c r="N153" s="125" t="s">
        <v>209</v>
      </c>
      <c r="O153" s="125" t="s">
        <v>159</v>
      </c>
      <c r="P153" s="125" t="s">
        <v>160</v>
      </c>
      <c r="Q153" s="125" t="s">
        <v>161</v>
      </c>
      <c r="R153" s="125" t="s">
        <v>179</v>
      </c>
      <c r="S153" s="125"/>
      <c r="T153" s="125"/>
      <c r="U153" s="125" t="s">
        <v>376</v>
      </c>
      <c r="V153" s="125"/>
      <c r="W153" s="125" t="s">
        <v>157</v>
      </c>
      <c r="X153" s="195" t="s">
        <v>6</v>
      </c>
      <c r="Y153" s="195" t="s">
        <v>164</v>
      </c>
    </row>
    <row r="154" spans="1:25" hidden="1" x14ac:dyDescent="0.25">
      <c r="A154" s="193" t="s">
        <v>55</v>
      </c>
      <c r="B154" s="158">
        <v>45727</v>
      </c>
      <c r="C154" s="159" t="s">
        <v>428</v>
      </c>
      <c r="D154" s="159"/>
      <c r="E154" s="160">
        <v>3060</v>
      </c>
      <c r="F154" s="160">
        <v>0</v>
      </c>
      <c r="G154" s="194">
        <f>Tabla3[[#This Row],[INGRESOS]]-Tabla3[[#This Row],[EGRESOS]]</f>
        <v>-3060</v>
      </c>
      <c r="H154" s="194"/>
      <c r="I154" s="161">
        <v>1140</v>
      </c>
      <c r="J154" s="162">
        <f>Tabla3[[#This Row],[EGRESOS]]/Tabla3[[#This Row],[TC]]</f>
        <v>2.6842105263157894</v>
      </c>
      <c r="K154" s="162">
        <f>Tabla3[[#This Row],[INGRESOS]]/Tabla3[[#This Row],[TC]]</f>
        <v>0</v>
      </c>
      <c r="L154" s="125" t="s">
        <v>150</v>
      </c>
      <c r="M154" s="125" t="s">
        <v>151</v>
      </c>
      <c r="N154" s="125" t="s">
        <v>209</v>
      </c>
      <c r="O154" s="125" t="s">
        <v>159</v>
      </c>
      <c r="P154" s="125" t="s">
        <v>160</v>
      </c>
      <c r="Q154" s="125" t="s">
        <v>161</v>
      </c>
      <c r="R154" s="125" t="s">
        <v>179</v>
      </c>
      <c r="S154" s="125"/>
      <c r="T154" s="125"/>
      <c r="U154" s="125" t="s">
        <v>376</v>
      </c>
      <c r="V154" s="125"/>
      <c r="W154" s="125" t="s">
        <v>157</v>
      </c>
      <c r="X154" s="195" t="s">
        <v>6</v>
      </c>
      <c r="Y154" s="195" t="s">
        <v>164</v>
      </c>
    </row>
    <row r="155" spans="1:25" hidden="1" x14ac:dyDescent="0.25">
      <c r="A155" s="193" t="s">
        <v>55</v>
      </c>
      <c r="B155" s="158">
        <v>45728</v>
      </c>
      <c r="C155" s="159" t="s">
        <v>443</v>
      </c>
      <c r="D155" s="159"/>
      <c r="E155" s="160">
        <v>0</v>
      </c>
      <c r="F155" s="160">
        <v>6100</v>
      </c>
      <c r="G155" s="194">
        <f>Tabla3[[#This Row],[INGRESOS]]-Tabla3[[#This Row],[EGRESOS]]</f>
        <v>6100</v>
      </c>
      <c r="H155" s="194"/>
      <c r="I155" s="161">
        <v>1140</v>
      </c>
      <c r="J155" s="162">
        <f>Tabla3[[#This Row],[EGRESOS]]/Tabla3[[#This Row],[TC]]</f>
        <v>0</v>
      </c>
      <c r="K155" s="162">
        <f>Tabla3[[#This Row],[INGRESOS]]/Tabla3[[#This Row],[TC]]</f>
        <v>5.3508771929824563</v>
      </c>
      <c r="L155" s="125" t="s">
        <v>150</v>
      </c>
      <c r="M155" s="125" t="s">
        <v>151</v>
      </c>
      <c r="N155" s="125" t="s">
        <v>209</v>
      </c>
      <c r="O155" s="125" t="s">
        <v>153</v>
      </c>
      <c r="P155" s="125" t="s">
        <v>154</v>
      </c>
      <c r="Q155" s="125" t="s">
        <v>155</v>
      </c>
      <c r="R155" s="125" t="s">
        <v>318</v>
      </c>
      <c r="S155" s="125"/>
      <c r="T155" s="125"/>
      <c r="U155" s="125" t="s">
        <v>375</v>
      </c>
      <c r="V155" s="125"/>
      <c r="W155" s="125" t="s">
        <v>157</v>
      </c>
      <c r="X155" s="195"/>
      <c r="Y155" s="195"/>
    </row>
    <row r="156" spans="1:25" hidden="1" x14ac:dyDescent="0.25">
      <c r="A156" s="193" t="s">
        <v>55</v>
      </c>
      <c r="B156" s="158">
        <v>45728</v>
      </c>
      <c r="C156" s="159" t="s">
        <v>444</v>
      </c>
      <c r="D156" s="159"/>
      <c r="E156" s="160">
        <v>0</v>
      </c>
      <c r="F156" s="160">
        <v>10000</v>
      </c>
      <c r="G156" s="194">
        <f>Tabla3[[#This Row],[INGRESOS]]-Tabla3[[#This Row],[EGRESOS]]</f>
        <v>10000</v>
      </c>
      <c r="H156" s="194"/>
      <c r="I156" s="161">
        <v>1140</v>
      </c>
      <c r="J156" s="162">
        <f>Tabla3[[#This Row],[EGRESOS]]/Tabla3[[#This Row],[TC]]</f>
        <v>0</v>
      </c>
      <c r="K156" s="162">
        <f>Tabla3[[#This Row],[INGRESOS]]/Tabla3[[#This Row],[TC]]</f>
        <v>8.7719298245614041</v>
      </c>
      <c r="L156" s="125" t="s">
        <v>150</v>
      </c>
      <c r="M156" s="125" t="s">
        <v>151</v>
      </c>
      <c r="N156" s="125" t="s">
        <v>209</v>
      </c>
      <c r="O156" s="125" t="s">
        <v>159</v>
      </c>
      <c r="P156" s="125" t="s">
        <v>166</v>
      </c>
      <c r="Q156" s="125" t="s">
        <v>407</v>
      </c>
      <c r="R156" s="125"/>
      <c r="S156" s="125"/>
      <c r="T156" s="125"/>
      <c r="U156" s="125" t="s">
        <v>445</v>
      </c>
      <c r="V156" s="125" t="s">
        <v>206</v>
      </c>
      <c r="W156" s="125" t="s">
        <v>157</v>
      </c>
      <c r="X156" s="195" t="s">
        <v>164</v>
      </c>
      <c r="Y156" s="195" t="s">
        <v>409</v>
      </c>
    </row>
    <row r="157" spans="1:25" hidden="1" x14ac:dyDescent="0.25">
      <c r="A157" s="193" t="s">
        <v>55</v>
      </c>
      <c r="B157" s="158">
        <v>45728</v>
      </c>
      <c r="C157" s="159" t="s">
        <v>428</v>
      </c>
      <c r="D157" s="159"/>
      <c r="E157" s="160">
        <v>60</v>
      </c>
      <c r="F157" s="160">
        <v>0</v>
      </c>
      <c r="G157" s="194">
        <f>Tabla3[[#This Row],[INGRESOS]]-Tabla3[[#This Row],[EGRESOS]]</f>
        <v>-60</v>
      </c>
      <c r="H157" s="194"/>
      <c r="I157" s="161">
        <v>1140</v>
      </c>
      <c r="J157" s="162">
        <f>Tabla3[[#This Row],[EGRESOS]]/Tabla3[[#This Row],[TC]]</f>
        <v>5.2631578947368418E-2</v>
      </c>
      <c r="K157" s="162">
        <f>Tabla3[[#This Row],[INGRESOS]]/Tabla3[[#This Row],[TC]]</f>
        <v>0</v>
      </c>
      <c r="L157" s="125" t="s">
        <v>150</v>
      </c>
      <c r="M157" s="125" t="s">
        <v>151</v>
      </c>
      <c r="N157" s="125" t="s">
        <v>209</v>
      </c>
      <c r="O157" s="125" t="s">
        <v>159</v>
      </c>
      <c r="P157" s="125" t="s">
        <v>160</v>
      </c>
      <c r="Q157" s="125" t="s">
        <v>161</v>
      </c>
      <c r="R157" s="125" t="s">
        <v>179</v>
      </c>
      <c r="S157" s="125"/>
      <c r="T157" s="125"/>
      <c r="U157" s="125" t="s">
        <v>376</v>
      </c>
      <c r="V157" s="125"/>
      <c r="W157" s="125" t="s">
        <v>157</v>
      </c>
      <c r="X157" s="195" t="s">
        <v>6</v>
      </c>
      <c r="Y157" s="195" t="s">
        <v>164</v>
      </c>
    </row>
    <row r="158" spans="1:25" hidden="1" x14ac:dyDescent="0.25">
      <c r="A158" s="193" t="s">
        <v>55</v>
      </c>
      <c r="B158" s="158">
        <v>45734</v>
      </c>
      <c r="C158" s="159" t="s">
        <v>446</v>
      </c>
      <c r="D158" s="159"/>
      <c r="E158" s="160">
        <v>0</v>
      </c>
      <c r="F158" s="160">
        <v>500000</v>
      </c>
      <c r="G158" s="194">
        <f>Tabla3[[#This Row],[INGRESOS]]-Tabla3[[#This Row],[EGRESOS]]</f>
        <v>500000</v>
      </c>
      <c r="H158" s="194"/>
      <c r="I158" s="161">
        <v>1140</v>
      </c>
      <c r="J158" s="162">
        <f>Tabla3[[#This Row],[EGRESOS]]/Tabla3[[#This Row],[TC]]</f>
        <v>0</v>
      </c>
      <c r="K158" s="162">
        <f>Tabla3[[#This Row],[INGRESOS]]/Tabla3[[#This Row],[TC]]</f>
        <v>438.59649122807019</v>
      </c>
      <c r="L158" s="125" t="s">
        <v>150</v>
      </c>
      <c r="M158" s="125" t="s">
        <v>151</v>
      </c>
      <c r="N158" s="125" t="s">
        <v>209</v>
      </c>
      <c r="O158" s="125" t="s">
        <v>153</v>
      </c>
      <c r="P158" s="125" t="s">
        <v>154</v>
      </c>
      <c r="Q158" s="125" t="s">
        <v>155</v>
      </c>
      <c r="R158" s="125" t="s">
        <v>193</v>
      </c>
      <c r="S158" s="125"/>
      <c r="T158" s="125"/>
      <c r="U158" s="125" t="s">
        <v>375</v>
      </c>
      <c r="V158" s="125"/>
      <c r="W158" s="125"/>
      <c r="X158" s="195"/>
      <c r="Y158" s="195"/>
    </row>
    <row r="159" spans="1:25" hidden="1" x14ac:dyDescent="0.25">
      <c r="A159" s="193" t="s">
        <v>55</v>
      </c>
      <c r="B159" s="158">
        <v>45735</v>
      </c>
      <c r="C159" s="159" t="s">
        <v>418</v>
      </c>
      <c r="D159" s="159"/>
      <c r="E159" s="160">
        <v>500000</v>
      </c>
      <c r="F159" s="160">
        <v>0</v>
      </c>
      <c r="G159" s="194">
        <f>Tabla3[[#This Row],[INGRESOS]]-Tabla3[[#This Row],[EGRESOS]]</f>
        <v>-500000</v>
      </c>
      <c r="H159" s="194"/>
      <c r="I159" s="161">
        <v>1140</v>
      </c>
      <c r="J159" s="162">
        <f>Tabla3[[#This Row],[EGRESOS]]/Tabla3[[#This Row],[TC]]</f>
        <v>438.59649122807019</v>
      </c>
      <c r="K159" s="162">
        <f>Tabla3[[#This Row],[INGRESOS]]/Tabla3[[#This Row],[TC]]</f>
        <v>0</v>
      </c>
      <c r="L159" s="125" t="s">
        <v>150</v>
      </c>
      <c r="M159" s="125" t="s">
        <v>151</v>
      </c>
      <c r="N159" s="125" t="s">
        <v>209</v>
      </c>
      <c r="O159" s="125" t="s">
        <v>182</v>
      </c>
      <c r="P159" s="125" t="s">
        <v>447</v>
      </c>
      <c r="Q159" s="125" t="s">
        <v>448</v>
      </c>
      <c r="R159" s="125" t="s">
        <v>449</v>
      </c>
      <c r="S159" s="125" t="s">
        <v>359</v>
      </c>
      <c r="T159" s="125"/>
      <c r="U159" s="195" t="s">
        <v>394</v>
      </c>
      <c r="V159" s="125"/>
      <c r="W159" s="195" t="s">
        <v>216</v>
      </c>
      <c r="X159" s="195" t="s">
        <v>6</v>
      </c>
      <c r="Y159" s="195" t="s">
        <v>164</v>
      </c>
    </row>
    <row r="160" spans="1:25" hidden="1" x14ac:dyDescent="0.25">
      <c r="A160" s="193" t="s">
        <v>55</v>
      </c>
      <c r="B160" s="158">
        <v>45735</v>
      </c>
      <c r="C160" s="159" t="s">
        <v>220</v>
      </c>
      <c r="D160" s="159"/>
      <c r="E160" s="160">
        <v>3000</v>
      </c>
      <c r="F160" s="160">
        <v>0</v>
      </c>
      <c r="G160" s="194">
        <f>Tabla3[[#This Row],[INGRESOS]]-Tabla3[[#This Row],[EGRESOS]]</f>
        <v>-3000</v>
      </c>
      <c r="H160" s="194"/>
      <c r="I160" s="161">
        <v>1140</v>
      </c>
      <c r="J160" s="162">
        <f>Tabla3[[#This Row],[EGRESOS]]/Tabla3[[#This Row],[TC]]</f>
        <v>2.6315789473684212</v>
      </c>
      <c r="K160" s="162">
        <f>Tabla3[[#This Row],[INGRESOS]]/Tabla3[[#This Row],[TC]]</f>
        <v>0</v>
      </c>
      <c r="L160" s="125" t="s">
        <v>150</v>
      </c>
      <c r="M160" s="125" t="s">
        <v>151</v>
      </c>
      <c r="N160" s="125" t="s">
        <v>209</v>
      </c>
      <c r="O160" s="125" t="s">
        <v>159</v>
      </c>
      <c r="P160" s="125" t="s">
        <v>160</v>
      </c>
      <c r="Q160" s="125" t="s">
        <v>161</v>
      </c>
      <c r="R160" s="125" t="s">
        <v>179</v>
      </c>
      <c r="S160" s="125"/>
      <c r="T160" s="125"/>
      <c r="U160" s="125" t="s">
        <v>376</v>
      </c>
      <c r="V160" s="125"/>
      <c r="W160" s="125" t="s">
        <v>157</v>
      </c>
      <c r="X160" s="195" t="s">
        <v>6</v>
      </c>
      <c r="Y160" s="195" t="s">
        <v>164</v>
      </c>
    </row>
    <row r="161" spans="1:25" hidden="1" x14ac:dyDescent="0.25">
      <c r="A161" s="193" t="s">
        <v>55</v>
      </c>
      <c r="B161" s="158">
        <v>45737</v>
      </c>
      <c r="C161" s="159" t="s">
        <v>443</v>
      </c>
      <c r="D161" s="159"/>
      <c r="E161" s="160">
        <v>0</v>
      </c>
      <c r="F161" s="160">
        <v>550000</v>
      </c>
      <c r="G161" s="194">
        <f>Tabla3[[#This Row],[INGRESOS]]-Tabla3[[#This Row],[EGRESOS]]</f>
        <v>550000</v>
      </c>
      <c r="H161" s="194"/>
      <c r="I161" s="161">
        <v>1140</v>
      </c>
      <c r="J161" s="162">
        <f>Tabla3[[#This Row],[EGRESOS]]/Tabla3[[#This Row],[TC]]</f>
        <v>0</v>
      </c>
      <c r="K161" s="162">
        <f>Tabla3[[#This Row],[INGRESOS]]/Tabla3[[#This Row],[TC]]</f>
        <v>482.45614035087721</v>
      </c>
      <c r="L161" s="125" t="s">
        <v>150</v>
      </c>
      <c r="M161" s="125" t="s">
        <v>151</v>
      </c>
      <c r="N161" s="125" t="s">
        <v>209</v>
      </c>
      <c r="O161" s="125" t="s">
        <v>153</v>
      </c>
      <c r="P161" s="125" t="s">
        <v>154</v>
      </c>
      <c r="Q161" s="125" t="s">
        <v>155</v>
      </c>
      <c r="R161" s="125" t="s">
        <v>193</v>
      </c>
      <c r="S161" s="125"/>
      <c r="T161" s="125"/>
      <c r="U161" s="125" t="s">
        <v>375</v>
      </c>
      <c r="V161" s="125"/>
      <c r="W161" s="125" t="s">
        <v>157</v>
      </c>
      <c r="X161" s="195"/>
      <c r="Y161" s="195"/>
    </row>
    <row r="162" spans="1:25" hidden="1" x14ac:dyDescent="0.25">
      <c r="A162" s="193" t="s">
        <v>55</v>
      </c>
      <c r="B162" s="158">
        <v>45737</v>
      </c>
      <c r="C162" s="159" t="s">
        <v>220</v>
      </c>
      <c r="D162" s="159"/>
      <c r="E162" s="160">
        <v>3000</v>
      </c>
      <c r="F162" s="160">
        <v>0</v>
      </c>
      <c r="G162" s="194">
        <f>Tabla3[[#This Row],[INGRESOS]]-Tabla3[[#This Row],[EGRESOS]]</f>
        <v>-3000</v>
      </c>
      <c r="H162" s="194"/>
      <c r="I162" s="161">
        <v>1140</v>
      </c>
      <c r="J162" s="162">
        <f>Tabla3[[#This Row],[EGRESOS]]/Tabla3[[#This Row],[TC]]</f>
        <v>2.6315789473684212</v>
      </c>
      <c r="K162" s="162">
        <f>Tabla3[[#This Row],[INGRESOS]]/Tabla3[[#This Row],[TC]]</f>
        <v>0</v>
      </c>
      <c r="L162" s="125" t="s">
        <v>150</v>
      </c>
      <c r="M162" s="125" t="s">
        <v>151</v>
      </c>
      <c r="N162" s="125" t="s">
        <v>209</v>
      </c>
      <c r="O162" s="125" t="s">
        <v>159</v>
      </c>
      <c r="P162" s="125" t="s">
        <v>160</v>
      </c>
      <c r="Q162" s="125" t="s">
        <v>161</v>
      </c>
      <c r="R162" s="125" t="s">
        <v>162</v>
      </c>
      <c r="S162" s="125"/>
      <c r="T162" s="125"/>
      <c r="U162" s="125" t="s">
        <v>376</v>
      </c>
      <c r="V162" s="125"/>
      <c r="W162" s="125" t="s">
        <v>216</v>
      </c>
      <c r="X162" s="195" t="s">
        <v>6</v>
      </c>
      <c r="Y162" s="195" t="s">
        <v>164</v>
      </c>
    </row>
    <row r="163" spans="1:25" hidden="1" x14ac:dyDescent="0.25">
      <c r="A163" s="193" t="s">
        <v>55</v>
      </c>
      <c r="B163" s="158">
        <v>45743</v>
      </c>
      <c r="C163" s="159" t="s">
        <v>38</v>
      </c>
      <c r="D163" s="159"/>
      <c r="E163" s="160">
        <v>108737</v>
      </c>
      <c r="F163" s="160">
        <v>0</v>
      </c>
      <c r="G163" s="194">
        <f>Tabla3[[#This Row],[INGRESOS]]-Tabla3[[#This Row],[EGRESOS]]</f>
        <v>-108737</v>
      </c>
      <c r="H163" s="194"/>
      <c r="I163" s="161">
        <v>1140</v>
      </c>
      <c r="J163" s="162">
        <f>Tabla3[[#This Row],[EGRESOS]]/Tabla3[[#This Row],[TC]]</f>
        <v>95.38333333333334</v>
      </c>
      <c r="K163" s="162">
        <f>Tabla3[[#This Row],[INGRESOS]]/Tabla3[[#This Row],[TC]]</f>
        <v>0</v>
      </c>
      <c r="L163" s="125" t="s">
        <v>150</v>
      </c>
      <c r="M163" s="125" t="s">
        <v>151</v>
      </c>
      <c r="N163" s="125" t="s">
        <v>209</v>
      </c>
      <c r="O163" s="125" t="s">
        <v>159</v>
      </c>
      <c r="P163" s="125" t="s">
        <v>235</v>
      </c>
      <c r="Q163" s="125" t="s">
        <v>236</v>
      </c>
      <c r="R163" s="125"/>
      <c r="S163" s="125"/>
      <c r="T163" s="125"/>
      <c r="U163" s="125" t="s">
        <v>376</v>
      </c>
      <c r="V163" s="125"/>
      <c r="W163" s="125" t="s">
        <v>216</v>
      </c>
      <c r="X163" s="195" t="s">
        <v>6</v>
      </c>
      <c r="Y163" s="195" t="s">
        <v>164</v>
      </c>
    </row>
    <row r="164" spans="1:25" hidden="1" x14ac:dyDescent="0.25">
      <c r="A164" s="193" t="s">
        <v>55</v>
      </c>
      <c r="B164" s="158">
        <v>45743</v>
      </c>
      <c r="C164" s="159" t="s">
        <v>38</v>
      </c>
      <c r="D164" s="159"/>
      <c r="E164" s="160">
        <v>2885.64</v>
      </c>
      <c r="F164" s="160">
        <v>0</v>
      </c>
      <c r="G164" s="194">
        <f>Tabla3[[#This Row],[INGRESOS]]-Tabla3[[#This Row],[EGRESOS]]</f>
        <v>-2885.64</v>
      </c>
      <c r="H164" s="194"/>
      <c r="I164" s="161">
        <v>1140</v>
      </c>
      <c r="J164" s="162">
        <f>Tabla3[[#This Row],[EGRESOS]]/Tabla3[[#This Row],[TC]]</f>
        <v>2.5312631578947369</v>
      </c>
      <c r="K164" s="162">
        <f>Tabla3[[#This Row],[INGRESOS]]/Tabla3[[#This Row],[TC]]</f>
        <v>0</v>
      </c>
      <c r="L164" s="125" t="s">
        <v>150</v>
      </c>
      <c r="M164" s="125" t="s">
        <v>151</v>
      </c>
      <c r="N164" s="125" t="s">
        <v>209</v>
      </c>
      <c r="O164" s="125" t="s">
        <v>159</v>
      </c>
      <c r="P164" s="125" t="s">
        <v>235</v>
      </c>
      <c r="Q164" s="125" t="s">
        <v>236</v>
      </c>
      <c r="R164" s="125"/>
      <c r="S164" s="125"/>
      <c r="T164" s="125"/>
      <c r="U164" s="125" t="s">
        <v>376</v>
      </c>
      <c r="V164" s="125"/>
      <c r="W164" s="125" t="s">
        <v>216</v>
      </c>
      <c r="X164" s="195" t="s">
        <v>6</v>
      </c>
      <c r="Y164" s="195" t="s">
        <v>164</v>
      </c>
    </row>
    <row r="165" spans="1:25" hidden="1" x14ac:dyDescent="0.25">
      <c r="A165" s="193" t="s">
        <v>55</v>
      </c>
      <c r="B165" s="158">
        <v>45743</v>
      </c>
      <c r="C165" s="159" t="s">
        <v>446</v>
      </c>
      <c r="D165" s="159"/>
      <c r="E165" s="160">
        <v>0</v>
      </c>
      <c r="F165" s="160">
        <v>70000</v>
      </c>
      <c r="G165" s="194">
        <f>Tabla3[[#This Row],[INGRESOS]]-Tabla3[[#This Row],[EGRESOS]]</f>
        <v>70000</v>
      </c>
      <c r="H165" s="194"/>
      <c r="I165" s="161">
        <v>1140</v>
      </c>
      <c r="J165" s="162">
        <f>Tabla3[[#This Row],[EGRESOS]]/Tabla3[[#This Row],[TC]]</f>
        <v>0</v>
      </c>
      <c r="K165" s="162">
        <f>Tabla3[[#This Row],[INGRESOS]]/Tabla3[[#This Row],[TC]]</f>
        <v>61.403508771929822</v>
      </c>
      <c r="L165" s="125" t="s">
        <v>150</v>
      </c>
      <c r="M165" s="125" t="s">
        <v>151</v>
      </c>
      <c r="N165" s="125" t="s">
        <v>209</v>
      </c>
      <c r="O165" s="125" t="s">
        <v>153</v>
      </c>
      <c r="P165" s="125" t="s">
        <v>154</v>
      </c>
      <c r="Q165" s="125" t="s">
        <v>155</v>
      </c>
      <c r="R165" s="125" t="s">
        <v>450</v>
      </c>
      <c r="S165" s="125"/>
      <c r="T165" s="125"/>
      <c r="U165" s="125" t="s">
        <v>375</v>
      </c>
      <c r="V165" s="125"/>
      <c r="W165" s="125"/>
      <c r="X165" s="195"/>
      <c r="Y165" s="195"/>
    </row>
    <row r="166" spans="1:25" hidden="1" x14ac:dyDescent="0.25">
      <c r="A166" s="193" t="s">
        <v>55</v>
      </c>
      <c r="B166" s="158">
        <v>45743</v>
      </c>
      <c r="C166" s="159" t="s">
        <v>220</v>
      </c>
      <c r="D166" s="159"/>
      <c r="E166" s="160">
        <v>652.41999999999996</v>
      </c>
      <c r="F166" s="160">
        <v>0</v>
      </c>
      <c r="G166" s="194">
        <f>Tabla3[[#This Row],[INGRESOS]]-Tabla3[[#This Row],[EGRESOS]]</f>
        <v>-652.41999999999996</v>
      </c>
      <c r="H166" s="194"/>
      <c r="I166" s="161">
        <v>1140</v>
      </c>
      <c r="J166" s="162">
        <f>Tabla3[[#This Row],[EGRESOS]]/Tabla3[[#This Row],[TC]]</f>
        <v>0.57229824561403508</v>
      </c>
      <c r="K166" s="162">
        <f>Tabla3[[#This Row],[INGRESOS]]/Tabla3[[#This Row],[TC]]</f>
        <v>0</v>
      </c>
      <c r="L166" s="125" t="s">
        <v>150</v>
      </c>
      <c r="M166" s="125" t="s">
        <v>151</v>
      </c>
      <c r="N166" s="125" t="s">
        <v>209</v>
      </c>
      <c r="O166" s="125" t="s">
        <v>159</v>
      </c>
      <c r="P166" s="125" t="s">
        <v>160</v>
      </c>
      <c r="Q166" s="125" t="s">
        <v>161</v>
      </c>
      <c r="R166" s="125" t="s">
        <v>162</v>
      </c>
      <c r="S166" s="125"/>
      <c r="T166" s="125"/>
      <c r="U166" s="125" t="s">
        <v>376</v>
      </c>
      <c r="V166" s="125"/>
      <c r="W166" s="125" t="s">
        <v>157</v>
      </c>
      <c r="X166" s="195" t="s">
        <v>6</v>
      </c>
      <c r="Y166" s="195" t="s">
        <v>164</v>
      </c>
    </row>
    <row r="167" spans="1:25" hidden="1" x14ac:dyDescent="0.25">
      <c r="A167" s="193" t="s">
        <v>55</v>
      </c>
      <c r="B167" s="158">
        <v>45743</v>
      </c>
      <c r="C167" s="159" t="s">
        <v>220</v>
      </c>
      <c r="D167" s="159"/>
      <c r="E167" s="160">
        <v>17.309999999999999</v>
      </c>
      <c r="F167" s="160">
        <v>0</v>
      </c>
      <c r="G167" s="194">
        <f>Tabla3[[#This Row],[INGRESOS]]-Tabla3[[#This Row],[EGRESOS]]</f>
        <v>-17.309999999999999</v>
      </c>
      <c r="H167" s="194"/>
      <c r="I167" s="161">
        <v>1140</v>
      </c>
      <c r="J167" s="162">
        <f>Tabla3[[#This Row],[EGRESOS]]/Tabla3[[#This Row],[TC]]</f>
        <v>1.5184210526315788E-2</v>
      </c>
      <c r="K167" s="162">
        <f>Tabla3[[#This Row],[INGRESOS]]/Tabla3[[#This Row],[TC]]</f>
        <v>0</v>
      </c>
      <c r="L167" s="125" t="s">
        <v>150</v>
      </c>
      <c r="M167" s="125" t="s">
        <v>151</v>
      </c>
      <c r="N167" s="125" t="s">
        <v>209</v>
      </c>
      <c r="O167" s="125" t="s">
        <v>159</v>
      </c>
      <c r="P167" s="125" t="s">
        <v>160</v>
      </c>
      <c r="Q167" s="125" t="s">
        <v>161</v>
      </c>
      <c r="R167" s="125" t="s">
        <v>162</v>
      </c>
      <c r="S167" s="125"/>
      <c r="T167" s="125"/>
      <c r="U167" s="125" t="s">
        <v>376</v>
      </c>
      <c r="V167" s="125"/>
      <c r="W167" s="125" t="s">
        <v>157</v>
      </c>
      <c r="X167" s="195" t="s">
        <v>6</v>
      </c>
      <c r="Y167" s="195" t="s">
        <v>164</v>
      </c>
    </row>
    <row r="168" spans="1:25" hidden="1" x14ac:dyDescent="0.25">
      <c r="A168" s="193" t="s">
        <v>55</v>
      </c>
      <c r="B168" s="158">
        <v>45748</v>
      </c>
      <c r="C168" s="159" t="s">
        <v>214</v>
      </c>
      <c r="D168" s="159"/>
      <c r="E168" s="160">
        <v>27000</v>
      </c>
      <c r="F168" s="160">
        <v>0</v>
      </c>
      <c r="G168" s="194">
        <f>Tabla3[[#This Row],[INGRESOS]]-Tabla3[[#This Row],[EGRESOS]]</f>
        <v>-27000</v>
      </c>
      <c r="H168" s="194"/>
      <c r="I168" s="161">
        <v>1140</v>
      </c>
      <c r="J168" s="162">
        <f>Tabla3[[#This Row],[EGRESOS]]/Tabla3[[#This Row],[TC]]</f>
        <v>23.684210526315791</v>
      </c>
      <c r="K168" s="162">
        <f>Tabla3[[#This Row],[INGRESOS]]/Tabla3[[#This Row],[TC]]</f>
        <v>0</v>
      </c>
      <c r="L168" s="125" t="s">
        <v>150</v>
      </c>
      <c r="M168" s="125" t="s">
        <v>151</v>
      </c>
      <c r="N168" s="125" t="s">
        <v>209</v>
      </c>
      <c r="O168" s="125" t="s">
        <v>159</v>
      </c>
      <c r="P168" s="125" t="s">
        <v>163</v>
      </c>
      <c r="Q168" s="125" t="s">
        <v>215</v>
      </c>
      <c r="R168" s="125"/>
      <c r="S168" s="125"/>
      <c r="T168" s="125"/>
      <c r="U168" s="125" t="s">
        <v>376</v>
      </c>
      <c r="V168" s="125"/>
      <c r="W168" s="125" t="s">
        <v>157</v>
      </c>
      <c r="X168" s="195" t="s">
        <v>6</v>
      </c>
      <c r="Y168" s="195" t="s">
        <v>164</v>
      </c>
    </row>
    <row r="169" spans="1:25" hidden="1" x14ac:dyDescent="0.25">
      <c r="A169" s="193" t="s">
        <v>55</v>
      </c>
      <c r="B169" s="158">
        <v>45748</v>
      </c>
      <c r="C169" s="159" t="s">
        <v>217</v>
      </c>
      <c r="D169" s="159"/>
      <c r="E169" s="160">
        <v>5670</v>
      </c>
      <c r="F169" s="160">
        <v>0</v>
      </c>
      <c r="G169" s="194">
        <f>Tabla3[[#This Row],[INGRESOS]]-Tabla3[[#This Row],[EGRESOS]]</f>
        <v>-5670</v>
      </c>
      <c r="H169" s="194"/>
      <c r="I169" s="161">
        <v>1140</v>
      </c>
      <c r="J169" s="162">
        <f>Tabla3[[#This Row],[EGRESOS]]/Tabla3[[#This Row],[TC]]</f>
        <v>4.9736842105263159</v>
      </c>
      <c r="K169" s="162">
        <f>Tabla3[[#This Row],[INGRESOS]]/Tabla3[[#This Row],[TC]]</f>
        <v>0</v>
      </c>
      <c r="L169" s="125" t="s">
        <v>150</v>
      </c>
      <c r="M169" s="125" t="s">
        <v>151</v>
      </c>
      <c r="N169" s="125" t="s">
        <v>209</v>
      </c>
      <c r="O169" s="125" t="s">
        <v>159</v>
      </c>
      <c r="P169" s="125" t="s">
        <v>160</v>
      </c>
      <c r="Q169" s="125" t="s">
        <v>161</v>
      </c>
      <c r="R169" s="125" t="s">
        <v>162</v>
      </c>
      <c r="S169" s="125"/>
      <c r="T169" s="125"/>
      <c r="U169" s="125" t="s">
        <v>376</v>
      </c>
      <c r="V169" s="125"/>
      <c r="W169" s="125" t="s">
        <v>157</v>
      </c>
      <c r="X169" s="195" t="s">
        <v>6</v>
      </c>
      <c r="Y169" s="195" t="s">
        <v>164</v>
      </c>
    </row>
    <row r="170" spans="1:25" hidden="1" x14ac:dyDescent="0.25">
      <c r="A170" s="193" t="s">
        <v>55</v>
      </c>
      <c r="B170" s="158">
        <v>45748</v>
      </c>
      <c r="C170" s="159" t="s">
        <v>218</v>
      </c>
      <c r="D170" s="159"/>
      <c r="E170" s="160">
        <v>810</v>
      </c>
      <c r="F170" s="160">
        <v>0</v>
      </c>
      <c r="G170" s="194">
        <f>Tabla3[[#This Row],[INGRESOS]]-Tabla3[[#This Row],[EGRESOS]]</f>
        <v>-810</v>
      </c>
      <c r="H170" s="194"/>
      <c r="I170" s="161">
        <v>1140</v>
      </c>
      <c r="J170" s="162">
        <f>Tabla3[[#This Row],[EGRESOS]]/Tabla3[[#This Row],[TC]]</f>
        <v>0.71052631578947367</v>
      </c>
      <c r="K170" s="162">
        <f>Tabla3[[#This Row],[INGRESOS]]/Tabla3[[#This Row],[TC]]</f>
        <v>0</v>
      </c>
      <c r="L170" s="125" t="s">
        <v>150</v>
      </c>
      <c r="M170" s="125" t="s">
        <v>151</v>
      </c>
      <c r="N170" s="125" t="s">
        <v>209</v>
      </c>
      <c r="O170" s="125" t="s">
        <v>159</v>
      </c>
      <c r="P170" s="125" t="s">
        <v>160</v>
      </c>
      <c r="Q170" s="125" t="s">
        <v>161</v>
      </c>
      <c r="R170" s="125" t="s">
        <v>219</v>
      </c>
      <c r="S170" s="125"/>
      <c r="T170" s="125"/>
      <c r="U170" s="125" t="s">
        <v>376</v>
      </c>
      <c r="V170" s="125"/>
      <c r="W170" s="125" t="s">
        <v>157</v>
      </c>
      <c r="X170" s="195" t="s">
        <v>6</v>
      </c>
      <c r="Y170" s="195" t="s">
        <v>164</v>
      </c>
    </row>
    <row r="171" spans="1:25" hidden="1" x14ac:dyDescent="0.25">
      <c r="A171" s="193" t="s">
        <v>55</v>
      </c>
      <c r="B171" s="158">
        <v>45748</v>
      </c>
      <c r="C171" s="159" t="s">
        <v>220</v>
      </c>
      <c r="D171" s="159"/>
      <c r="E171" s="160">
        <v>162</v>
      </c>
      <c r="F171" s="160">
        <v>0</v>
      </c>
      <c r="G171" s="194">
        <f>Tabla3[[#This Row],[INGRESOS]]-Tabla3[[#This Row],[EGRESOS]]</f>
        <v>-162</v>
      </c>
      <c r="H171" s="194"/>
      <c r="I171" s="161">
        <v>1140</v>
      </c>
      <c r="J171" s="162">
        <f>Tabla3[[#This Row],[EGRESOS]]/Tabla3[[#This Row],[TC]]</f>
        <v>0.14210526315789473</v>
      </c>
      <c r="K171" s="162">
        <f>Tabla3[[#This Row],[INGRESOS]]/Tabla3[[#This Row],[TC]]</f>
        <v>0</v>
      </c>
      <c r="L171" s="125" t="s">
        <v>150</v>
      </c>
      <c r="M171" s="125" t="s">
        <v>151</v>
      </c>
      <c r="N171" s="125" t="s">
        <v>209</v>
      </c>
      <c r="O171" s="125" t="s">
        <v>159</v>
      </c>
      <c r="P171" s="125" t="s">
        <v>160</v>
      </c>
      <c r="Q171" s="125" t="s">
        <v>161</v>
      </c>
      <c r="R171" s="125" t="s">
        <v>179</v>
      </c>
      <c r="S171" s="125"/>
      <c r="T171" s="125"/>
      <c r="U171" s="125" t="s">
        <v>376</v>
      </c>
      <c r="V171" s="125"/>
      <c r="W171" s="125" t="s">
        <v>157</v>
      </c>
      <c r="X171" s="195" t="s">
        <v>6</v>
      </c>
      <c r="Y171" s="195" t="s">
        <v>164</v>
      </c>
    </row>
    <row r="172" spans="1:25" hidden="1" x14ac:dyDescent="0.25">
      <c r="A172" s="193" t="s">
        <v>55</v>
      </c>
      <c r="B172" s="158">
        <v>45748</v>
      </c>
      <c r="C172" s="159" t="s">
        <v>220</v>
      </c>
      <c r="D172" s="159"/>
      <c r="E172" s="160">
        <v>34.020000000000003</v>
      </c>
      <c r="F172" s="160">
        <v>0</v>
      </c>
      <c r="G172" s="194">
        <f>Tabla3[[#This Row],[INGRESOS]]-Tabla3[[#This Row],[EGRESOS]]</f>
        <v>-34.020000000000003</v>
      </c>
      <c r="H172" s="194"/>
      <c r="I172" s="161">
        <v>1140</v>
      </c>
      <c r="J172" s="162">
        <f>Tabla3[[#This Row],[EGRESOS]]/Tabla3[[#This Row],[TC]]</f>
        <v>2.9842105263157899E-2</v>
      </c>
      <c r="K172" s="162">
        <f>Tabla3[[#This Row],[INGRESOS]]/Tabla3[[#This Row],[TC]]</f>
        <v>0</v>
      </c>
      <c r="L172" s="125" t="s">
        <v>150</v>
      </c>
      <c r="M172" s="125" t="s">
        <v>151</v>
      </c>
      <c r="N172" s="125" t="s">
        <v>209</v>
      </c>
      <c r="O172" s="125" t="s">
        <v>159</v>
      </c>
      <c r="P172" s="125" t="s">
        <v>160</v>
      </c>
      <c r="Q172" s="125" t="s">
        <v>161</v>
      </c>
      <c r="R172" s="125" t="s">
        <v>179</v>
      </c>
      <c r="S172" s="125"/>
      <c r="T172" s="125"/>
      <c r="U172" s="125" t="s">
        <v>376</v>
      </c>
      <c r="V172" s="125"/>
      <c r="W172" s="125" t="s">
        <v>157</v>
      </c>
      <c r="X172" s="195" t="s">
        <v>6</v>
      </c>
      <c r="Y172" s="195" t="s">
        <v>164</v>
      </c>
    </row>
    <row r="173" spans="1:25" hidden="1" x14ac:dyDescent="0.25">
      <c r="A173" s="193" t="s">
        <v>55</v>
      </c>
      <c r="B173" s="158">
        <v>45748</v>
      </c>
      <c r="C173" s="159" t="s">
        <v>220</v>
      </c>
      <c r="D173" s="159"/>
      <c r="E173" s="160">
        <v>4.8600000000000003</v>
      </c>
      <c r="F173" s="160">
        <v>0</v>
      </c>
      <c r="G173" s="194">
        <f>Tabla3[[#This Row],[INGRESOS]]-Tabla3[[#This Row],[EGRESOS]]</f>
        <v>-4.8600000000000003</v>
      </c>
      <c r="H173" s="194"/>
      <c r="I173" s="161">
        <v>1140</v>
      </c>
      <c r="J173" s="162">
        <f>Tabla3[[#This Row],[EGRESOS]]/Tabla3[[#This Row],[TC]]</f>
        <v>4.263157894736842E-3</v>
      </c>
      <c r="K173" s="162">
        <f>Tabla3[[#This Row],[INGRESOS]]/Tabla3[[#This Row],[TC]]</f>
        <v>0</v>
      </c>
      <c r="L173" s="125" t="s">
        <v>150</v>
      </c>
      <c r="M173" s="125" t="s">
        <v>151</v>
      </c>
      <c r="N173" s="125" t="s">
        <v>209</v>
      </c>
      <c r="O173" s="125" t="s">
        <v>159</v>
      </c>
      <c r="P173" s="125" t="s">
        <v>160</v>
      </c>
      <c r="Q173" s="125" t="s">
        <v>161</v>
      </c>
      <c r="R173" s="125" t="s">
        <v>179</v>
      </c>
      <c r="S173" s="125"/>
      <c r="T173" s="125"/>
      <c r="U173" s="125" t="s">
        <v>376</v>
      </c>
      <c r="V173" s="125"/>
      <c r="W173" s="125" t="s">
        <v>157</v>
      </c>
      <c r="X173" s="195" t="s">
        <v>6</v>
      </c>
      <c r="Y173" s="195" t="s">
        <v>164</v>
      </c>
    </row>
    <row r="174" spans="1:25" hidden="1" x14ac:dyDescent="0.25">
      <c r="A174" s="193" t="str">
        <f>"ABRIL"</f>
        <v>ABRIL</v>
      </c>
      <c r="B174" s="158">
        <v>45748</v>
      </c>
      <c r="C174" s="159" t="s">
        <v>214</v>
      </c>
      <c r="D174" s="159"/>
      <c r="E174" s="160">
        <v>27000</v>
      </c>
      <c r="F174" s="160">
        <v>0</v>
      </c>
      <c r="G174" s="194">
        <f>Tabla3[[#This Row],[INGRESOS]]-Tabla3[[#This Row],[EGRESOS]]</f>
        <v>-27000</v>
      </c>
      <c r="H174" s="194"/>
      <c r="I174" s="161">
        <v>1140</v>
      </c>
      <c r="J174" s="162">
        <f>Tabla3[[#This Row],[EGRESOS]]/Tabla3[[#This Row],[TC]]</f>
        <v>23.684210526315791</v>
      </c>
      <c r="K174" s="162">
        <f>Tabla3[[#This Row],[INGRESOS]]/Tabla3[[#This Row],[TC]]</f>
        <v>0</v>
      </c>
      <c r="L174" s="125" t="s">
        <v>150</v>
      </c>
      <c r="M174" s="125" t="s">
        <v>151</v>
      </c>
      <c r="N174" s="125" t="s">
        <v>209</v>
      </c>
      <c r="O174" s="125" t="s">
        <v>159</v>
      </c>
      <c r="P174" s="125" t="s">
        <v>163</v>
      </c>
      <c r="Q174" s="125" t="s">
        <v>215</v>
      </c>
      <c r="R174" s="125"/>
      <c r="S174" s="125"/>
      <c r="T174" s="125"/>
      <c r="U174" s="125" t="s">
        <v>376</v>
      </c>
      <c r="V174" s="125"/>
      <c r="W174" s="125" t="s">
        <v>157</v>
      </c>
      <c r="X174" s="195" t="s">
        <v>6</v>
      </c>
      <c r="Y174" s="195" t="s">
        <v>164</v>
      </c>
    </row>
    <row r="175" spans="1:25" hidden="1" x14ac:dyDescent="0.25">
      <c r="A175" s="193" t="str">
        <f t="shared" ref="A175:A182" si="0">"ABRIL"</f>
        <v>ABRIL</v>
      </c>
      <c r="B175" s="158">
        <v>45748</v>
      </c>
      <c r="C175" s="159" t="s">
        <v>217</v>
      </c>
      <c r="D175" s="159"/>
      <c r="E175" s="160">
        <v>5670</v>
      </c>
      <c r="F175" s="160">
        <v>0</v>
      </c>
      <c r="G175" s="194">
        <f>Tabla3[[#This Row],[INGRESOS]]-Tabla3[[#This Row],[EGRESOS]]</f>
        <v>-5670</v>
      </c>
      <c r="H175" s="194"/>
      <c r="I175" s="161">
        <v>1140</v>
      </c>
      <c r="J175" s="162">
        <f>Tabla3[[#This Row],[EGRESOS]]/Tabla3[[#This Row],[TC]]</f>
        <v>4.9736842105263159</v>
      </c>
      <c r="K175" s="162">
        <f>Tabla3[[#This Row],[INGRESOS]]/Tabla3[[#This Row],[TC]]</f>
        <v>0</v>
      </c>
      <c r="L175" s="125" t="s">
        <v>150</v>
      </c>
      <c r="M175" s="125" t="s">
        <v>151</v>
      </c>
      <c r="N175" s="125" t="s">
        <v>209</v>
      </c>
      <c r="O175" s="125" t="s">
        <v>159</v>
      </c>
      <c r="P175" s="125" t="s">
        <v>160</v>
      </c>
      <c r="Q175" s="125" t="s">
        <v>161</v>
      </c>
      <c r="R175" s="125" t="s">
        <v>240</v>
      </c>
      <c r="S175" s="125"/>
      <c r="T175" s="125"/>
      <c r="U175" s="125" t="s">
        <v>376</v>
      </c>
      <c r="V175" s="125"/>
      <c r="W175" s="125" t="s">
        <v>157</v>
      </c>
      <c r="X175" s="195" t="s">
        <v>6</v>
      </c>
      <c r="Y175" s="195" t="s">
        <v>164</v>
      </c>
    </row>
    <row r="176" spans="1:25" hidden="1" x14ac:dyDescent="0.25">
      <c r="A176" s="193" t="str">
        <f t="shared" si="0"/>
        <v>ABRIL</v>
      </c>
      <c r="B176" s="158">
        <v>45748</v>
      </c>
      <c r="C176" s="159" t="s">
        <v>218</v>
      </c>
      <c r="D176" s="159"/>
      <c r="E176" s="160">
        <v>810</v>
      </c>
      <c r="F176" s="160">
        <v>0</v>
      </c>
      <c r="G176" s="194">
        <f>Tabla3[[#This Row],[INGRESOS]]-Tabla3[[#This Row],[EGRESOS]]</f>
        <v>-810</v>
      </c>
      <c r="H176" s="194"/>
      <c r="I176" s="161">
        <v>1140</v>
      </c>
      <c r="J176" s="162">
        <f>Tabla3[[#This Row],[EGRESOS]]/Tabla3[[#This Row],[TC]]</f>
        <v>0.71052631578947367</v>
      </c>
      <c r="K176" s="162">
        <f>Tabla3[[#This Row],[INGRESOS]]/Tabla3[[#This Row],[TC]]</f>
        <v>0</v>
      </c>
      <c r="L176" s="125" t="s">
        <v>150</v>
      </c>
      <c r="M176" s="125" t="s">
        <v>151</v>
      </c>
      <c r="N176" s="125" t="s">
        <v>209</v>
      </c>
      <c r="O176" s="125" t="s">
        <v>159</v>
      </c>
      <c r="P176" s="125" t="s">
        <v>160</v>
      </c>
      <c r="Q176" s="125" t="s">
        <v>161</v>
      </c>
      <c r="R176" s="125" t="s">
        <v>219</v>
      </c>
      <c r="S176" s="125"/>
      <c r="T176" s="125"/>
      <c r="U176" s="125" t="s">
        <v>376</v>
      </c>
      <c r="V176" s="125"/>
      <c r="W176" s="125" t="s">
        <v>157</v>
      </c>
      <c r="X176" s="195" t="s">
        <v>6</v>
      </c>
      <c r="Y176" s="195" t="s">
        <v>164</v>
      </c>
    </row>
    <row r="177" spans="1:25" hidden="1" x14ac:dyDescent="0.25">
      <c r="A177" s="196" t="str">
        <f t="shared" si="0"/>
        <v>ABRIL</v>
      </c>
      <c r="B177" s="197">
        <v>45748</v>
      </c>
      <c r="C177" s="198" t="s">
        <v>220</v>
      </c>
      <c r="D177" s="198"/>
      <c r="E177" s="199">
        <v>162</v>
      </c>
      <c r="F177" s="199">
        <v>0</v>
      </c>
      <c r="G177" s="200">
        <f>Tabla3[[#This Row],[INGRESOS]]-Tabla3[[#This Row],[EGRESOS]]</f>
        <v>-162</v>
      </c>
      <c r="H177" s="200"/>
      <c r="I177" s="202">
        <v>1140</v>
      </c>
      <c r="J177" s="203">
        <f>Tabla3[[#This Row],[EGRESOS]]/Tabla3[[#This Row],[TC]]</f>
        <v>0.14210526315789473</v>
      </c>
      <c r="K177" s="203">
        <f>Tabla3[[#This Row],[INGRESOS]]/Tabla3[[#This Row],[TC]]</f>
        <v>0</v>
      </c>
      <c r="L177" s="204" t="s">
        <v>150</v>
      </c>
      <c r="M177" s="204" t="s">
        <v>151</v>
      </c>
      <c r="N177" s="204" t="s">
        <v>209</v>
      </c>
      <c r="O177" s="204" t="s">
        <v>159</v>
      </c>
      <c r="P177" s="204" t="s">
        <v>160</v>
      </c>
      <c r="Q177" s="204" t="s">
        <v>161</v>
      </c>
      <c r="R177" s="204" t="s">
        <v>162</v>
      </c>
      <c r="S177" s="204"/>
      <c r="T177" s="204"/>
      <c r="U177" s="204" t="s">
        <v>376</v>
      </c>
      <c r="V177" s="204"/>
      <c r="W177" s="204" t="s">
        <v>157</v>
      </c>
      <c r="X177" s="205" t="s">
        <v>6</v>
      </c>
      <c r="Y177" s="205" t="s">
        <v>164</v>
      </c>
    </row>
    <row r="178" spans="1:25" hidden="1" x14ac:dyDescent="0.25">
      <c r="A178" s="196" t="str">
        <f t="shared" si="0"/>
        <v>ABRIL</v>
      </c>
      <c r="B178" s="197">
        <v>45748</v>
      </c>
      <c r="C178" s="198" t="s">
        <v>220</v>
      </c>
      <c r="D178" s="198"/>
      <c r="E178" s="199">
        <v>34.020000000000003</v>
      </c>
      <c r="F178" s="199">
        <v>0</v>
      </c>
      <c r="G178" s="200">
        <f>Tabla3[[#This Row],[INGRESOS]]-Tabla3[[#This Row],[EGRESOS]]</f>
        <v>-34.020000000000003</v>
      </c>
      <c r="H178" s="200"/>
      <c r="I178" s="202">
        <v>1140</v>
      </c>
      <c r="J178" s="203">
        <f>Tabla3[[#This Row],[EGRESOS]]/Tabla3[[#This Row],[TC]]</f>
        <v>2.9842105263157899E-2</v>
      </c>
      <c r="K178" s="203">
        <f>Tabla3[[#This Row],[INGRESOS]]/Tabla3[[#This Row],[TC]]</f>
        <v>0</v>
      </c>
      <c r="L178" s="204" t="s">
        <v>150</v>
      </c>
      <c r="M178" s="204" t="s">
        <v>151</v>
      </c>
      <c r="N178" s="204" t="s">
        <v>209</v>
      </c>
      <c r="O178" s="204" t="s">
        <v>159</v>
      </c>
      <c r="P178" s="204" t="s">
        <v>160</v>
      </c>
      <c r="Q178" s="204" t="s">
        <v>161</v>
      </c>
      <c r="R178" s="204" t="s">
        <v>162</v>
      </c>
      <c r="S178" s="204"/>
      <c r="T178" s="204"/>
      <c r="U178" s="204" t="s">
        <v>376</v>
      </c>
      <c r="V178" s="204"/>
      <c r="W178" s="204" t="s">
        <v>157</v>
      </c>
      <c r="X178" s="205" t="s">
        <v>6</v>
      </c>
      <c r="Y178" s="205" t="s">
        <v>164</v>
      </c>
    </row>
    <row r="179" spans="1:25" hidden="1" x14ac:dyDescent="0.25">
      <c r="A179" s="196" t="str">
        <f t="shared" si="0"/>
        <v>ABRIL</v>
      </c>
      <c r="B179" s="197">
        <v>45748</v>
      </c>
      <c r="C179" s="198" t="s">
        <v>220</v>
      </c>
      <c r="D179" s="198"/>
      <c r="E179" s="199">
        <v>4.8600000000000003</v>
      </c>
      <c r="F179" s="199">
        <v>0</v>
      </c>
      <c r="G179" s="200">
        <f>Tabla3[[#This Row],[INGRESOS]]-Tabla3[[#This Row],[EGRESOS]]</f>
        <v>-4.8600000000000003</v>
      </c>
      <c r="H179" s="200"/>
      <c r="I179" s="202">
        <v>1140</v>
      </c>
      <c r="J179" s="203">
        <f>Tabla3[[#This Row],[EGRESOS]]/Tabla3[[#This Row],[TC]]</f>
        <v>4.263157894736842E-3</v>
      </c>
      <c r="K179" s="203">
        <f>Tabla3[[#This Row],[INGRESOS]]/Tabla3[[#This Row],[TC]]</f>
        <v>0</v>
      </c>
      <c r="L179" s="204" t="s">
        <v>150</v>
      </c>
      <c r="M179" s="204" t="s">
        <v>151</v>
      </c>
      <c r="N179" s="204" t="s">
        <v>209</v>
      </c>
      <c r="O179" s="204" t="s">
        <v>159</v>
      </c>
      <c r="P179" s="204" t="s">
        <v>160</v>
      </c>
      <c r="Q179" s="204" t="s">
        <v>161</v>
      </c>
      <c r="R179" s="204" t="s">
        <v>162</v>
      </c>
      <c r="S179" s="204"/>
      <c r="T179" s="204"/>
      <c r="U179" s="204" t="s">
        <v>376</v>
      </c>
      <c r="V179" s="204"/>
      <c r="W179" s="204" t="s">
        <v>157</v>
      </c>
      <c r="X179" s="205" t="s">
        <v>6</v>
      </c>
      <c r="Y179" s="205" t="s">
        <v>164</v>
      </c>
    </row>
    <row r="180" spans="1:25" hidden="1" x14ac:dyDescent="0.25">
      <c r="A180" s="196" t="str">
        <f t="shared" si="0"/>
        <v>ABRIL</v>
      </c>
      <c r="B180" s="197">
        <v>45751</v>
      </c>
      <c r="C180" s="198" t="s">
        <v>435</v>
      </c>
      <c r="D180" s="198"/>
      <c r="E180" s="199">
        <v>0</v>
      </c>
      <c r="F180" s="199">
        <v>550000</v>
      </c>
      <c r="G180" s="200">
        <f>Tabla3[[#This Row],[INGRESOS]]-Tabla3[[#This Row],[EGRESOS]]</f>
        <v>550000</v>
      </c>
      <c r="H180" s="200"/>
      <c r="I180" s="202">
        <v>1140</v>
      </c>
      <c r="J180" s="203">
        <f>Tabla3[[#This Row],[EGRESOS]]/Tabla3[[#This Row],[TC]]</f>
        <v>0</v>
      </c>
      <c r="K180" s="203">
        <f>Tabla3[[#This Row],[INGRESOS]]/Tabla3[[#This Row],[TC]]</f>
        <v>482.45614035087721</v>
      </c>
      <c r="L180" s="204" t="s">
        <v>150</v>
      </c>
      <c r="M180" s="204" t="s">
        <v>151</v>
      </c>
      <c r="N180" s="204" t="s">
        <v>209</v>
      </c>
      <c r="O180" s="204" t="s">
        <v>159</v>
      </c>
      <c r="P180" s="204" t="s">
        <v>436</v>
      </c>
      <c r="Q180" s="204" t="s">
        <v>407</v>
      </c>
      <c r="R180" s="204" t="s">
        <v>451</v>
      </c>
      <c r="S180" s="204" t="s">
        <v>437</v>
      </c>
      <c r="T180" s="204"/>
      <c r="U180" s="204" t="s">
        <v>438</v>
      </c>
      <c r="V180" s="204"/>
      <c r="W180" s="204" t="s">
        <v>157</v>
      </c>
      <c r="X180" s="205" t="s">
        <v>164</v>
      </c>
      <c r="Y180" s="205" t="s">
        <v>439</v>
      </c>
    </row>
    <row r="181" spans="1:25" hidden="1" x14ac:dyDescent="0.25">
      <c r="A181" s="196" t="str">
        <f t="shared" si="0"/>
        <v>ABRIL</v>
      </c>
      <c r="B181" s="197">
        <v>45751</v>
      </c>
      <c r="C181" s="198" t="s">
        <v>434</v>
      </c>
      <c r="D181" s="198"/>
      <c r="E181" s="199">
        <v>520000</v>
      </c>
      <c r="F181" s="199">
        <v>0</v>
      </c>
      <c r="G181" s="200">
        <f>Tabla3[[#This Row],[INGRESOS]]-Tabla3[[#This Row],[EGRESOS]]</f>
        <v>-520000</v>
      </c>
      <c r="H181" s="200"/>
      <c r="I181" s="202">
        <v>1140</v>
      </c>
      <c r="J181" s="203">
        <f>Tabla3[[#This Row],[EGRESOS]]/Tabla3[[#This Row],[TC]]</f>
        <v>456.14035087719299</v>
      </c>
      <c r="K181" s="203">
        <f>Tabla3[[#This Row],[INGRESOS]]/Tabla3[[#This Row],[TC]]</f>
        <v>0</v>
      </c>
      <c r="L181" s="204" t="s">
        <v>150</v>
      </c>
      <c r="M181" s="204" t="s">
        <v>151</v>
      </c>
      <c r="N181" s="204" t="s">
        <v>209</v>
      </c>
      <c r="O181" s="204" t="s">
        <v>153</v>
      </c>
      <c r="P181" s="204" t="s">
        <v>154</v>
      </c>
      <c r="Q181" s="204" t="s">
        <v>155</v>
      </c>
      <c r="R181" s="204" t="s">
        <v>156</v>
      </c>
      <c r="S181" s="204"/>
      <c r="T181" s="204"/>
      <c r="U181" s="204" t="s">
        <v>375</v>
      </c>
      <c r="V181" s="204"/>
      <c r="W181" s="204" t="s">
        <v>157</v>
      </c>
      <c r="X181" s="205"/>
      <c r="Y181" s="205"/>
    </row>
    <row r="182" spans="1:25" hidden="1" x14ac:dyDescent="0.25">
      <c r="A182" s="196" t="str">
        <f t="shared" si="0"/>
        <v>ABRIL</v>
      </c>
      <c r="B182" s="197">
        <v>45751</v>
      </c>
      <c r="C182" s="198" t="s">
        <v>428</v>
      </c>
      <c r="D182" s="198"/>
      <c r="E182" s="199">
        <v>3300</v>
      </c>
      <c r="F182" s="199">
        <v>0</v>
      </c>
      <c r="G182" s="200">
        <f>Tabla3[[#This Row],[INGRESOS]]-Tabla3[[#This Row],[EGRESOS]]</f>
        <v>-3300</v>
      </c>
      <c r="H182" s="200"/>
      <c r="I182" s="202">
        <v>1140</v>
      </c>
      <c r="J182" s="203">
        <f>Tabla3[[#This Row],[EGRESOS]]/Tabla3[[#This Row],[TC]]</f>
        <v>2.8947368421052633</v>
      </c>
      <c r="K182" s="203">
        <f>Tabla3[[#This Row],[INGRESOS]]/Tabla3[[#This Row],[TC]]</f>
        <v>0</v>
      </c>
      <c r="L182" s="204" t="s">
        <v>150</v>
      </c>
      <c r="M182" s="204" t="s">
        <v>151</v>
      </c>
      <c r="N182" s="204" t="s">
        <v>209</v>
      </c>
      <c r="O182" s="204" t="s">
        <v>159</v>
      </c>
      <c r="P182" s="204" t="s">
        <v>160</v>
      </c>
      <c r="Q182" s="204" t="s">
        <v>161</v>
      </c>
      <c r="R182" s="204" t="s">
        <v>179</v>
      </c>
      <c r="S182" s="204"/>
      <c r="T182" s="204"/>
      <c r="U182" s="204" t="s">
        <v>376</v>
      </c>
      <c r="V182" s="204"/>
      <c r="W182" s="204" t="s">
        <v>157</v>
      </c>
      <c r="X182" s="205" t="s">
        <v>6</v>
      </c>
      <c r="Y182" s="205" t="s">
        <v>164</v>
      </c>
    </row>
    <row r="183" spans="1:25" x14ac:dyDescent="0.25">
      <c r="A183" s="140" t="s">
        <v>53</v>
      </c>
      <c r="B183" s="141">
        <v>45659</v>
      </c>
      <c r="C183" s="142" t="s">
        <v>237</v>
      </c>
      <c r="D183" s="142"/>
      <c r="E183" s="143">
        <v>1260</v>
      </c>
      <c r="F183" s="143">
        <v>0</v>
      </c>
      <c r="G183" s="144">
        <f>Tabla3[[#This Row],[INGRESOS]]-Tabla3[[#This Row],[EGRESOS]]</f>
        <v>-1260</v>
      </c>
      <c r="H183" s="145">
        <v>25700.49</v>
      </c>
      <c r="I183" s="148">
        <v>1140</v>
      </c>
      <c r="J183" s="149">
        <f>Tabla3[[#This Row],[EGRESOS]]/Tabla3[[#This Row],[TC]]</f>
        <v>1.1052631578947369</v>
      </c>
      <c r="K183" s="149">
        <f>Tabla3[[#This Row],[INGRESOS]]/Tabla3[[#This Row],[TC]]</f>
        <v>0</v>
      </c>
      <c r="L183" s="7" t="s">
        <v>150</v>
      </c>
      <c r="M183" s="7" t="s">
        <v>151</v>
      </c>
      <c r="N183" s="7" t="s">
        <v>238</v>
      </c>
      <c r="O183" s="7" t="s">
        <v>159</v>
      </c>
      <c r="P183" s="7" t="s">
        <v>160</v>
      </c>
      <c r="Q183" s="7" t="s">
        <v>161</v>
      </c>
      <c r="R183" s="7" t="s">
        <v>239</v>
      </c>
      <c r="S183" s="7"/>
      <c r="T183" s="7"/>
      <c r="U183" s="7" t="s">
        <v>376</v>
      </c>
      <c r="V183" s="7"/>
      <c r="W183" s="7" t="s">
        <v>216</v>
      </c>
      <c r="X183" s="7" t="s">
        <v>6</v>
      </c>
      <c r="Y183" s="7" t="s">
        <v>164</v>
      </c>
    </row>
    <row r="184" spans="1:25" x14ac:dyDescent="0.25">
      <c r="A184" s="140" t="s">
        <v>53</v>
      </c>
      <c r="B184" s="141">
        <v>45659</v>
      </c>
      <c r="C184" s="142" t="s">
        <v>240</v>
      </c>
      <c r="D184" s="142"/>
      <c r="E184" s="143">
        <v>8820</v>
      </c>
      <c r="F184" s="143">
        <v>0</v>
      </c>
      <c r="G184" s="144">
        <f>Tabla3[[#This Row],[INGRESOS]]-Tabla3[[#This Row],[EGRESOS]]</f>
        <v>-8820</v>
      </c>
      <c r="H184" s="145">
        <v>16880.490000000002</v>
      </c>
      <c r="I184" s="6">
        <v>1140</v>
      </c>
      <c r="J184" s="146">
        <f>Tabla3[[#This Row],[EGRESOS]]/Tabla3[[#This Row],[TC]]</f>
        <v>7.7368421052631575</v>
      </c>
      <c r="K184" s="146">
        <f>Tabla3[[#This Row],[INGRESOS]]/Tabla3[[#This Row],[TC]]</f>
        <v>0</v>
      </c>
      <c r="L184" t="s">
        <v>150</v>
      </c>
      <c r="M184" t="s">
        <v>151</v>
      </c>
      <c r="N184" t="s">
        <v>238</v>
      </c>
      <c r="O184" t="s">
        <v>159</v>
      </c>
      <c r="P184" t="s">
        <v>160</v>
      </c>
      <c r="Q184" t="s">
        <v>161</v>
      </c>
      <c r="R184" t="s">
        <v>162</v>
      </c>
      <c r="U184" t="s">
        <v>376</v>
      </c>
      <c r="W184" t="s">
        <v>216</v>
      </c>
      <c r="X184" t="s">
        <v>6</v>
      </c>
      <c r="Y184" t="s">
        <v>164</v>
      </c>
    </row>
    <row r="185" spans="1:25" x14ac:dyDescent="0.25">
      <c r="A185" s="140" t="s">
        <v>53</v>
      </c>
      <c r="B185" s="141">
        <v>45659</v>
      </c>
      <c r="C185" s="142" t="s">
        <v>241</v>
      </c>
      <c r="D185" s="142"/>
      <c r="E185" s="143">
        <v>42000</v>
      </c>
      <c r="F185" s="143">
        <v>0</v>
      </c>
      <c r="G185" s="144">
        <f>Tabla3[[#This Row],[INGRESOS]]-Tabla3[[#This Row],[EGRESOS]]</f>
        <v>-42000</v>
      </c>
      <c r="H185" s="145">
        <v>-25119.51</v>
      </c>
      <c r="I185" s="6">
        <v>1140</v>
      </c>
      <c r="J185" s="146">
        <f>Tabla3[[#This Row],[EGRESOS]]/Tabla3[[#This Row],[TC]]</f>
        <v>36.842105263157897</v>
      </c>
      <c r="K185" s="146">
        <f>Tabla3[[#This Row],[INGRESOS]]/Tabla3[[#This Row],[TC]]</f>
        <v>0</v>
      </c>
      <c r="L185" t="s">
        <v>150</v>
      </c>
      <c r="M185" t="s">
        <v>151</v>
      </c>
      <c r="N185" t="s">
        <v>238</v>
      </c>
      <c r="O185" t="s">
        <v>159</v>
      </c>
      <c r="P185" t="s">
        <v>163</v>
      </c>
      <c r="Q185" t="s">
        <v>215</v>
      </c>
      <c r="U185" t="s">
        <v>376</v>
      </c>
      <c r="W185" t="s">
        <v>216</v>
      </c>
      <c r="X185" t="s">
        <v>6</v>
      </c>
      <c r="Y185" t="s">
        <v>164</v>
      </c>
    </row>
    <row r="186" spans="1:25" x14ac:dyDescent="0.25">
      <c r="A186" s="140" t="s">
        <v>53</v>
      </c>
      <c r="B186" s="141">
        <v>45659</v>
      </c>
      <c r="C186" s="142" t="s">
        <v>242</v>
      </c>
      <c r="D186" s="142"/>
      <c r="E186" s="143">
        <v>312.48</v>
      </c>
      <c r="F186" s="143">
        <v>0</v>
      </c>
      <c r="G186" s="144">
        <f>Tabla3[[#This Row],[INGRESOS]]-Tabla3[[#This Row],[EGRESOS]]</f>
        <v>-312.48</v>
      </c>
      <c r="H186" s="145">
        <v>-25431.99</v>
      </c>
      <c r="I186" s="6">
        <v>1140</v>
      </c>
      <c r="J186" s="146">
        <f>Tabla3[[#This Row],[EGRESOS]]/Tabla3[[#This Row],[TC]]</f>
        <v>0.27410526315789474</v>
      </c>
      <c r="K186" s="146">
        <f>Tabla3[[#This Row],[INGRESOS]]/Tabla3[[#This Row],[TC]]</f>
        <v>0</v>
      </c>
      <c r="L186" t="s">
        <v>150</v>
      </c>
      <c r="M186" t="s">
        <v>151</v>
      </c>
      <c r="N186" t="s">
        <v>238</v>
      </c>
      <c r="O186" t="s">
        <v>159</v>
      </c>
      <c r="P186" t="s">
        <v>160</v>
      </c>
      <c r="Q186" t="s">
        <v>161</v>
      </c>
      <c r="R186" t="s">
        <v>179</v>
      </c>
      <c r="U186" t="s">
        <v>376</v>
      </c>
      <c r="W186" t="s">
        <v>216</v>
      </c>
      <c r="X186" t="s">
        <v>6</v>
      </c>
      <c r="Y186" t="s">
        <v>164</v>
      </c>
    </row>
    <row r="187" spans="1:25" x14ac:dyDescent="0.25">
      <c r="A187" s="140" t="s">
        <v>53</v>
      </c>
      <c r="B187" s="141">
        <v>45659</v>
      </c>
      <c r="C187" s="142" t="s">
        <v>243</v>
      </c>
      <c r="D187" s="142"/>
      <c r="E187" s="143">
        <v>58456.03</v>
      </c>
      <c r="F187" s="143">
        <v>0</v>
      </c>
      <c r="G187" s="144">
        <f>Tabla3[[#This Row],[INGRESOS]]-Tabla3[[#This Row],[EGRESOS]]</f>
        <v>-58456.03</v>
      </c>
      <c r="H187" s="145">
        <v>-83888.02</v>
      </c>
      <c r="I187" s="6">
        <v>1140</v>
      </c>
      <c r="J187" s="146">
        <f>Tabla3[[#This Row],[EGRESOS]]/Tabla3[[#This Row],[TC]]</f>
        <v>51.277219298245612</v>
      </c>
      <c r="K187" s="146">
        <f>Tabla3[[#This Row],[INGRESOS]]/Tabla3[[#This Row],[TC]]</f>
        <v>0</v>
      </c>
      <c r="L187" t="s">
        <v>150</v>
      </c>
      <c r="M187" t="s">
        <v>151</v>
      </c>
      <c r="N187" t="s">
        <v>238</v>
      </c>
      <c r="O187" t="s">
        <v>159</v>
      </c>
      <c r="P187" t="s">
        <v>235</v>
      </c>
      <c r="Q187" t="s">
        <v>236</v>
      </c>
      <c r="U187" t="s">
        <v>376</v>
      </c>
      <c r="W187" t="s">
        <v>216</v>
      </c>
      <c r="X187" t="s">
        <v>6</v>
      </c>
      <c r="Y187" t="s">
        <v>164</v>
      </c>
    </row>
    <row r="188" spans="1:25" x14ac:dyDescent="0.25">
      <c r="A188" s="140" t="s">
        <v>53</v>
      </c>
      <c r="B188" s="141">
        <v>45659</v>
      </c>
      <c r="C188" s="142" t="s">
        <v>244</v>
      </c>
      <c r="D188" s="142"/>
      <c r="E188" s="143">
        <v>1352.37</v>
      </c>
      <c r="F188" s="143">
        <v>0</v>
      </c>
      <c r="G188" s="144">
        <f>Tabla3[[#This Row],[INGRESOS]]-Tabla3[[#This Row],[EGRESOS]]</f>
        <v>-1352.37</v>
      </c>
      <c r="H188" s="145">
        <v>-85240.39</v>
      </c>
      <c r="I188" s="6">
        <v>1140</v>
      </c>
      <c r="J188" s="146">
        <f>Tabla3[[#This Row],[EGRESOS]]/Tabla3[[#This Row],[TC]]</f>
        <v>1.1862894736842104</v>
      </c>
      <c r="K188" s="146">
        <f>Tabla3[[#This Row],[INGRESOS]]/Tabla3[[#This Row],[TC]]</f>
        <v>0</v>
      </c>
      <c r="L188" t="s">
        <v>150</v>
      </c>
      <c r="M188" t="s">
        <v>151</v>
      </c>
      <c r="N188" t="s">
        <v>238</v>
      </c>
      <c r="O188" t="s">
        <v>159</v>
      </c>
      <c r="P188" t="s">
        <v>160</v>
      </c>
      <c r="Q188" t="s">
        <v>161</v>
      </c>
      <c r="R188" t="s">
        <v>245</v>
      </c>
      <c r="U188" t="s">
        <v>376</v>
      </c>
      <c r="W188" t="s">
        <v>216</v>
      </c>
      <c r="X188" t="s">
        <v>6</v>
      </c>
      <c r="Y188" t="s">
        <v>164</v>
      </c>
    </row>
    <row r="189" spans="1:25" x14ac:dyDescent="0.25">
      <c r="A189" s="140" t="s">
        <v>53</v>
      </c>
      <c r="B189" s="141">
        <v>45659</v>
      </c>
      <c r="C189" s="142" t="s">
        <v>240</v>
      </c>
      <c r="D189" s="142"/>
      <c r="E189" s="143">
        <v>6137.88</v>
      </c>
      <c r="F189" s="143">
        <v>0</v>
      </c>
      <c r="G189" s="144">
        <f>Tabla3[[#This Row],[INGRESOS]]-Tabla3[[#This Row],[EGRESOS]]</f>
        <v>-6137.88</v>
      </c>
      <c r="H189" s="145">
        <v>-91378.27</v>
      </c>
      <c r="I189" s="6">
        <v>1140</v>
      </c>
      <c r="J189" s="146">
        <f>Tabla3[[#This Row],[EGRESOS]]/Tabla3[[#This Row],[TC]]</f>
        <v>5.3841052631578945</v>
      </c>
      <c r="K189" s="146">
        <f>Tabla3[[#This Row],[INGRESOS]]/Tabla3[[#This Row],[TC]]</f>
        <v>0</v>
      </c>
      <c r="L189" t="s">
        <v>150</v>
      </c>
      <c r="M189" t="s">
        <v>151</v>
      </c>
      <c r="N189" t="s">
        <v>238</v>
      </c>
      <c r="O189" t="s">
        <v>159</v>
      </c>
      <c r="P189" t="s">
        <v>160</v>
      </c>
      <c r="Q189" t="s">
        <v>161</v>
      </c>
      <c r="R189" t="s">
        <v>162</v>
      </c>
      <c r="U189" t="s">
        <v>376</v>
      </c>
      <c r="W189" t="s">
        <v>216</v>
      </c>
      <c r="X189" t="s">
        <v>6</v>
      </c>
      <c r="Y189" t="s">
        <v>164</v>
      </c>
    </row>
    <row r="190" spans="1:25" x14ac:dyDescent="0.25">
      <c r="A190" s="140" t="s">
        <v>53</v>
      </c>
      <c r="B190" s="141">
        <v>45659</v>
      </c>
      <c r="C190" s="142" t="s">
        <v>237</v>
      </c>
      <c r="D190" s="142"/>
      <c r="E190" s="143">
        <v>876.84</v>
      </c>
      <c r="F190" s="143">
        <v>0</v>
      </c>
      <c r="G190" s="144">
        <f>Tabla3[[#This Row],[INGRESOS]]-Tabla3[[#This Row],[EGRESOS]]</f>
        <v>-876.84</v>
      </c>
      <c r="H190" s="145">
        <v>-92255.11</v>
      </c>
      <c r="I190" s="6">
        <v>1140</v>
      </c>
      <c r="J190" s="146">
        <f>Tabla3[[#This Row],[EGRESOS]]/Tabla3[[#This Row],[TC]]</f>
        <v>0.76915789473684215</v>
      </c>
      <c r="K190" s="146">
        <f>Tabla3[[#This Row],[INGRESOS]]/Tabla3[[#This Row],[TC]]</f>
        <v>0</v>
      </c>
      <c r="L190" t="s">
        <v>150</v>
      </c>
      <c r="M190" t="s">
        <v>151</v>
      </c>
      <c r="N190" t="s">
        <v>238</v>
      </c>
      <c r="O190" t="s">
        <v>159</v>
      </c>
      <c r="P190" t="s">
        <v>160</v>
      </c>
      <c r="Q190" t="s">
        <v>161</v>
      </c>
      <c r="R190" t="s">
        <v>239</v>
      </c>
      <c r="U190" t="s">
        <v>376</v>
      </c>
      <c r="W190" t="s">
        <v>216</v>
      </c>
      <c r="X190" t="s">
        <v>6</v>
      </c>
      <c r="Y190" t="s">
        <v>164</v>
      </c>
    </row>
    <row r="191" spans="1:25" x14ac:dyDescent="0.25">
      <c r="A191" s="140" t="s">
        <v>53</v>
      </c>
      <c r="B191" s="141">
        <v>45659</v>
      </c>
      <c r="C191" s="142" t="s">
        <v>242</v>
      </c>
      <c r="D191" s="142"/>
      <c r="E191" s="143">
        <v>400.94</v>
      </c>
      <c r="F191" s="143">
        <v>0</v>
      </c>
      <c r="G191" s="144">
        <f>Tabla3[[#This Row],[INGRESOS]]-Tabla3[[#This Row],[EGRESOS]]</f>
        <v>-400.94</v>
      </c>
      <c r="H191" s="145">
        <v>-92656.05</v>
      </c>
      <c r="I191" s="148">
        <v>1140</v>
      </c>
      <c r="J191" s="149">
        <f>Tabla3[[#This Row],[EGRESOS]]/Tabla3[[#This Row],[TC]]</f>
        <v>0.3517017543859649</v>
      </c>
      <c r="K191" s="149">
        <f>Tabla3[[#This Row],[INGRESOS]]/Tabla3[[#This Row],[TC]]</f>
        <v>0</v>
      </c>
      <c r="L191" s="7" t="s">
        <v>150</v>
      </c>
      <c r="M191" s="7" t="s">
        <v>151</v>
      </c>
      <c r="N191" s="7" t="s">
        <v>238</v>
      </c>
      <c r="O191" s="7" t="s">
        <v>159</v>
      </c>
      <c r="P191" s="7" t="s">
        <v>160</v>
      </c>
      <c r="Q191" s="7" t="s">
        <v>161</v>
      </c>
      <c r="R191" s="7" t="s">
        <v>162</v>
      </c>
      <c r="S191" s="7"/>
      <c r="T191" s="7"/>
      <c r="U191" s="7" t="s">
        <v>376</v>
      </c>
      <c r="V191" s="7"/>
      <c r="W191" s="7" t="s">
        <v>216</v>
      </c>
      <c r="X191" s="7" t="s">
        <v>6</v>
      </c>
      <c r="Y191" s="7" t="s">
        <v>164</v>
      </c>
    </row>
    <row r="192" spans="1:25" x14ac:dyDescent="0.25">
      <c r="A192" s="140" t="s">
        <v>53</v>
      </c>
      <c r="B192" s="141">
        <v>45666</v>
      </c>
      <c r="C192" s="142" t="s">
        <v>246</v>
      </c>
      <c r="D192" s="142"/>
      <c r="E192" s="143">
        <v>326700</v>
      </c>
      <c r="F192" s="143">
        <v>0</v>
      </c>
      <c r="G192" s="144">
        <f>Tabla3[[#This Row],[INGRESOS]]-Tabla3[[#This Row],[EGRESOS]]</f>
        <v>-326700</v>
      </c>
      <c r="H192" s="145">
        <v>-419356.05</v>
      </c>
      <c r="I192" s="148">
        <v>1140</v>
      </c>
      <c r="J192" s="149">
        <f>Tabla3[[#This Row],[EGRESOS]]/Tabla3[[#This Row],[TC]]</f>
        <v>286.57894736842104</v>
      </c>
      <c r="K192" s="149">
        <f>Tabla3[[#This Row],[INGRESOS]]/Tabla3[[#This Row],[TC]]</f>
        <v>0</v>
      </c>
      <c r="L192" s="7" t="s">
        <v>150</v>
      </c>
      <c r="M192" s="7" t="s">
        <v>151</v>
      </c>
      <c r="N192" s="7" t="s">
        <v>238</v>
      </c>
      <c r="O192" s="7" t="s">
        <v>182</v>
      </c>
      <c r="P192" s="7" t="s">
        <v>183</v>
      </c>
      <c r="Q192" s="7" t="s">
        <v>247</v>
      </c>
      <c r="R192" s="7" t="s">
        <v>248</v>
      </c>
      <c r="S192" s="7" t="s">
        <v>249</v>
      </c>
      <c r="T192" s="7" t="s">
        <v>250</v>
      </c>
      <c r="U192" s="7" t="s">
        <v>380</v>
      </c>
      <c r="V192" s="7"/>
      <c r="W192" s="125" t="s">
        <v>157</v>
      </c>
      <c r="X192" s="7" t="s">
        <v>187</v>
      </c>
      <c r="Y192" s="7" t="s">
        <v>164</v>
      </c>
    </row>
    <row r="193" spans="1:25" x14ac:dyDescent="0.25">
      <c r="A193" s="140" t="s">
        <v>53</v>
      </c>
      <c r="B193" s="141">
        <v>45666</v>
      </c>
      <c r="C193" s="142" t="s">
        <v>242</v>
      </c>
      <c r="D193" s="142"/>
      <c r="E193" s="143">
        <v>1960.2</v>
      </c>
      <c r="F193" s="143">
        <v>0</v>
      </c>
      <c r="G193" s="144">
        <f>Tabla3[[#This Row],[INGRESOS]]-Tabla3[[#This Row],[EGRESOS]]</f>
        <v>-1960.2</v>
      </c>
      <c r="H193" s="157">
        <v>-421316.25</v>
      </c>
      <c r="I193" s="148">
        <v>1140</v>
      </c>
      <c r="J193" s="149">
        <f>Tabla3[[#This Row],[EGRESOS]]/Tabla3[[#This Row],[TC]]</f>
        <v>1.7194736842105263</v>
      </c>
      <c r="K193" s="149">
        <f>Tabla3[[#This Row],[INGRESOS]]/Tabla3[[#This Row],[TC]]</f>
        <v>0</v>
      </c>
      <c r="L193" s="7" t="s">
        <v>150</v>
      </c>
      <c r="M193" s="7" t="s">
        <v>151</v>
      </c>
      <c r="N193" s="7" t="s">
        <v>238</v>
      </c>
      <c r="O193" s="7" t="s">
        <v>159</v>
      </c>
      <c r="P193" s="7" t="s">
        <v>160</v>
      </c>
      <c r="Q193" s="7" t="s">
        <v>161</v>
      </c>
      <c r="R193" s="7" t="s">
        <v>179</v>
      </c>
      <c r="S193" s="7"/>
      <c r="T193" s="7"/>
      <c r="U193" s="7" t="s">
        <v>376</v>
      </c>
      <c r="V193" s="7"/>
      <c r="W193" s="125" t="s">
        <v>157</v>
      </c>
      <c r="X193" s="7" t="s">
        <v>6</v>
      </c>
      <c r="Y193" s="7" t="s">
        <v>164</v>
      </c>
    </row>
    <row r="194" spans="1:25" x14ac:dyDescent="0.25">
      <c r="A194" s="140" t="s">
        <v>53</v>
      </c>
      <c r="B194" s="141">
        <v>45670</v>
      </c>
      <c r="C194" s="142" t="s">
        <v>246</v>
      </c>
      <c r="D194" s="142"/>
      <c r="E194" s="143">
        <v>32500</v>
      </c>
      <c r="F194" s="143">
        <v>0</v>
      </c>
      <c r="G194" s="144">
        <f>Tabla3[[#This Row],[INGRESOS]]-Tabla3[[#This Row],[EGRESOS]]</f>
        <v>-32500</v>
      </c>
      <c r="H194" s="157">
        <v>-453816.25</v>
      </c>
      <c r="I194" s="148">
        <v>1140</v>
      </c>
      <c r="J194" s="149">
        <f>Tabla3[[#This Row],[EGRESOS]]/Tabla3[[#This Row],[TC]]</f>
        <v>28.508771929824562</v>
      </c>
      <c r="K194" s="149">
        <f>Tabla3[[#This Row],[INGRESOS]]/Tabla3[[#This Row],[TC]]</f>
        <v>0</v>
      </c>
      <c r="L194" s="7" t="s">
        <v>150</v>
      </c>
      <c r="M194" s="7" t="s">
        <v>151</v>
      </c>
      <c r="N194" s="7" t="s">
        <v>238</v>
      </c>
      <c r="O194" s="7" t="s">
        <v>194</v>
      </c>
      <c r="P194" s="7" t="s">
        <v>195</v>
      </c>
      <c r="Q194" s="7" t="s">
        <v>251</v>
      </c>
      <c r="R194" s="7" t="s">
        <v>252</v>
      </c>
      <c r="S194" s="7" t="s">
        <v>253</v>
      </c>
      <c r="T194" s="7"/>
      <c r="U194" s="7" t="s">
        <v>394</v>
      </c>
      <c r="V194" s="7"/>
      <c r="W194" s="7" t="s">
        <v>216</v>
      </c>
      <c r="X194" s="7" t="s">
        <v>187</v>
      </c>
      <c r="Y194" s="7" t="s">
        <v>164</v>
      </c>
    </row>
    <row r="195" spans="1:25" x14ac:dyDescent="0.25">
      <c r="A195" s="140" t="s">
        <v>53</v>
      </c>
      <c r="B195" s="141">
        <v>45670</v>
      </c>
      <c r="C195" s="142" t="s">
        <v>242</v>
      </c>
      <c r="D195" s="142"/>
      <c r="E195" s="143">
        <v>195</v>
      </c>
      <c r="F195" s="143">
        <v>0</v>
      </c>
      <c r="G195" s="144">
        <f>Tabla3[[#This Row],[INGRESOS]]-Tabla3[[#This Row],[EGRESOS]]</f>
        <v>-195</v>
      </c>
      <c r="H195" s="157">
        <v>-454011.25</v>
      </c>
      <c r="I195" s="148">
        <v>1140</v>
      </c>
      <c r="J195" s="149">
        <f>Tabla3[[#This Row],[EGRESOS]]/Tabla3[[#This Row],[TC]]</f>
        <v>0.17105263157894737</v>
      </c>
      <c r="K195" s="149">
        <f>Tabla3[[#This Row],[INGRESOS]]/Tabla3[[#This Row],[TC]]</f>
        <v>0</v>
      </c>
      <c r="L195" s="7" t="s">
        <v>150</v>
      </c>
      <c r="M195" s="7" t="s">
        <v>151</v>
      </c>
      <c r="N195" s="7" t="s">
        <v>238</v>
      </c>
      <c r="O195" s="7" t="s">
        <v>159</v>
      </c>
      <c r="P195" s="7" t="s">
        <v>160</v>
      </c>
      <c r="Q195" s="7" t="s">
        <v>161</v>
      </c>
      <c r="R195" s="7" t="s">
        <v>179</v>
      </c>
      <c r="S195" s="7"/>
      <c r="T195" s="7"/>
      <c r="U195" s="7" t="s">
        <v>376</v>
      </c>
      <c r="V195" s="7"/>
      <c r="W195" s="125" t="s">
        <v>216</v>
      </c>
      <c r="X195" s="7" t="s">
        <v>6</v>
      </c>
      <c r="Y195" s="7" t="s">
        <v>164</v>
      </c>
    </row>
    <row r="196" spans="1:25" x14ac:dyDescent="0.25">
      <c r="A196" s="140" t="s">
        <v>53</v>
      </c>
      <c r="B196" s="141">
        <v>45671</v>
      </c>
      <c r="C196" s="142" t="s">
        <v>254</v>
      </c>
      <c r="D196" s="142"/>
      <c r="E196" s="143">
        <v>1800000</v>
      </c>
      <c r="F196" s="143">
        <v>0</v>
      </c>
      <c r="G196" s="144">
        <f>Tabla3[[#This Row],[INGRESOS]]-Tabla3[[#This Row],[EGRESOS]]</f>
        <v>-1800000</v>
      </c>
      <c r="H196" s="147">
        <v>-2254011.25</v>
      </c>
      <c r="I196" s="148">
        <v>1140</v>
      </c>
      <c r="J196" s="149">
        <f>Tabla3[[#This Row],[EGRESOS]]/Tabla3[[#This Row],[TC]]</f>
        <v>1578.9473684210527</v>
      </c>
      <c r="K196" s="149">
        <f>Tabla3[[#This Row],[INGRESOS]]/Tabla3[[#This Row],[TC]]</f>
        <v>0</v>
      </c>
      <c r="L196" s="7" t="s">
        <v>150</v>
      </c>
      <c r="M196" s="7" t="s">
        <v>151</v>
      </c>
      <c r="N196" s="7" t="s">
        <v>238</v>
      </c>
      <c r="O196" s="7" t="s">
        <v>153</v>
      </c>
      <c r="P196" s="7" t="s">
        <v>154</v>
      </c>
      <c r="Q196" s="7" t="s">
        <v>155</v>
      </c>
      <c r="R196" s="7" t="s">
        <v>178</v>
      </c>
      <c r="S196" s="7"/>
      <c r="T196" s="7"/>
      <c r="U196" s="7" t="s">
        <v>375</v>
      </c>
      <c r="V196" s="7"/>
      <c r="W196" s="125" t="s">
        <v>157</v>
      </c>
      <c r="X196" s="7"/>
      <c r="Y196" s="7"/>
    </row>
    <row r="197" spans="1:25" x14ac:dyDescent="0.25">
      <c r="A197" s="140" t="s">
        <v>53</v>
      </c>
      <c r="B197" s="141">
        <v>45673</v>
      </c>
      <c r="C197" s="142" t="s">
        <v>242</v>
      </c>
      <c r="D197" s="142"/>
      <c r="E197" s="143">
        <v>61.43</v>
      </c>
      <c r="F197" s="143">
        <v>0</v>
      </c>
      <c r="G197" s="144">
        <f>Tabla3[[#This Row],[INGRESOS]]-Tabla3[[#This Row],[EGRESOS]]</f>
        <v>-61.43</v>
      </c>
      <c r="H197" s="157">
        <v>-2264311.83</v>
      </c>
      <c r="I197" s="148">
        <v>1140</v>
      </c>
      <c r="J197" s="149">
        <f>Tabla3[[#This Row],[EGRESOS]]/Tabla3[[#This Row],[TC]]</f>
        <v>5.3885964912280704E-2</v>
      </c>
      <c r="K197" s="149">
        <f>Tabla3[[#This Row],[INGRESOS]]/Tabla3[[#This Row],[TC]]</f>
        <v>0</v>
      </c>
      <c r="L197" s="7" t="s">
        <v>150</v>
      </c>
      <c r="M197" s="7" t="s">
        <v>151</v>
      </c>
      <c r="N197" s="7" t="s">
        <v>238</v>
      </c>
      <c r="O197" s="7" t="s">
        <v>159</v>
      </c>
      <c r="P197" s="7" t="s">
        <v>160</v>
      </c>
      <c r="Q197" s="7" t="s">
        <v>161</v>
      </c>
      <c r="R197" s="7" t="s">
        <v>179</v>
      </c>
      <c r="S197" s="7"/>
      <c r="T197" s="7"/>
      <c r="U197" s="7" t="s">
        <v>376</v>
      </c>
      <c r="V197" s="7"/>
      <c r="W197" s="125" t="s">
        <v>157</v>
      </c>
      <c r="X197" s="7" t="s">
        <v>6</v>
      </c>
      <c r="Y197" s="7" t="s">
        <v>164</v>
      </c>
    </row>
    <row r="198" spans="1:25" x14ac:dyDescent="0.25">
      <c r="A198" s="140" t="s">
        <v>53</v>
      </c>
      <c r="B198" s="141">
        <v>45673</v>
      </c>
      <c r="C198" s="142" t="s">
        <v>246</v>
      </c>
      <c r="D198" s="142"/>
      <c r="E198" s="143">
        <v>10239.15</v>
      </c>
      <c r="F198" s="143">
        <v>0</v>
      </c>
      <c r="G198" s="144">
        <f>Tabla3[[#This Row],[INGRESOS]]-Tabla3[[#This Row],[EGRESOS]]</f>
        <v>-10239.15</v>
      </c>
      <c r="H198" s="157">
        <v>-2264250.4</v>
      </c>
      <c r="I198" s="148">
        <v>1140</v>
      </c>
      <c r="J198" s="149">
        <f>Tabla3[[#This Row],[EGRESOS]]/Tabla3[[#This Row],[TC]]</f>
        <v>8.9817105263157888</v>
      </c>
      <c r="K198" s="149">
        <f>Tabla3[[#This Row],[INGRESOS]]/Tabla3[[#This Row],[TC]]</f>
        <v>0</v>
      </c>
      <c r="L198" s="7" t="s">
        <v>150</v>
      </c>
      <c r="M198" s="7" t="s">
        <v>151</v>
      </c>
      <c r="N198" s="7" t="s">
        <v>238</v>
      </c>
      <c r="O198" s="7" t="s">
        <v>194</v>
      </c>
      <c r="P198" s="7" t="s">
        <v>195</v>
      </c>
      <c r="Q198" s="7" t="s">
        <v>255</v>
      </c>
      <c r="R198" s="7" t="s">
        <v>256</v>
      </c>
      <c r="S198" s="7" t="s">
        <v>257</v>
      </c>
      <c r="T198" s="7" t="s">
        <v>258</v>
      </c>
      <c r="U198" s="7" t="s">
        <v>380</v>
      </c>
      <c r="V198" s="7"/>
      <c r="W198" s="125" t="s">
        <v>157</v>
      </c>
      <c r="X198" s="7" t="s">
        <v>259</v>
      </c>
      <c r="Y198" s="7" t="s">
        <v>164</v>
      </c>
    </row>
    <row r="199" spans="1:25" hidden="1" x14ac:dyDescent="0.25">
      <c r="A199" s="140" t="s">
        <v>54</v>
      </c>
      <c r="B199" s="141">
        <v>45691</v>
      </c>
      <c r="C199" s="142" t="s">
        <v>241</v>
      </c>
      <c r="D199" s="142"/>
      <c r="E199" s="143">
        <v>42000</v>
      </c>
      <c r="F199" s="143">
        <v>0</v>
      </c>
      <c r="G199" s="144">
        <f>Tabla3[[#This Row],[INGRESOS]]-Tabla3[[#This Row],[EGRESOS]]</f>
        <v>-42000</v>
      </c>
      <c r="H199" s="157">
        <v>-2306311.83</v>
      </c>
      <c r="I199" s="148">
        <v>1140</v>
      </c>
      <c r="J199" s="149">
        <f>Tabla3[[#This Row],[EGRESOS]]/Tabla3[[#This Row],[TC]]</f>
        <v>36.842105263157897</v>
      </c>
      <c r="K199" s="149">
        <f>Tabla3[[#This Row],[INGRESOS]]/Tabla3[[#This Row],[TC]]</f>
        <v>0</v>
      </c>
      <c r="L199" s="7" t="s">
        <v>150</v>
      </c>
      <c r="M199" s="7" t="s">
        <v>151</v>
      </c>
      <c r="N199" s="7" t="s">
        <v>238</v>
      </c>
      <c r="O199" s="7" t="s">
        <v>159</v>
      </c>
      <c r="P199" s="125" t="s">
        <v>163</v>
      </c>
      <c r="Q199" s="7" t="s">
        <v>215</v>
      </c>
      <c r="R199" s="7"/>
      <c r="S199" s="7"/>
      <c r="T199" s="7"/>
      <c r="U199" s="7" t="s">
        <v>376</v>
      </c>
      <c r="V199" s="7"/>
      <c r="W199" s="125" t="s">
        <v>157</v>
      </c>
      <c r="X199" s="7" t="s">
        <v>6</v>
      </c>
      <c r="Y199" s="7" t="s">
        <v>164</v>
      </c>
    </row>
    <row r="200" spans="1:25" hidden="1" x14ac:dyDescent="0.25">
      <c r="A200" s="140" t="s">
        <v>54</v>
      </c>
      <c r="B200" s="141">
        <v>45691</v>
      </c>
      <c r="C200" s="142" t="s">
        <v>240</v>
      </c>
      <c r="D200" s="142"/>
      <c r="E200" s="143">
        <v>8820</v>
      </c>
      <c r="F200" s="143">
        <v>0</v>
      </c>
      <c r="G200" s="144">
        <f>Tabla3[[#This Row],[INGRESOS]]-Tabla3[[#This Row],[EGRESOS]]</f>
        <v>-8820</v>
      </c>
      <c r="H200" s="157">
        <v>-2315131.83</v>
      </c>
      <c r="I200" s="148">
        <v>1140</v>
      </c>
      <c r="J200" s="149">
        <f>Tabla3[[#This Row],[EGRESOS]]/Tabla3[[#This Row],[TC]]</f>
        <v>7.7368421052631575</v>
      </c>
      <c r="K200" s="149">
        <f>Tabla3[[#This Row],[INGRESOS]]/Tabla3[[#This Row],[TC]]</f>
        <v>0</v>
      </c>
      <c r="L200" s="7" t="s">
        <v>150</v>
      </c>
      <c r="M200" s="7" t="s">
        <v>151</v>
      </c>
      <c r="N200" s="7" t="s">
        <v>238</v>
      </c>
      <c r="O200" s="7" t="s">
        <v>159</v>
      </c>
      <c r="P200" s="125" t="s">
        <v>160</v>
      </c>
      <c r="Q200" s="7" t="s">
        <v>161</v>
      </c>
      <c r="R200" s="7" t="s">
        <v>162</v>
      </c>
      <c r="S200" s="7"/>
      <c r="T200" s="7"/>
      <c r="U200" s="7" t="s">
        <v>376</v>
      </c>
      <c r="V200" s="7"/>
      <c r="W200" s="125" t="s">
        <v>157</v>
      </c>
      <c r="X200" s="7" t="s">
        <v>6</v>
      </c>
      <c r="Y200" s="7" t="s">
        <v>164</v>
      </c>
    </row>
    <row r="201" spans="1:25" hidden="1" x14ac:dyDescent="0.25">
      <c r="A201" s="140" t="s">
        <v>54</v>
      </c>
      <c r="B201" s="141">
        <v>45691</v>
      </c>
      <c r="C201" s="142" t="s">
        <v>237</v>
      </c>
      <c r="D201" s="142"/>
      <c r="E201" s="143">
        <v>1260</v>
      </c>
      <c r="F201" s="143">
        <v>0</v>
      </c>
      <c r="G201" s="144">
        <f>Tabla3[[#This Row],[INGRESOS]]-Tabla3[[#This Row],[EGRESOS]]</f>
        <v>-1260</v>
      </c>
      <c r="H201" s="157">
        <v>-2316391.83</v>
      </c>
      <c r="I201" s="148">
        <v>1140</v>
      </c>
      <c r="J201" s="149">
        <f>Tabla3[[#This Row],[EGRESOS]]/Tabla3[[#This Row],[TC]]</f>
        <v>1.1052631578947369</v>
      </c>
      <c r="K201" s="149">
        <f>Tabla3[[#This Row],[INGRESOS]]/Tabla3[[#This Row],[TC]]</f>
        <v>0</v>
      </c>
      <c r="L201" s="7" t="s">
        <v>150</v>
      </c>
      <c r="M201" s="7" t="s">
        <v>151</v>
      </c>
      <c r="N201" s="7" t="s">
        <v>238</v>
      </c>
      <c r="O201" s="7" t="s">
        <v>159</v>
      </c>
      <c r="P201" s="125" t="s">
        <v>160</v>
      </c>
      <c r="Q201" s="7" t="s">
        <v>161</v>
      </c>
      <c r="R201" s="7" t="s">
        <v>179</v>
      </c>
      <c r="S201" s="7"/>
      <c r="T201" s="7"/>
      <c r="U201" s="7" t="s">
        <v>376</v>
      </c>
      <c r="V201" s="7"/>
      <c r="W201" s="125" t="s">
        <v>157</v>
      </c>
      <c r="X201" s="7" t="s">
        <v>6</v>
      </c>
      <c r="Y201" s="7" t="s">
        <v>164</v>
      </c>
    </row>
    <row r="202" spans="1:25" hidden="1" x14ac:dyDescent="0.25">
      <c r="A202" s="140" t="s">
        <v>54</v>
      </c>
      <c r="B202" s="141">
        <v>45691</v>
      </c>
      <c r="C202" s="142" t="s">
        <v>242</v>
      </c>
      <c r="D202" s="142"/>
      <c r="E202" s="143">
        <v>312.48</v>
      </c>
      <c r="F202" s="143">
        <v>0</v>
      </c>
      <c r="G202" s="144">
        <f>Tabla3[[#This Row],[INGRESOS]]-Tabla3[[#This Row],[EGRESOS]]</f>
        <v>-312.48</v>
      </c>
      <c r="H202" s="157">
        <v>-2316704.31</v>
      </c>
      <c r="I202" s="148">
        <v>1140</v>
      </c>
      <c r="J202" s="149">
        <f>Tabla3[[#This Row],[EGRESOS]]/Tabla3[[#This Row],[TC]]</f>
        <v>0.27410526315789474</v>
      </c>
      <c r="K202" s="149">
        <f>Tabla3[[#This Row],[INGRESOS]]/Tabla3[[#This Row],[TC]]</f>
        <v>0</v>
      </c>
      <c r="L202" s="7" t="s">
        <v>150</v>
      </c>
      <c r="M202" s="7" t="s">
        <v>151</v>
      </c>
      <c r="N202" s="7" t="s">
        <v>238</v>
      </c>
      <c r="O202" s="7" t="s">
        <v>159</v>
      </c>
      <c r="P202" s="125" t="s">
        <v>160</v>
      </c>
      <c r="Q202" s="7" t="s">
        <v>161</v>
      </c>
      <c r="R202" s="7" t="s">
        <v>162</v>
      </c>
      <c r="S202" s="7"/>
      <c r="T202" s="7"/>
      <c r="U202" s="7" t="s">
        <v>376</v>
      </c>
      <c r="V202" s="7"/>
      <c r="W202" s="125" t="s">
        <v>157</v>
      </c>
      <c r="X202" s="7" t="s">
        <v>6</v>
      </c>
      <c r="Y202" s="7" t="s">
        <v>164</v>
      </c>
    </row>
    <row r="203" spans="1:25" hidden="1" x14ac:dyDescent="0.25">
      <c r="A203" s="140" t="s">
        <v>54</v>
      </c>
      <c r="B203" s="141">
        <v>45691</v>
      </c>
      <c r="C203" s="142" t="s">
        <v>243</v>
      </c>
      <c r="D203" s="142"/>
      <c r="E203" s="143">
        <v>59623.12</v>
      </c>
      <c r="F203" s="143">
        <v>0</v>
      </c>
      <c r="G203" s="144">
        <f>Tabla3[[#This Row],[INGRESOS]]-Tabla3[[#This Row],[EGRESOS]]</f>
        <v>-59623.12</v>
      </c>
      <c r="H203" s="157">
        <v>-2376327.4300000002</v>
      </c>
      <c r="I203" s="148">
        <v>1140</v>
      </c>
      <c r="J203" s="149">
        <f>Tabla3[[#This Row],[EGRESOS]]/Tabla3[[#This Row],[TC]]</f>
        <v>52.300982456140353</v>
      </c>
      <c r="K203" s="149">
        <f>Tabla3[[#This Row],[INGRESOS]]/Tabla3[[#This Row],[TC]]</f>
        <v>0</v>
      </c>
      <c r="L203" s="7" t="s">
        <v>150</v>
      </c>
      <c r="M203" s="7" t="s">
        <v>151</v>
      </c>
      <c r="N203" s="7" t="s">
        <v>238</v>
      </c>
      <c r="O203" s="7" t="s">
        <v>159</v>
      </c>
      <c r="P203" s="125" t="s">
        <v>235</v>
      </c>
      <c r="Q203" s="7" t="s">
        <v>236</v>
      </c>
      <c r="R203" s="7" t="s">
        <v>179</v>
      </c>
      <c r="S203" s="7"/>
      <c r="T203" s="7"/>
      <c r="U203" s="7" t="s">
        <v>376</v>
      </c>
      <c r="V203" s="7"/>
      <c r="W203" s="125" t="s">
        <v>157</v>
      </c>
      <c r="X203" s="7" t="s">
        <v>6</v>
      </c>
      <c r="Y203" s="7" t="s">
        <v>164</v>
      </c>
    </row>
    <row r="204" spans="1:25" hidden="1" x14ac:dyDescent="0.25">
      <c r="A204" s="140" t="s">
        <v>54</v>
      </c>
      <c r="B204" s="141">
        <v>45691</v>
      </c>
      <c r="C204" s="142" t="s">
        <v>244</v>
      </c>
      <c r="D204" s="142"/>
      <c r="E204" s="143">
        <v>1430.95</v>
      </c>
      <c r="F204" s="143">
        <v>0</v>
      </c>
      <c r="G204" s="144">
        <f>Tabla3[[#This Row],[INGRESOS]]-Tabla3[[#This Row],[EGRESOS]]</f>
        <v>-1430.95</v>
      </c>
      <c r="H204" s="157">
        <v>-2377758.38</v>
      </c>
      <c r="I204" s="148">
        <v>1140</v>
      </c>
      <c r="J204" s="149">
        <f>Tabla3[[#This Row],[EGRESOS]]/Tabla3[[#This Row],[TC]]</f>
        <v>1.2552192982456141</v>
      </c>
      <c r="K204" s="149">
        <f>Tabla3[[#This Row],[INGRESOS]]/Tabla3[[#This Row],[TC]]</f>
        <v>0</v>
      </c>
      <c r="L204" s="7" t="s">
        <v>150</v>
      </c>
      <c r="M204" s="7" t="s">
        <v>151</v>
      </c>
      <c r="N204" s="7" t="s">
        <v>238</v>
      </c>
      <c r="O204" s="7" t="s">
        <v>159</v>
      </c>
      <c r="P204" s="125" t="s">
        <v>160</v>
      </c>
      <c r="Q204" s="7" t="s">
        <v>161</v>
      </c>
      <c r="R204" s="7" t="s">
        <v>245</v>
      </c>
      <c r="S204" s="7"/>
      <c r="T204" s="7"/>
      <c r="U204" s="7" t="s">
        <v>376</v>
      </c>
      <c r="V204" s="7"/>
      <c r="W204" s="125" t="s">
        <v>157</v>
      </c>
      <c r="X204" s="7" t="s">
        <v>6</v>
      </c>
      <c r="Y204" s="7" t="s">
        <v>164</v>
      </c>
    </row>
    <row r="205" spans="1:25" hidden="1" x14ac:dyDescent="0.25">
      <c r="A205" s="140" t="s">
        <v>54</v>
      </c>
      <c r="B205" s="141">
        <v>45691</v>
      </c>
      <c r="C205" s="142" t="s">
        <v>240</v>
      </c>
      <c r="D205" s="142"/>
      <c r="E205" s="143">
        <v>6260.43</v>
      </c>
      <c r="F205" s="143">
        <v>0</v>
      </c>
      <c r="G205" s="144">
        <f>Tabla3[[#This Row],[INGRESOS]]-Tabla3[[#This Row],[EGRESOS]]</f>
        <v>-6260.43</v>
      </c>
      <c r="H205" s="144">
        <v>-2384018.81</v>
      </c>
      <c r="I205" s="148">
        <v>1140</v>
      </c>
      <c r="J205" s="149">
        <f>Tabla3[[#This Row],[EGRESOS]]/Tabla3[[#This Row],[TC]]</f>
        <v>5.4916052631578953</v>
      </c>
      <c r="K205" s="149">
        <f>Tabla3[[#This Row],[INGRESOS]]/Tabla3[[#This Row],[TC]]</f>
        <v>0</v>
      </c>
      <c r="L205" s="7" t="s">
        <v>150</v>
      </c>
      <c r="M205" s="7" t="s">
        <v>151</v>
      </c>
      <c r="N205" s="7" t="s">
        <v>238</v>
      </c>
      <c r="O205" s="7" t="s">
        <v>159</v>
      </c>
      <c r="P205" s="125" t="s">
        <v>160</v>
      </c>
      <c r="Q205" s="7" t="s">
        <v>161</v>
      </c>
      <c r="R205" s="7" t="s">
        <v>162</v>
      </c>
      <c r="S205" s="7"/>
      <c r="T205" s="7"/>
      <c r="U205" s="7" t="s">
        <v>376</v>
      </c>
      <c r="V205" s="7"/>
      <c r="W205" s="125" t="s">
        <v>157</v>
      </c>
      <c r="X205" s="7" t="s">
        <v>6</v>
      </c>
      <c r="Y205" s="7" t="s">
        <v>164</v>
      </c>
    </row>
    <row r="206" spans="1:25" hidden="1" x14ac:dyDescent="0.25">
      <c r="A206" s="140" t="s">
        <v>54</v>
      </c>
      <c r="B206" s="141">
        <v>45691</v>
      </c>
      <c r="C206" s="142" t="s">
        <v>237</v>
      </c>
      <c r="D206" s="142"/>
      <c r="E206" s="143">
        <v>894.35</v>
      </c>
      <c r="F206" s="143">
        <v>0</v>
      </c>
      <c r="G206" s="144">
        <f>Tabla3[[#This Row],[INGRESOS]]-Tabla3[[#This Row],[EGRESOS]]</f>
        <v>-894.35</v>
      </c>
      <c r="H206" s="144">
        <v>-2384913.16</v>
      </c>
      <c r="I206" s="148">
        <v>1140</v>
      </c>
      <c r="J206" s="149">
        <f>Tabla3[[#This Row],[EGRESOS]]/Tabla3[[#This Row],[TC]]</f>
        <v>0.78451754385964911</v>
      </c>
      <c r="K206" s="149">
        <f>Tabla3[[#This Row],[INGRESOS]]/Tabla3[[#This Row],[TC]]</f>
        <v>0</v>
      </c>
      <c r="L206" s="7" t="s">
        <v>150</v>
      </c>
      <c r="M206" s="7" t="s">
        <v>151</v>
      </c>
      <c r="N206" s="7" t="s">
        <v>238</v>
      </c>
      <c r="O206" s="7" t="s">
        <v>159</v>
      </c>
      <c r="P206" s="125" t="s">
        <v>160</v>
      </c>
      <c r="Q206" s="7" t="s">
        <v>161</v>
      </c>
      <c r="R206" s="7" t="s">
        <v>239</v>
      </c>
      <c r="S206" s="7"/>
      <c r="T206" s="7"/>
      <c r="U206" s="7" t="s">
        <v>376</v>
      </c>
      <c r="V206" s="7"/>
      <c r="W206" s="125" t="s">
        <v>157</v>
      </c>
      <c r="X206" s="7" t="s">
        <v>6</v>
      </c>
      <c r="Y206" s="7" t="s">
        <v>164</v>
      </c>
    </row>
    <row r="207" spans="1:25" hidden="1" x14ac:dyDescent="0.25">
      <c r="A207" s="140" t="s">
        <v>54</v>
      </c>
      <c r="B207" s="141">
        <v>45691</v>
      </c>
      <c r="C207" s="142" t="s">
        <v>242</v>
      </c>
      <c r="D207" s="142"/>
      <c r="E207" s="143">
        <v>409.25</v>
      </c>
      <c r="F207" s="143">
        <v>0</v>
      </c>
      <c r="G207" s="144">
        <f>Tabla3[[#This Row],[INGRESOS]]-Tabla3[[#This Row],[EGRESOS]]</f>
        <v>-409.25</v>
      </c>
      <c r="H207" s="144">
        <v>-2385322.41</v>
      </c>
      <c r="I207" s="148">
        <v>1140</v>
      </c>
      <c r="J207" s="149">
        <f>Tabla3[[#This Row],[EGRESOS]]/Tabla3[[#This Row],[TC]]</f>
        <v>0.35899122807017542</v>
      </c>
      <c r="K207" s="149">
        <f>Tabla3[[#This Row],[INGRESOS]]/Tabla3[[#This Row],[TC]]</f>
        <v>0</v>
      </c>
      <c r="L207" s="7" t="s">
        <v>150</v>
      </c>
      <c r="M207" s="7" t="s">
        <v>151</v>
      </c>
      <c r="N207" s="7" t="s">
        <v>238</v>
      </c>
      <c r="O207" s="7" t="s">
        <v>159</v>
      </c>
      <c r="P207" s="125" t="s">
        <v>160</v>
      </c>
      <c r="Q207" s="7" t="s">
        <v>161</v>
      </c>
      <c r="R207" s="7" t="s">
        <v>179</v>
      </c>
      <c r="S207" s="7"/>
      <c r="T207" s="7"/>
      <c r="U207" s="7" t="s">
        <v>376</v>
      </c>
      <c r="V207" s="7"/>
      <c r="W207" s="125" t="s">
        <v>157</v>
      </c>
      <c r="X207" s="7" t="s">
        <v>6</v>
      </c>
      <c r="Y207" s="7" t="s">
        <v>164</v>
      </c>
    </row>
    <row r="208" spans="1:25" hidden="1" x14ac:dyDescent="0.25">
      <c r="A208" s="140" t="s">
        <v>54</v>
      </c>
      <c r="B208" s="141">
        <v>45713</v>
      </c>
      <c r="C208" s="142" t="s">
        <v>452</v>
      </c>
      <c r="D208" s="142" t="s">
        <v>453</v>
      </c>
      <c r="E208" s="143">
        <v>1550000</v>
      </c>
      <c r="F208" s="143">
        <v>0</v>
      </c>
      <c r="G208" s="144">
        <f>Tabla3[[#This Row],[INGRESOS]]-Tabla3[[#This Row],[EGRESOS]]</f>
        <v>-1550000</v>
      </c>
      <c r="H208" s="144">
        <v>-3935322.41</v>
      </c>
      <c r="I208" s="148">
        <v>1140</v>
      </c>
      <c r="J208" s="149">
        <f>Tabla3[[#This Row],[EGRESOS]]/Tabla3[[#This Row],[TC]]</f>
        <v>1359.6491228070176</v>
      </c>
      <c r="K208" s="149">
        <f>Tabla3[[#This Row],[INGRESOS]]/Tabla3[[#This Row],[TC]]</f>
        <v>0</v>
      </c>
      <c r="L208" s="7" t="s">
        <v>150</v>
      </c>
      <c r="M208" s="7" t="s">
        <v>151</v>
      </c>
      <c r="N208" s="7" t="s">
        <v>238</v>
      </c>
      <c r="O208" s="7" t="s">
        <v>194</v>
      </c>
      <c r="P208" s="125" t="s">
        <v>229</v>
      </c>
      <c r="Q208" s="7" t="s">
        <v>230</v>
      </c>
      <c r="R208" s="7"/>
      <c r="S208" s="7" t="s">
        <v>231</v>
      </c>
      <c r="T208" s="7"/>
      <c r="U208" s="7" t="s">
        <v>381</v>
      </c>
      <c r="V208" s="7"/>
      <c r="W208" s="125" t="s">
        <v>157</v>
      </c>
      <c r="X208" s="7" t="s">
        <v>232</v>
      </c>
      <c r="Y208" s="7" t="s">
        <v>164</v>
      </c>
    </row>
    <row r="209" spans="1:25" hidden="1" x14ac:dyDescent="0.25">
      <c r="A209" s="140" t="s">
        <v>54</v>
      </c>
      <c r="B209" s="141">
        <v>45713</v>
      </c>
      <c r="C209" s="142" t="s">
        <v>242</v>
      </c>
      <c r="D209" s="142"/>
      <c r="E209" s="143">
        <v>9300</v>
      </c>
      <c r="F209" s="143">
        <v>0</v>
      </c>
      <c r="G209" s="144">
        <f>Tabla3[[#This Row],[INGRESOS]]-Tabla3[[#This Row],[EGRESOS]]</f>
        <v>-9300</v>
      </c>
      <c r="H209" s="144">
        <v>-3944622.41</v>
      </c>
      <c r="I209" s="148">
        <v>1140</v>
      </c>
      <c r="J209" s="149">
        <f>Tabla3[[#This Row],[EGRESOS]]/Tabla3[[#This Row],[TC]]</f>
        <v>8.1578947368421044</v>
      </c>
      <c r="K209" s="149">
        <f>Tabla3[[#This Row],[INGRESOS]]/Tabla3[[#This Row],[TC]]</f>
        <v>0</v>
      </c>
      <c r="L209" s="7" t="s">
        <v>150</v>
      </c>
      <c r="M209" s="7" t="s">
        <v>151</v>
      </c>
      <c r="N209" s="7" t="s">
        <v>238</v>
      </c>
      <c r="O209" s="7" t="s">
        <v>159</v>
      </c>
      <c r="P209" s="125" t="s">
        <v>160</v>
      </c>
      <c r="Q209" s="7" t="s">
        <v>161</v>
      </c>
      <c r="R209" s="7" t="s">
        <v>179</v>
      </c>
      <c r="S209" s="7"/>
      <c r="T209" s="7"/>
      <c r="U209" s="7" t="s">
        <v>376</v>
      </c>
      <c r="V209" s="7"/>
      <c r="W209" s="125" t="s">
        <v>157</v>
      </c>
      <c r="X209" s="7" t="s">
        <v>6</v>
      </c>
      <c r="Y209" s="7" t="s">
        <v>164</v>
      </c>
    </row>
    <row r="210" spans="1:25" hidden="1" x14ac:dyDescent="0.25">
      <c r="A210" s="193" t="s">
        <v>54</v>
      </c>
      <c r="B210" s="158">
        <v>45714</v>
      </c>
      <c r="C210" s="159" t="s">
        <v>254</v>
      </c>
      <c r="D210" s="159"/>
      <c r="E210" s="160">
        <v>1500000</v>
      </c>
      <c r="F210" s="160">
        <v>0</v>
      </c>
      <c r="G210" s="194">
        <f>Tabla3[[#This Row],[INGRESOS]]-Tabla3[[#This Row],[EGRESOS]]</f>
        <v>-1500000</v>
      </c>
      <c r="H210" s="194">
        <v>-5444622.4100000001</v>
      </c>
      <c r="I210" s="161">
        <v>1140</v>
      </c>
      <c r="J210" s="162">
        <f>Tabla3[[#This Row],[EGRESOS]]/Tabla3[[#This Row],[TC]]</f>
        <v>1315.7894736842106</v>
      </c>
      <c r="K210" s="162">
        <f>Tabla3[[#This Row],[INGRESOS]]/Tabla3[[#This Row],[TC]]</f>
        <v>0</v>
      </c>
      <c r="L210" s="125" t="s">
        <v>150</v>
      </c>
      <c r="M210" s="125" t="s">
        <v>151</v>
      </c>
      <c r="N210" s="125" t="s">
        <v>238</v>
      </c>
      <c r="O210" s="125" t="s">
        <v>153</v>
      </c>
      <c r="P210" s="125" t="s">
        <v>154</v>
      </c>
      <c r="Q210" s="125" t="s">
        <v>155</v>
      </c>
      <c r="R210" s="125" t="s">
        <v>345</v>
      </c>
      <c r="S210" s="125"/>
      <c r="T210" s="125"/>
      <c r="U210" s="125" t="s">
        <v>375</v>
      </c>
      <c r="V210" s="125"/>
      <c r="W210" s="125" t="s">
        <v>157</v>
      </c>
      <c r="X210" s="125"/>
      <c r="Y210" s="125"/>
    </row>
    <row r="211" spans="1:25" hidden="1" x14ac:dyDescent="0.25">
      <c r="A211" s="193" t="s">
        <v>55</v>
      </c>
      <c r="B211" s="158">
        <v>45721</v>
      </c>
      <c r="C211" s="159" t="s">
        <v>254</v>
      </c>
      <c r="D211" s="159"/>
      <c r="E211" s="160">
        <v>300000</v>
      </c>
      <c r="F211" s="160">
        <v>0</v>
      </c>
      <c r="G211" s="194">
        <f>Tabla3[[#This Row],[INGRESOS]]-Tabla3[[#This Row],[EGRESOS]]</f>
        <v>-300000</v>
      </c>
      <c r="H211" s="194">
        <v>-5744622.4100000001</v>
      </c>
      <c r="I211" s="161">
        <v>1140</v>
      </c>
      <c r="J211" s="162">
        <f>Tabla3[[#This Row],[EGRESOS]]/Tabla3[[#This Row],[TC]]</f>
        <v>263.15789473684208</v>
      </c>
      <c r="K211" s="162">
        <f>Tabla3[[#This Row],[INGRESOS]]/Tabla3[[#This Row],[TC]]</f>
        <v>0</v>
      </c>
      <c r="L211" s="125" t="s">
        <v>150</v>
      </c>
      <c r="M211" s="125" t="s">
        <v>151</v>
      </c>
      <c r="N211" s="125" t="s">
        <v>238</v>
      </c>
      <c r="O211" s="125" t="s">
        <v>153</v>
      </c>
      <c r="P211" s="125" t="s">
        <v>154</v>
      </c>
      <c r="Q211" s="125" t="s">
        <v>155</v>
      </c>
      <c r="R211" s="125" t="s">
        <v>178</v>
      </c>
      <c r="S211" s="125"/>
      <c r="T211" s="125"/>
      <c r="U211" s="125" t="s">
        <v>375</v>
      </c>
      <c r="V211" s="125"/>
      <c r="W211" s="125" t="s">
        <v>157</v>
      </c>
      <c r="X211" s="125"/>
      <c r="Y211" s="125"/>
    </row>
    <row r="212" spans="1:25" hidden="1" x14ac:dyDescent="0.25">
      <c r="A212" s="193" t="s">
        <v>55</v>
      </c>
      <c r="B212" s="158">
        <v>45721</v>
      </c>
      <c r="C212" s="159" t="s">
        <v>254</v>
      </c>
      <c r="D212" s="159"/>
      <c r="E212" s="160">
        <v>1400000</v>
      </c>
      <c r="F212" s="160">
        <v>0</v>
      </c>
      <c r="G212" s="194">
        <f>Tabla3[[#This Row],[INGRESOS]]-Tabla3[[#This Row],[EGRESOS]]</f>
        <v>-1400000</v>
      </c>
      <c r="H212" s="194">
        <v>-7144622.4100000001</v>
      </c>
      <c r="I212" s="161">
        <v>1140</v>
      </c>
      <c r="J212" s="162">
        <f>Tabla3[[#This Row],[EGRESOS]]/Tabla3[[#This Row],[TC]]</f>
        <v>1228.0701754385964</v>
      </c>
      <c r="K212" s="162">
        <f>Tabla3[[#This Row],[INGRESOS]]/Tabla3[[#This Row],[TC]]</f>
        <v>0</v>
      </c>
      <c r="L212" s="125" t="s">
        <v>150</v>
      </c>
      <c r="M212" s="125" t="s">
        <v>151</v>
      </c>
      <c r="N212" s="125" t="s">
        <v>238</v>
      </c>
      <c r="O212" s="125" t="s">
        <v>153</v>
      </c>
      <c r="P212" s="125" t="s">
        <v>154</v>
      </c>
      <c r="Q212" s="125" t="s">
        <v>155</v>
      </c>
      <c r="R212" s="125" t="s">
        <v>178</v>
      </c>
      <c r="S212" s="125"/>
      <c r="T212" s="125"/>
      <c r="U212" s="125" t="s">
        <v>375</v>
      </c>
      <c r="V212" s="125"/>
      <c r="W212" s="125" t="s">
        <v>157</v>
      </c>
      <c r="X212" s="125"/>
      <c r="Y212" s="125"/>
    </row>
    <row r="213" spans="1:25" hidden="1" x14ac:dyDescent="0.25">
      <c r="A213" s="193" t="s">
        <v>55</v>
      </c>
      <c r="B213" s="158">
        <v>45721</v>
      </c>
      <c r="C213" s="159" t="s">
        <v>241</v>
      </c>
      <c r="D213" s="159"/>
      <c r="E213" s="160">
        <v>42000</v>
      </c>
      <c r="F213" s="160">
        <v>0</v>
      </c>
      <c r="G213" s="194">
        <f>Tabla3[[#This Row],[INGRESOS]]-Tabla3[[#This Row],[EGRESOS]]</f>
        <v>-42000</v>
      </c>
      <c r="H213" s="194">
        <v>-7186622.4100000001</v>
      </c>
      <c r="I213" s="161">
        <v>1140</v>
      </c>
      <c r="J213" s="162">
        <f>Tabla3[[#This Row],[EGRESOS]]/Tabla3[[#This Row],[TC]]</f>
        <v>36.842105263157897</v>
      </c>
      <c r="K213" s="162">
        <f>Tabla3[[#This Row],[INGRESOS]]/Tabla3[[#This Row],[TC]]</f>
        <v>0</v>
      </c>
      <c r="L213" s="125" t="s">
        <v>150</v>
      </c>
      <c r="M213" s="125" t="s">
        <v>151</v>
      </c>
      <c r="N213" s="125" t="s">
        <v>238</v>
      </c>
      <c r="O213" s="125" t="s">
        <v>159</v>
      </c>
      <c r="P213" s="125" t="s">
        <v>163</v>
      </c>
      <c r="Q213" s="125" t="s">
        <v>215</v>
      </c>
      <c r="R213" s="125"/>
      <c r="S213" s="125"/>
      <c r="T213" s="125"/>
      <c r="U213" s="125" t="s">
        <v>376</v>
      </c>
      <c r="V213" s="125"/>
      <c r="W213" s="125" t="s">
        <v>157</v>
      </c>
      <c r="X213" s="125" t="s">
        <v>6</v>
      </c>
      <c r="Y213" s="125" t="s">
        <v>164</v>
      </c>
    </row>
    <row r="214" spans="1:25" hidden="1" x14ac:dyDescent="0.25">
      <c r="A214" s="193" t="s">
        <v>55</v>
      </c>
      <c r="B214" s="158">
        <v>45721</v>
      </c>
      <c r="C214" s="159" t="s">
        <v>240</v>
      </c>
      <c r="D214" s="159"/>
      <c r="E214" s="160">
        <v>8820</v>
      </c>
      <c r="F214" s="160">
        <v>0</v>
      </c>
      <c r="G214" s="194">
        <f>Tabla3[[#This Row],[INGRESOS]]-Tabla3[[#This Row],[EGRESOS]]</f>
        <v>-8820</v>
      </c>
      <c r="H214" s="194">
        <v>-7195442.4100000001</v>
      </c>
      <c r="I214" s="161">
        <v>1140</v>
      </c>
      <c r="J214" s="162">
        <f>Tabla3[[#This Row],[EGRESOS]]/Tabla3[[#This Row],[TC]]</f>
        <v>7.7368421052631575</v>
      </c>
      <c r="K214" s="162">
        <f>Tabla3[[#This Row],[INGRESOS]]/Tabla3[[#This Row],[TC]]</f>
        <v>0</v>
      </c>
      <c r="L214" s="125" t="s">
        <v>150</v>
      </c>
      <c r="M214" s="125" t="s">
        <v>151</v>
      </c>
      <c r="N214" s="125" t="s">
        <v>238</v>
      </c>
      <c r="O214" s="125" t="s">
        <v>159</v>
      </c>
      <c r="P214" s="125" t="s">
        <v>160</v>
      </c>
      <c r="Q214" s="125" t="s">
        <v>161</v>
      </c>
      <c r="R214" s="125" t="s">
        <v>240</v>
      </c>
      <c r="S214" s="125"/>
      <c r="T214" s="125"/>
      <c r="U214" s="125" t="s">
        <v>376</v>
      </c>
      <c r="V214" s="125"/>
      <c r="W214" s="125" t="s">
        <v>157</v>
      </c>
      <c r="X214" s="125" t="s">
        <v>6</v>
      </c>
      <c r="Y214" s="125" t="s">
        <v>164</v>
      </c>
    </row>
    <row r="215" spans="1:25" hidden="1" x14ac:dyDescent="0.25">
      <c r="A215" s="193" t="s">
        <v>55</v>
      </c>
      <c r="B215" s="158">
        <v>45721</v>
      </c>
      <c r="C215" s="159" t="s">
        <v>237</v>
      </c>
      <c r="D215" s="159"/>
      <c r="E215" s="160">
        <v>1260</v>
      </c>
      <c r="F215" s="160">
        <v>0</v>
      </c>
      <c r="G215" s="194">
        <f>Tabla3[[#This Row],[INGRESOS]]-Tabla3[[#This Row],[EGRESOS]]</f>
        <v>-1260</v>
      </c>
      <c r="H215" s="194">
        <v>-7196702.4100000001</v>
      </c>
      <c r="I215" s="161">
        <v>1140</v>
      </c>
      <c r="J215" s="162">
        <f>Tabla3[[#This Row],[EGRESOS]]/Tabla3[[#This Row],[TC]]</f>
        <v>1.1052631578947369</v>
      </c>
      <c r="K215" s="162">
        <f>Tabla3[[#This Row],[INGRESOS]]/Tabla3[[#This Row],[TC]]</f>
        <v>0</v>
      </c>
      <c r="L215" s="125" t="s">
        <v>150</v>
      </c>
      <c r="M215" s="125" t="s">
        <v>151</v>
      </c>
      <c r="N215" s="125" t="s">
        <v>238</v>
      </c>
      <c r="O215" s="125" t="s">
        <v>159</v>
      </c>
      <c r="P215" s="125" t="s">
        <v>160</v>
      </c>
      <c r="Q215" s="125" t="s">
        <v>161</v>
      </c>
      <c r="R215" s="125" t="s">
        <v>239</v>
      </c>
      <c r="S215" s="125"/>
      <c r="T215" s="125"/>
      <c r="U215" s="125" t="s">
        <v>376</v>
      </c>
      <c r="V215" s="125"/>
      <c r="W215" s="125" t="s">
        <v>157</v>
      </c>
      <c r="X215" s="125" t="s">
        <v>6</v>
      </c>
      <c r="Y215" s="125" t="s">
        <v>164</v>
      </c>
    </row>
    <row r="216" spans="1:25" hidden="1" x14ac:dyDescent="0.25">
      <c r="A216" s="193" t="s">
        <v>55</v>
      </c>
      <c r="B216" s="158">
        <v>45721</v>
      </c>
      <c r="C216" s="159" t="s">
        <v>454</v>
      </c>
      <c r="D216" s="159"/>
      <c r="E216" s="160">
        <v>1100</v>
      </c>
      <c r="F216" s="160">
        <v>0</v>
      </c>
      <c r="G216" s="194">
        <f>Tabla3[[#This Row],[INGRESOS]]-Tabla3[[#This Row],[EGRESOS]]</f>
        <v>-1100</v>
      </c>
      <c r="H216" s="194">
        <v>-7197802.4100000001</v>
      </c>
      <c r="I216" s="161">
        <v>1140</v>
      </c>
      <c r="J216" s="162">
        <f>Tabla3[[#This Row],[EGRESOS]]/Tabla3[[#This Row],[TC]]</f>
        <v>0.96491228070175439</v>
      </c>
      <c r="K216" s="162">
        <f>Tabla3[[#This Row],[INGRESOS]]/Tabla3[[#This Row],[TC]]</f>
        <v>0</v>
      </c>
      <c r="L216" s="125" t="s">
        <v>150</v>
      </c>
      <c r="M216" s="125" t="s">
        <v>151</v>
      </c>
      <c r="N216" s="125" t="s">
        <v>238</v>
      </c>
      <c r="O216" s="125" t="s">
        <v>159</v>
      </c>
      <c r="P216" s="125" t="s">
        <v>163</v>
      </c>
      <c r="Q216" s="125" t="s">
        <v>215</v>
      </c>
      <c r="R216" s="125"/>
      <c r="S216" s="125"/>
      <c r="T216" s="125"/>
      <c r="U216" s="125" t="s">
        <v>376</v>
      </c>
      <c r="V216" s="125"/>
      <c r="W216" s="125" t="s">
        <v>157</v>
      </c>
      <c r="X216" s="125" t="s">
        <v>6</v>
      </c>
      <c r="Y216" s="125" t="s">
        <v>164</v>
      </c>
    </row>
    <row r="217" spans="1:25" hidden="1" x14ac:dyDescent="0.25">
      <c r="A217" s="193" t="s">
        <v>55</v>
      </c>
      <c r="B217" s="158">
        <v>45721</v>
      </c>
      <c r="C217" s="159" t="s">
        <v>240</v>
      </c>
      <c r="D217" s="159"/>
      <c r="E217" s="160">
        <v>231</v>
      </c>
      <c r="F217" s="160">
        <v>0</v>
      </c>
      <c r="G217" s="194">
        <f>Tabla3[[#This Row],[INGRESOS]]-Tabla3[[#This Row],[EGRESOS]]</f>
        <v>-231</v>
      </c>
      <c r="H217" s="194">
        <v>-7198033.4100000001</v>
      </c>
      <c r="I217" s="161">
        <v>1140</v>
      </c>
      <c r="J217" s="162">
        <f>Tabla3[[#This Row],[EGRESOS]]/Tabla3[[#This Row],[TC]]</f>
        <v>0.20263157894736841</v>
      </c>
      <c r="K217" s="162">
        <f>Tabla3[[#This Row],[INGRESOS]]/Tabla3[[#This Row],[TC]]</f>
        <v>0</v>
      </c>
      <c r="L217" s="125" t="s">
        <v>150</v>
      </c>
      <c r="M217" s="125" t="s">
        <v>151</v>
      </c>
      <c r="N217" s="125" t="s">
        <v>238</v>
      </c>
      <c r="O217" s="125" t="s">
        <v>159</v>
      </c>
      <c r="P217" s="125" t="s">
        <v>160</v>
      </c>
      <c r="Q217" s="125" t="s">
        <v>161</v>
      </c>
      <c r="R217" s="125" t="s">
        <v>240</v>
      </c>
      <c r="S217" s="125"/>
      <c r="T217" s="125"/>
      <c r="U217" s="125" t="s">
        <v>376</v>
      </c>
      <c r="V217" s="125"/>
      <c r="W217" s="125" t="s">
        <v>157</v>
      </c>
      <c r="X217" s="125" t="s">
        <v>6</v>
      </c>
      <c r="Y217" s="125" t="s">
        <v>164</v>
      </c>
    </row>
    <row r="218" spans="1:25" hidden="1" x14ac:dyDescent="0.25">
      <c r="A218" s="193" t="s">
        <v>55</v>
      </c>
      <c r="B218" s="158">
        <v>45721</v>
      </c>
      <c r="C218" s="159" t="s">
        <v>242</v>
      </c>
      <c r="D218" s="159"/>
      <c r="E218" s="160">
        <v>320.47000000000003</v>
      </c>
      <c r="F218" s="160">
        <v>0</v>
      </c>
      <c r="G218" s="194">
        <f>Tabla3[[#This Row],[INGRESOS]]-Tabla3[[#This Row],[EGRESOS]]</f>
        <v>-320.47000000000003</v>
      </c>
      <c r="H218" s="194">
        <v>-7198353.8799999999</v>
      </c>
      <c r="I218" s="161">
        <v>1140</v>
      </c>
      <c r="J218" s="162">
        <f>Tabla3[[#This Row],[EGRESOS]]/Tabla3[[#This Row],[TC]]</f>
        <v>0.28111403508771932</v>
      </c>
      <c r="K218" s="162">
        <f>Tabla3[[#This Row],[INGRESOS]]/Tabla3[[#This Row],[TC]]</f>
        <v>0</v>
      </c>
      <c r="L218" s="125" t="s">
        <v>150</v>
      </c>
      <c r="M218" s="125" t="s">
        <v>151</v>
      </c>
      <c r="N218" s="125" t="s">
        <v>238</v>
      </c>
      <c r="O218" s="125" t="s">
        <v>159</v>
      </c>
      <c r="P218" s="125" t="s">
        <v>160</v>
      </c>
      <c r="Q218" s="125" t="s">
        <v>161</v>
      </c>
      <c r="R218" s="125" t="s">
        <v>179</v>
      </c>
      <c r="S218" s="125"/>
      <c r="T218" s="125"/>
      <c r="U218" s="125" t="s">
        <v>376</v>
      </c>
      <c r="V218" s="125"/>
      <c r="W218" s="125" t="s">
        <v>157</v>
      </c>
      <c r="X218" s="125" t="s">
        <v>6</v>
      </c>
      <c r="Y218" s="125" t="s">
        <v>164</v>
      </c>
    </row>
    <row r="219" spans="1:25" hidden="1" x14ac:dyDescent="0.25">
      <c r="A219" s="193" t="s">
        <v>55</v>
      </c>
      <c r="B219" s="158">
        <v>45721</v>
      </c>
      <c r="C219" s="159" t="s">
        <v>243</v>
      </c>
      <c r="D219" s="159"/>
      <c r="E219" s="160">
        <v>105868.78</v>
      </c>
      <c r="F219" s="160">
        <v>0</v>
      </c>
      <c r="G219" s="194">
        <f>Tabla3[[#This Row],[INGRESOS]]-Tabla3[[#This Row],[EGRESOS]]</f>
        <v>-105868.78</v>
      </c>
      <c r="H219" s="194">
        <v>-7304222.6600000001</v>
      </c>
      <c r="I219" s="161">
        <v>1140</v>
      </c>
      <c r="J219" s="162">
        <f>Tabla3[[#This Row],[EGRESOS]]/Tabla3[[#This Row],[TC]]</f>
        <v>92.867350877192976</v>
      </c>
      <c r="K219" s="162">
        <f>Tabla3[[#This Row],[INGRESOS]]/Tabla3[[#This Row],[TC]]</f>
        <v>0</v>
      </c>
      <c r="L219" s="125" t="s">
        <v>150</v>
      </c>
      <c r="M219" s="125" t="s">
        <v>151</v>
      </c>
      <c r="N219" s="125" t="s">
        <v>238</v>
      </c>
      <c r="O219" s="125" t="s">
        <v>159</v>
      </c>
      <c r="P219" s="125" t="s">
        <v>235</v>
      </c>
      <c r="Q219" s="125" t="s">
        <v>236</v>
      </c>
      <c r="R219" s="125"/>
      <c r="S219" s="125"/>
      <c r="T219" s="125"/>
      <c r="U219" s="125" t="s">
        <v>376</v>
      </c>
      <c r="V219" s="125"/>
      <c r="W219" s="125" t="s">
        <v>157</v>
      </c>
      <c r="X219" s="125" t="s">
        <v>6</v>
      </c>
      <c r="Y219" s="125" t="s">
        <v>164</v>
      </c>
    </row>
    <row r="220" spans="1:25" hidden="1" x14ac:dyDescent="0.25">
      <c r="A220" s="193" t="s">
        <v>55</v>
      </c>
      <c r="B220" s="158">
        <v>45721</v>
      </c>
      <c r="C220" s="159" t="s">
        <v>244</v>
      </c>
      <c r="D220" s="159"/>
      <c r="E220" s="160">
        <v>2540.85</v>
      </c>
      <c r="F220" s="160">
        <v>0</v>
      </c>
      <c r="G220" s="194">
        <f>Tabla3[[#This Row],[INGRESOS]]-Tabla3[[#This Row],[EGRESOS]]</f>
        <v>-2540.85</v>
      </c>
      <c r="H220" s="194">
        <v>-7306763.5099999998</v>
      </c>
      <c r="I220" s="161">
        <v>1140</v>
      </c>
      <c r="J220" s="162">
        <f>Tabla3[[#This Row],[EGRESOS]]/Tabla3[[#This Row],[TC]]</f>
        <v>2.2288157894736842</v>
      </c>
      <c r="K220" s="162">
        <f>Tabla3[[#This Row],[INGRESOS]]/Tabla3[[#This Row],[TC]]</f>
        <v>0</v>
      </c>
      <c r="L220" s="125" t="s">
        <v>150</v>
      </c>
      <c r="M220" s="125" t="s">
        <v>151</v>
      </c>
      <c r="N220" s="125" t="s">
        <v>238</v>
      </c>
      <c r="O220" s="125" t="s">
        <v>159</v>
      </c>
      <c r="P220" s="125" t="s">
        <v>160</v>
      </c>
      <c r="Q220" s="125" t="s">
        <v>161</v>
      </c>
      <c r="R220" s="125" t="s">
        <v>245</v>
      </c>
      <c r="S220" s="125"/>
      <c r="T220" s="125"/>
      <c r="U220" s="125" t="s">
        <v>376</v>
      </c>
      <c r="V220" s="125"/>
      <c r="W220" s="125" t="s">
        <v>157</v>
      </c>
      <c r="X220" s="125" t="s">
        <v>6</v>
      </c>
      <c r="Y220" s="125" t="s">
        <v>164</v>
      </c>
    </row>
    <row r="221" spans="1:25" hidden="1" x14ac:dyDescent="0.25">
      <c r="A221" s="193" t="s">
        <v>55</v>
      </c>
      <c r="B221" s="158">
        <v>45721</v>
      </c>
      <c r="C221" s="159" t="s">
        <v>240</v>
      </c>
      <c r="D221" s="159"/>
      <c r="E221" s="160">
        <v>11116.22</v>
      </c>
      <c r="F221" s="160">
        <v>0</v>
      </c>
      <c r="G221" s="194">
        <f>Tabla3[[#This Row],[INGRESOS]]-Tabla3[[#This Row],[EGRESOS]]</f>
        <v>-11116.22</v>
      </c>
      <c r="H221" s="194">
        <v>-7317879.7300000004</v>
      </c>
      <c r="I221" s="161">
        <v>1140</v>
      </c>
      <c r="J221" s="162">
        <f>Tabla3[[#This Row],[EGRESOS]]/Tabla3[[#This Row],[TC]]</f>
        <v>9.7510701754385956</v>
      </c>
      <c r="K221" s="162">
        <f>Tabla3[[#This Row],[INGRESOS]]/Tabla3[[#This Row],[TC]]</f>
        <v>0</v>
      </c>
      <c r="L221" s="125" t="s">
        <v>150</v>
      </c>
      <c r="M221" s="125" t="s">
        <v>151</v>
      </c>
      <c r="N221" s="125" t="s">
        <v>238</v>
      </c>
      <c r="O221" s="125" t="s">
        <v>159</v>
      </c>
      <c r="P221" s="125" t="s">
        <v>160</v>
      </c>
      <c r="Q221" s="125" t="s">
        <v>161</v>
      </c>
      <c r="R221" s="125" t="s">
        <v>240</v>
      </c>
      <c r="S221" s="125"/>
      <c r="T221" s="125"/>
      <c r="U221" s="125" t="s">
        <v>376</v>
      </c>
      <c r="V221" s="125"/>
      <c r="W221" s="125" t="s">
        <v>157</v>
      </c>
      <c r="X221" s="125" t="s">
        <v>6</v>
      </c>
      <c r="Y221" s="125" t="s">
        <v>164</v>
      </c>
    </row>
    <row r="222" spans="1:25" hidden="1" x14ac:dyDescent="0.25">
      <c r="A222" s="193" t="s">
        <v>55</v>
      </c>
      <c r="B222" s="158">
        <v>45721</v>
      </c>
      <c r="C222" s="159" t="s">
        <v>237</v>
      </c>
      <c r="D222" s="159"/>
      <c r="E222" s="160">
        <v>1588.03</v>
      </c>
      <c r="F222" s="160">
        <v>0</v>
      </c>
      <c r="G222" s="194">
        <f>Tabla3[[#This Row],[INGRESOS]]-Tabla3[[#This Row],[EGRESOS]]</f>
        <v>-1588.03</v>
      </c>
      <c r="H222" s="194">
        <v>-7319467.7599999998</v>
      </c>
      <c r="I222" s="161">
        <v>1140</v>
      </c>
      <c r="J222" s="162">
        <f>Tabla3[[#This Row],[EGRESOS]]/Tabla3[[#This Row],[TC]]</f>
        <v>1.3930087719298245</v>
      </c>
      <c r="K222" s="162">
        <f>Tabla3[[#This Row],[INGRESOS]]/Tabla3[[#This Row],[TC]]</f>
        <v>0</v>
      </c>
      <c r="L222" s="125" t="s">
        <v>150</v>
      </c>
      <c r="M222" s="125" t="s">
        <v>151</v>
      </c>
      <c r="N222" s="125" t="s">
        <v>238</v>
      </c>
      <c r="O222" s="125" t="s">
        <v>159</v>
      </c>
      <c r="P222" s="125" t="s">
        <v>160</v>
      </c>
      <c r="Q222" s="125" t="s">
        <v>161</v>
      </c>
      <c r="R222" s="125" t="s">
        <v>239</v>
      </c>
      <c r="S222" s="125"/>
      <c r="T222" s="125"/>
      <c r="U222" s="125" t="s">
        <v>376</v>
      </c>
      <c r="V222" s="125"/>
      <c r="W222" s="125" t="s">
        <v>157</v>
      </c>
      <c r="X222" s="125" t="s">
        <v>6</v>
      </c>
      <c r="Y222" s="125" t="s">
        <v>164</v>
      </c>
    </row>
    <row r="223" spans="1:25" hidden="1" x14ac:dyDescent="0.25">
      <c r="A223" s="193" t="s">
        <v>55</v>
      </c>
      <c r="B223" s="158">
        <v>45721</v>
      </c>
      <c r="C223" s="159" t="s">
        <v>242</v>
      </c>
      <c r="D223" s="159"/>
      <c r="E223" s="160">
        <v>726.68</v>
      </c>
      <c r="F223" s="160">
        <v>0</v>
      </c>
      <c r="G223" s="194">
        <f>Tabla3[[#This Row],[INGRESOS]]-Tabla3[[#This Row],[EGRESOS]]</f>
        <v>-726.68</v>
      </c>
      <c r="H223" s="194">
        <v>-7320194.4400000004</v>
      </c>
      <c r="I223" s="161">
        <v>1140</v>
      </c>
      <c r="J223" s="162">
        <f>Tabla3[[#This Row],[EGRESOS]]/Tabla3[[#This Row],[TC]]</f>
        <v>0.63743859649122803</v>
      </c>
      <c r="K223" s="162">
        <f>Tabla3[[#This Row],[INGRESOS]]/Tabla3[[#This Row],[TC]]</f>
        <v>0</v>
      </c>
      <c r="L223" s="125" t="s">
        <v>150</v>
      </c>
      <c r="M223" s="125" t="s">
        <v>151</v>
      </c>
      <c r="N223" s="125" t="s">
        <v>238</v>
      </c>
      <c r="O223" s="125" t="s">
        <v>159</v>
      </c>
      <c r="P223" s="125" t="s">
        <v>160</v>
      </c>
      <c r="Q223" s="125" t="s">
        <v>161</v>
      </c>
      <c r="R223" s="125" t="s">
        <v>179</v>
      </c>
      <c r="S223" s="125"/>
      <c r="T223" s="125"/>
      <c r="U223" s="125" t="s">
        <v>376</v>
      </c>
      <c r="V223" s="125"/>
      <c r="W223" s="125" t="s">
        <v>157</v>
      </c>
      <c r="X223" s="125" t="s">
        <v>6</v>
      </c>
      <c r="Y223" s="125" t="s">
        <v>164</v>
      </c>
    </row>
    <row r="224" spans="1:25" hidden="1" x14ac:dyDescent="0.25">
      <c r="A224" s="193" t="s">
        <v>55</v>
      </c>
      <c r="B224" s="158">
        <v>45723</v>
      </c>
      <c r="C224" s="159" t="s">
        <v>455</v>
      </c>
      <c r="D224" s="159" t="s">
        <v>456</v>
      </c>
      <c r="E224" s="160">
        <v>453725</v>
      </c>
      <c r="F224" s="160">
        <v>0</v>
      </c>
      <c r="G224" s="194">
        <f>Tabla3[[#This Row],[INGRESOS]]-Tabla3[[#This Row],[EGRESOS]]</f>
        <v>-453725</v>
      </c>
      <c r="H224" s="194">
        <v>-7773919.4400000004</v>
      </c>
      <c r="I224" s="161">
        <v>1140</v>
      </c>
      <c r="J224" s="162">
        <f>Tabla3[[#This Row],[EGRESOS]]/Tabla3[[#This Row],[TC]]</f>
        <v>398.00438596491227</v>
      </c>
      <c r="K224" s="162">
        <f>Tabla3[[#This Row],[INGRESOS]]/Tabla3[[#This Row],[TC]]</f>
        <v>0</v>
      </c>
      <c r="L224" s="125" t="s">
        <v>150</v>
      </c>
      <c r="M224" s="125" t="s">
        <v>151</v>
      </c>
      <c r="N224" s="125" t="s">
        <v>238</v>
      </c>
      <c r="O224" s="125" t="s">
        <v>194</v>
      </c>
      <c r="P224" s="125" t="s">
        <v>195</v>
      </c>
      <c r="Q224" s="125" t="s">
        <v>432</v>
      </c>
      <c r="R224" s="125" t="s">
        <v>457</v>
      </c>
      <c r="S224" s="125" t="s">
        <v>458</v>
      </c>
      <c r="T224" s="125"/>
      <c r="U224" s="125" t="s">
        <v>376</v>
      </c>
      <c r="V224" s="125"/>
      <c r="W224" s="125" t="s">
        <v>157</v>
      </c>
      <c r="X224" s="125" t="s">
        <v>6</v>
      </c>
      <c r="Y224" s="125" t="s">
        <v>164</v>
      </c>
    </row>
    <row r="225" spans="1:25" hidden="1" x14ac:dyDescent="0.25">
      <c r="A225" s="193" t="s">
        <v>55</v>
      </c>
      <c r="B225" s="158">
        <v>45723</v>
      </c>
      <c r="C225" s="159" t="s">
        <v>459</v>
      </c>
      <c r="D225" s="159"/>
      <c r="E225" s="160">
        <v>0</v>
      </c>
      <c r="F225" s="160">
        <v>600000</v>
      </c>
      <c r="G225" s="194">
        <f>Tabla3[[#This Row],[INGRESOS]]-Tabla3[[#This Row],[EGRESOS]]</f>
        <v>600000</v>
      </c>
      <c r="H225" s="194">
        <v>-7173919.4400000004</v>
      </c>
      <c r="I225" s="161">
        <v>1140</v>
      </c>
      <c r="J225" s="162">
        <f>Tabla3[[#This Row],[EGRESOS]]/Tabla3[[#This Row],[TC]]</f>
        <v>0</v>
      </c>
      <c r="K225" s="162">
        <f>Tabla3[[#This Row],[INGRESOS]]/Tabla3[[#This Row],[TC]]</f>
        <v>526.31578947368416</v>
      </c>
      <c r="L225" s="125" t="s">
        <v>150</v>
      </c>
      <c r="M225" s="125" t="s">
        <v>151</v>
      </c>
      <c r="N225" s="125" t="s">
        <v>238</v>
      </c>
      <c r="O225" s="125" t="s">
        <v>153</v>
      </c>
      <c r="P225" s="125" t="s">
        <v>154</v>
      </c>
      <c r="Q225" s="125" t="s">
        <v>155</v>
      </c>
      <c r="R225" s="125" t="s">
        <v>460</v>
      </c>
      <c r="S225" s="125"/>
      <c r="T225" s="125"/>
      <c r="U225" s="125" t="s">
        <v>375</v>
      </c>
      <c r="V225" s="125"/>
      <c r="W225" s="125" t="s">
        <v>157</v>
      </c>
      <c r="X225" s="125"/>
      <c r="Y225" s="125"/>
    </row>
    <row r="226" spans="1:25" hidden="1" x14ac:dyDescent="0.25">
      <c r="A226" s="193" t="s">
        <v>55</v>
      </c>
      <c r="B226" s="158">
        <v>45723</v>
      </c>
      <c r="C226" s="159" t="s">
        <v>242</v>
      </c>
      <c r="D226" s="159"/>
      <c r="E226" s="160">
        <v>2722.35</v>
      </c>
      <c r="F226" s="160">
        <v>0</v>
      </c>
      <c r="G226" s="194">
        <f>Tabla3[[#This Row],[INGRESOS]]-Tabla3[[#This Row],[EGRESOS]]</f>
        <v>-2722.35</v>
      </c>
      <c r="H226" s="194">
        <v>-7176641.79</v>
      </c>
      <c r="I226" s="161">
        <v>1140</v>
      </c>
      <c r="J226" s="162">
        <f>Tabla3[[#This Row],[EGRESOS]]/Tabla3[[#This Row],[TC]]</f>
        <v>2.3880263157894737</v>
      </c>
      <c r="K226" s="162">
        <f>Tabla3[[#This Row],[INGRESOS]]/Tabla3[[#This Row],[TC]]</f>
        <v>0</v>
      </c>
      <c r="L226" s="125" t="s">
        <v>150</v>
      </c>
      <c r="M226" s="125" t="s">
        <v>151</v>
      </c>
      <c r="N226" s="125" t="s">
        <v>238</v>
      </c>
      <c r="O226" s="125" t="s">
        <v>159</v>
      </c>
      <c r="P226" s="125" t="s">
        <v>160</v>
      </c>
      <c r="Q226" s="125" t="s">
        <v>161</v>
      </c>
      <c r="R226" s="125" t="s">
        <v>162</v>
      </c>
      <c r="S226" s="125"/>
      <c r="T226" s="125"/>
      <c r="U226" s="125" t="s">
        <v>376</v>
      </c>
      <c r="V226" s="125"/>
      <c r="W226" s="125" t="s">
        <v>157</v>
      </c>
      <c r="X226" s="125" t="s">
        <v>6</v>
      </c>
      <c r="Y226" s="125" t="s">
        <v>164</v>
      </c>
    </row>
    <row r="227" spans="1:25" hidden="1" x14ac:dyDescent="0.25">
      <c r="A227" s="193" t="s">
        <v>55</v>
      </c>
      <c r="B227" s="158">
        <v>45726</v>
      </c>
      <c r="C227" s="159" t="s">
        <v>254</v>
      </c>
      <c r="D227" s="159"/>
      <c r="E227" s="160">
        <v>20000</v>
      </c>
      <c r="F227" s="160">
        <v>0</v>
      </c>
      <c r="G227" s="194">
        <f>Tabla3[[#This Row],[INGRESOS]]-Tabla3[[#This Row],[EGRESOS]]</f>
        <v>-20000</v>
      </c>
      <c r="H227" s="194">
        <v>-7196641.79</v>
      </c>
      <c r="I227" s="161">
        <v>1140</v>
      </c>
      <c r="J227" s="162">
        <f>Tabla3[[#This Row],[EGRESOS]]/Tabla3[[#This Row],[TC]]</f>
        <v>17.543859649122808</v>
      </c>
      <c r="K227" s="162">
        <f>Tabla3[[#This Row],[INGRESOS]]/Tabla3[[#This Row],[TC]]</f>
        <v>0</v>
      </c>
      <c r="L227" s="125" t="s">
        <v>150</v>
      </c>
      <c r="M227" s="125" t="s">
        <v>151</v>
      </c>
      <c r="N227" s="125" t="s">
        <v>238</v>
      </c>
      <c r="O227" s="125" t="s">
        <v>153</v>
      </c>
      <c r="P227" s="125" t="s">
        <v>154</v>
      </c>
      <c r="Q227" s="125" t="s">
        <v>155</v>
      </c>
      <c r="R227" s="125" t="s">
        <v>178</v>
      </c>
      <c r="S227" s="125"/>
      <c r="T227" s="125"/>
      <c r="U227" s="125" t="s">
        <v>375</v>
      </c>
      <c r="V227" s="125"/>
      <c r="W227" s="125" t="s">
        <v>157</v>
      </c>
      <c r="X227" s="125"/>
      <c r="Y227" s="125"/>
    </row>
    <row r="228" spans="1:25" hidden="1" x14ac:dyDescent="0.25">
      <c r="A228" s="193" t="s">
        <v>55</v>
      </c>
      <c r="B228" s="158">
        <v>45727</v>
      </c>
      <c r="C228" s="159" t="s">
        <v>455</v>
      </c>
      <c r="D228" s="159" t="s">
        <v>461</v>
      </c>
      <c r="E228" s="160">
        <v>87437.25</v>
      </c>
      <c r="F228" s="160">
        <v>0</v>
      </c>
      <c r="G228" s="194">
        <f>Tabla3[[#This Row],[INGRESOS]]-Tabla3[[#This Row],[EGRESOS]]</f>
        <v>-87437.25</v>
      </c>
      <c r="H228" s="194">
        <v>-7284079.04</v>
      </c>
      <c r="I228" s="161">
        <v>1140</v>
      </c>
      <c r="J228" s="162">
        <f>Tabla3[[#This Row],[EGRESOS]]/Tabla3[[#This Row],[TC]]</f>
        <v>76.699342105263156</v>
      </c>
      <c r="K228" s="162">
        <f>Tabla3[[#This Row],[INGRESOS]]/Tabla3[[#This Row],[TC]]</f>
        <v>0</v>
      </c>
      <c r="L228" s="125" t="s">
        <v>150</v>
      </c>
      <c r="M228" s="125" t="s">
        <v>151</v>
      </c>
      <c r="N228" s="125" t="s">
        <v>238</v>
      </c>
      <c r="O228" s="125" t="s">
        <v>194</v>
      </c>
      <c r="P228" s="125" t="s">
        <v>195</v>
      </c>
      <c r="Q228" s="125" t="s">
        <v>200</v>
      </c>
      <c r="R228" s="125"/>
      <c r="S228" s="125" t="s">
        <v>462</v>
      </c>
      <c r="T228" s="125" t="s">
        <v>463</v>
      </c>
      <c r="U228" s="125" t="s">
        <v>380</v>
      </c>
      <c r="V228" s="125"/>
      <c r="W228" s="125" t="s">
        <v>157</v>
      </c>
      <c r="X228" s="125" t="s">
        <v>187</v>
      </c>
      <c r="Y228" s="125" t="s">
        <v>164</v>
      </c>
    </row>
    <row r="229" spans="1:25" hidden="1" x14ac:dyDescent="0.25">
      <c r="A229" s="193" t="s">
        <v>55</v>
      </c>
      <c r="B229" s="158">
        <v>45727</v>
      </c>
      <c r="C229" s="159" t="s">
        <v>455</v>
      </c>
      <c r="D229" s="159" t="s">
        <v>464</v>
      </c>
      <c r="E229" s="160">
        <v>448263.38</v>
      </c>
      <c r="F229" s="160">
        <v>0</v>
      </c>
      <c r="G229" s="194">
        <f>Tabla3[[#This Row],[INGRESOS]]-Tabla3[[#This Row],[EGRESOS]]</f>
        <v>-448263.38</v>
      </c>
      <c r="H229" s="194">
        <v>-7644905.1699999999</v>
      </c>
      <c r="I229" s="161">
        <v>1140</v>
      </c>
      <c r="J229" s="162">
        <f>Tabla3[[#This Row],[EGRESOS]]/Tabla3[[#This Row],[TC]]</f>
        <v>393.21349122807015</v>
      </c>
      <c r="K229" s="162">
        <f>Tabla3[[#This Row],[INGRESOS]]/Tabla3[[#This Row],[TC]]</f>
        <v>0</v>
      </c>
      <c r="L229" s="125" t="s">
        <v>150</v>
      </c>
      <c r="M229" s="125" t="s">
        <v>151</v>
      </c>
      <c r="N229" s="125" t="s">
        <v>238</v>
      </c>
      <c r="O229" s="125" t="s">
        <v>194</v>
      </c>
      <c r="P229" s="125" t="s">
        <v>195</v>
      </c>
      <c r="Q229" s="125" t="s">
        <v>200</v>
      </c>
      <c r="R229" s="125"/>
      <c r="S229" s="125" t="s">
        <v>465</v>
      </c>
      <c r="T229" s="125" t="s">
        <v>466</v>
      </c>
      <c r="U229" s="125" t="s">
        <v>380</v>
      </c>
      <c r="V229" s="125"/>
      <c r="W229" s="125" t="s">
        <v>157</v>
      </c>
      <c r="X229" s="125" t="s">
        <v>187</v>
      </c>
      <c r="Y229" s="125" t="s">
        <v>164</v>
      </c>
    </row>
    <row r="230" spans="1:25" hidden="1" x14ac:dyDescent="0.25">
      <c r="A230" s="193" t="s">
        <v>55</v>
      </c>
      <c r="B230" s="158">
        <v>45727</v>
      </c>
      <c r="C230" s="159" t="s">
        <v>467</v>
      </c>
      <c r="D230" s="159"/>
      <c r="E230" s="160">
        <v>0</v>
      </c>
      <c r="F230" s="160">
        <v>550000</v>
      </c>
      <c r="G230" s="194">
        <f>Tabla3[[#This Row],[INGRESOS]]-Tabla3[[#This Row],[EGRESOS]]</f>
        <v>550000</v>
      </c>
      <c r="H230" s="194">
        <v>-7182342</v>
      </c>
      <c r="I230" s="161">
        <v>1140</v>
      </c>
      <c r="J230" s="162">
        <f>Tabla3[[#This Row],[EGRESOS]]/Tabla3[[#This Row],[TC]]</f>
        <v>0</v>
      </c>
      <c r="K230" s="162">
        <f>Tabla3[[#This Row],[INGRESOS]]/Tabla3[[#This Row],[TC]]</f>
        <v>482.45614035087721</v>
      </c>
      <c r="L230" s="125" t="s">
        <v>150</v>
      </c>
      <c r="M230" s="125" t="s">
        <v>151</v>
      </c>
      <c r="N230" s="125" t="s">
        <v>238</v>
      </c>
      <c r="O230" s="125" t="s">
        <v>159</v>
      </c>
      <c r="P230" s="125" t="s">
        <v>166</v>
      </c>
      <c r="Q230" s="125" t="s">
        <v>407</v>
      </c>
      <c r="R230" s="125"/>
      <c r="S230" s="125" t="s">
        <v>169</v>
      </c>
      <c r="T230" s="125"/>
      <c r="U230" s="125" t="s">
        <v>408</v>
      </c>
      <c r="V230" s="125" t="s">
        <v>169</v>
      </c>
      <c r="W230" s="125" t="s">
        <v>157</v>
      </c>
      <c r="X230" s="125" t="s">
        <v>164</v>
      </c>
      <c r="Y230" s="125" t="s">
        <v>409</v>
      </c>
    </row>
    <row r="231" spans="1:25" hidden="1" x14ac:dyDescent="0.25">
      <c r="A231" s="193" t="s">
        <v>55</v>
      </c>
      <c r="B231" s="158">
        <v>45727</v>
      </c>
      <c r="C231" s="159" t="s">
        <v>242</v>
      </c>
      <c r="D231" s="159"/>
      <c r="E231" s="160">
        <v>3214.2</v>
      </c>
      <c r="F231" s="160">
        <v>0</v>
      </c>
      <c r="G231" s="194">
        <f>Tabla3[[#This Row],[INGRESOS]]-Tabla3[[#This Row],[EGRESOS]]</f>
        <v>-3214.2</v>
      </c>
      <c r="H231" s="194">
        <v>-7185556.6200000001</v>
      </c>
      <c r="I231" s="161">
        <v>1140</v>
      </c>
      <c r="J231" s="162">
        <f>Tabla3[[#This Row],[EGRESOS]]/Tabla3[[#This Row],[TC]]</f>
        <v>2.8194736842105264</v>
      </c>
      <c r="K231" s="162">
        <f>Tabla3[[#This Row],[INGRESOS]]/Tabla3[[#This Row],[TC]]</f>
        <v>0</v>
      </c>
      <c r="L231" s="125" t="s">
        <v>150</v>
      </c>
      <c r="M231" s="125" t="s">
        <v>151</v>
      </c>
      <c r="N231" s="125" t="s">
        <v>238</v>
      </c>
      <c r="O231" s="125" t="s">
        <v>159</v>
      </c>
      <c r="P231" s="125" t="s">
        <v>160</v>
      </c>
      <c r="Q231" s="125" t="s">
        <v>161</v>
      </c>
      <c r="R231" s="125" t="s">
        <v>179</v>
      </c>
      <c r="S231" s="125"/>
      <c r="T231" s="125"/>
      <c r="U231" s="125" t="s">
        <v>376</v>
      </c>
      <c r="V231" s="125"/>
      <c r="W231" s="125" t="s">
        <v>157</v>
      </c>
      <c r="X231" s="125" t="s">
        <v>6</v>
      </c>
      <c r="Y231" s="125" t="s">
        <v>164</v>
      </c>
    </row>
    <row r="232" spans="1:25" hidden="1" x14ac:dyDescent="0.25">
      <c r="A232" s="193" t="s">
        <v>55</v>
      </c>
      <c r="B232" s="158">
        <v>45727</v>
      </c>
      <c r="C232" s="159" t="s">
        <v>468</v>
      </c>
      <c r="D232" s="159"/>
      <c r="E232" s="160">
        <v>3300</v>
      </c>
      <c r="F232" s="160">
        <v>0</v>
      </c>
      <c r="G232" s="194">
        <f>Tabla3[[#This Row],[INGRESOS]]-Tabla3[[#This Row],[EGRESOS]]</f>
        <v>-3300</v>
      </c>
      <c r="H232" s="194">
        <v>-7188856.6200000001</v>
      </c>
      <c r="I232" s="161">
        <v>1140</v>
      </c>
      <c r="J232" s="162">
        <f>Tabla3[[#This Row],[EGRESOS]]/Tabla3[[#This Row],[TC]]</f>
        <v>2.8947368421052633</v>
      </c>
      <c r="K232" s="162">
        <f>Tabla3[[#This Row],[INGRESOS]]/Tabla3[[#This Row],[TC]]</f>
        <v>0</v>
      </c>
      <c r="L232" s="125" t="s">
        <v>150</v>
      </c>
      <c r="M232" s="125" t="s">
        <v>151</v>
      </c>
      <c r="N232" s="125" t="s">
        <v>238</v>
      </c>
      <c r="O232" s="125" t="s">
        <v>159</v>
      </c>
      <c r="P232" s="125" t="s">
        <v>160</v>
      </c>
      <c r="Q232" s="125" t="s">
        <v>161</v>
      </c>
      <c r="R232" s="125" t="s">
        <v>179</v>
      </c>
      <c r="S232" s="125"/>
      <c r="T232" s="125"/>
      <c r="U232" s="125" t="s">
        <v>376</v>
      </c>
      <c r="V232" s="125"/>
      <c r="W232" s="125" t="s">
        <v>157</v>
      </c>
      <c r="X232" s="125" t="s">
        <v>6</v>
      </c>
      <c r="Y232" s="125" t="s">
        <v>164</v>
      </c>
    </row>
    <row r="233" spans="1:25" hidden="1" x14ac:dyDescent="0.25">
      <c r="A233" s="193" t="s">
        <v>55</v>
      </c>
      <c r="B233" s="158">
        <v>45728</v>
      </c>
      <c r="C233" s="159" t="s">
        <v>254</v>
      </c>
      <c r="D233" s="159"/>
      <c r="E233" s="160">
        <v>6100</v>
      </c>
      <c r="F233" s="160">
        <v>0</v>
      </c>
      <c r="G233" s="194">
        <f>Tabla3[[#This Row],[INGRESOS]]-Tabla3[[#This Row],[EGRESOS]]</f>
        <v>-6100</v>
      </c>
      <c r="H233" s="194">
        <v>-7199956.6200000001</v>
      </c>
      <c r="I233" s="161">
        <v>1140</v>
      </c>
      <c r="J233" s="162">
        <f>Tabla3[[#This Row],[EGRESOS]]/Tabla3[[#This Row],[TC]]</f>
        <v>5.3508771929824563</v>
      </c>
      <c r="K233" s="162">
        <f>Tabla3[[#This Row],[INGRESOS]]/Tabla3[[#This Row],[TC]]</f>
        <v>0</v>
      </c>
      <c r="L233" s="125" t="s">
        <v>150</v>
      </c>
      <c r="M233" s="125" t="s">
        <v>151</v>
      </c>
      <c r="N233" s="125" t="s">
        <v>238</v>
      </c>
      <c r="O233" s="125" t="s">
        <v>153</v>
      </c>
      <c r="P233" s="125" t="s">
        <v>154</v>
      </c>
      <c r="Q233" s="125" t="s">
        <v>155</v>
      </c>
      <c r="R233" s="125" t="s">
        <v>348</v>
      </c>
      <c r="S233" s="125"/>
      <c r="T233" s="125"/>
      <c r="U233" s="125" t="s">
        <v>375</v>
      </c>
      <c r="V233" s="125"/>
      <c r="W233" s="125"/>
      <c r="X233" s="125"/>
      <c r="Y233" s="125"/>
    </row>
    <row r="234" spans="1:25" hidden="1" x14ac:dyDescent="0.25">
      <c r="A234" s="193" t="s">
        <v>55</v>
      </c>
      <c r="B234" s="158">
        <v>45728</v>
      </c>
      <c r="C234" s="159" t="s">
        <v>254</v>
      </c>
      <c r="D234" s="159"/>
      <c r="E234" s="160">
        <v>5000</v>
      </c>
      <c r="F234" s="160">
        <v>0</v>
      </c>
      <c r="G234" s="194">
        <f>Tabla3[[#This Row],[INGRESOS]]-Tabla3[[#This Row],[EGRESOS]]</f>
        <v>-5000</v>
      </c>
      <c r="H234" s="194">
        <v>-7193856.6200000001</v>
      </c>
      <c r="I234" s="161">
        <v>1140</v>
      </c>
      <c r="J234" s="162">
        <f>Tabla3[[#This Row],[EGRESOS]]/Tabla3[[#This Row],[TC]]</f>
        <v>4.3859649122807021</v>
      </c>
      <c r="K234" s="162">
        <f>Tabla3[[#This Row],[INGRESOS]]/Tabla3[[#This Row],[TC]]</f>
        <v>0</v>
      </c>
      <c r="L234" s="125" t="s">
        <v>150</v>
      </c>
      <c r="M234" s="125" t="s">
        <v>151</v>
      </c>
      <c r="N234" s="125" t="s">
        <v>238</v>
      </c>
      <c r="O234" s="125" t="s">
        <v>153</v>
      </c>
      <c r="P234" s="125" t="s">
        <v>154</v>
      </c>
      <c r="Q234" s="125" t="s">
        <v>155</v>
      </c>
      <c r="R234" s="125" t="s">
        <v>178</v>
      </c>
      <c r="S234" s="125"/>
      <c r="T234" s="125"/>
      <c r="U234" s="125" t="s">
        <v>375</v>
      </c>
      <c r="V234" s="125"/>
      <c r="W234" s="125"/>
      <c r="X234" s="125"/>
      <c r="Y234" s="125"/>
    </row>
    <row r="235" spans="1:25" hidden="1" x14ac:dyDescent="0.25">
      <c r="A235" s="193" t="s">
        <v>55</v>
      </c>
      <c r="B235" s="158">
        <v>45734</v>
      </c>
      <c r="C235" s="159" t="s">
        <v>455</v>
      </c>
      <c r="D235" s="159" t="s">
        <v>469</v>
      </c>
      <c r="E235" s="160">
        <v>757427.09</v>
      </c>
      <c r="F235" s="160">
        <v>0</v>
      </c>
      <c r="G235" s="194">
        <f>Tabla3[[#This Row],[INGRESOS]]-Tabla3[[#This Row],[EGRESOS]]</f>
        <v>-757427.09</v>
      </c>
      <c r="H235" s="194">
        <v>-7957383.71</v>
      </c>
      <c r="I235" s="161">
        <v>1140</v>
      </c>
      <c r="J235" s="162">
        <f>Tabla3[[#This Row],[EGRESOS]]/Tabla3[[#This Row],[TC]]</f>
        <v>664.40972807017545</v>
      </c>
      <c r="K235" s="162">
        <f>Tabla3[[#This Row],[INGRESOS]]/Tabla3[[#This Row],[TC]]</f>
        <v>0</v>
      </c>
      <c r="L235" s="125" t="s">
        <v>150</v>
      </c>
      <c r="M235" s="125" t="s">
        <v>151</v>
      </c>
      <c r="N235" s="125" t="s">
        <v>238</v>
      </c>
      <c r="O235" s="125" t="s">
        <v>194</v>
      </c>
      <c r="P235" s="125" t="s">
        <v>195</v>
      </c>
      <c r="Q235" s="125" t="s">
        <v>470</v>
      </c>
      <c r="R235" s="125" t="s">
        <v>471</v>
      </c>
      <c r="S235" s="125" t="s">
        <v>472</v>
      </c>
      <c r="T235" s="125"/>
      <c r="U235" s="125" t="s">
        <v>380</v>
      </c>
      <c r="V235" s="125"/>
      <c r="W235" s="125" t="s">
        <v>157</v>
      </c>
      <c r="X235" s="125" t="s">
        <v>187</v>
      </c>
      <c r="Y235" s="125" t="s">
        <v>164</v>
      </c>
    </row>
    <row r="236" spans="1:25" hidden="1" x14ac:dyDescent="0.25">
      <c r="A236" s="193" t="s">
        <v>55</v>
      </c>
      <c r="B236" s="158">
        <v>45734</v>
      </c>
      <c r="C236" s="159" t="s">
        <v>473</v>
      </c>
      <c r="D236" s="159"/>
      <c r="E236" s="160">
        <v>0</v>
      </c>
      <c r="F236" s="160">
        <v>760000</v>
      </c>
      <c r="G236" s="194">
        <f>Tabla3[[#This Row],[INGRESOS]]-Tabla3[[#This Row],[EGRESOS]]</f>
        <v>760000</v>
      </c>
      <c r="H236" s="194">
        <v>-7197383.71</v>
      </c>
      <c r="I236" s="161">
        <v>1140</v>
      </c>
      <c r="J236" s="162">
        <f>Tabla3[[#This Row],[EGRESOS]]/Tabla3[[#This Row],[TC]]</f>
        <v>0</v>
      </c>
      <c r="K236" s="162">
        <f>Tabla3[[#This Row],[INGRESOS]]/Tabla3[[#This Row],[TC]]</f>
        <v>666.66666666666663</v>
      </c>
      <c r="L236" s="125" t="s">
        <v>150</v>
      </c>
      <c r="M236" s="125" t="s">
        <v>151</v>
      </c>
      <c r="N236" s="125" t="s">
        <v>238</v>
      </c>
      <c r="O236" s="125" t="s">
        <v>153</v>
      </c>
      <c r="P236" s="125" t="s">
        <v>154</v>
      </c>
      <c r="Q236" s="125" t="s">
        <v>155</v>
      </c>
      <c r="R236" s="125" t="s">
        <v>450</v>
      </c>
      <c r="S236" s="125"/>
      <c r="T236" s="125"/>
      <c r="U236" s="125" t="s">
        <v>375</v>
      </c>
      <c r="V236" s="125"/>
      <c r="W236" s="125"/>
      <c r="X236" s="125"/>
      <c r="Y236" s="125"/>
    </row>
    <row r="237" spans="1:25" hidden="1" x14ac:dyDescent="0.25">
      <c r="A237" s="193" t="s">
        <v>55</v>
      </c>
      <c r="B237" s="158">
        <v>45734</v>
      </c>
      <c r="C237" s="159" t="s">
        <v>242</v>
      </c>
      <c r="D237" s="159"/>
      <c r="E237" s="160">
        <v>4544.5600000000004</v>
      </c>
      <c r="F237" s="160">
        <v>0</v>
      </c>
      <c r="G237" s="194">
        <f>Tabla3[[#This Row],[INGRESOS]]-Tabla3[[#This Row],[EGRESOS]]</f>
        <v>-4544.5600000000004</v>
      </c>
      <c r="H237" s="194">
        <v>-7201928.2699999996</v>
      </c>
      <c r="I237" s="161">
        <v>1140</v>
      </c>
      <c r="J237" s="162">
        <f>Tabla3[[#This Row],[EGRESOS]]/Tabla3[[#This Row],[TC]]</f>
        <v>3.9864561403508776</v>
      </c>
      <c r="K237" s="162">
        <f>Tabla3[[#This Row],[INGRESOS]]/Tabla3[[#This Row],[TC]]</f>
        <v>0</v>
      </c>
      <c r="L237" s="125" t="s">
        <v>150</v>
      </c>
      <c r="M237" s="125" t="s">
        <v>151</v>
      </c>
      <c r="N237" s="125" t="s">
        <v>238</v>
      </c>
      <c r="O237" s="125" t="s">
        <v>159</v>
      </c>
      <c r="P237" s="125" t="s">
        <v>160</v>
      </c>
      <c r="Q237" s="125" t="s">
        <v>161</v>
      </c>
      <c r="R237" s="125" t="s">
        <v>179</v>
      </c>
      <c r="S237" s="125"/>
      <c r="T237" s="125"/>
      <c r="U237" s="125" t="s">
        <v>376</v>
      </c>
      <c r="V237" s="125"/>
      <c r="W237" s="125" t="s">
        <v>157</v>
      </c>
      <c r="X237" s="125" t="s">
        <v>6</v>
      </c>
      <c r="Y237" s="125" t="s">
        <v>164</v>
      </c>
    </row>
    <row r="238" spans="1:25" hidden="1" x14ac:dyDescent="0.25">
      <c r="A238" s="193" t="s">
        <v>55</v>
      </c>
      <c r="B238" s="158">
        <v>45735</v>
      </c>
      <c r="C238" s="159" t="s">
        <v>473</v>
      </c>
      <c r="D238" s="159"/>
      <c r="E238" s="160">
        <v>0</v>
      </c>
      <c r="F238" s="160">
        <v>20000</v>
      </c>
      <c r="G238" s="194">
        <f>Tabla3[[#This Row],[INGRESOS]]-Tabla3[[#This Row],[EGRESOS]]</f>
        <v>20000</v>
      </c>
      <c r="H238" s="194">
        <v>7181928.2699999996</v>
      </c>
      <c r="I238" s="161">
        <v>1140</v>
      </c>
      <c r="J238" s="162">
        <f>Tabla3[[#This Row],[EGRESOS]]/Tabla3[[#This Row],[TC]]</f>
        <v>0</v>
      </c>
      <c r="K238" s="162">
        <f>Tabla3[[#This Row],[INGRESOS]]/Tabla3[[#This Row],[TC]]</f>
        <v>17.543859649122808</v>
      </c>
      <c r="L238" s="125" t="s">
        <v>150</v>
      </c>
      <c r="M238" s="125" t="s">
        <v>151</v>
      </c>
      <c r="N238" s="125" t="s">
        <v>238</v>
      </c>
      <c r="O238" s="125" t="s">
        <v>153</v>
      </c>
      <c r="P238" s="125" t="s">
        <v>154</v>
      </c>
      <c r="Q238" s="125" t="s">
        <v>155</v>
      </c>
      <c r="R238" s="125" t="s">
        <v>193</v>
      </c>
      <c r="S238" s="125"/>
      <c r="T238" s="125"/>
      <c r="U238" s="125" t="s">
        <v>375</v>
      </c>
      <c r="V238" s="125"/>
      <c r="W238" s="125"/>
      <c r="X238" s="125"/>
      <c r="Y238" s="125"/>
    </row>
    <row r="239" spans="1:25" hidden="1" x14ac:dyDescent="0.25">
      <c r="A239" s="193" t="s">
        <v>55</v>
      </c>
      <c r="B239" s="158">
        <v>45742</v>
      </c>
      <c r="C239" s="159" t="s">
        <v>455</v>
      </c>
      <c r="D239" s="159" t="s">
        <v>474</v>
      </c>
      <c r="E239" s="160">
        <v>133425.44</v>
      </c>
      <c r="F239" s="160">
        <v>0</v>
      </c>
      <c r="G239" s="194">
        <f>Tabla3[[#This Row],[INGRESOS]]-Tabla3[[#This Row],[EGRESOS]]</f>
        <v>-133425.44</v>
      </c>
      <c r="H239" s="194">
        <v>-7315353.71</v>
      </c>
      <c r="I239" s="161">
        <v>1140</v>
      </c>
      <c r="J239" s="162">
        <f>Tabla3[[#This Row],[EGRESOS]]/Tabla3[[#This Row],[TC]]</f>
        <v>117.0398596491228</v>
      </c>
      <c r="K239" s="162">
        <f>Tabla3[[#This Row],[INGRESOS]]/Tabla3[[#This Row],[TC]]</f>
        <v>0</v>
      </c>
      <c r="L239" s="125" t="s">
        <v>150</v>
      </c>
      <c r="M239" s="125" t="s">
        <v>151</v>
      </c>
      <c r="N239" s="125" t="s">
        <v>238</v>
      </c>
      <c r="O239" s="125" t="s">
        <v>222</v>
      </c>
      <c r="P239" s="125" t="s">
        <v>223</v>
      </c>
      <c r="Q239" s="125" t="s">
        <v>224</v>
      </c>
      <c r="R239" s="125" t="s">
        <v>196</v>
      </c>
      <c r="S239" s="125" t="s">
        <v>475</v>
      </c>
      <c r="T239" s="125" t="s">
        <v>476</v>
      </c>
      <c r="U239" s="125" t="s">
        <v>380</v>
      </c>
      <c r="V239" s="125"/>
      <c r="W239" s="125" t="s">
        <v>157</v>
      </c>
      <c r="X239" s="125" t="s">
        <v>187</v>
      </c>
      <c r="Y239" s="125" t="s">
        <v>164</v>
      </c>
    </row>
    <row r="240" spans="1:25" hidden="1" x14ac:dyDescent="0.25">
      <c r="A240" s="193" t="s">
        <v>55</v>
      </c>
      <c r="B240" s="158">
        <v>45742</v>
      </c>
      <c r="C240" s="159" t="s">
        <v>455</v>
      </c>
      <c r="D240" s="159" t="s">
        <v>477</v>
      </c>
      <c r="E240" s="160">
        <v>1550000</v>
      </c>
      <c r="F240" s="160">
        <v>0</v>
      </c>
      <c r="G240" s="194">
        <f>Tabla3[[#This Row],[INGRESOS]]-Tabla3[[#This Row],[EGRESOS]]</f>
        <v>-1550000</v>
      </c>
      <c r="H240" s="194">
        <v>-8731928.2699999996</v>
      </c>
      <c r="I240" s="161">
        <v>1140</v>
      </c>
      <c r="J240" s="162">
        <f>Tabla3[[#This Row],[EGRESOS]]/Tabla3[[#This Row],[TC]]</f>
        <v>1359.6491228070176</v>
      </c>
      <c r="K240" s="162">
        <f>Tabla3[[#This Row],[INGRESOS]]/Tabla3[[#This Row],[TC]]</f>
        <v>0</v>
      </c>
      <c r="L240" s="125" t="s">
        <v>150</v>
      </c>
      <c r="M240" s="125" t="s">
        <v>151</v>
      </c>
      <c r="N240" s="125" t="s">
        <v>238</v>
      </c>
      <c r="O240" s="125" t="s">
        <v>194</v>
      </c>
      <c r="P240" s="125" t="s">
        <v>229</v>
      </c>
      <c r="Q240" s="125" t="s">
        <v>230</v>
      </c>
      <c r="R240" s="125"/>
      <c r="S240" s="125" t="s">
        <v>231</v>
      </c>
      <c r="T240" s="125"/>
      <c r="U240" s="125" t="s">
        <v>381</v>
      </c>
      <c r="V240" s="125"/>
      <c r="W240" s="125" t="s">
        <v>157</v>
      </c>
      <c r="X240" s="125" t="s">
        <v>232</v>
      </c>
      <c r="Y240" s="125" t="s">
        <v>164</v>
      </c>
    </row>
    <row r="241" spans="1:25" hidden="1" x14ac:dyDescent="0.25">
      <c r="A241" s="193" t="s">
        <v>55</v>
      </c>
      <c r="B241" s="158">
        <v>45742</v>
      </c>
      <c r="C241" s="159" t="s">
        <v>473</v>
      </c>
      <c r="D241" s="159"/>
      <c r="E241" s="160">
        <v>0</v>
      </c>
      <c r="F241" s="160">
        <v>1700000</v>
      </c>
      <c r="G241" s="194">
        <f>Tabla3[[#This Row],[INGRESOS]]-Tabla3[[#This Row],[EGRESOS]]</f>
        <v>1700000</v>
      </c>
      <c r="H241" s="194">
        <v>-7165353.71</v>
      </c>
      <c r="I241" s="161">
        <v>1140</v>
      </c>
      <c r="J241" s="162">
        <f>Tabla3[[#This Row],[EGRESOS]]/Tabla3[[#This Row],[TC]]</f>
        <v>0</v>
      </c>
      <c r="K241" s="162">
        <f>Tabla3[[#This Row],[INGRESOS]]/Tabla3[[#This Row],[TC]]</f>
        <v>1491.2280701754387</v>
      </c>
      <c r="L241" s="125" t="s">
        <v>150</v>
      </c>
      <c r="M241" s="125" t="s">
        <v>151</v>
      </c>
      <c r="N241" s="125" t="s">
        <v>238</v>
      </c>
      <c r="O241" s="125" t="s">
        <v>153</v>
      </c>
      <c r="P241" s="125" t="s">
        <v>154</v>
      </c>
      <c r="Q241" s="125" t="s">
        <v>155</v>
      </c>
      <c r="R241" s="125" t="s">
        <v>266</v>
      </c>
      <c r="S241" s="125"/>
      <c r="T241" s="125"/>
      <c r="U241" s="125" t="s">
        <v>375</v>
      </c>
      <c r="V241" s="125"/>
      <c r="W241" s="125"/>
      <c r="X241" s="125"/>
      <c r="Y241" s="125"/>
    </row>
    <row r="242" spans="1:25" hidden="1" x14ac:dyDescent="0.25">
      <c r="A242" s="193" t="s">
        <v>55</v>
      </c>
      <c r="B242" s="158">
        <v>45742</v>
      </c>
      <c r="C242" s="159" t="s">
        <v>242</v>
      </c>
      <c r="D242" s="159"/>
      <c r="E242" s="160">
        <v>10100.549999999999</v>
      </c>
      <c r="F242" s="160">
        <v>0</v>
      </c>
      <c r="G242" s="194">
        <f>Tabla3[[#This Row],[INGRESOS]]-Tabla3[[#This Row],[EGRESOS]]</f>
        <v>-10100.549999999999</v>
      </c>
      <c r="H242" s="194">
        <v>-7175454.2599999998</v>
      </c>
      <c r="I242" s="161">
        <v>1140</v>
      </c>
      <c r="J242" s="162">
        <f>Tabla3[[#This Row],[EGRESOS]]/Tabla3[[#This Row],[TC]]</f>
        <v>8.8601315789473674</v>
      </c>
      <c r="K242" s="162">
        <f>Tabla3[[#This Row],[INGRESOS]]/Tabla3[[#This Row],[TC]]</f>
        <v>0</v>
      </c>
      <c r="L242" s="125" t="s">
        <v>150</v>
      </c>
      <c r="M242" s="125" t="s">
        <v>151</v>
      </c>
      <c r="N242" s="125" t="s">
        <v>238</v>
      </c>
      <c r="O242" s="125" t="s">
        <v>159</v>
      </c>
      <c r="P242" s="125" t="s">
        <v>160</v>
      </c>
      <c r="Q242" s="125" t="s">
        <v>161</v>
      </c>
      <c r="R242" s="125" t="s">
        <v>179</v>
      </c>
      <c r="S242" s="125"/>
      <c r="T242" s="125"/>
      <c r="U242" s="125" t="s">
        <v>376</v>
      </c>
      <c r="V242" s="125"/>
      <c r="W242" s="125" t="s">
        <v>157</v>
      </c>
      <c r="X242" s="125" t="s">
        <v>6</v>
      </c>
      <c r="Y242" s="125" t="s">
        <v>164</v>
      </c>
    </row>
    <row r="243" spans="1:25" hidden="1" x14ac:dyDescent="0.25">
      <c r="A243" s="193" t="s">
        <v>55</v>
      </c>
      <c r="B243" s="158">
        <v>45744</v>
      </c>
      <c r="C243" s="159" t="s">
        <v>246</v>
      </c>
      <c r="D243" s="159"/>
      <c r="E243" s="160">
        <v>8800</v>
      </c>
      <c r="F243" s="160">
        <v>0</v>
      </c>
      <c r="G243" s="194">
        <f>Tabla3[[#This Row],[INGRESOS]]-Tabla3[[#This Row],[EGRESOS]]</f>
        <v>-8800</v>
      </c>
      <c r="H243" s="194">
        <v>-7184254.2599999998</v>
      </c>
      <c r="I243" s="161">
        <v>1140</v>
      </c>
      <c r="J243" s="162">
        <f>Tabla3[[#This Row],[EGRESOS]]/Tabla3[[#This Row],[TC]]</f>
        <v>7.7192982456140351</v>
      </c>
      <c r="K243" s="162">
        <f>Tabla3[[#This Row],[INGRESOS]]/Tabla3[[#This Row],[TC]]</f>
        <v>0</v>
      </c>
      <c r="L243" s="125" t="s">
        <v>150</v>
      </c>
      <c r="M243" s="125" t="s">
        <v>151</v>
      </c>
      <c r="N243" s="125" t="s">
        <v>238</v>
      </c>
      <c r="O243" s="125" t="s">
        <v>362</v>
      </c>
      <c r="P243" s="125" t="s">
        <v>478</v>
      </c>
      <c r="Q243" s="125" t="s">
        <v>479</v>
      </c>
      <c r="R243" s="125"/>
      <c r="S243" s="125" t="s">
        <v>224</v>
      </c>
      <c r="T243" s="125"/>
      <c r="U243" s="195" t="s">
        <v>381</v>
      </c>
      <c r="V243" s="125"/>
      <c r="W243" s="125" t="s">
        <v>157</v>
      </c>
      <c r="X243" s="125" t="s">
        <v>187</v>
      </c>
      <c r="Y243" s="125" t="s">
        <v>164</v>
      </c>
    </row>
    <row r="244" spans="1:25" hidden="1" x14ac:dyDescent="0.25">
      <c r="A244" s="193" t="s">
        <v>55</v>
      </c>
      <c r="B244" s="158">
        <v>45744</v>
      </c>
      <c r="C244" s="159" t="s">
        <v>242</v>
      </c>
      <c r="D244" s="159"/>
      <c r="E244" s="160">
        <v>52.8</v>
      </c>
      <c r="F244" s="160">
        <v>0</v>
      </c>
      <c r="G244" s="194">
        <f>Tabla3[[#This Row],[INGRESOS]]-Tabla3[[#This Row],[EGRESOS]]</f>
        <v>-52.8</v>
      </c>
      <c r="H244" s="194">
        <v>-7184307.0599999996</v>
      </c>
      <c r="I244" s="161">
        <v>1140</v>
      </c>
      <c r="J244" s="162">
        <f>Tabla3[[#This Row],[EGRESOS]]/Tabla3[[#This Row],[TC]]</f>
        <v>4.6315789473684206E-2</v>
      </c>
      <c r="K244" s="162">
        <f>Tabla3[[#This Row],[INGRESOS]]/Tabla3[[#This Row],[TC]]</f>
        <v>0</v>
      </c>
      <c r="L244" s="125" t="s">
        <v>150</v>
      </c>
      <c r="M244" s="125" t="s">
        <v>151</v>
      </c>
      <c r="N244" s="125" t="s">
        <v>238</v>
      </c>
      <c r="O244" s="125" t="s">
        <v>159</v>
      </c>
      <c r="P244" s="125" t="s">
        <v>160</v>
      </c>
      <c r="Q244" s="125" t="s">
        <v>161</v>
      </c>
      <c r="R244" s="125" t="s">
        <v>179</v>
      </c>
      <c r="S244" s="125"/>
      <c r="T244" s="125"/>
      <c r="U244" s="125" t="s">
        <v>376</v>
      </c>
      <c r="V244" s="125"/>
      <c r="W244" s="125" t="s">
        <v>157</v>
      </c>
      <c r="X244" s="125" t="s">
        <v>6</v>
      </c>
      <c r="Y244" s="125" t="s">
        <v>164</v>
      </c>
    </row>
    <row r="245" spans="1:25" hidden="1" x14ac:dyDescent="0.25">
      <c r="A245" s="193" t="s">
        <v>56</v>
      </c>
      <c r="B245" s="158">
        <v>45748</v>
      </c>
      <c r="C245" s="159" t="s">
        <v>459</v>
      </c>
      <c r="D245" s="159"/>
      <c r="E245" s="160">
        <v>0</v>
      </c>
      <c r="F245" s="160">
        <v>19600000</v>
      </c>
      <c r="G245" s="194">
        <f>Tabla3[[#This Row],[INGRESOS]]-Tabla3[[#This Row],[EGRESOS]]</f>
        <v>19600000</v>
      </c>
      <c r="H245" s="194">
        <v>12415692.939999999</v>
      </c>
      <c r="I245" s="161">
        <v>1140</v>
      </c>
      <c r="J245" s="162">
        <f>Tabla3[[#This Row],[EGRESOS]]/Tabla3[[#This Row],[TC]]</f>
        <v>0</v>
      </c>
      <c r="K245" s="162">
        <f>Tabla3[[#This Row],[INGRESOS]]/Tabla3[[#This Row],[TC]]</f>
        <v>17192.982456140351</v>
      </c>
      <c r="L245" s="125" t="s">
        <v>150</v>
      </c>
      <c r="M245" s="125" t="s">
        <v>151</v>
      </c>
      <c r="N245" s="125" t="s">
        <v>238</v>
      </c>
      <c r="O245" s="125" t="s">
        <v>153</v>
      </c>
      <c r="P245" s="125" t="s">
        <v>154</v>
      </c>
      <c r="Q245" s="125" t="s">
        <v>155</v>
      </c>
      <c r="R245" s="125" t="s">
        <v>313</v>
      </c>
      <c r="S245" s="125"/>
      <c r="T245" s="125"/>
      <c r="U245" s="125" t="s">
        <v>375</v>
      </c>
      <c r="V245" s="125"/>
      <c r="W245" s="125"/>
      <c r="X245" s="125"/>
      <c r="Y245" s="125"/>
    </row>
    <row r="246" spans="1:25" hidden="1" x14ac:dyDescent="0.25">
      <c r="A246" s="193" t="s">
        <v>56</v>
      </c>
      <c r="B246" s="158">
        <v>45748</v>
      </c>
      <c r="C246" s="159" t="s">
        <v>237</v>
      </c>
      <c r="D246" s="159"/>
      <c r="E246" s="160">
        <v>1260</v>
      </c>
      <c r="F246" s="160">
        <v>0</v>
      </c>
      <c r="G246" s="194">
        <f>Tabla3[[#This Row],[INGRESOS]]-Tabla3[[#This Row],[EGRESOS]]</f>
        <v>-1260</v>
      </c>
      <c r="H246" s="194">
        <v>12414432.939999999</v>
      </c>
      <c r="I246" s="161">
        <v>1140</v>
      </c>
      <c r="J246" s="162">
        <f>Tabla3[[#This Row],[EGRESOS]]/Tabla3[[#This Row],[TC]]</f>
        <v>1.1052631578947369</v>
      </c>
      <c r="K246" s="162">
        <f>Tabla3[[#This Row],[INGRESOS]]/Tabla3[[#This Row],[TC]]</f>
        <v>0</v>
      </c>
      <c r="L246" s="125" t="s">
        <v>150</v>
      </c>
      <c r="M246" s="125" t="s">
        <v>151</v>
      </c>
      <c r="N246" s="125" t="s">
        <v>238</v>
      </c>
      <c r="O246" s="125" t="s">
        <v>159</v>
      </c>
      <c r="P246" s="125" t="s">
        <v>160</v>
      </c>
      <c r="Q246" s="125" t="s">
        <v>161</v>
      </c>
      <c r="R246" s="125" t="s">
        <v>480</v>
      </c>
      <c r="S246" s="125"/>
      <c r="T246" s="125"/>
      <c r="U246" s="125" t="s">
        <v>376</v>
      </c>
      <c r="V246" s="125"/>
      <c r="W246" s="125" t="s">
        <v>157</v>
      </c>
      <c r="X246" s="125" t="s">
        <v>6</v>
      </c>
      <c r="Y246" s="125" t="s">
        <v>164</v>
      </c>
    </row>
    <row r="247" spans="1:25" hidden="1" x14ac:dyDescent="0.25">
      <c r="A247" s="193" t="s">
        <v>56</v>
      </c>
      <c r="B247" s="158">
        <v>45748</v>
      </c>
      <c r="C247" s="159" t="s">
        <v>240</v>
      </c>
      <c r="D247" s="159"/>
      <c r="E247" s="160">
        <v>8820</v>
      </c>
      <c r="F247" s="160">
        <v>0</v>
      </c>
      <c r="G247" s="194">
        <f>Tabla3[[#This Row],[INGRESOS]]-Tabla3[[#This Row],[EGRESOS]]</f>
        <v>-8820</v>
      </c>
      <c r="H247" s="194">
        <v>12405612.939999999</v>
      </c>
      <c r="I247" s="161">
        <v>1140</v>
      </c>
      <c r="J247" s="162">
        <f>Tabla3[[#This Row],[EGRESOS]]/Tabla3[[#This Row],[TC]]</f>
        <v>7.7368421052631575</v>
      </c>
      <c r="K247" s="162">
        <f>Tabla3[[#This Row],[INGRESOS]]/Tabla3[[#This Row],[TC]]</f>
        <v>0</v>
      </c>
      <c r="L247" s="125" t="s">
        <v>150</v>
      </c>
      <c r="M247" s="125" t="s">
        <v>151</v>
      </c>
      <c r="N247" s="125" t="s">
        <v>238</v>
      </c>
      <c r="O247" s="125" t="s">
        <v>159</v>
      </c>
      <c r="P247" s="125" t="s">
        <v>160</v>
      </c>
      <c r="Q247" s="125" t="s">
        <v>161</v>
      </c>
      <c r="R247" s="125" t="s">
        <v>162</v>
      </c>
      <c r="S247" s="125"/>
      <c r="T247" s="125"/>
      <c r="U247" s="125" t="s">
        <v>376</v>
      </c>
      <c r="V247" s="125"/>
      <c r="W247" s="125" t="s">
        <v>157</v>
      </c>
      <c r="X247" s="125" t="s">
        <v>6</v>
      </c>
      <c r="Y247" s="125" t="s">
        <v>164</v>
      </c>
    </row>
    <row r="248" spans="1:25" hidden="1" x14ac:dyDescent="0.25">
      <c r="A248" s="193" t="s">
        <v>56</v>
      </c>
      <c r="B248" s="158">
        <v>45748</v>
      </c>
      <c r="C248" s="159" t="s">
        <v>241</v>
      </c>
      <c r="D248" s="159"/>
      <c r="E248" s="160">
        <v>42000</v>
      </c>
      <c r="F248" s="160">
        <v>0</v>
      </c>
      <c r="G248" s="194">
        <f>Tabla3[[#This Row],[INGRESOS]]-Tabla3[[#This Row],[EGRESOS]]</f>
        <v>-42000</v>
      </c>
      <c r="H248" s="194">
        <v>12363612.939999999</v>
      </c>
      <c r="I248" s="161">
        <v>1140</v>
      </c>
      <c r="J248" s="162">
        <f>Tabla3[[#This Row],[EGRESOS]]/Tabla3[[#This Row],[TC]]</f>
        <v>36.842105263157897</v>
      </c>
      <c r="K248" s="162">
        <f>Tabla3[[#This Row],[INGRESOS]]/Tabla3[[#This Row],[TC]]</f>
        <v>0</v>
      </c>
      <c r="L248" s="125" t="s">
        <v>150</v>
      </c>
      <c r="M248" s="125" t="s">
        <v>151</v>
      </c>
      <c r="N248" s="125" t="s">
        <v>238</v>
      </c>
      <c r="O248" s="125" t="s">
        <v>159</v>
      </c>
      <c r="P248" s="125" t="s">
        <v>163</v>
      </c>
      <c r="Q248" s="125" t="s">
        <v>215</v>
      </c>
      <c r="R248" s="125"/>
      <c r="S248" s="125"/>
      <c r="T248" s="125"/>
      <c r="U248" s="125" t="s">
        <v>376</v>
      </c>
      <c r="V248" s="125"/>
      <c r="W248" s="125" t="s">
        <v>157</v>
      </c>
      <c r="X248" s="125" t="s">
        <v>6</v>
      </c>
      <c r="Y248" s="125" t="s">
        <v>164</v>
      </c>
    </row>
    <row r="249" spans="1:25" hidden="1" x14ac:dyDescent="0.25">
      <c r="A249" s="193" t="s">
        <v>56</v>
      </c>
      <c r="B249" s="158">
        <v>45748</v>
      </c>
      <c r="C249" s="159" t="s">
        <v>454</v>
      </c>
      <c r="D249" s="159"/>
      <c r="E249" s="160">
        <v>6600</v>
      </c>
      <c r="F249" s="160">
        <v>0</v>
      </c>
      <c r="G249" s="194">
        <f>Tabla3[[#This Row],[INGRESOS]]-Tabla3[[#This Row],[EGRESOS]]</f>
        <v>-6600</v>
      </c>
      <c r="H249" s="194">
        <v>12357012.939999999</v>
      </c>
      <c r="I249" s="161">
        <v>1140</v>
      </c>
      <c r="J249" s="162">
        <f>Tabla3[[#This Row],[EGRESOS]]/Tabla3[[#This Row],[TC]]</f>
        <v>5.7894736842105265</v>
      </c>
      <c r="K249" s="162">
        <f>Tabla3[[#This Row],[INGRESOS]]/Tabla3[[#This Row],[TC]]</f>
        <v>0</v>
      </c>
      <c r="L249" s="125" t="s">
        <v>150</v>
      </c>
      <c r="M249" s="125" t="s">
        <v>151</v>
      </c>
      <c r="N249" s="125" t="s">
        <v>238</v>
      </c>
      <c r="O249" s="125" t="s">
        <v>159</v>
      </c>
      <c r="P249" s="125" t="s">
        <v>163</v>
      </c>
      <c r="Q249" s="125" t="s">
        <v>215</v>
      </c>
      <c r="R249" s="125"/>
      <c r="S249" s="125"/>
      <c r="T249" s="125"/>
      <c r="U249" s="125" t="s">
        <v>376</v>
      </c>
      <c r="V249" s="125"/>
      <c r="W249" s="125" t="s">
        <v>157</v>
      </c>
      <c r="X249" s="125" t="s">
        <v>6</v>
      </c>
      <c r="Y249" s="125" t="s">
        <v>164</v>
      </c>
    </row>
    <row r="250" spans="1:25" hidden="1" x14ac:dyDescent="0.25">
      <c r="A250" s="193" t="s">
        <v>56</v>
      </c>
      <c r="B250" s="158">
        <v>45748</v>
      </c>
      <c r="C250" s="159" t="s">
        <v>240</v>
      </c>
      <c r="D250" s="159"/>
      <c r="E250" s="160">
        <v>1386</v>
      </c>
      <c r="F250" s="160">
        <v>0</v>
      </c>
      <c r="G250" s="194">
        <f>Tabla3[[#This Row],[INGRESOS]]-Tabla3[[#This Row],[EGRESOS]]</f>
        <v>-1386</v>
      </c>
      <c r="H250" s="194">
        <v>12355626.939999999</v>
      </c>
      <c r="I250" s="161">
        <v>1140</v>
      </c>
      <c r="J250" s="162">
        <f>Tabla3[[#This Row],[EGRESOS]]/Tabla3[[#This Row],[TC]]</f>
        <v>1.2157894736842105</v>
      </c>
      <c r="K250" s="162">
        <f>Tabla3[[#This Row],[INGRESOS]]/Tabla3[[#This Row],[TC]]</f>
        <v>0</v>
      </c>
      <c r="L250" s="125" t="s">
        <v>150</v>
      </c>
      <c r="M250" s="125" t="s">
        <v>151</v>
      </c>
      <c r="N250" s="125" t="s">
        <v>238</v>
      </c>
      <c r="O250" s="125" t="s">
        <v>159</v>
      </c>
      <c r="P250" s="125" t="s">
        <v>160</v>
      </c>
      <c r="Q250" s="125" t="s">
        <v>161</v>
      </c>
      <c r="R250" s="125" t="s">
        <v>162</v>
      </c>
      <c r="S250" s="125"/>
      <c r="T250" s="125"/>
      <c r="U250" s="125" t="s">
        <v>376</v>
      </c>
      <c r="V250" s="125"/>
      <c r="W250" s="125" t="s">
        <v>157</v>
      </c>
      <c r="X250" s="125" t="s">
        <v>6</v>
      </c>
      <c r="Y250" s="125" t="s">
        <v>164</v>
      </c>
    </row>
    <row r="251" spans="1:25" hidden="1" x14ac:dyDescent="0.25">
      <c r="A251" s="193" t="s">
        <v>56</v>
      </c>
      <c r="B251" s="158">
        <v>45748</v>
      </c>
      <c r="C251" s="159" t="s">
        <v>237</v>
      </c>
      <c r="D251" s="159"/>
      <c r="E251" s="160">
        <v>198</v>
      </c>
      <c r="F251" s="160">
        <v>0</v>
      </c>
      <c r="G251" s="194">
        <f>Tabla3[[#This Row],[INGRESOS]]-Tabla3[[#This Row],[EGRESOS]]</f>
        <v>-198</v>
      </c>
      <c r="H251" s="194">
        <v>12355428.939999999</v>
      </c>
      <c r="I251" s="161">
        <v>1140</v>
      </c>
      <c r="J251" s="162">
        <f>Tabla3[[#This Row],[EGRESOS]]/Tabla3[[#This Row],[TC]]</f>
        <v>0.1736842105263158</v>
      </c>
      <c r="K251" s="162">
        <f>Tabla3[[#This Row],[INGRESOS]]/Tabla3[[#This Row],[TC]]</f>
        <v>0</v>
      </c>
      <c r="L251" s="125" t="s">
        <v>150</v>
      </c>
      <c r="M251" s="125" t="s">
        <v>151</v>
      </c>
      <c r="N251" s="125" t="s">
        <v>238</v>
      </c>
      <c r="O251" s="125" t="s">
        <v>159</v>
      </c>
      <c r="P251" s="125" t="s">
        <v>160</v>
      </c>
      <c r="Q251" s="125" t="s">
        <v>161</v>
      </c>
      <c r="R251" s="125" t="s">
        <v>480</v>
      </c>
      <c r="S251" s="125"/>
      <c r="T251" s="125"/>
      <c r="U251" s="125" t="s">
        <v>376</v>
      </c>
      <c r="V251" s="125"/>
      <c r="W251" s="125" t="s">
        <v>157</v>
      </c>
      <c r="X251" s="125" t="s">
        <v>6</v>
      </c>
      <c r="Y251" s="125" t="s">
        <v>164</v>
      </c>
    </row>
    <row r="252" spans="1:25" hidden="1" x14ac:dyDescent="0.25">
      <c r="A252" s="193" t="s">
        <v>56</v>
      </c>
      <c r="B252" s="158">
        <v>45748</v>
      </c>
      <c r="C252" s="159" t="s">
        <v>242</v>
      </c>
      <c r="D252" s="159"/>
      <c r="E252" s="160">
        <v>361.58</v>
      </c>
      <c r="F252" s="160">
        <v>0</v>
      </c>
      <c r="G252" s="194">
        <f>Tabla3[[#This Row],[INGRESOS]]-Tabla3[[#This Row],[EGRESOS]]</f>
        <v>-361.58</v>
      </c>
      <c r="H252" s="194">
        <v>12355067.359999999</v>
      </c>
      <c r="I252" s="161">
        <v>1140</v>
      </c>
      <c r="J252" s="162">
        <f>Tabla3[[#This Row],[EGRESOS]]/Tabla3[[#This Row],[TC]]</f>
        <v>0.31717543859649122</v>
      </c>
      <c r="K252" s="162">
        <f>Tabla3[[#This Row],[INGRESOS]]/Tabla3[[#This Row],[TC]]</f>
        <v>0</v>
      </c>
      <c r="L252" s="125" t="s">
        <v>150</v>
      </c>
      <c r="M252" s="125" t="s">
        <v>151</v>
      </c>
      <c r="N252" s="125" t="s">
        <v>238</v>
      </c>
      <c r="O252" s="125" t="s">
        <v>159</v>
      </c>
      <c r="P252" s="125" t="s">
        <v>160</v>
      </c>
      <c r="Q252" s="125" t="s">
        <v>161</v>
      </c>
      <c r="R252" s="125" t="s">
        <v>179</v>
      </c>
      <c r="S252" s="125"/>
      <c r="T252" s="125"/>
      <c r="U252" s="125" t="s">
        <v>376</v>
      </c>
      <c r="V252" s="125"/>
      <c r="W252" s="125" t="s">
        <v>157</v>
      </c>
      <c r="X252" s="125" t="s">
        <v>6</v>
      </c>
      <c r="Y252" s="125" t="s">
        <v>164</v>
      </c>
    </row>
    <row r="253" spans="1:25" hidden="1" x14ac:dyDescent="0.25">
      <c r="A253" s="193" t="s">
        <v>56</v>
      </c>
      <c r="B253" s="158">
        <v>45748</v>
      </c>
      <c r="C253" s="159" t="s">
        <v>242</v>
      </c>
      <c r="D253" s="159"/>
      <c r="E253" s="160">
        <v>2032.49</v>
      </c>
      <c r="F253" s="160">
        <v>0</v>
      </c>
      <c r="G253" s="194">
        <f>Tabla3[[#This Row],[INGRESOS]]-Tabla3[[#This Row],[EGRESOS]]</f>
        <v>-2032.49</v>
      </c>
      <c r="H253" s="194">
        <v>12014286.6</v>
      </c>
      <c r="I253" s="161">
        <v>1140</v>
      </c>
      <c r="J253" s="162">
        <f>Tabla3[[#This Row],[EGRESOS]]/Tabla3[[#This Row],[TC]]</f>
        <v>1.7828859649122808</v>
      </c>
      <c r="K253" s="162">
        <f>Tabla3[[#This Row],[INGRESOS]]/Tabla3[[#This Row],[TC]]</f>
        <v>0</v>
      </c>
      <c r="L253" s="125" t="s">
        <v>150</v>
      </c>
      <c r="M253" s="125" t="s">
        <v>151</v>
      </c>
      <c r="N253" s="125" t="s">
        <v>238</v>
      </c>
      <c r="O253" s="125" t="s">
        <v>159</v>
      </c>
      <c r="P253" s="125" t="s">
        <v>160</v>
      </c>
      <c r="Q253" s="125" t="s">
        <v>161</v>
      </c>
      <c r="R253" s="125" t="s">
        <v>179</v>
      </c>
      <c r="S253" s="125"/>
      <c r="T253" s="125"/>
      <c r="U253" s="125" t="s">
        <v>376</v>
      </c>
      <c r="V253" s="125"/>
      <c r="W253" s="125" t="s">
        <v>157</v>
      </c>
      <c r="X253" s="125" t="s">
        <v>6</v>
      </c>
      <c r="Y253" s="125" t="s">
        <v>164</v>
      </c>
    </row>
    <row r="254" spans="1:25" hidden="1" x14ac:dyDescent="0.25">
      <c r="A254" s="193" t="s">
        <v>56</v>
      </c>
      <c r="B254" s="158">
        <v>45748</v>
      </c>
      <c r="C254" s="159" t="s">
        <v>237</v>
      </c>
      <c r="D254" s="159"/>
      <c r="E254" s="160">
        <v>4441.66</v>
      </c>
      <c r="F254" s="160">
        <v>0</v>
      </c>
      <c r="G254" s="194">
        <f>Tabla3[[#This Row],[INGRESOS]]-Tabla3[[#This Row],[EGRESOS]]</f>
        <v>-4441.66</v>
      </c>
      <c r="H254" s="194">
        <v>12016319.09</v>
      </c>
      <c r="I254" s="161">
        <v>1140</v>
      </c>
      <c r="J254" s="162">
        <f>Tabla3[[#This Row],[EGRESOS]]/Tabla3[[#This Row],[TC]]</f>
        <v>3.8961929824561401</v>
      </c>
      <c r="K254" s="162">
        <f>Tabla3[[#This Row],[INGRESOS]]/Tabla3[[#This Row],[TC]]</f>
        <v>0</v>
      </c>
      <c r="L254" s="125" t="s">
        <v>150</v>
      </c>
      <c r="M254" s="125" t="s">
        <v>151</v>
      </c>
      <c r="N254" s="125" t="s">
        <v>238</v>
      </c>
      <c r="O254" s="125" t="s">
        <v>159</v>
      </c>
      <c r="P254" s="125" t="s">
        <v>160</v>
      </c>
      <c r="Q254" s="125" t="s">
        <v>161</v>
      </c>
      <c r="R254" s="125" t="s">
        <v>239</v>
      </c>
      <c r="S254" s="125"/>
      <c r="T254" s="125"/>
      <c r="U254" s="125" t="s">
        <v>376</v>
      </c>
      <c r="V254" s="125"/>
      <c r="W254" s="125" t="s">
        <v>157</v>
      </c>
      <c r="X254" s="125" t="s">
        <v>6</v>
      </c>
      <c r="Y254" s="125" t="s">
        <v>164</v>
      </c>
    </row>
    <row r="255" spans="1:25" hidden="1" x14ac:dyDescent="0.25">
      <c r="A255" s="193" t="s">
        <v>56</v>
      </c>
      <c r="B255" s="158">
        <v>45748</v>
      </c>
      <c r="C255" s="159" t="s">
        <v>240</v>
      </c>
      <c r="D255" s="159"/>
      <c r="E255" s="160">
        <v>31091.599999999999</v>
      </c>
      <c r="F255" s="160">
        <v>0</v>
      </c>
      <c r="G255" s="194">
        <f>Tabla3[[#This Row],[INGRESOS]]-Tabla3[[#This Row],[EGRESOS]]</f>
        <v>-31091.599999999999</v>
      </c>
      <c r="H255" s="194">
        <v>12020760.75</v>
      </c>
      <c r="I255" s="161">
        <v>1140</v>
      </c>
      <c r="J255" s="162">
        <f>Tabla3[[#This Row],[EGRESOS]]/Tabla3[[#This Row],[TC]]</f>
        <v>27.273333333333333</v>
      </c>
      <c r="K255" s="162">
        <f>Tabla3[[#This Row],[INGRESOS]]/Tabla3[[#This Row],[TC]]</f>
        <v>0</v>
      </c>
      <c r="L255" s="125" t="s">
        <v>150</v>
      </c>
      <c r="M255" s="125" t="s">
        <v>151</v>
      </c>
      <c r="N255" s="125" t="s">
        <v>238</v>
      </c>
      <c r="O255" s="125" t="s">
        <v>159</v>
      </c>
      <c r="P255" s="125" t="s">
        <v>160</v>
      </c>
      <c r="Q255" s="125" t="s">
        <v>161</v>
      </c>
      <c r="R255" s="125" t="s">
        <v>162</v>
      </c>
      <c r="S255" s="125"/>
      <c r="T255" s="125"/>
      <c r="U255" s="125" t="s">
        <v>376</v>
      </c>
      <c r="V255" s="125"/>
      <c r="W255" s="125" t="s">
        <v>157</v>
      </c>
      <c r="X255" s="125" t="s">
        <v>6</v>
      </c>
      <c r="Y255" s="125" t="s">
        <v>164</v>
      </c>
    </row>
    <row r="256" spans="1:25" hidden="1" x14ac:dyDescent="0.25">
      <c r="A256" s="193" t="s">
        <v>56</v>
      </c>
      <c r="B256" s="158">
        <v>45748</v>
      </c>
      <c r="C256" s="159" t="s">
        <v>244</v>
      </c>
      <c r="D256" s="159"/>
      <c r="E256" s="160">
        <v>7104.58</v>
      </c>
      <c r="F256" s="160">
        <v>0</v>
      </c>
      <c r="G256" s="194">
        <f>Tabla3[[#This Row],[INGRESOS]]-Tabla3[[#This Row],[EGRESOS]]</f>
        <v>-7104.58</v>
      </c>
      <c r="H256" s="194">
        <v>12051852.35</v>
      </c>
      <c r="I256" s="161">
        <v>1140</v>
      </c>
      <c r="J256" s="162">
        <f>Tabla3[[#This Row],[EGRESOS]]/Tabla3[[#This Row],[TC]]</f>
        <v>6.2320877192982458</v>
      </c>
      <c r="K256" s="162">
        <f>Tabla3[[#This Row],[INGRESOS]]/Tabla3[[#This Row],[TC]]</f>
        <v>0</v>
      </c>
      <c r="L256" s="125" t="s">
        <v>150</v>
      </c>
      <c r="M256" s="125" t="s">
        <v>151</v>
      </c>
      <c r="N256" s="125" t="s">
        <v>238</v>
      </c>
      <c r="O256" s="125" t="s">
        <v>159</v>
      </c>
      <c r="P256" s="125" t="s">
        <v>160</v>
      </c>
      <c r="Q256" s="125" t="s">
        <v>161</v>
      </c>
      <c r="R256" s="125" t="s">
        <v>245</v>
      </c>
      <c r="S256" s="125"/>
      <c r="T256" s="125"/>
      <c r="U256" s="125" t="s">
        <v>376</v>
      </c>
      <c r="V256" s="125"/>
      <c r="W256" s="125" t="s">
        <v>157</v>
      </c>
      <c r="X256" s="125" t="s">
        <v>6</v>
      </c>
      <c r="Y256" s="125" t="s">
        <v>164</v>
      </c>
    </row>
    <row r="257" spans="1:25" hidden="1" x14ac:dyDescent="0.25">
      <c r="A257" s="193" t="s">
        <v>56</v>
      </c>
      <c r="B257" s="158">
        <v>45748</v>
      </c>
      <c r="C257" s="159" t="s">
        <v>243</v>
      </c>
      <c r="D257" s="159"/>
      <c r="E257" s="160">
        <v>296110.43</v>
      </c>
      <c r="F257" s="160">
        <v>0</v>
      </c>
      <c r="G257" s="194">
        <f>Tabla3[[#This Row],[INGRESOS]]-Tabla3[[#This Row],[EGRESOS]]</f>
        <v>-296110.43</v>
      </c>
      <c r="H257" s="194">
        <v>12058956.93</v>
      </c>
      <c r="I257" s="161">
        <v>1140</v>
      </c>
      <c r="J257" s="162">
        <f>Tabla3[[#This Row],[EGRESOS]]/Tabla3[[#This Row],[TC]]</f>
        <v>259.74599122807018</v>
      </c>
      <c r="K257" s="162">
        <f>Tabla3[[#This Row],[INGRESOS]]/Tabla3[[#This Row],[TC]]</f>
        <v>0</v>
      </c>
      <c r="L257" s="125" t="s">
        <v>150</v>
      </c>
      <c r="M257" s="125" t="s">
        <v>151</v>
      </c>
      <c r="N257" s="125" t="s">
        <v>238</v>
      </c>
      <c r="O257" s="125" t="s">
        <v>159</v>
      </c>
      <c r="P257" s="125" t="s">
        <v>235</v>
      </c>
      <c r="Q257" s="125" t="s">
        <v>236</v>
      </c>
      <c r="R257" s="125"/>
      <c r="S257" s="125"/>
      <c r="T257" s="125"/>
      <c r="U257" s="125" t="s">
        <v>376</v>
      </c>
      <c r="V257" s="125"/>
      <c r="W257" s="125" t="s">
        <v>157</v>
      </c>
      <c r="X257" s="125" t="s">
        <v>6</v>
      </c>
      <c r="Y257" s="125" t="s">
        <v>164</v>
      </c>
    </row>
    <row r="258" spans="1:25" hidden="1" x14ac:dyDescent="0.25">
      <c r="A258" s="193" t="s">
        <v>56</v>
      </c>
      <c r="B258" s="158">
        <v>45750</v>
      </c>
      <c r="C258" s="159" t="s">
        <v>467</v>
      </c>
      <c r="D258" s="159"/>
      <c r="E258" s="160">
        <v>0</v>
      </c>
      <c r="F258" s="160">
        <v>1500000</v>
      </c>
      <c r="G258" s="194">
        <f>Tabla3[[#This Row],[INGRESOS]]-Tabla3[[#This Row],[EGRESOS]]</f>
        <v>1500000</v>
      </c>
      <c r="H258" s="194">
        <v>13514286.6</v>
      </c>
      <c r="I258" s="161">
        <v>1140</v>
      </c>
      <c r="J258" s="162">
        <f>Tabla3[[#This Row],[EGRESOS]]/Tabla3[[#This Row],[TC]]</f>
        <v>0</v>
      </c>
      <c r="K258" s="162">
        <f>Tabla3[[#This Row],[INGRESOS]]/Tabla3[[#This Row],[TC]]</f>
        <v>1315.7894736842106</v>
      </c>
      <c r="L258" s="125" t="s">
        <v>150</v>
      </c>
      <c r="M258" s="125" t="s">
        <v>151</v>
      </c>
      <c r="N258" s="125" t="s">
        <v>238</v>
      </c>
      <c r="O258" s="125" t="s">
        <v>159</v>
      </c>
      <c r="P258" s="125" t="s">
        <v>436</v>
      </c>
      <c r="Q258" s="125" t="s">
        <v>407</v>
      </c>
      <c r="R258" s="125"/>
      <c r="S258" s="125" t="s">
        <v>481</v>
      </c>
      <c r="T258" s="125"/>
      <c r="U258" s="125" t="s">
        <v>438</v>
      </c>
      <c r="V258" s="125"/>
      <c r="W258" s="125" t="s">
        <v>157</v>
      </c>
      <c r="X258" s="125" t="s">
        <v>164</v>
      </c>
      <c r="Y258" s="125" t="s">
        <v>482</v>
      </c>
    </row>
    <row r="259" spans="1:25" hidden="1" x14ac:dyDescent="0.25">
      <c r="A259" s="193" t="s">
        <v>56</v>
      </c>
      <c r="B259" s="158">
        <v>45750</v>
      </c>
      <c r="C259" s="159" t="s">
        <v>467</v>
      </c>
      <c r="D259" s="159"/>
      <c r="E259" s="160">
        <v>0</v>
      </c>
      <c r="F259" s="160">
        <v>800000</v>
      </c>
      <c r="G259" s="194">
        <f>Tabla3[[#This Row],[INGRESOS]]-Tabla3[[#This Row],[EGRESOS]]</f>
        <v>800000</v>
      </c>
      <c r="H259" s="194">
        <v>14314286.6</v>
      </c>
      <c r="I259" s="161">
        <v>1140</v>
      </c>
      <c r="J259" s="162">
        <f>Tabla3[[#This Row],[EGRESOS]]/Tabla3[[#This Row],[TC]]</f>
        <v>0</v>
      </c>
      <c r="K259" s="162">
        <f>Tabla3[[#This Row],[INGRESOS]]/Tabla3[[#This Row],[TC]]</f>
        <v>701.75438596491233</v>
      </c>
      <c r="L259" s="125" t="s">
        <v>150</v>
      </c>
      <c r="M259" s="125" t="s">
        <v>151</v>
      </c>
      <c r="N259" s="125" t="s">
        <v>238</v>
      </c>
      <c r="O259" s="125" t="s">
        <v>159</v>
      </c>
      <c r="P259" s="125" t="s">
        <v>436</v>
      </c>
      <c r="Q259" s="125" t="s">
        <v>407</v>
      </c>
      <c r="R259" s="125"/>
      <c r="S259" s="125" t="s">
        <v>481</v>
      </c>
      <c r="T259" s="125"/>
      <c r="U259" s="125" t="s">
        <v>438</v>
      </c>
      <c r="V259" s="125"/>
      <c r="W259" s="125" t="s">
        <v>157</v>
      </c>
      <c r="X259" s="125" t="s">
        <v>164</v>
      </c>
      <c r="Y259" s="125" t="s">
        <v>482</v>
      </c>
    </row>
    <row r="260" spans="1:25" hidden="1" x14ac:dyDescent="0.25">
      <c r="A260" s="193" t="s">
        <v>56</v>
      </c>
      <c r="B260" s="158">
        <v>45750</v>
      </c>
      <c r="C260" s="159" t="s">
        <v>483</v>
      </c>
      <c r="D260" s="159"/>
      <c r="E260" s="160">
        <v>0</v>
      </c>
      <c r="F260" s="160">
        <v>2087000</v>
      </c>
      <c r="G260" s="194">
        <f>Tabla3[[#This Row],[INGRESOS]]-Tabla3[[#This Row],[EGRESOS]]</f>
        <v>2087000</v>
      </c>
      <c r="H260" s="194">
        <v>16401286.6</v>
      </c>
      <c r="I260" s="161">
        <v>1140</v>
      </c>
      <c r="J260" s="162">
        <f>Tabla3[[#This Row],[EGRESOS]]/Tabla3[[#This Row],[TC]]</f>
        <v>0</v>
      </c>
      <c r="K260" s="162">
        <f>Tabla3[[#This Row],[INGRESOS]]/Tabla3[[#This Row],[TC]]</f>
        <v>1830.7017543859649</v>
      </c>
      <c r="L260" s="125" t="s">
        <v>150</v>
      </c>
      <c r="M260" s="125" t="s">
        <v>151</v>
      </c>
      <c r="N260" s="125" t="s">
        <v>238</v>
      </c>
      <c r="O260" s="125" t="s">
        <v>159</v>
      </c>
      <c r="P260" s="125" t="s">
        <v>436</v>
      </c>
      <c r="Q260" s="125" t="s">
        <v>407</v>
      </c>
      <c r="R260" s="125"/>
      <c r="S260" s="125" t="s">
        <v>481</v>
      </c>
      <c r="T260" s="125"/>
      <c r="U260" s="125" t="s">
        <v>438</v>
      </c>
      <c r="V260" s="125"/>
      <c r="W260" s="125" t="s">
        <v>157</v>
      </c>
      <c r="X260" s="125" t="s">
        <v>164</v>
      </c>
      <c r="Y260" s="125" t="s">
        <v>482</v>
      </c>
    </row>
    <row r="261" spans="1:25" hidden="1" x14ac:dyDescent="0.25">
      <c r="A261" s="193" t="s">
        <v>56</v>
      </c>
      <c r="B261" s="158">
        <v>45750</v>
      </c>
      <c r="C261" s="159" t="s">
        <v>467</v>
      </c>
      <c r="D261" s="159"/>
      <c r="E261" s="160">
        <v>0</v>
      </c>
      <c r="F261" s="160">
        <v>113000</v>
      </c>
      <c r="G261" s="194">
        <f>Tabla3[[#This Row],[INGRESOS]]-Tabla3[[#This Row],[EGRESOS]]</f>
        <v>113000</v>
      </c>
      <c r="H261" s="194">
        <v>16514286.6</v>
      </c>
      <c r="I261" s="161">
        <v>1140</v>
      </c>
      <c r="J261" s="162">
        <f>Tabla3[[#This Row],[EGRESOS]]/Tabla3[[#This Row],[TC]]</f>
        <v>0</v>
      </c>
      <c r="K261" s="162">
        <f>Tabla3[[#This Row],[INGRESOS]]/Tabla3[[#This Row],[TC]]</f>
        <v>99.122807017543863</v>
      </c>
      <c r="L261" s="125" t="s">
        <v>150</v>
      </c>
      <c r="M261" s="125" t="s">
        <v>151</v>
      </c>
      <c r="N261" s="125" t="s">
        <v>238</v>
      </c>
      <c r="O261" s="125" t="s">
        <v>159</v>
      </c>
      <c r="P261" s="125" t="s">
        <v>436</v>
      </c>
      <c r="Q261" s="125" t="s">
        <v>407</v>
      </c>
      <c r="R261" s="125"/>
      <c r="S261" s="125" t="s">
        <v>481</v>
      </c>
      <c r="T261" s="125"/>
      <c r="U261" s="125" t="s">
        <v>438</v>
      </c>
      <c r="V261" s="125"/>
      <c r="W261" s="125" t="s">
        <v>157</v>
      </c>
      <c r="X261" s="125" t="s">
        <v>164</v>
      </c>
      <c r="Y261" s="125" t="s">
        <v>482</v>
      </c>
    </row>
    <row r="262" spans="1:25" hidden="1" x14ac:dyDescent="0.25">
      <c r="A262" s="207" t="s">
        <v>56</v>
      </c>
      <c r="B262" s="208">
        <v>45750</v>
      </c>
      <c r="C262" s="209" t="s">
        <v>484</v>
      </c>
      <c r="D262" s="209"/>
      <c r="E262" s="210">
        <v>17500000</v>
      </c>
      <c r="F262" s="210">
        <v>0</v>
      </c>
      <c r="G262" s="211">
        <f>Tabla3[[#This Row],[INGRESOS]]-Tabla3[[#This Row],[EGRESOS]]</f>
        <v>-17500000</v>
      </c>
      <c r="H262" s="211">
        <v>-6367927.0899999999</v>
      </c>
      <c r="I262" s="212">
        <v>1140</v>
      </c>
      <c r="J262" s="213">
        <f>Tabla3[[#This Row],[EGRESOS]]/Tabla3[[#This Row],[TC]]</f>
        <v>15350.877192982456</v>
      </c>
      <c r="K262" s="213">
        <f>Tabla3[[#This Row],[INGRESOS]]/Tabla3[[#This Row],[TC]]</f>
        <v>0</v>
      </c>
      <c r="L262" s="214" t="s">
        <v>150</v>
      </c>
      <c r="M262" s="214" t="s">
        <v>151</v>
      </c>
      <c r="N262" s="214" t="s">
        <v>238</v>
      </c>
      <c r="O262" s="214" t="s">
        <v>153</v>
      </c>
      <c r="P262" s="214" t="s">
        <v>210</v>
      </c>
      <c r="Q262" s="214" t="s">
        <v>485</v>
      </c>
      <c r="R262" s="214" t="s">
        <v>486</v>
      </c>
      <c r="S262" s="214"/>
      <c r="T262" s="214"/>
      <c r="U262" s="214" t="s">
        <v>487</v>
      </c>
      <c r="V262" s="214"/>
      <c r="W262" s="214" t="s">
        <v>157</v>
      </c>
      <c r="X262" s="214" t="s">
        <v>210</v>
      </c>
      <c r="Y262" s="214" t="s">
        <v>164</v>
      </c>
    </row>
    <row r="263" spans="1:25" hidden="1" x14ac:dyDescent="0.25">
      <c r="A263" s="207" t="s">
        <v>56</v>
      </c>
      <c r="B263" s="208">
        <v>45750</v>
      </c>
      <c r="C263" s="209" t="s">
        <v>484</v>
      </c>
      <c r="D263" s="209"/>
      <c r="E263" s="210">
        <v>5382213.6900000013</v>
      </c>
      <c r="F263" s="210">
        <v>0</v>
      </c>
      <c r="G263" s="211">
        <f>Tabla3[[#This Row],[INGRESOS]]-Tabla3[[#This Row],[EGRESOS]]</f>
        <v>-5382213.6900000013</v>
      </c>
      <c r="H263" s="211">
        <v>-6367927.0899999999</v>
      </c>
      <c r="I263" s="212">
        <v>1140</v>
      </c>
      <c r="J263" s="213">
        <f>Tabla3[[#This Row],[EGRESOS]]/Tabla3[[#This Row],[TC]]</f>
        <v>4721.2400789473695</v>
      </c>
      <c r="K263" s="213">
        <f>Tabla3[[#This Row],[INGRESOS]]/Tabla3[[#This Row],[TC]]</f>
        <v>0</v>
      </c>
      <c r="L263" s="214" t="s">
        <v>150</v>
      </c>
      <c r="M263" s="214" t="s">
        <v>151</v>
      </c>
      <c r="N263" s="214" t="s">
        <v>238</v>
      </c>
      <c r="O263" s="214" t="s">
        <v>153</v>
      </c>
      <c r="P263" s="214" t="s">
        <v>210</v>
      </c>
      <c r="Q263" s="214" t="s">
        <v>485</v>
      </c>
      <c r="R263" s="214" t="s">
        <v>486</v>
      </c>
      <c r="S263" s="214"/>
      <c r="T263" s="214"/>
      <c r="U263" s="214" t="s">
        <v>487</v>
      </c>
      <c r="V263" s="214"/>
      <c r="W263" s="214" t="s">
        <v>157</v>
      </c>
      <c r="X263" s="214" t="s">
        <v>488</v>
      </c>
      <c r="Y263" s="214" t="s">
        <v>164</v>
      </c>
    </row>
    <row r="264" spans="1:25" hidden="1" x14ac:dyDescent="0.25">
      <c r="A264" s="196" t="s">
        <v>56</v>
      </c>
      <c r="B264" s="197">
        <v>45750</v>
      </c>
      <c r="C264" s="198" t="s">
        <v>489</v>
      </c>
      <c r="D264" s="198"/>
      <c r="E264" s="199">
        <v>282723.28999999998</v>
      </c>
      <c r="F264" s="199">
        <v>0</v>
      </c>
      <c r="G264" s="200">
        <f>Tabla3[[#This Row],[INGRESOS]]-Tabla3[[#This Row],[EGRESOS]]</f>
        <v>-282723.28999999998</v>
      </c>
      <c r="H264" s="200">
        <v>-6650650.3799999999</v>
      </c>
      <c r="I264" s="202">
        <v>1140</v>
      </c>
      <c r="J264" s="203">
        <f>Tabla3[[#This Row],[EGRESOS]]/Tabla3[[#This Row],[TC]]</f>
        <v>248.00288596491225</v>
      </c>
      <c r="K264" s="203">
        <f>Tabla3[[#This Row],[INGRESOS]]/Tabla3[[#This Row],[TC]]</f>
        <v>0</v>
      </c>
      <c r="L264" s="204" t="s">
        <v>150</v>
      </c>
      <c r="M264" s="204" t="s">
        <v>151</v>
      </c>
      <c r="N264" s="204" t="s">
        <v>238</v>
      </c>
      <c r="O264" s="204" t="s">
        <v>159</v>
      </c>
      <c r="P264" s="204" t="s">
        <v>160</v>
      </c>
      <c r="Q264" s="204" t="s">
        <v>161</v>
      </c>
      <c r="R264" s="204" t="s">
        <v>490</v>
      </c>
      <c r="S264" s="204"/>
      <c r="T264" s="204"/>
      <c r="U264" s="204" t="s">
        <v>376</v>
      </c>
      <c r="V264" s="204"/>
      <c r="W264" s="204" t="s">
        <v>157</v>
      </c>
      <c r="X264" s="204" t="s">
        <v>6</v>
      </c>
      <c r="Y264" s="204" t="s">
        <v>164</v>
      </c>
    </row>
    <row r="265" spans="1:25" hidden="1" x14ac:dyDescent="0.25">
      <c r="A265" s="196" t="s">
        <v>56</v>
      </c>
      <c r="B265" s="197">
        <v>45750</v>
      </c>
      <c r="C265" s="198" t="s">
        <v>242</v>
      </c>
      <c r="D265" s="198"/>
      <c r="E265" s="199">
        <v>138989.62</v>
      </c>
      <c r="F265" s="199">
        <v>0</v>
      </c>
      <c r="G265" s="200">
        <f>Tabla3[[#This Row],[INGRESOS]]-Tabla3[[#This Row],[EGRESOS]]</f>
        <v>-138989.62</v>
      </c>
      <c r="H265" s="200">
        <v>-6789640</v>
      </c>
      <c r="I265" s="202">
        <v>1140</v>
      </c>
      <c r="J265" s="203">
        <f>Tabla3[[#This Row],[EGRESOS]]/Tabla3[[#This Row],[TC]]</f>
        <v>121.92071929824561</v>
      </c>
      <c r="K265" s="203">
        <f>Tabla3[[#This Row],[INGRESOS]]/Tabla3[[#This Row],[TC]]</f>
        <v>0</v>
      </c>
      <c r="L265" s="204" t="s">
        <v>150</v>
      </c>
      <c r="M265" s="204" t="s">
        <v>151</v>
      </c>
      <c r="N265" s="204" t="s">
        <v>238</v>
      </c>
      <c r="O265" s="204" t="s">
        <v>159</v>
      </c>
      <c r="P265" s="204" t="s">
        <v>160</v>
      </c>
      <c r="Q265" s="204" t="s">
        <v>161</v>
      </c>
      <c r="R265" s="204" t="s">
        <v>179</v>
      </c>
      <c r="S265" s="204"/>
      <c r="T265" s="204"/>
      <c r="U265" s="204" t="s">
        <v>376</v>
      </c>
      <c r="V265" s="204"/>
      <c r="W265" s="204" t="s">
        <v>157</v>
      </c>
      <c r="X265" s="204" t="s">
        <v>6</v>
      </c>
      <c r="Y265" s="204" t="s">
        <v>164</v>
      </c>
    </row>
    <row r="266" spans="1:25" hidden="1" x14ac:dyDescent="0.25">
      <c r="A266" s="196" t="s">
        <v>56</v>
      </c>
      <c r="B266" s="197">
        <v>45750</v>
      </c>
      <c r="C266" s="198" t="s">
        <v>468</v>
      </c>
      <c r="D266" s="198"/>
      <c r="E266" s="199">
        <v>27000</v>
      </c>
      <c r="F266" s="199">
        <v>0</v>
      </c>
      <c r="G266" s="200"/>
      <c r="H266" s="200">
        <v>-6816640</v>
      </c>
      <c r="I266" s="202">
        <v>1140</v>
      </c>
      <c r="J266" s="203">
        <f>Tabla3[[#This Row],[EGRESOS]]/Tabla3[[#This Row],[TC]]</f>
        <v>23.684210526315791</v>
      </c>
      <c r="K266" s="203">
        <f>Tabla3[[#This Row],[INGRESOS]]/Tabla3[[#This Row],[TC]]</f>
        <v>0</v>
      </c>
      <c r="L266" s="204" t="s">
        <v>150</v>
      </c>
      <c r="M266" s="204" t="s">
        <v>151</v>
      </c>
      <c r="N266" s="204" t="s">
        <v>238</v>
      </c>
      <c r="O266" s="204" t="s">
        <v>159</v>
      </c>
      <c r="P266" s="204" t="s">
        <v>160</v>
      </c>
      <c r="Q266" s="204" t="s">
        <v>161</v>
      </c>
      <c r="R266" s="204" t="s">
        <v>179</v>
      </c>
      <c r="S266" s="204"/>
      <c r="T266" s="204"/>
      <c r="U266" s="204" t="s">
        <v>376</v>
      </c>
      <c r="V266" s="204"/>
      <c r="W266" s="204" t="s">
        <v>157</v>
      </c>
      <c r="X266" s="204" t="s">
        <v>6</v>
      </c>
      <c r="Y266" s="204" t="s">
        <v>164</v>
      </c>
    </row>
    <row r="267" spans="1:25" x14ac:dyDescent="0.25">
      <c r="A267" s="140" t="s">
        <v>53</v>
      </c>
      <c r="B267" s="158">
        <v>45660</v>
      </c>
      <c r="C267" s="159" t="s">
        <v>260</v>
      </c>
      <c r="D267" s="159"/>
      <c r="E267" s="160">
        <v>655747.89</v>
      </c>
      <c r="F267" s="160">
        <v>0</v>
      </c>
      <c r="G267" s="144">
        <f>Tabla3[[#This Row],[INGRESOS]]-Tabla3[[#This Row],[EGRESOS]]</f>
        <v>-655747.89</v>
      </c>
      <c r="H267" s="147">
        <v>-655747.89</v>
      </c>
      <c r="I267" s="161">
        <v>1140</v>
      </c>
      <c r="J267" s="162">
        <f>Tabla3[[#This Row],[EGRESOS]]/Tabla3[[#This Row],[TC]]</f>
        <v>575.21744736842106</v>
      </c>
      <c r="K267" s="162">
        <f>Tabla3[[#This Row],[INGRESOS]]/Tabla3[[#This Row],[TC]]</f>
        <v>0</v>
      </c>
      <c r="L267" s="125" t="s">
        <v>150</v>
      </c>
      <c r="M267" s="125" t="s">
        <v>261</v>
      </c>
      <c r="N267" s="125" t="s">
        <v>262</v>
      </c>
      <c r="O267" s="125" t="s">
        <v>159</v>
      </c>
      <c r="P267" s="125" t="s">
        <v>171</v>
      </c>
      <c r="Q267" s="125" t="s">
        <v>172</v>
      </c>
      <c r="R267" s="125" t="s">
        <v>263</v>
      </c>
      <c r="S267" s="125" t="s">
        <v>174</v>
      </c>
      <c r="T267" s="125"/>
      <c r="U267" s="125" t="s">
        <v>378</v>
      </c>
      <c r="V267" s="125"/>
      <c r="W267" s="125" t="s">
        <v>157</v>
      </c>
      <c r="X267" s="7" t="s">
        <v>187</v>
      </c>
      <c r="Y267" s="125" t="s">
        <v>164</v>
      </c>
    </row>
    <row r="268" spans="1:25" x14ac:dyDescent="0.25">
      <c r="A268" s="140" t="s">
        <v>53</v>
      </c>
      <c r="B268" s="158">
        <v>45660</v>
      </c>
      <c r="C268" s="159" t="s">
        <v>264</v>
      </c>
      <c r="D268" s="159"/>
      <c r="E268" s="160">
        <v>3934.49</v>
      </c>
      <c r="F268" s="160">
        <v>0</v>
      </c>
      <c r="G268" s="144">
        <f>Tabla3[[#This Row],[INGRESOS]]-Tabla3[[#This Row],[EGRESOS]]</f>
        <v>-3934.49</v>
      </c>
      <c r="H268" s="147">
        <v>-659682.38</v>
      </c>
      <c r="I268" s="161">
        <v>1140</v>
      </c>
      <c r="J268" s="162">
        <f>Tabla3[[#This Row],[EGRESOS]]/Tabla3[[#This Row],[TC]]</f>
        <v>3.4513070175438596</v>
      </c>
      <c r="K268" s="162">
        <f>Tabla3[[#This Row],[INGRESOS]]/Tabla3[[#This Row],[TC]]</f>
        <v>0</v>
      </c>
      <c r="L268" s="125" t="s">
        <v>150</v>
      </c>
      <c r="M268" s="125" t="s">
        <v>261</v>
      </c>
      <c r="N268" s="125" t="s">
        <v>262</v>
      </c>
      <c r="O268" s="125" t="s">
        <v>159</v>
      </c>
      <c r="P268" s="125" t="s">
        <v>160</v>
      </c>
      <c r="Q268" s="125" t="s">
        <v>161</v>
      </c>
      <c r="R268" s="125" t="s">
        <v>179</v>
      </c>
      <c r="S268" s="125"/>
      <c r="T268" s="125"/>
      <c r="U268" s="125" t="s">
        <v>376</v>
      </c>
      <c r="V268" s="125"/>
      <c r="W268" s="125" t="s">
        <v>157</v>
      </c>
      <c r="X268" s="125" t="s">
        <v>6</v>
      </c>
      <c r="Y268" s="125" t="s">
        <v>164</v>
      </c>
    </row>
    <row r="269" spans="1:25" x14ac:dyDescent="0.25">
      <c r="A269" s="140" t="s">
        <v>53</v>
      </c>
      <c r="B269" s="158">
        <v>45660</v>
      </c>
      <c r="C269" s="159" t="s">
        <v>265</v>
      </c>
      <c r="D269" s="159"/>
      <c r="E269" s="160">
        <v>0</v>
      </c>
      <c r="F269" s="160">
        <v>659682.38</v>
      </c>
      <c r="G269" s="144">
        <f>Tabla3[[#This Row],[INGRESOS]]-Tabla3[[#This Row],[EGRESOS]]</f>
        <v>659682.38</v>
      </c>
      <c r="H269" s="163">
        <v>0</v>
      </c>
      <c r="I269" s="161">
        <v>1140</v>
      </c>
      <c r="J269" s="162">
        <f>Tabla3[[#This Row],[EGRESOS]]/Tabla3[[#This Row],[TC]]</f>
        <v>0</v>
      </c>
      <c r="K269" s="162">
        <f>Tabla3[[#This Row],[INGRESOS]]/Tabla3[[#This Row],[TC]]</f>
        <v>578.66875438596492</v>
      </c>
      <c r="L269" s="125" t="s">
        <v>150</v>
      </c>
      <c r="M269" s="125" t="s">
        <v>261</v>
      </c>
      <c r="N269" s="125" t="s">
        <v>262</v>
      </c>
      <c r="O269" s="125" t="s">
        <v>153</v>
      </c>
      <c r="P269" s="125" t="s">
        <v>154</v>
      </c>
      <c r="Q269" s="125" t="s">
        <v>155</v>
      </c>
      <c r="R269" s="125" t="s">
        <v>266</v>
      </c>
      <c r="S269" s="125"/>
      <c r="T269" s="125"/>
      <c r="U269" s="125" t="s">
        <v>375</v>
      </c>
      <c r="V269" s="125"/>
      <c r="W269" s="125" t="s">
        <v>157</v>
      </c>
      <c r="X269" s="125"/>
      <c r="Y269" s="125"/>
    </row>
    <row r="270" spans="1:25" s="7" customFormat="1" x14ac:dyDescent="0.25">
      <c r="A270" s="140" t="s">
        <v>53</v>
      </c>
      <c r="B270" s="158">
        <v>45665</v>
      </c>
      <c r="C270" s="159" t="s">
        <v>267</v>
      </c>
      <c r="D270" s="159"/>
      <c r="E270" s="160">
        <v>840</v>
      </c>
      <c r="F270" s="160">
        <v>0</v>
      </c>
      <c r="G270" s="144">
        <f>Tabla3[[#This Row],[INGRESOS]]-Tabla3[[#This Row],[EGRESOS]]</f>
        <v>-840</v>
      </c>
      <c r="H270" s="147">
        <v>-840</v>
      </c>
      <c r="I270" s="161">
        <v>1140</v>
      </c>
      <c r="J270" s="162">
        <f>Tabla3[[#This Row],[EGRESOS]]/Tabla3[[#This Row],[TC]]</f>
        <v>0.73684210526315785</v>
      </c>
      <c r="K270" s="162">
        <f>Tabla3[[#This Row],[INGRESOS]]/Tabla3[[#This Row],[TC]]</f>
        <v>0</v>
      </c>
      <c r="L270" s="125" t="s">
        <v>150</v>
      </c>
      <c r="M270" s="125" t="s">
        <v>261</v>
      </c>
      <c r="N270" s="125" t="s">
        <v>262</v>
      </c>
      <c r="O270" s="125" t="s">
        <v>159</v>
      </c>
      <c r="P270" s="125" t="s">
        <v>160</v>
      </c>
      <c r="Q270" s="125" t="s">
        <v>161</v>
      </c>
      <c r="R270" s="125" t="s">
        <v>162</v>
      </c>
      <c r="S270" s="125"/>
      <c r="T270" s="125"/>
      <c r="U270" s="125" t="s">
        <v>376</v>
      </c>
      <c r="V270" s="125"/>
      <c r="W270" s="125" t="s">
        <v>157</v>
      </c>
      <c r="X270" s="125" t="s">
        <v>6</v>
      </c>
      <c r="Y270" s="125" t="s">
        <v>164</v>
      </c>
    </row>
    <row r="271" spans="1:25" s="7" customFormat="1" x14ac:dyDescent="0.25">
      <c r="A271" s="140" t="s">
        <v>53</v>
      </c>
      <c r="B271" s="158">
        <v>45665</v>
      </c>
      <c r="C271" s="159" t="s">
        <v>268</v>
      </c>
      <c r="D271" s="159"/>
      <c r="E271" s="160">
        <v>120</v>
      </c>
      <c r="F271" s="160">
        <v>0</v>
      </c>
      <c r="G271" s="144">
        <f>Tabla3[[#This Row],[INGRESOS]]-Tabla3[[#This Row],[EGRESOS]]</f>
        <v>-120</v>
      </c>
      <c r="H271" s="147">
        <v>-960</v>
      </c>
      <c r="I271" s="161">
        <v>1140</v>
      </c>
      <c r="J271" s="162">
        <f>Tabla3[[#This Row],[EGRESOS]]/Tabla3[[#This Row],[TC]]</f>
        <v>0.10526315789473684</v>
      </c>
      <c r="K271" s="162">
        <f>Tabla3[[#This Row],[INGRESOS]]/Tabla3[[#This Row],[TC]]</f>
        <v>0</v>
      </c>
      <c r="L271" s="125" t="s">
        <v>150</v>
      </c>
      <c r="M271" s="125" t="s">
        <v>261</v>
      </c>
      <c r="N271" s="125" t="s">
        <v>262</v>
      </c>
      <c r="O271" s="125" t="s">
        <v>159</v>
      </c>
      <c r="P271" s="125" t="s">
        <v>160</v>
      </c>
      <c r="Q271" s="125" t="s">
        <v>161</v>
      </c>
      <c r="R271" s="125" t="s">
        <v>239</v>
      </c>
      <c r="S271" s="125"/>
      <c r="T271" s="125"/>
      <c r="U271" s="125" t="s">
        <v>376</v>
      </c>
      <c r="V271" s="125"/>
      <c r="W271" s="125" t="s">
        <v>157</v>
      </c>
      <c r="X271" s="125" t="s">
        <v>6</v>
      </c>
      <c r="Y271" s="125" t="s">
        <v>164</v>
      </c>
    </row>
    <row r="272" spans="1:25" s="7" customFormat="1" x14ac:dyDescent="0.25">
      <c r="A272" s="140" t="s">
        <v>53</v>
      </c>
      <c r="B272" s="158">
        <v>45665</v>
      </c>
      <c r="C272" s="159" t="s">
        <v>269</v>
      </c>
      <c r="D272" s="159"/>
      <c r="E272" s="160">
        <v>4000</v>
      </c>
      <c r="F272" s="160">
        <v>0</v>
      </c>
      <c r="G272" s="144">
        <f>Tabla3[[#This Row],[INGRESOS]]-Tabla3[[#This Row],[EGRESOS]]</f>
        <v>-4000</v>
      </c>
      <c r="H272" s="147">
        <v>-4960</v>
      </c>
      <c r="I272" s="161">
        <v>1140</v>
      </c>
      <c r="J272" s="162">
        <f>Tabla3[[#This Row],[EGRESOS]]/Tabla3[[#This Row],[TC]]</f>
        <v>3.5087719298245612</v>
      </c>
      <c r="K272" s="162">
        <f>Tabla3[[#This Row],[INGRESOS]]/Tabla3[[#This Row],[TC]]</f>
        <v>0</v>
      </c>
      <c r="L272" s="125" t="s">
        <v>150</v>
      </c>
      <c r="M272" s="125" t="s">
        <v>261</v>
      </c>
      <c r="N272" s="125" t="s">
        <v>262</v>
      </c>
      <c r="O272" s="125" t="s">
        <v>159</v>
      </c>
      <c r="P272" t="s">
        <v>163</v>
      </c>
      <c r="Q272" s="125" t="s">
        <v>215</v>
      </c>
      <c r="R272" s="125" t="s">
        <v>270</v>
      </c>
      <c r="S272" s="125"/>
      <c r="T272" s="125"/>
      <c r="U272" s="125" t="s">
        <v>376</v>
      </c>
      <c r="V272" s="125"/>
      <c r="W272" s="125" t="s">
        <v>157</v>
      </c>
      <c r="X272" s="125" t="s">
        <v>6</v>
      </c>
      <c r="Y272" s="125" t="s">
        <v>164</v>
      </c>
    </row>
    <row r="273" spans="1:25" s="7" customFormat="1" x14ac:dyDescent="0.25">
      <c r="A273" s="140" t="s">
        <v>53</v>
      </c>
      <c r="B273" s="158">
        <v>45665</v>
      </c>
      <c r="C273" s="159" t="s">
        <v>264</v>
      </c>
      <c r="D273" s="159"/>
      <c r="E273" s="160">
        <v>29.76</v>
      </c>
      <c r="F273" s="160">
        <v>0</v>
      </c>
      <c r="G273" s="144">
        <f>Tabla3[[#This Row],[INGRESOS]]-Tabla3[[#This Row],[EGRESOS]]</f>
        <v>-29.76</v>
      </c>
      <c r="H273" s="147">
        <v>-4989.76</v>
      </c>
      <c r="I273" s="161">
        <v>1140</v>
      </c>
      <c r="J273" s="162">
        <f>Tabla3[[#This Row],[EGRESOS]]/Tabla3[[#This Row],[TC]]</f>
        <v>2.6105263157894739E-2</v>
      </c>
      <c r="K273" s="162">
        <f>Tabla3[[#This Row],[INGRESOS]]/Tabla3[[#This Row],[TC]]</f>
        <v>0</v>
      </c>
      <c r="L273" s="125" t="s">
        <v>150</v>
      </c>
      <c r="M273" s="125" t="s">
        <v>261</v>
      </c>
      <c r="N273" s="125" t="s">
        <v>262</v>
      </c>
      <c r="O273" s="125" t="s">
        <v>159</v>
      </c>
      <c r="P273" s="125" t="s">
        <v>160</v>
      </c>
      <c r="Q273" s="125" t="s">
        <v>161</v>
      </c>
      <c r="R273" s="125" t="s">
        <v>179</v>
      </c>
      <c r="S273" s="125"/>
      <c r="T273" s="125"/>
      <c r="U273" s="125" t="s">
        <v>376</v>
      </c>
      <c r="V273" s="125"/>
      <c r="W273" s="125" t="s">
        <v>157</v>
      </c>
      <c r="X273" s="125" t="s">
        <v>6</v>
      </c>
      <c r="Y273" s="125" t="s">
        <v>164</v>
      </c>
    </row>
    <row r="274" spans="1:25" s="7" customFormat="1" x14ac:dyDescent="0.25">
      <c r="A274" s="140" t="s">
        <v>53</v>
      </c>
      <c r="B274" s="158">
        <v>45665</v>
      </c>
      <c r="C274" s="159" t="s">
        <v>265</v>
      </c>
      <c r="D274" s="159"/>
      <c r="E274" s="160">
        <v>0</v>
      </c>
      <c r="F274" s="160">
        <v>4989.76</v>
      </c>
      <c r="G274" s="144">
        <f>Tabla3[[#This Row],[INGRESOS]]-Tabla3[[#This Row],[EGRESOS]]</f>
        <v>4989.76</v>
      </c>
      <c r="H274" s="147">
        <v>0</v>
      </c>
      <c r="I274" s="161">
        <v>1140</v>
      </c>
      <c r="J274" s="162">
        <f>Tabla3[[#This Row],[EGRESOS]]/Tabla3[[#This Row],[TC]]</f>
        <v>0</v>
      </c>
      <c r="K274" s="162">
        <f>Tabla3[[#This Row],[INGRESOS]]/Tabla3[[#This Row],[TC]]</f>
        <v>4.3769824561403512</v>
      </c>
      <c r="L274" s="125" t="s">
        <v>150</v>
      </c>
      <c r="M274" s="125" t="s">
        <v>261</v>
      </c>
      <c r="N274" s="125" t="s">
        <v>262</v>
      </c>
      <c r="O274" s="125" t="s">
        <v>153</v>
      </c>
      <c r="P274" s="125" t="s">
        <v>154</v>
      </c>
      <c r="Q274" s="125" t="s">
        <v>155</v>
      </c>
      <c r="R274" s="125" t="s">
        <v>266</v>
      </c>
      <c r="S274" s="125"/>
      <c r="T274" s="125"/>
      <c r="U274" s="125" t="s">
        <v>375</v>
      </c>
      <c r="V274" s="125"/>
      <c r="W274" s="125" t="s">
        <v>157</v>
      </c>
      <c r="X274" s="125"/>
      <c r="Y274" s="125"/>
    </row>
    <row r="275" spans="1:25" s="7" customFormat="1" x14ac:dyDescent="0.25">
      <c r="A275" s="140" t="s">
        <v>53</v>
      </c>
      <c r="B275" s="158">
        <v>45687</v>
      </c>
      <c r="C275" s="159" t="s">
        <v>267</v>
      </c>
      <c r="D275" s="159"/>
      <c r="E275" s="160">
        <v>7602</v>
      </c>
      <c r="F275" s="160">
        <v>0</v>
      </c>
      <c r="G275" s="144">
        <f>Tabla3[[#This Row],[INGRESOS]]-Tabla3[[#This Row],[EGRESOS]]</f>
        <v>-7602</v>
      </c>
      <c r="H275" s="147">
        <v>-7602</v>
      </c>
      <c r="I275" s="161">
        <v>1140</v>
      </c>
      <c r="J275" s="162">
        <f>Tabla3[[#This Row],[EGRESOS]]/Tabla3[[#This Row],[TC]]</f>
        <v>6.6684210526315786</v>
      </c>
      <c r="K275" s="162">
        <f>Tabla3[[#This Row],[INGRESOS]]/Tabla3[[#This Row],[TC]]</f>
        <v>0</v>
      </c>
      <c r="L275" s="125" t="s">
        <v>150</v>
      </c>
      <c r="M275" s="125" t="s">
        <v>261</v>
      </c>
      <c r="N275" s="125" t="s">
        <v>262</v>
      </c>
      <c r="O275" s="125" t="s">
        <v>159</v>
      </c>
      <c r="P275" s="125" t="s">
        <v>160</v>
      </c>
      <c r="Q275" s="125" t="s">
        <v>161</v>
      </c>
      <c r="R275" s="125" t="s">
        <v>162</v>
      </c>
      <c r="S275" s="125"/>
      <c r="T275" s="125"/>
      <c r="U275" s="125" t="s">
        <v>376</v>
      </c>
      <c r="V275" s="125"/>
      <c r="W275" s="125" t="s">
        <v>157</v>
      </c>
      <c r="X275" s="125" t="s">
        <v>6</v>
      </c>
      <c r="Y275" s="125" t="s">
        <v>164</v>
      </c>
    </row>
    <row r="276" spans="1:25" s="7" customFormat="1" x14ac:dyDescent="0.25">
      <c r="A276" s="140" t="s">
        <v>53</v>
      </c>
      <c r="B276" s="158">
        <v>45687</v>
      </c>
      <c r="C276" s="159" t="s">
        <v>268</v>
      </c>
      <c r="D276" s="159"/>
      <c r="E276" s="160">
        <v>1086</v>
      </c>
      <c r="F276" s="160">
        <v>0</v>
      </c>
      <c r="G276" s="144">
        <f>Tabla3[[#This Row],[INGRESOS]]-Tabla3[[#This Row],[EGRESOS]]</f>
        <v>-1086</v>
      </c>
      <c r="H276" s="147">
        <v>-8688</v>
      </c>
      <c r="I276" s="161">
        <v>1140</v>
      </c>
      <c r="J276" s="162">
        <f>Tabla3[[#This Row],[EGRESOS]]/Tabla3[[#This Row],[TC]]</f>
        <v>0.95263157894736838</v>
      </c>
      <c r="K276" s="162">
        <f>Tabla3[[#This Row],[INGRESOS]]/Tabla3[[#This Row],[TC]]</f>
        <v>0</v>
      </c>
      <c r="L276" s="125" t="s">
        <v>150</v>
      </c>
      <c r="M276" s="125" t="s">
        <v>261</v>
      </c>
      <c r="N276" s="125" t="s">
        <v>262</v>
      </c>
      <c r="O276" s="125" t="s">
        <v>159</v>
      </c>
      <c r="P276" s="125" t="s">
        <v>160</v>
      </c>
      <c r="Q276" s="125" t="s">
        <v>161</v>
      </c>
      <c r="R276" s="125" t="s">
        <v>239</v>
      </c>
      <c r="S276" s="125"/>
      <c r="T276" s="125"/>
      <c r="U276" s="125" t="s">
        <v>376</v>
      </c>
      <c r="V276" s="125"/>
      <c r="W276" s="125" t="s">
        <v>157</v>
      </c>
      <c r="X276" s="125" t="s">
        <v>6</v>
      </c>
      <c r="Y276" s="125" t="s">
        <v>164</v>
      </c>
    </row>
    <row r="277" spans="1:25" s="7" customFormat="1" x14ac:dyDescent="0.25">
      <c r="A277" s="140" t="s">
        <v>53</v>
      </c>
      <c r="B277" s="158">
        <v>45687</v>
      </c>
      <c r="C277" s="159" t="s">
        <v>271</v>
      </c>
      <c r="D277" s="159"/>
      <c r="E277" s="160">
        <v>36200</v>
      </c>
      <c r="F277" s="160">
        <v>0</v>
      </c>
      <c r="G277" s="144">
        <f>Tabla3[[#This Row],[INGRESOS]]-Tabla3[[#This Row],[EGRESOS]]</f>
        <v>-36200</v>
      </c>
      <c r="H277" s="147">
        <v>-44888</v>
      </c>
      <c r="I277" s="161">
        <v>1140</v>
      </c>
      <c r="J277" s="162">
        <f>Tabla3[[#This Row],[EGRESOS]]/Tabla3[[#This Row],[TC]]</f>
        <v>31.754385964912281</v>
      </c>
      <c r="K277" s="162">
        <f>Tabla3[[#This Row],[INGRESOS]]/Tabla3[[#This Row],[TC]]</f>
        <v>0</v>
      </c>
      <c r="L277" s="125" t="s">
        <v>150</v>
      </c>
      <c r="M277" s="125" t="s">
        <v>261</v>
      </c>
      <c r="N277" s="125" t="s">
        <v>262</v>
      </c>
      <c r="O277" s="125" t="s">
        <v>159</v>
      </c>
      <c r="P277" s="125" t="s">
        <v>163</v>
      </c>
      <c r="Q277" s="125" t="s">
        <v>215</v>
      </c>
      <c r="R277" s="125" t="s">
        <v>200</v>
      </c>
      <c r="S277" s="125"/>
      <c r="T277" s="125"/>
      <c r="U277" s="125" t="s">
        <v>376</v>
      </c>
      <c r="V277" s="125"/>
      <c r="W277" s="125" t="s">
        <v>157</v>
      </c>
      <c r="X277" s="125" t="s">
        <v>6</v>
      </c>
      <c r="Y277" s="125" t="s">
        <v>164</v>
      </c>
    </row>
    <row r="278" spans="1:25" s="7" customFormat="1" x14ac:dyDescent="0.25">
      <c r="A278" s="140" t="s">
        <v>53</v>
      </c>
      <c r="B278" s="158">
        <v>45687</v>
      </c>
      <c r="C278" s="159" t="s">
        <v>264</v>
      </c>
      <c r="D278" s="159"/>
      <c r="E278" s="160">
        <v>269.33</v>
      </c>
      <c r="F278" s="160">
        <v>0</v>
      </c>
      <c r="G278" s="144">
        <f>Tabla3[[#This Row],[INGRESOS]]-Tabla3[[#This Row],[EGRESOS]]</f>
        <v>-269.33</v>
      </c>
      <c r="H278" s="147">
        <v>-45157.33</v>
      </c>
      <c r="I278" s="161">
        <v>1140</v>
      </c>
      <c r="J278" s="162">
        <f>Tabla3[[#This Row],[EGRESOS]]/Tabla3[[#This Row],[TC]]</f>
        <v>0.23625438596491227</v>
      </c>
      <c r="K278" s="162">
        <f>Tabla3[[#This Row],[INGRESOS]]/Tabla3[[#This Row],[TC]]</f>
        <v>0</v>
      </c>
      <c r="L278" s="125" t="s">
        <v>150</v>
      </c>
      <c r="M278" s="125" t="s">
        <v>261</v>
      </c>
      <c r="N278" s="125" t="s">
        <v>262</v>
      </c>
      <c r="O278" s="125" t="s">
        <v>159</v>
      </c>
      <c r="P278" s="125" t="s">
        <v>160</v>
      </c>
      <c r="Q278" s="125" t="s">
        <v>161</v>
      </c>
      <c r="R278" s="125" t="s">
        <v>179</v>
      </c>
      <c r="S278" s="125"/>
      <c r="T278" s="125"/>
      <c r="U278" s="125" t="s">
        <v>376</v>
      </c>
      <c r="V278" s="125"/>
      <c r="W278" s="125" t="s">
        <v>157</v>
      </c>
      <c r="X278" s="125" t="s">
        <v>6</v>
      </c>
      <c r="Y278" s="125" t="s">
        <v>164</v>
      </c>
    </row>
    <row r="279" spans="1:25" s="7" customFormat="1" x14ac:dyDescent="0.25">
      <c r="A279" s="140" t="s">
        <v>53</v>
      </c>
      <c r="B279" s="158">
        <v>45687</v>
      </c>
      <c r="C279" s="159" t="s">
        <v>265</v>
      </c>
      <c r="D279" s="159"/>
      <c r="E279" s="160">
        <v>0</v>
      </c>
      <c r="F279" s="160">
        <v>45157.33</v>
      </c>
      <c r="G279" s="144">
        <f>Tabla3[[#This Row],[INGRESOS]]-Tabla3[[#This Row],[EGRESOS]]</f>
        <v>45157.33</v>
      </c>
      <c r="H279" s="147">
        <v>0</v>
      </c>
      <c r="I279" s="161">
        <v>1140</v>
      </c>
      <c r="J279" s="162">
        <f>Tabla3[[#This Row],[EGRESOS]]/Tabla3[[#This Row],[TC]]</f>
        <v>0</v>
      </c>
      <c r="K279" s="162">
        <f>Tabla3[[#This Row],[INGRESOS]]/Tabla3[[#This Row],[TC]]</f>
        <v>39.611692982456141</v>
      </c>
      <c r="L279" s="125" t="s">
        <v>150</v>
      </c>
      <c r="M279" s="125" t="s">
        <v>261</v>
      </c>
      <c r="N279" s="125" t="s">
        <v>262</v>
      </c>
      <c r="O279" s="125" t="s">
        <v>153</v>
      </c>
      <c r="P279" s="125" t="s">
        <v>154</v>
      </c>
      <c r="Q279" s="125" t="s">
        <v>155</v>
      </c>
      <c r="R279" s="125" t="s">
        <v>272</v>
      </c>
      <c r="S279" s="125"/>
      <c r="T279" s="125"/>
      <c r="U279" s="125" t="s">
        <v>375</v>
      </c>
      <c r="V279" s="125"/>
      <c r="W279" s="125" t="s">
        <v>157</v>
      </c>
      <c r="X279" s="125"/>
      <c r="Y279" s="125"/>
    </row>
    <row r="280" spans="1:25" s="7" customFormat="1" hidden="1" x14ac:dyDescent="0.25">
      <c r="A280" s="140" t="s">
        <v>54</v>
      </c>
      <c r="B280" s="158">
        <v>45695</v>
      </c>
      <c r="C280" s="159" t="s">
        <v>260</v>
      </c>
      <c r="D280" s="159"/>
      <c r="E280" s="160">
        <v>968062.66</v>
      </c>
      <c r="F280" s="160">
        <v>0</v>
      </c>
      <c r="G280" s="144">
        <f>Tabla3[[#This Row],[INGRESOS]]-Tabla3[[#This Row],[EGRESOS]]</f>
        <v>-968062.66</v>
      </c>
      <c r="H280" s="147">
        <v>-968062.66</v>
      </c>
      <c r="I280" s="161">
        <v>1140</v>
      </c>
      <c r="J280" s="162">
        <f>Tabla3[[#This Row],[EGRESOS]]/Tabla3[[#This Row],[TC]]</f>
        <v>849.17777192982464</v>
      </c>
      <c r="K280" s="162">
        <f>Tabla3[[#This Row],[INGRESOS]]/Tabla3[[#This Row],[TC]]</f>
        <v>0</v>
      </c>
      <c r="L280" s="125" t="s">
        <v>150</v>
      </c>
      <c r="M280" s="125" t="s">
        <v>261</v>
      </c>
      <c r="N280" s="125" t="s">
        <v>262</v>
      </c>
      <c r="O280" s="125" t="s">
        <v>159</v>
      </c>
      <c r="P280" s="125" t="s">
        <v>171</v>
      </c>
      <c r="Q280" s="125" t="s">
        <v>172</v>
      </c>
      <c r="R280" s="125" t="s">
        <v>491</v>
      </c>
      <c r="S280" s="125" t="s">
        <v>174</v>
      </c>
      <c r="T280" s="125"/>
      <c r="U280" s="125" t="s">
        <v>378</v>
      </c>
      <c r="V280" s="125"/>
      <c r="W280" s="125" t="s">
        <v>157</v>
      </c>
      <c r="X280" s="7" t="s">
        <v>187</v>
      </c>
      <c r="Y280" s="125" t="s">
        <v>164</v>
      </c>
    </row>
    <row r="281" spans="1:25" s="7" customFormat="1" hidden="1" x14ac:dyDescent="0.25">
      <c r="A281" s="140" t="s">
        <v>54</v>
      </c>
      <c r="B281" s="158">
        <v>45695</v>
      </c>
      <c r="C281" s="159" t="s">
        <v>264</v>
      </c>
      <c r="D281" s="159"/>
      <c r="E281" s="160">
        <v>5808.38</v>
      </c>
      <c r="F281" s="160">
        <v>0</v>
      </c>
      <c r="G281" s="144">
        <f>Tabla3[[#This Row],[INGRESOS]]-Tabla3[[#This Row],[EGRESOS]]</f>
        <v>-5808.38</v>
      </c>
      <c r="H281" s="147">
        <v>-973871.04</v>
      </c>
      <c r="I281" s="161">
        <v>1140</v>
      </c>
      <c r="J281" s="162">
        <f>Tabla3[[#This Row],[EGRESOS]]/Tabla3[[#This Row],[TC]]</f>
        <v>5.0950701754385967</v>
      </c>
      <c r="K281" s="162">
        <f>Tabla3[[#This Row],[INGRESOS]]/Tabla3[[#This Row],[TC]]</f>
        <v>0</v>
      </c>
      <c r="L281" s="125" t="s">
        <v>150</v>
      </c>
      <c r="M281" s="125" t="s">
        <v>261</v>
      </c>
      <c r="N281" s="125" t="s">
        <v>262</v>
      </c>
      <c r="O281" s="125" t="s">
        <v>159</v>
      </c>
      <c r="P281" s="125" t="s">
        <v>160</v>
      </c>
      <c r="Q281" s="125" t="s">
        <v>161</v>
      </c>
      <c r="R281" s="125" t="s">
        <v>179</v>
      </c>
      <c r="S281" s="125"/>
      <c r="T281" s="125"/>
      <c r="U281" s="125" t="s">
        <v>376</v>
      </c>
      <c r="V281" s="125"/>
      <c r="W281" s="125" t="s">
        <v>157</v>
      </c>
      <c r="X281" s="125" t="s">
        <v>6</v>
      </c>
      <c r="Y281" s="125" t="s">
        <v>164</v>
      </c>
    </row>
    <row r="282" spans="1:25" s="7" customFormat="1" hidden="1" x14ac:dyDescent="0.25">
      <c r="A282" s="193" t="s">
        <v>54</v>
      </c>
      <c r="B282" s="158">
        <v>45695</v>
      </c>
      <c r="C282" s="159" t="s">
        <v>265</v>
      </c>
      <c r="D282" s="159"/>
      <c r="E282" s="160">
        <v>0</v>
      </c>
      <c r="F282" s="160">
        <v>973871.04</v>
      </c>
      <c r="G282" s="194">
        <f>Tabla3[[#This Row],[INGRESOS]]-Tabla3[[#This Row],[EGRESOS]]</f>
        <v>973871.04</v>
      </c>
      <c r="H282" s="147">
        <v>0</v>
      </c>
      <c r="I282" s="161">
        <v>1140</v>
      </c>
      <c r="J282" s="162">
        <f>Tabla3[[#This Row],[EGRESOS]]/Tabla3[[#This Row],[TC]]</f>
        <v>0</v>
      </c>
      <c r="K282" s="162">
        <f>Tabla3[[#This Row],[INGRESOS]]/Tabla3[[#This Row],[TC]]</f>
        <v>854.27284210526318</v>
      </c>
      <c r="L282" s="125" t="s">
        <v>150</v>
      </c>
      <c r="M282" s="125" t="s">
        <v>261</v>
      </c>
      <c r="N282" s="125" t="s">
        <v>262</v>
      </c>
      <c r="O282" s="125" t="s">
        <v>153</v>
      </c>
      <c r="P282" s="125" t="s">
        <v>154</v>
      </c>
      <c r="Q282" s="125" t="s">
        <v>155</v>
      </c>
      <c r="R282" s="125" t="s">
        <v>492</v>
      </c>
      <c r="S282" s="125"/>
      <c r="T282" s="125"/>
      <c r="U282" s="125" t="s">
        <v>375</v>
      </c>
      <c r="V282" s="125"/>
      <c r="W282" s="125" t="s">
        <v>157</v>
      </c>
      <c r="X282" s="125"/>
      <c r="Y282" s="125"/>
    </row>
    <row r="283" spans="1:25" s="7" customFormat="1" hidden="1" x14ac:dyDescent="0.25">
      <c r="A283" s="193" t="s">
        <v>54</v>
      </c>
      <c r="B283" s="158">
        <v>45715</v>
      </c>
      <c r="C283" s="159" t="s">
        <v>267</v>
      </c>
      <c r="D283" s="159"/>
      <c r="E283" s="160">
        <v>8757</v>
      </c>
      <c r="F283" s="160">
        <v>0</v>
      </c>
      <c r="G283" s="194">
        <f>Tabla3[[#This Row],[INGRESOS]]-Tabla3[[#This Row],[EGRESOS]]</f>
        <v>-8757</v>
      </c>
      <c r="H283" s="147">
        <v>-8757</v>
      </c>
      <c r="I283" s="161">
        <v>1140</v>
      </c>
      <c r="J283" s="162">
        <f>Tabla3[[#This Row],[EGRESOS]]/Tabla3[[#This Row],[TC]]</f>
        <v>7.6815789473684211</v>
      </c>
      <c r="K283" s="162">
        <f>Tabla3[[#This Row],[INGRESOS]]/Tabla3[[#This Row],[TC]]</f>
        <v>0</v>
      </c>
      <c r="L283" s="125" t="s">
        <v>150</v>
      </c>
      <c r="M283" s="125" t="s">
        <v>261</v>
      </c>
      <c r="N283" s="125" t="s">
        <v>262</v>
      </c>
      <c r="O283" s="125" t="s">
        <v>159</v>
      </c>
      <c r="P283" s="125" t="s">
        <v>160</v>
      </c>
      <c r="Q283" s="125" t="s">
        <v>161</v>
      </c>
      <c r="R283" s="125" t="s">
        <v>162</v>
      </c>
      <c r="S283" s="125"/>
      <c r="T283" s="125"/>
      <c r="U283" s="125" t="s">
        <v>376</v>
      </c>
      <c r="V283" s="125"/>
      <c r="W283" s="125" t="s">
        <v>157</v>
      </c>
      <c r="X283" s="125" t="s">
        <v>6</v>
      </c>
      <c r="Y283" s="125" t="s">
        <v>164</v>
      </c>
    </row>
    <row r="284" spans="1:25" s="7" customFormat="1" hidden="1" x14ac:dyDescent="0.25">
      <c r="A284" s="193" t="s">
        <v>54</v>
      </c>
      <c r="B284" s="158">
        <v>45715</v>
      </c>
      <c r="C284" s="159" t="s">
        <v>268</v>
      </c>
      <c r="D284" s="159"/>
      <c r="E284" s="160">
        <v>1251</v>
      </c>
      <c r="F284" s="160">
        <v>0</v>
      </c>
      <c r="G284" s="194">
        <f>Tabla3[[#This Row],[INGRESOS]]-Tabla3[[#This Row],[EGRESOS]]</f>
        <v>-1251</v>
      </c>
      <c r="H284" s="147">
        <v>-10008</v>
      </c>
      <c r="I284" s="161">
        <v>1140</v>
      </c>
      <c r="J284" s="162">
        <f>Tabla3[[#This Row],[EGRESOS]]/Tabla3[[#This Row],[TC]]</f>
        <v>1.0973684210526315</v>
      </c>
      <c r="K284" s="162">
        <f>Tabla3[[#This Row],[INGRESOS]]/Tabla3[[#This Row],[TC]]</f>
        <v>0</v>
      </c>
      <c r="L284" s="125" t="s">
        <v>150</v>
      </c>
      <c r="M284" s="125" t="s">
        <v>261</v>
      </c>
      <c r="N284" s="125" t="s">
        <v>262</v>
      </c>
      <c r="O284" s="125" t="s">
        <v>159</v>
      </c>
      <c r="P284" s="125" t="s">
        <v>160</v>
      </c>
      <c r="Q284" s="125" t="s">
        <v>161</v>
      </c>
      <c r="R284" s="125" t="s">
        <v>239</v>
      </c>
      <c r="S284" s="125"/>
      <c r="T284" s="125"/>
      <c r="U284" s="125" t="s">
        <v>376</v>
      </c>
      <c r="V284" s="125"/>
      <c r="W284" s="125" t="s">
        <v>157</v>
      </c>
      <c r="X284" s="125" t="s">
        <v>6</v>
      </c>
      <c r="Y284" s="125" t="s">
        <v>164</v>
      </c>
    </row>
    <row r="285" spans="1:25" s="7" customFormat="1" hidden="1" x14ac:dyDescent="0.25">
      <c r="A285" s="193" t="s">
        <v>54</v>
      </c>
      <c r="B285" s="158">
        <v>45715</v>
      </c>
      <c r="C285" s="159" t="s">
        <v>271</v>
      </c>
      <c r="D285" s="159"/>
      <c r="E285" s="160">
        <v>41700</v>
      </c>
      <c r="F285" s="160">
        <v>0</v>
      </c>
      <c r="G285" s="194">
        <f>Tabla3[[#This Row],[INGRESOS]]-Tabla3[[#This Row],[EGRESOS]]</f>
        <v>-41700</v>
      </c>
      <c r="H285" s="147">
        <v>-51708</v>
      </c>
      <c r="I285" s="161">
        <v>1140</v>
      </c>
      <c r="J285" s="162">
        <f>Tabla3[[#This Row],[EGRESOS]]/Tabla3[[#This Row],[TC]]</f>
        <v>36.578947368421055</v>
      </c>
      <c r="K285" s="162">
        <f>Tabla3[[#This Row],[INGRESOS]]/Tabla3[[#This Row],[TC]]</f>
        <v>0</v>
      </c>
      <c r="L285" s="125" t="s">
        <v>150</v>
      </c>
      <c r="M285" s="125" t="s">
        <v>261</v>
      </c>
      <c r="N285" s="125" t="s">
        <v>262</v>
      </c>
      <c r="O285" s="125" t="s">
        <v>159</v>
      </c>
      <c r="P285" s="125" t="s">
        <v>163</v>
      </c>
      <c r="Q285" s="125" t="s">
        <v>215</v>
      </c>
      <c r="R285" s="125"/>
      <c r="S285" s="125"/>
      <c r="T285" s="125"/>
      <c r="U285" s="125" t="s">
        <v>376</v>
      </c>
      <c r="V285" s="125"/>
      <c r="W285" s="125" t="s">
        <v>157</v>
      </c>
      <c r="X285" s="125" t="s">
        <v>6</v>
      </c>
      <c r="Y285" s="125" t="s">
        <v>164</v>
      </c>
    </row>
    <row r="286" spans="1:25" s="7" customFormat="1" hidden="1" x14ac:dyDescent="0.25">
      <c r="A286" s="193" t="s">
        <v>54</v>
      </c>
      <c r="B286" s="158">
        <v>45715</v>
      </c>
      <c r="C286" s="159" t="s">
        <v>264</v>
      </c>
      <c r="D286" s="159"/>
      <c r="E286" s="160">
        <v>310.25</v>
      </c>
      <c r="F286" s="160">
        <v>0</v>
      </c>
      <c r="G286" s="194">
        <f>Tabla3[[#This Row],[INGRESOS]]-Tabla3[[#This Row],[EGRESOS]]</f>
        <v>-310.25</v>
      </c>
      <c r="H286" s="147">
        <v>-52018.25</v>
      </c>
      <c r="I286" s="161">
        <v>1140</v>
      </c>
      <c r="J286" s="162">
        <f>Tabla3[[#This Row],[EGRESOS]]/Tabla3[[#This Row],[TC]]</f>
        <v>0.27214912280701753</v>
      </c>
      <c r="K286" s="162">
        <f>Tabla3[[#This Row],[INGRESOS]]/Tabla3[[#This Row],[TC]]</f>
        <v>0</v>
      </c>
      <c r="L286" s="125" t="s">
        <v>150</v>
      </c>
      <c r="M286" s="125" t="s">
        <v>261</v>
      </c>
      <c r="N286" s="125" t="s">
        <v>262</v>
      </c>
      <c r="O286" s="125" t="s">
        <v>159</v>
      </c>
      <c r="P286" s="125" t="s">
        <v>160</v>
      </c>
      <c r="Q286" s="125" t="s">
        <v>161</v>
      </c>
      <c r="R286" s="125" t="s">
        <v>179</v>
      </c>
      <c r="S286" s="125"/>
      <c r="T286" s="125"/>
      <c r="U286" s="125" t="s">
        <v>376</v>
      </c>
      <c r="V286" s="125"/>
      <c r="W286" s="125" t="s">
        <v>157</v>
      </c>
      <c r="X286" s="125" t="s">
        <v>6</v>
      </c>
      <c r="Y286" s="125" t="s">
        <v>164</v>
      </c>
    </row>
    <row r="287" spans="1:25" s="7" customFormat="1" hidden="1" x14ac:dyDescent="0.25">
      <c r="A287" s="193" t="s">
        <v>54</v>
      </c>
      <c r="B287" s="158">
        <v>45715</v>
      </c>
      <c r="C287" s="159" t="s">
        <v>265</v>
      </c>
      <c r="D287" s="159"/>
      <c r="E287" s="160">
        <v>0</v>
      </c>
      <c r="F287" s="160">
        <v>52018.25</v>
      </c>
      <c r="G287" s="194">
        <f>Tabla3[[#This Row],[INGRESOS]]-Tabla3[[#This Row],[EGRESOS]]</f>
        <v>52018.25</v>
      </c>
      <c r="H287" s="147">
        <v>0</v>
      </c>
      <c r="I287" s="161">
        <v>1140</v>
      </c>
      <c r="J287" s="162">
        <f>Tabla3[[#This Row],[EGRESOS]]/Tabla3[[#This Row],[TC]]</f>
        <v>0</v>
      </c>
      <c r="K287" s="162">
        <f>Tabla3[[#This Row],[INGRESOS]]/Tabla3[[#This Row],[TC]]</f>
        <v>45.63004385964912</v>
      </c>
      <c r="L287" s="125" t="s">
        <v>150</v>
      </c>
      <c r="M287" s="125" t="s">
        <v>261</v>
      </c>
      <c r="N287" s="125" t="s">
        <v>262</v>
      </c>
      <c r="O287" s="125" t="s">
        <v>153</v>
      </c>
      <c r="P287" s="125" t="s">
        <v>154</v>
      </c>
      <c r="Q287" s="125" t="s">
        <v>155</v>
      </c>
      <c r="R287" s="125" t="s">
        <v>266</v>
      </c>
      <c r="S287" s="125"/>
      <c r="T287" s="125"/>
      <c r="U287" s="125" t="s">
        <v>375</v>
      </c>
      <c r="V287" s="125"/>
      <c r="W287" s="125" t="s">
        <v>157</v>
      </c>
      <c r="X287" s="125"/>
      <c r="Y287" s="125"/>
    </row>
    <row r="288" spans="1:25" s="7" customFormat="1" hidden="1" x14ac:dyDescent="0.25">
      <c r="A288" s="193" t="s">
        <v>55</v>
      </c>
      <c r="B288" s="158">
        <v>45737</v>
      </c>
      <c r="C288" s="159" t="s">
        <v>260</v>
      </c>
      <c r="D288" s="159"/>
      <c r="E288" s="160">
        <v>803254.45</v>
      </c>
      <c r="F288" s="160">
        <v>0</v>
      </c>
      <c r="G288" s="194">
        <f>Tabla3[[#This Row],[INGRESOS]]-Tabla3[[#This Row],[EGRESOS]]</f>
        <v>-803254.45</v>
      </c>
      <c r="H288" s="147">
        <v>-803254.45</v>
      </c>
      <c r="I288" s="161">
        <v>1140</v>
      </c>
      <c r="J288" s="162">
        <f>Tabla3[[#This Row],[EGRESOS]]/Tabla3[[#This Row],[TC]]</f>
        <v>704.60916666666662</v>
      </c>
      <c r="K288" s="162">
        <f>Tabla3[[#This Row],[INGRESOS]]/Tabla3[[#This Row],[TC]]</f>
        <v>0</v>
      </c>
      <c r="L288" s="125" t="s">
        <v>150</v>
      </c>
      <c r="M288" s="125" t="s">
        <v>261</v>
      </c>
      <c r="N288" s="125" t="s">
        <v>262</v>
      </c>
      <c r="O288" s="125" t="s">
        <v>159</v>
      </c>
      <c r="P288" s="125" t="s">
        <v>171</v>
      </c>
      <c r="Q288" s="125" t="s">
        <v>172</v>
      </c>
      <c r="R288" s="125" t="s">
        <v>493</v>
      </c>
      <c r="S288" s="125" t="s">
        <v>174</v>
      </c>
      <c r="T288" s="125"/>
      <c r="U288" s="125" t="s">
        <v>378</v>
      </c>
      <c r="V288" s="125"/>
      <c r="W288" s="125" t="s">
        <v>157</v>
      </c>
      <c r="X288" s="125" t="s">
        <v>6</v>
      </c>
      <c r="Y288" s="125" t="s">
        <v>164</v>
      </c>
    </row>
    <row r="289" spans="1:25" s="7" customFormat="1" hidden="1" x14ac:dyDescent="0.25">
      <c r="A289" s="193" t="s">
        <v>55</v>
      </c>
      <c r="B289" s="158">
        <v>45737</v>
      </c>
      <c r="C289" s="159" t="s">
        <v>260</v>
      </c>
      <c r="D289" s="159"/>
      <c r="E289" s="160">
        <v>828399.51</v>
      </c>
      <c r="F289" s="160">
        <v>0</v>
      </c>
      <c r="G289" s="194">
        <f>Tabla3[[#This Row],[INGRESOS]]-Tabla3[[#This Row],[EGRESOS]]</f>
        <v>-828399.51</v>
      </c>
      <c r="H289" s="147">
        <v>-1631653.96</v>
      </c>
      <c r="I289" s="161">
        <v>1140</v>
      </c>
      <c r="J289" s="162">
        <f>Tabla3[[#This Row],[EGRESOS]]/Tabla3[[#This Row],[TC]]</f>
        <v>726.66623684210526</v>
      </c>
      <c r="K289" s="162">
        <f>Tabla3[[#This Row],[INGRESOS]]/Tabla3[[#This Row],[TC]]</f>
        <v>0</v>
      </c>
      <c r="L289" s="125" t="s">
        <v>150</v>
      </c>
      <c r="M289" s="125" t="s">
        <v>261</v>
      </c>
      <c r="N289" s="125" t="s">
        <v>262</v>
      </c>
      <c r="O289" s="125" t="s">
        <v>159</v>
      </c>
      <c r="P289" s="125" t="s">
        <v>171</v>
      </c>
      <c r="Q289" s="125" t="s">
        <v>172</v>
      </c>
      <c r="R289" s="125" t="s">
        <v>494</v>
      </c>
      <c r="S289" s="125" t="s">
        <v>174</v>
      </c>
      <c r="T289" s="125"/>
      <c r="U289" s="125" t="s">
        <v>378</v>
      </c>
      <c r="V289" s="125"/>
      <c r="W289" s="125" t="s">
        <v>157</v>
      </c>
      <c r="X289" s="125" t="s">
        <v>6</v>
      </c>
      <c r="Y289" s="125" t="s">
        <v>164</v>
      </c>
    </row>
    <row r="290" spans="1:25" s="7" customFormat="1" hidden="1" x14ac:dyDescent="0.25">
      <c r="A290" s="193" t="s">
        <v>55</v>
      </c>
      <c r="B290" s="158">
        <v>45737</v>
      </c>
      <c r="C290" s="159" t="s">
        <v>264</v>
      </c>
      <c r="D290" s="159"/>
      <c r="E290" s="160">
        <v>4819.53</v>
      </c>
      <c r="F290" s="160">
        <v>0</v>
      </c>
      <c r="G290" s="194">
        <f>Tabla3[[#This Row],[INGRESOS]]-Tabla3[[#This Row],[EGRESOS]]</f>
        <v>-4819.53</v>
      </c>
      <c r="H290" s="147">
        <v>-1636473.49</v>
      </c>
      <c r="I290" s="161">
        <v>1140</v>
      </c>
      <c r="J290" s="162">
        <f>Tabla3[[#This Row],[EGRESOS]]/Tabla3[[#This Row],[TC]]</f>
        <v>4.2276578947368417</v>
      </c>
      <c r="K290" s="162">
        <f>Tabla3[[#This Row],[INGRESOS]]/Tabla3[[#This Row],[TC]]</f>
        <v>0</v>
      </c>
      <c r="L290" s="125" t="s">
        <v>150</v>
      </c>
      <c r="M290" s="125" t="s">
        <v>261</v>
      </c>
      <c r="N290" s="125" t="s">
        <v>262</v>
      </c>
      <c r="O290" s="125" t="s">
        <v>159</v>
      </c>
      <c r="P290" s="125" t="s">
        <v>160</v>
      </c>
      <c r="Q290" s="125" t="s">
        <v>161</v>
      </c>
      <c r="R290" s="125" t="s">
        <v>179</v>
      </c>
      <c r="S290" s="125"/>
      <c r="T290" s="125"/>
      <c r="U290" s="125" t="s">
        <v>376</v>
      </c>
      <c r="V290" s="125"/>
      <c r="W290" s="125" t="s">
        <v>157</v>
      </c>
      <c r="X290" s="125" t="s">
        <v>6</v>
      </c>
      <c r="Y290" s="125" t="s">
        <v>164</v>
      </c>
    </row>
    <row r="291" spans="1:25" s="7" customFormat="1" hidden="1" x14ac:dyDescent="0.25">
      <c r="A291" s="193" t="s">
        <v>55</v>
      </c>
      <c r="B291" s="158">
        <v>45737</v>
      </c>
      <c r="C291" s="159" t="s">
        <v>264</v>
      </c>
      <c r="D291" s="159"/>
      <c r="E291" s="160">
        <v>4970.3999999999996</v>
      </c>
      <c r="F291" s="160">
        <v>0</v>
      </c>
      <c r="G291" s="194">
        <f>Tabla3[[#This Row],[INGRESOS]]-Tabla3[[#This Row],[EGRESOS]]</f>
        <v>-4970.3999999999996</v>
      </c>
      <c r="H291" s="147">
        <v>-1641443.89</v>
      </c>
      <c r="I291" s="161">
        <v>1140</v>
      </c>
      <c r="J291" s="162">
        <f>Tabla3[[#This Row],[EGRESOS]]/Tabla3[[#This Row],[TC]]</f>
        <v>4.3599999999999994</v>
      </c>
      <c r="K291" s="162">
        <f>Tabla3[[#This Row],[INGRESOS]]/Tabla3[[#This Row],[TC]]</f>
        <v>0</v>
      </c>
      <c r="L291" s="125" t="s">
        <v>150</v>
      </c>
      <c r="M291" s="125" t="s">
        <v>261</v>
      </c>
      <c r="N291" s="125" t="s">
        <v>262</v>
      </c>
      <c r="O291" s="125" t="s">
        <v>159</v>
      </c>
      <c r="P291" s="125" t="s">
        <v>160</v>
      </c>
      <c r="Q291" s="125" t="s">
        <v>161</v>
      </c>
      <c r="R291" s="125" t="s">
        <v>179</v>
      </c>
      <c r="S291" s="125"/>
      <c r="T291" s="125"/>
      <c r="U291" s="125" t="s">
        <v>376</v>
      </c>
      <c r="V291" s="125"/>
      <c r="W291" s="125" t="s">
        <v>157</v>
      </c>
      <c r="X291" s="125" t="s">
        <v>6</v>
      </c>
      <c r="Y291" s="125" t="s">
        <v>164</v>
      </c>
    </row>
    <row r="292" spans="1:25" s="7" customFormat="1" hidden="1" x14ac:dyDescent="0.25">
      <c r="A292" s="193" t="s">
        <v>55</v>
      </c>
      <c r="B292" s="158">
        <v>45737</v>
      </c>
      <c r="C292" s="159" t="s">
        <v>265</v>
      </c>
      <c r="D292" s="159"/>
      <c r="E292" s="160">
        <v>0</v>
      </c>
      <c r="F292" s="160">
        <v>1641443.89</v>
      </c>
      <c r="G292" s="194">
        <f>Tabla3[[#This Row],[INGRESOS]]-Tabla3[[#This Row],[EGRESOS]]</f>
        <v>1641443.89</v>
      </c>
      <c r="H292" s="147">
        <v>0</v>
      </c>
      <c r="I292" s="161">
        <v>1140</v>
      </c>
      <c r="J292" s="162">
        <f>Tabla3[[#This Row],[EGRESOS]]/Tabla3[[#This Row],[TC]]</f>
        <v>0</v>
      </c>
      <c r="K292" s="162">
        <f>Tabla3[[#This Row],[INGRESOS]]/Tabla3[[#This Row],[TC]]</f>
        <v>1439.8630614035087</v>
      </c>
      <c r="L292" s="125" t="s">
        <v>150</v>
      </c>
      <c r="M292" s="125" t="s">
        <v>261</v>
      </c>
      <c r="N292" s="125" t="s">
        <v>262</v>
      </c>
      <c r="O292" s="125" t="s">
        <v>153</v>
      </c>
      <c r="P292" s="125" t="s">
        <v>154</v>
      </c>
      <c r="Q292" s="125" t="s">
        <v>155</v>
      </c>
      <c r="R292" s="125" t="s">
        <v>495</v>
      </c>
      <c r="S292" s="125"/>
      <c r="T292" s="125"/>
      <c r="U292" s="125" t="s">
        <v>375</v>
      </c>
      <c r="V292" s="125"/>
      <c r="W292" s="125" t="s">
        <v>157</v>
      </c>
      <c r="X292" s="125"/>
      <c r="Y292" s="125"/>
    </row>
    <row r="293" spans="1:25" s="7" customFormat="1" hidden="1" x14ac:dyDescent="0.25">
      <c r="A293" s="193" t="s">
        <v>55</v>
      </c>
      <c r="B293" s="158">
        <v>45744</v>
      </c>
      <c r="C293" s="159" t="s">
        <v>267</v>
      </c>
      <c r="D293" s="159"/>
      <c r="E293" s="160">
        <v>8757</v>
      </c>
      <c r="F293" s="160">
        <v>0</v>
      </c>
      <c r="G293" s="194">
        <f>Tabla3[[#This Row],[INGRESOS]]-Tabla3[[#This Row],[EGRESOS]]</f>
        <v>-8757</v>
      </c>
      <c r="H293" s="147">
        <v>-8757</v>
      </c>
      <c r="I293" s="161">
        <v>1140</v>
      </c>
      <c r="J293" s="162">
        <f>Tabla3[[#This Row],[EGRESOS]]/Tabla3[[#This Row],[TC]]</f>
        <v>7.6815789473684211</v>
      </c>
      <c r="K293" s="162">
        <f>Tabla3[[#This Row],[INGRESOS]]/Tabla3[[#This Row],[TC]]</f>
        <v>0</v>
      </c>
      <c r="L293" s="125" t="s">
        <v>150</v>
      </c>
      <c r="M293" s="125" t="s">
        <v>261</v>
      </c>
      <c r="N293" s="125" t="s">
        <v>262</v>
      </c>
      <c r="O293" s="125" t="s">
        <v>159</v>
      </c>
      <c r="P293" s="125" t="s">
        <v>160</v>
      </c>
      <c r="Q293" s="125" t="s">
        <v>161</v>
      </c>
      <c r="R293" s="125" t="s">
        <v>179</v>
      </c>
      <c r="S293" s="125"/>
      <c r="T293" s="125"/>
      <c r="U293" t="s">
        <v>376</v>
      </c>
      <c r="V293" s="125"/>
      <c r="W293" s="125" t="s">
        <v>157</v>
      </c>
      <c r="X293" t="s">
        <v>6</v>
      </c>
      <c r="Y293" t="s">
        <v>164</v>
      </c>
    </row>
    <row r="294" spans="1:25" s="7" customFormat="1" hidden="1" x14ac:dyDescent="0.25">
      <c r="A294" s="193" t="s">
        <v>55</v>
      </c>
      <c r="B294" s="158">
        <v>45744</v>
      </c>
      <c r="C294" s="159" t="s">
        <v>268</v>
      </c>
      <c r="D294" s="159"/>
      <c r="E294" s="160">
        <v>1251</v>
      </c>
      <c r="F294" s="160">
        <v>0</v>
      </c>
      <c r="G294" s="194">
        <f>Tabla3[[#This Row],[INGRESOS]]-Tabla3[[#This Row],[EGRESOS]]</f>
        <v>-1251</v>
      </c>
      <c r="H294" s="147">
        <v>-10008</v>
      </c>
      <c r="I294" s="161">
        <v>1140</v>
      </c>
      <c r="J294" s="162">
        <f>Tabla3[[#This Row],[EGRESOS]]/Tabla3[[#This Row],[TC]]</f>
        <v>1.0973684210526315</v>
      </c>
      <c r="K294" s="162">
        <f>Tabla3[[#This Row],[INGRESOS]]/Tabla3[[#This Row],[TC]]</f>
        <v>0</v>
      </c>
      <c r="L294" s="125" t="s">
        <v>150</v>
      </c>
      <c r="M294" s="125" t="s">
        <v>261</v>
      </c>
      <c r="N294" s="125" t="s">
        <v>262</v>
      </c>
      <c r="O294" s="125" t="s">
        <v>159</v>
      </c>
      <c r="P294" s="125" t="s">
        <v>160</v>
      </c>
      <c r="Q294" s="125" t="s">
        <v>161</v>
      </c>
      <c r="R294" s="125" t="s">
        <v>179</v>
      </c>
      <c r="S294" s="125"/>
      <c r="T294" s="125"/>
      <c r="U294" s="195" t="s">
        <v>376</v>
      </c>
      <c r="V294" s="125"/>
      <c r="W294" s="125" t="s">
        <v>157</v>
      </c>
      <c r="X294" s="195" t="s">
        <v>6</v>
      </c>
      <c r="Y294" s="195" t="s">
        <v>164</v>
      </c>
    </row>
    <row r="295" spans="1:25" s="7" customFormat="1" hidden="1" x14ac:dyDescent="0.25">
      <c r="A295" s="193" t="s">
        <v>55</v>
      </c>
      <c r="B295" s="158">
        <v>45744</v>
      </c>
      <c r="C295" s="159" t="s">
        <v>271</v>
      </c>
      <c r="D295" s="159"/>
      <c r="E295" s="160">
        <v>41700</v>
      </c>
      <c r="F295" s="160">
        <v>0</v>
      </c>
      <c r="G295" s="194">
        <f>Tabla3[[#This Row],[INGRESOS]]-Tabla3[[#This Row],[EGRESOS]]</f>
        <v>-41700</v>
      </c>
      <c r="H295" s="147">
        <v>-51708</v>
      </c>
      <c r="I295" s="161">
        <v>1140</v>
      </c>
      <c r="J295" s="162">
        <f>Tabla3[[#This Row],[EGRESOS]]/Tabla3[[#This Row],[TC]]</f>
        <v>36.578947368421055</v>
      </c>
      <c r="K295" s="162">
        <f>Tabla3[[#This Row],[INGRESOS]]/Tabla3[[#This Row],[TC]]</f>
        <v>0</v>
      </c>
      <c r="L295" s="125" t="s">
        <v>150</v>
      </c>
      <c r="M295" s="125" t="s">
        <v>261</v>
      </c>
      <c r="N295" s="125" t="s">
        <v>262</v>
      </c>
      <c r="O295" s="125" t="s">
        <v>159</v>
      </c>
      <c r="P295" s="125" t="s">
        <v>163</v>
      </c>
      <c r="Q295" s="125" t="s">
        <v>215</v>
      </c>
      <c r="R295" s="125" t="s">
        <v>200</v>
      </c>
      <c r="S295" s="125"/>
      <c r="T295" s="125"/>
      <c r="U295" s="195" t="s">
        <v>376</v>
      </c>
      <c r="V295" s="125"/>
      <c r="W295" s="125" t="s">
        <v>157</v>
      </c>
      <c r="X295" s="195" t="s">
        <v>6</v>
      </c>
      <c r="Y295" s="195" t="s">
        <v>164</v>
      </c>
    </row>
    <row r="296" spans="1:25" s="7" customFormat="1" hidden="1" x14ac:dyDescent="0.25">
      <c r="A296" s="196" t="s">
        <v>55</v>
      </c>
      <c r="B296" s="197">
        <v>45744</v>
      </c>
      <c r="C296" s="198" t="s">
        <v>265</v>
      </c>
      <c r="D296" s="198"/>
      <c r="E296" s="199">
        <v>0</v>
      </c>
      <c r="F296" s="199">
        <v>52018.25</v>
      </c>
      <c r="G296" s="200">
        <f>Tabla3[[#This Row],[INGRESOS]]-Tabla3[[#This Row],[EGRESOS]]</f>
        <v>52018.25</v>
      </c>
      <c r="H296" s="215"/>
      <c r="I296" s="202">
        <v>1140</v>
      </c>
      <c r="J296" s="203">
        <f>Tabla3[[#This Row],[EGRESOS]]/Tabla3[[#This Row],[TC]]</f>
        <v>0</v>
      </c>
      <c r="K296" s="203">
        <f>Tabla3[[#This Row],[INGRESOS]]/Tabla3[[#This Row],[TC]]</f>
        <v>45.63004385964912</v>
      </c>
      <c r="L296" s="204" t="s">
        <v>150</v>
      </c>
      <c r="M296" s="204" t="s">
        <v>261</v>
      </c>
      <c r="N296" s="204" t="s">
        <v>262</v>
      </c>
      <c r="O296" s="204" t="s">
        <v>153</v>
      </c>
      <c r="P296" s="204" t="s">
        <v>154</v>
      </c>
      <c r="Q296" s="204" t="s">
        <v>155</v>
      </c>
      <c r="R296" s="204" t="s">
        <v>156</v>
      </c>
      <c r="S296" s="204"/>
      <c r="T296" s="204"/>
      <c r="U296" s="125" t="s">
        <v>375</v>
      </c>
      <c r="V296" s="204"/>
      <c r="W296" s="125" t="s">
        <v>157</v>
      </c>
      <c r="X296"/>
      <c r="Y296"/>
    </row>
    <row r="297" spans="1:25" s="7" customFormat="1" hidden="1" x14ac:dyDescent="0.25">
      <c r="A297" s="196" t="s">
        <v>55</v>
      </c>
      <c r="B297" s="197">
        <v>45744</v>
      </c>
      <c r="C297" s="198" t="s">
        <v>264</v>
      </c>
      <c r="D297" s="198"/>
      <c r="E297" s="199">
        <v>310.25</v>
      </c>
      <c r="F297" s="199">
        <v>0</v>
      </c>
      <c r="G297" s="200">
        <f>Tabla3[[#This Row],[INGRESOS]]-Tabla3[[#This Row],[EGRESOS]]</f>
        <v>-310.25</v>
      </c>
      <c r="H297" s="215"/>
      <c r="I297" s="202">
        <v>1140</v>
      </c>
      <c r="J297" s="203">
        <f>Tabla3[[#This Row],[EGRESOS]]/Tabla3[[#This Row],[TC]]</f>
        <v>0.27214912280701753</v>
      </c>
      <c r="K297" s="203">
        <f>Tabla3[[#This Row],[INGRESOS]]/Tabla3[[#This Row],[TC]]</f>
        <v>0</v>
      </c>
      <c r="L297" s="204" t="s">
        <v>150</v>
      </c>
      <c r="M297" s="204" t="s">
        <v>261</v>
      </c>
      <c r="N297" s="204" t="s">
        <v>262</v>
      </c>
      <c r="O297" s="204" t="s">
        <v>159</v>
      </c>
      <c r="P297" s="125" t="s">
        <v>160</v>
      </c>
      <c r="Q297" s="204" t="s">
        <v>161</v>
      </c>
      <c r="R297" s="204" t="s">
        <v>179</v>
      </c>
      <c r="S297" s="204"/>
      <c r="T297" s="204"/>
      <c r="U297" t="s">
        <v>376</v>
      </c>
      <c r="V297" s="204"/>
      <c r="W297" s="125" t="s">
        <v>157</v>
      </c>
      <c r="X297" t="s">
        <v>6</v>
      </c>
      <c r="Y297" t="s">
        <v>164</v>
      </c>
    </row>
    <row r="298" spans="1:25" x14ac:dyDescent="0.25">
      <c r="A298" s="140" t="s">
        <v>53</v>
      </c>
      <c r="B298" s="141">
        <v>45659</v>
      </c>
      <c r="C298" s="142" t="s">
        <v>267</v>
      </c>
      <c r="D298" s="142"/>
      <c r="E298" s="143">
        <v>14008.54</v>
      </c>
      <c r="F298" s="143">
        <v>0</v>
      </c>
      <c r="G298" s="144">
        <f>Tabla3[[#This Row],[INGRESOS]]-Tabla3[[#This Row],[EGRESOS]]</f>
        <v>-14008.54</v>
      </c>
      <c r="H298" s="145">
        <v>-4858677.7</v>
      </c>
      <c r="I298" s="6">
        <v>1140</v>
      </c>
      <c r="J298" s="146">
        <f>Tabla3[[#This Row],[EGRESOS]]/Tabla3[[#This Row],[TC]]</f>
        <v>12.288192982456142</v>
      </c>
      <c r="K298" s="146">
        <f>Tabla3[[#This Row],[INGRESOS]]/Tabla3[[#This Row],[TC]]</f>
        <v>0</v>
      </c>
      <c r="L298" t="s">
        <v>150</v>
      </c>
      <c r="M298" t="s">
        <v>151</v>
      </c>
      <c r="N298" t="s">
        <v>262</v>
      </c>
      <c r="O298" t="s">
        <v>159</v>
      </c>
      <c r="P298" t="s">
        <v>160</v>
      </c>
      <c r="Q298" t="s">
        <v>161</v>
      </c>
      <c r="R298" t="s">
        <v>162</v>
      </c>
      <c r="U298" t="s">
        <v>376</v>
      </c>
      <c r="W298" s="125" t="s">
        <v>157</v>
      </c>
      <c r="X298" t="s">
        <v>6</v>
      </c>
      <c r="Y298" t="s">
        <v>164</v>
      </c>
    </row>
    <row r="299" spans="1:25" x14ac:dyDescent="0.25">
      <c r="A299" s="140" t="s">
        <v>53</v>
      </c>
      <c r="B299" s="141">
        <v>45659</v>
      </c>
      <c r="C299" s="142" t="s">
        <v>268</v>
      </c>
      <c r="D299" s="142"/>
      <c r="E299" s="143">
        <v>2001.22</v>
      </c>
      <c r="F299" s="143">
        <v>0</v>
      </c>
      <c r="G299" s="144">
        <f>Tabla3[[#This Row],[INGRESOS]]-Tabla3[[#This Row],[EGRESOS]]</f>
        <v>-2001.22</v>
      </c>
      <c r="H299" s="145">
        <v>-4860678.92</v>
      </c>
      <c r="I299" s="6">
        <v>1140</v>
      </c>
      <c r="J299" s="146">
        <f>Tabla3[[#This Row],[EGRESOS]]/Tabla3[[#This Row],[TC]]</f>
        <v>1.7554561403508773</v>
      </c>
      <c r="K299" s="146">
        <f>Tabla3[[#This Row],[INGRESOS]]/Tabla3[[#This Row],[TC]]</f>
        <v>0</v>
      </c>
      <c r="L299" t="s">
        <v>150</v>
      </c>
      <c r="M299" t="s">
        <v>151</v>
      </c>
      <c r="N299" t="s">
        <v>262</v>
      </c>
      <c r="O299" t="s">
        <v>159</v>
      </c>
      <c r="P299" t="s">
        <v>160</v>
      </c>
      <c r="Q299" t="s">
        <v>161</v>
      </c>
      <c r="R299" t="s">
        <v>239</v>
      </c>
      <c r="U299" t="s">
        <v>376</v>
      </c>
      <c r="W299" s="125" t="s">
        <v>157</v>
      </c>
      <c r="X299" t="s">
        <v>6</v>
      </c>
      <c r="Y299" t="s">
        <v>164</v>
      </c>
    </row>
    <row r="300" spans="1:25" x14ac:dyDescent="0.25">
      <c r="A300" s="140" t="s">
        <v>53</v>
      </c>
      <c r="B300" s="141">
        <v>45659</v>
      </c>
      <c r="C300" s="142" t="s">
        <v>273</v>
      </c>
      <c r="D300" s="142"/>
      <c r="E300" s="143">
        <v>133414.62</v>
      </c>
      <c r="F300" s="143">
        <v>0</v>
      </c>
      <c r="G300" s="144">
        <f>Tabla3[[#This Row],[INGRESOS]]-Tabla3[[#This Row],[EGRESOS]]</f>
        <v>-133414.62</v>
      </c>
      <c r="H300" s="145">
        <v>-4994093.54</v>
      </c>
      <c r="I300" s="6">
        <v>1140</v>
      </c>
      <c r="J300" s="146">
        <f>Tabla3[[#This Row],[EGRESOS]]/Tabla3[[#This Row],[TC]]</f>
        <v>117.03036842105263</v>
      </c>
      <c r="K300" s="146">
        <f>Tabla3[[#This Row],[INGRESOS]]/Tabla3[[#This Row],[TC]]</f>
        <v>0</v>
      </c>
      <c r="L300" t="s">
        <v>150</v>
      </c>
      <c r="M300" t="s">
        <v>151</v>
      </c>
      <c r="N300" t="s">
        <v>262</v>
      </c>
      <c r="O300" t="s">
        <v>159</v>
      </c>
      <c r="P300" t="s">
        <v>235</v>
      </c>
      <c r="Q300" t="s">
        <v>236</v>
      </c>
      <c r="R300" t="s">
        <v>274</v>
      </c>
      <c r="U300" t="s">
        <v>376</v>
      </c>
      <c r="W300" s="125" t="s">
        <v>157</v>
      </c>
      <c r="X300" t="s">
        <v>6</v>
      </c>
      <c r="Y300" t="s">
        <v>164</v>
      </c>
    </row>
    <row r="301" spans="1:25" x14ac:dyDescent="0.25">
      <c r="A301" s="140" t="s">
        <v>53</v>
      </c>
      <c r="B301" s="141">
        <v>45659</v>
      </c>
      <c r="C301" s="142" t="s">
        <v>267</v>
      </c>
      <c r="D301" s="142"/>
      <c r="E301" s="143">
        <v>3218.36</v>
      </c>
      <c r="F301" s="143">
        <v>0</v>
      </c>
      <c r="G301" s="144">
        <f>Tabla3[[#This Row],[INGRESOS]]-Tabla3[[#This Row],[EGRESOS]]</f>
        <v>-3218.36</v>
      </c>
      <c r="H301" s="145">
        <v>-4997311.9000000004</v>
      </c>
      <c r="I301" s="6">
        <v>1140</v>
      </c>
      <c r="J301" s="146">
        <f>Tabla3[[#This Row],[EGRESOS]]/Tabla3[[#This Row],[TC]]</f>
        <v>2.823122807017544</v>
      </c>
      <c r="K301" s="146">
        <f>Tabla3[[#This Row],[INGRESOS]]/Tabla3[[#This Row],[TC]]</f>
        <v>0</v>
      </c>
      <c r="L301" t="s">
        <v>150</v>
      </c>
      <c r="M301" t="s">
        <v>151</v>
      </c>
      <c r="N301" t="s">
        <v>262</v>
      </c>
      <c r="O301" t="s">
        <v>159</v>
      </c>
      <c r="P301" t="s">
        <v>160</v>
      </c>
      <c r="Q301" t="s">
        <v>161</v>
      </c>
      <c r="R301" t="s">
        <v>162</v>
      </c>
      <c r="U301" t="s">
        <v>376</v>
      </c>
      <c r="W301" s="125" t="s">
        <v>157</v>
      </c>
      <c r="X301" t="s">
        <v>6</v>
      </c>
      <c r="Y301" t="s">
        <v>164</v>
      </c>
    </row>
    <row r="302" spans="1:25" x14ac:dyDescent="0.25">
      <c r="A302" s="140" t="s">
        <v>53</v>
      </c>
      <c r="B302" s="141">
        <v>45659</v>
      </c>
      <c r="C302" s="142" t="s">
        <v>268</v>
      </c>
      <c r="D302" s="142"/>
      <c r="E302" s="143">
        <v>459.77</v>
      </c>
      <c r="F302" s="143">
        <v>0</v>
      </c>
      <c r="G302" s="144">
        <f>Tabla3[[#This Row],[INGRESOS]]-Tabla3[[#This Row],[EGRESOS]]</f>
        <v>-459.77</v>
      </c>
      <c r="H302" s="145">
        <v>-4997771.67</v>
      </c>
      <c r="I302" s="6">
        <v>1140</v>
      </c>
      <c r="J302" s="146">
        <f>Tabla3[[#This Row],[EGRESOS]]/Tabla3[[#This Row],[TC]]</f>
        <v>0.40330701754385961</v>
      </c>
      <c r="K302" s="146">
        <f>Tabla3[[#This Row],[INGRESOS]]/Tabla3[[#This Row],[TC]]</f>
        <v>0</v>
      </c>
      <c r="L302" t="s">
        <v>150</v>
      </c>
      <c r="M302" t="s">
        <v>151</v>
      </c>
      <c r="N302" t="s">
        <v>262</v>
      </c>
      <c r="O302" t="s">
        <v>159</v>
      </c>
      <c r="P302" t="s">
        <v>160</v>
      </c>
      <c r="Q302" t="s">
        <v>161</v>
      </c>
      <c r="R302" t="s">
        <v>239</v>
      </c>
      <c r="U302" t="s">
        <v>376</v>
      </c>
      <c r="W302" s="125" t="s">
        <v>157</v>
      </c>
      <c r="X302" t="s">
        <v>6</v>
      </c>
      <c r="Y302" t="s">
        <v>164</v>
      </c>
    </row>
    <row r="303" spans="1:25" x14ac:dyDescent="0.25">
      <c r="A303" s="140" t="s">
        <v>53</v>
      </c>
      <c r="B303" s="141">
        <v>45659</v>
      </c>
      <c r="C303" s="142" t="s">
        <v>275</v>
      </c>
      <c r="D303" s="142"/>
      <c r="E303" s="143">
        <v>30651.05</v>
      </c>
      <c r="F303" s="143">
        <v>0</v>
      </c>
      <c r="G303" s="144">
        <f>Tabla3[[#This Row],[INGRESOS]]-Tabla3[[#This Row],[EGRESOS]]</f>
        <v>-30651.05</v>
      </c>
      <c r="H303" s="145">
        <v>-5028422.72</v>
      </c>
      <c r="I303" s="6">
        <v>1140</v>
      </c>
      <c r="J303" s="146">
        <f>Tabla3[[#This Row],[EGRESOS]]/Tabla3[[#This Row],[TC]]</f>
        <v>26.886885964912281</v>
      </c>
      <c r="K303" s="146">
        <f>Tabla3[[#This Row],[INGRESOS]]/Tabla3[[#This Row],[TC]]</f>
        <v>0</v>
      </c>
      <c r="L303" t="s">
        <v>150</v>
      </c>
      <c r="M303" t="s">
        <v>151</v>
      </c>
      <c r="N303" t="s">
        <v>262</v>
      </c>
      <c r="O303" t="s">
        <v>159</v>
      </c>
      <c r="P303" t="s">
        <v>235</v>
      </c>
      <c r="Q303" t="s">
        <v>236</v>
      </c>
      <c r="R303" t="s">
        <v>274</v>
      </c>
      <c r="U303" t="s">
        <v>376</v>
      </c>
      <c r="W303" s="125" t="s">
        <v>157</v>
      </c>
      <c r="X303" t="s">
        <v>6</v>
      </c>
      <c r="Y303" t="s">
        <v>164</v>
      </c>
    </row>
    <row r="304" spans="1:25" x14ac:dyDescent="0.25">
      <c r="A304" s="140" t="s">
        <v>53</v>
      </c>
      <c r="B304" s="141">
        <v>45659</v>
      </c>
      <c r="C304" s="142" t="s">
        <v>276</v>
      </c>
      <c r="D304" s="142" t="s">
        <v>277</v>
      </c>
      <c r="E304" s="143">
        <v>290976.96999999997</v>
      </c>
      <c r="F304" s="143">
        <v>0</v>
      </c>
      <c r="G304" s="144">
        <f>Tabla3[[#This Row],[INGRESOS]]-Tabla3[[#This Row],[EGRESOS]]</f>
        <v>-290976.96999999997</v>
      </c>
      <c r="H304" s="145">
        <v>-5319399.6900000004</v>
      </c>
      <c r="I304" s="6">
        <v>1140</v>
      </c>
      <c r="J304" s="146">
        <f>Tabla3[[#This Row],[EGRESOS]]/Tabla3[[#This Row],[TC]]</f>
        <v>255.24295614035086</v>
      </c>
      <c r="K304" s="146">
        <f>Tabla3[[#This Row],[INGRESOS]]/Tabla3[[#This Row],[TC]]</f>
        <v>0</v>
      </c>
      <c r="L304" t="s">
        <v>150</v>
      </c>
      <c r="M304" t="s">
        <v>151</v>
      </c>
      <c r="N304" t="s">
        <v>262</v>
      </c>
      <c r="O304" t="s">
        <v>194</v>
      </c>
      <c r="P304" t="s">
        <v>229</v>
      </c>
      <c r="Q304" t="s">
        <v>230</v>
      </c>
      <c r="S304" t="s">
        <v>278</v>
      </c>
      <c r="T304" t="s">
        <v>279</v>
      </c>
      <c r="U304" s="7" t="s">
        <v>417</v>
      </c>
      <c r="W304" s="7" t="s">
        <v>216</v>
      </c>
      <c r="X304" t="s">
        <v>187</v>
      </c>
      <c r="Y304" t="s">
        <v>164</v>
      </c>
    </row>
    <row r="305" spans="1:25" x14ac:dyDescent="0.25">
      <c r="A305" s="140" t="s">
        <v>53</v>
      </c>
      <c r="B305" s="141">
        <v>45660</v>
      </c>
      <c r="C305" s="142" t="s">
        <v>276</v>
      </c>
      <c r="D305" s="142" t="s">
        <v>280</v>
      </c>
      <c r="E305" s="143">
        <v>1317608</v>
      </c>
      <c r="F305" s="143">
        <v>0</v>
      </c>
      <c r="G305" s="144">
        <f>Tabla3[[#This Row],[INGRESOS]]-Tabla3[[#This Row],[EGRESOS]]</f>
        <v>-1317608</v>
      </c>
      <c r="H305" s="145">
        <v>-6721792.3700000001</v>
      </c>
      <c r="I305" s="6">
        <v>1140</v>
      </c>
      <c r="J305" s="146">
        <f>Tabla3[[#This Row],[EGRESOS]]/Tabla3[[#This Row],[TC]]</f>
        <v>1155.7964912280702</v>
      </c>
      <c r="K305" s="146">
        <f>Tabla3[[#This Row],[INGRESOS]]/Tabla3[[#This Row],[TC]]</f>
        <v>0</v>
      </c>
      <c r="L305" t="s">
        <v>150</v>
      </c>
      <c r="M305" t="s">
        <v>151</v>
      </c>
      <c r="N305" t="s">
        <v>262</v>
      </c>
      <c r="O305" t="s">
        <v>182</v>
      </c>
      <c r="P305" t="s">
        <v>183</v>
      </c>
      <c r="Q305" t="s">
        <v>189</v>
      </c>
      <c r="R305" t="s">
        <v>281</v>
      </c>
      <c r="S305" t="s">
        <v>282</v>
      </c>
      <c r="T305" t="s">
        <v>283</v>
      </c>
      <c r="U305" s="7" t="s">
        <v>417</v>
      </c>
      <c r="W305" t="s">
        <v>216</v>
      </c>
      <c r="X305" t="s">
        <v>187</v>
      </c>
      <c r="Y305" t="s">
        <v>164</v>
      </c>
    </row>
    <row r="306" spans="1:25" x14ac:dyDescent="0.25">
      <c r="A306" s="140" t="s">
        <v>53</v>
      </c>
      <c r="B306" s="141">
        <v>45660</v>
      </c>
      <c r="C306" s="142" t="s">
        <v>276</v>
      </c>
      <c r="D306" s="142" t="s">
        <v>284</v>
      </c>
      <c r="E306" s="143">
        <v>328116</v>
      </c>
      <c r="F306" s="143">
        <v>0</v>
      </c>
      <c r="G306" s="144">
        <f>Tabla3[[#This Row],[INGRESOS]]-Tabla3[[#This Row],[EGRESOS]]</f>
        <v>-328116</v>
      </c>
      <c r="H306" s="145">
        <v>-7049908.3700000001</v>
      </c>
      <c r="I306" s="6">
        <v>1140</v>
      </c>
      <c r="J306" s="146">
        <f>Tabla3[[#This Row],[EGRESOS]]/Tabla3[[#This Row],[TC]]</f>
        <v>287.82105263157894</v>
      </c>
      <c r="K306" s="146">
        <f>Tabla3[[#This Row],[INGRESOS]]/Tabla3[[#This Row],[TC]]</f>
        <v>0</v>
      </c>
      <c r="L306" t="s">
        <v>150</v>
      </c>
      <c r="M306" t="s">
        <v>151</v>
      </c>
      <c r="N306" t="s">
        <v>262</v>
      </c>
      <c r="O306" t="s">
        <v>222</v>
      </c>
      <c r="P306" t="s">
        <v>223</v>
      </c>
      <c r="Q306" t="s">
        <v>224</v>
      </c>
      <c r="R306" t="s">
        <v>225</v>
      </c>
      <c r="S306" t="s">
        <v>285</v>
      </c>
      <c r="T306" t="s">
        <v>286</v>
      </c>
      <c r="U306" s="7" t="s">
        <v>417</v>
      </c>
      <c r="W306" s="7" t="s">
        <v>216</v>
      </c>
      <c r="X306" t="s">
        <v>187</v>
      </c>
      <c r="Y306" t="s">
        <v>164</v>
      </c>
    </row>
    <row r="307" spans="1:25" x14ac:dyDescent="0.25">
      <c r="A307" s="140" t="s">
        <v>53</v>
      </c>
      <c r="B307" s="141">
        <v>45660</v>
      </c>
      <c r="C307" s="142" t="s">
        <v>276</v>
      </c>
      <c r="D307" s="142" t="s">
        <v>287</v>
      </c>
      <c r="E307" s="143">
        <v>1151184.3999999999</v>
      </c>
      <c r="F307" s="143">
        <v>0</v>
      </c>
      <c r="G307" s="144">
        <f>Tabla3[[#This Row],[INGRESOS]]-Tabla3[[#This Row],[EGRESOS]]</f>
        <v>-1151184.3999999999</v>
      </c>
      <c r="H307" s="145">
        <v>-8201092.7699999996</v>
      </c>
      <c r="I307" s="6">
        <v>1140</v>
      </c>
      <c r="J307" s="146">
        <f>Tabla3[[#This Row],[EGRESOS]]/Tabla3[[#This Row],[TC]]</f>
        <v>1009.8108771929824</v>
      </c>
      <c r="K307" s="146">
        <f>Tabla3[[#This Row],[INGRESOS]]/Tabla3[[#This Row],[TC]]</f>
        <v>0</v>
      </c>
      <c r="L307" t="s">
        <v>150</v>
      </c>
      <c r="M307" t="s">
        <v>151</v>
      </c>
      <c r="N307" t="s">
        <v>262</v>
      </c>
      <c r="O307" t="s">
        <v>194</v>
      </c>
      <c r="P307" t="s">
        <v>229</v>
      </c>
      <c r="Q307" t="s">
        <v>230</v>
      </c>
      <c r="S307" t="s">
        <v>198</v>
      </c>
      <c r="T307" t="s">
        <v>288</v>
      </c>
      <c r="U307" s="7" t="s">
        <v>417</v>
      </c>
      <c r="W307" s="7" t="s">
        <v>216</v>
      </c>
      <c r="X307" t="s">
        <v>187</v>
      </c>
      <c r="Y307" t="s">
        <v>164</v>
      </c>
    </row>
    <row r="308" spans="1:25" x14ac:dyDescent="0.25">
      <c r="A308" s="140" t="s">
        <v>53</v>
      </c>
      <c r="B308" s="141">
        <v>45660</v>
      </c>
      <c r="C308" s="142" t="s">
        <v>276</v>
      </c>
      <c r="D308" s="142" t="s">
        <v>289</v>
      </c>
      <c r="E308" s="143">
        <v>839778</v>
      </c>
      <c r="F308" s="143">
        <v>0</v>
      </c>
      <c r="G308" s="144">
        <f>Tabla3[[#This Row],[INGRESOS]]-Tabla3[[#This Row],[EGRESOS]]</f>
        <v>-839778</v>
      </c>
      <c r="H308" s="145">
        <v>-9040870.7699999996</v>
      </c>
      <c r="I308" s="6">
        <v>1140</v>
      </c>
      <c r="J308" s="146">
        <f>Tabla3[[#This Row],[EGRESOS]]/Tabla3[[#This Row],[TC]]</f>
        <v>736.64736842105265</v>
      </c>
      <c r="K308" s="146">
        <f>Tabla3[[#This Row],[INGRESOS]]/Tabla3[[#This Row],[TC]]</f>
        <v>0</v>
      </c>
      <c r="L308" t="s">
        <v>150</v>
      </c>
      <c r="M308" t="s">
        <v>151</v>
      </c>
      <c r="N308" t="s">
        <v>262</v>
      </c>
      <c r="O308" t="s">
        <v>182</v>
      </c>
      <c r="P308" t="s">
        <v>183</v>
      </c>
      <c r="Q308" t="s">
        <v>189</v>
      </c>
      <c r="R308" t="s">
        <v>281</v>
      </c>
      <c r="S308" t="s">
        <v>282</v>
      </c>
      <c r="T308" t="s">
        <v>290</v>
      </c>
      <c r="U308" s="7" t="s">
        <v>417</v>
      </c>
      <c r="W308" t="s">
        <v>216</v>
      </c>
      <c r="X308" t="s">
        <v>187</v>
      </c>
      <c r="Y308" t="s">
        <v>164</v>
      </c>
    </row>
    <row r="309" spans="1:25" x14ac:dyDescent="0.25">
      <c r="A309" s="140" t="s">
        <v>53</v>
      </c>
      <c r="B309" s="141">
        <v>45660</v>
      </c>
      <c r="C309" s="142" t="s">
        <v>291</v>
      </c>
      <c r="D309" s="142"/>
      <c r="E309" s="143">
        <v>0</v>
      </c>
      <c r="F309" s="143">
        <v>3100000</v>
      </c>
      <c r="G309" s="144">
        <f>Tabla3[[#This Row],[INGRESOS]]-Tabla3[[#This Row],[EGRESOS]]</f>
        <v>3100000</v>
      </c>
      <c r="H309" s="145">
        <v>-5940870.7699999996</v>
      </c>
      <c r="I309" s="6">
        <v>1140</v>
      </c>
      <c r="J309" s="146">
        <f>Tabla3[[#This Row],[EGRESOS]]/Tabla3[[#This Row],[TC]]</f>
        <v>0</v>
      </c>
      <c r="K309" s="146">
        <f>Tabla3[[#This Row],[INGRESOS]]/Tabla3[[#This Row],[TC]]</f>
        <v>2719.2982456140353</v>
      </c>
      <c r="L309" t="s">
        <v>150</v>
      </c>
      <c r="M309" t="s">
        <v>151</v>
      </c>
      <c r="N309" t="s">
        <v>262</v>
      </c>
      <c r="O309" t="s">
        <v>153</v>
      </c>
      <c r="P309" t="s">
        <v>154</v>
      </c>
      <c r="Q309" t="s">
        <v>155</v>
      </c>
      <c r="R309" t="s">
        <v>292</v>
      </c>
      <c r="U309" t="s">
        <v>375</v>
      </c>
      <c r="W309" t="s">
        <v>157</v>
      </c>
    </row>
    <row r="310" spans="1:25" x14ac:dyDescent="0.25">
      <c r="A310" s="140" t="s">
        <v>53</v>
      </c>
      <c r="B310" s="141">
        <v>45660</v>
      </c>
      <c r="C310" s="142" t="s">
        <v>293</v>
      </c>
      <c r="D310" s="142"/>
      <c r="E310" s="143">
        <v>0</v>
      </c>
      <c r="F310" s="143">
        <v>1000000</v>
      </c>
      <c r="G310" s="144">
        <f>Tabla3[[#This Row],[INGRESOS]]-Tabla3[[#This Row],[EGRESOS]]</f>
        <v>1000000</v>
      </c>
      <c r="H310" s="145">
        <v>-4940870.7699999996</v>
      </c>
      <c r="I310" s="6">
        <v>1140</v>
      </c>
      <c r="J310" s="146">
        <f>Tabla3[[#This Row],[EGRESOS]]/Tabla3[[#This Row],[TC]]</f>
        <v>0</v>
      </c>
      <c r="K310" s="146">
        <f>Tabla3[[#This Row],[INGRESOS]]/Tabla3[[#This Row],[TC]]</f>
        <v>877.19298245614038</v>
      </c>
      <c r="L310" t="s">
        <v>150</v>
      </c>
      <c r="M310" t="s">
        <v>151</v>
      </c>
      <c r="N310" t="s">
        <v>262</v>
      </c>
      <c r="O310" t="s">
        <v>153</v>
      </c>
      <c r="P310" t="s">
        <v>154</v>
      </c>
      <c r="Q310" t="s">
        <v>155</v>
      </c>
      <c r="R310" t="s">
        <v>292</v>
      </c>
      <c r="U310" t="s">
        <v>375</v>
      </c>
      <c r="W310" t="s">
        <v>157</v>
      </c>
    </row>
    <row r="311" spans="1:25" x14ac:dyDescent="0.25">
      <c r="A311" s="140" t="s">
        <v>53</v>
      </c>
      <c r="B311" s="141">
        <v>45660</v>
      </c>
      <c r="C311" s="142" t="s">
        <v>267</v>
      </c>
      <c r="D311" s="142"/>
      <c r="E311" s="143">
        <v>2383.5</v>
      </c>
      <c r="F311" s="143">
        <v>0</v>
      </c>
      <c r="G311" s="144">
        <f>Tabla3[[#This Row],[INGRESOS]]-Tabla3[[#This Row],[EGRESOS]]</f>
        <v>-2383.5</v>
      </c>
      <c r="H311" s="145">
        <v>-4943254.2699999996</v>
      </c>
      <c r="I311" s="6">
        <v>1140</v>
      </c>
      <c r="J311" s="146">
        <f>Tabla3[[#This Row],[EGRESOS]]/Tabla3[[#This Row],[TC]]</f>
        <v>2.0907894736842105</v>
      </c>
      <c r="K311" s="146">
        <f>Tabla3[[#This Row],[INGRESOS]]/Tabla3[[#This Row],[TC]]</f>
        <v>0</v>
      </c>
      <c r="L311" t="s">
        <v>150</v>
      </c>
      <c r="M311" t="s">
        <v>151</v>
      </c>
      <c r="N311" t="s">
        <v>262</v>
      </c>
      <c r="O311" t="s">
        <v>159</v>
      </c>
      <c r="P311" t="s">
        <v>160</v>
      </c>
      <c r="Q311" t="s">
        <v>161</v>
      </c>
      <c r="R311" t="s">
        <v>162</v>
      </c>
      <c r="U311" t="s">
        <v>376</v>
      </c>
      <c r="W311" t="s">
        <v>157</v>
      </c>
      <c r="X311" t="s">
        <v>6</v>
      </c>
      <c r="Y311" t="s">
        <v>164</v>
      </c>
    </row>
    <row r="312" spans="1:25" x14ac:dyDescent="0.25">
      <c r="A312" s="140" t="s">
        <v>53</v>
      </c>
      <c r="B312" s="141">
        <v>45660</v>
      </c>
      <c r="C312" s="142" t="s">
        <v>268</v>
      </c>
      <c r="D312" s="142"/>
      <c r="E312" s="143">
        <v>340.5</v>
      </c>
      <c r="F312" s="143">
        <v>0</v>
      </c>
      <c r="G312" s="144">
        <f>Tabla3[[#This Row],[INGRESOS]]-Tabla3[[#This Row],[EGRESOS]]</f>
        <v>-340.5</v>
      </c>
      <c r="H312" s="145">
        <v>-4943594.7699999996</v>
      </c>
      <c r="I312" s="6">
        <v>1140</v>
      </c>
      <c r="J312" s="146">
        <f>Tabla3[[#This Row],[EGRESOS]]/Tabla3[[#This Row],[TC]]</f>
        <v>0.29868421052631577</v>
      </c>
      <c r="K312" s="146">
        <f>Tabla3[[#This Row],[INGRESOS]]/Tabla3[[#This Row],[TC]]</f>
        <v>0</v>
      </c>
      <c r="L312" t="s">
        <v>150</v>
      </c>
      <c r="M312" t="s">
        <v>151</v>
      </c>
      <c r="N312" t="s">
        <v>262</v>
      </c>
      <c r="O312" t="s">
        <v>159</v>
      </c>
      <c r="P312" t="s">
        <v>160</v>
      </c>
      <c r="Q312" t="s">
        <v>161</v>
      </c>
      <c r="R312" t="s">
        <v>239</v>
      </c>
      <c r="U312" t="s">
        <v>376</v>
      </c>
      <c r="W312" t="s">
        <v>157</v>
      </c>
      <c r="X312" t="s">
        <v>6</v>
      </c>
      <c r="Y312" t="s">
        <v>164</v>
      </c>
    </row>
    <row r="313" spans="1:25" x14ac:dyDescent="0.25">
      <c r="A313" s="140" t="s">
        <v>53</v>
      </c>
      <c r="B313" s="141">
        <v>45660</v>
      </c>
      <c r="C313" s="142" t="s">
        <v>294</v>
      </c>
      <c r="D313" s="142"/>
      <c r="E313" s="143">
        <v>11350</v>
      </c>
      <c r="F313" s="143">
        <v>0</v>
      </c>
      <c r="G313" s="144">
        <f>Tabla3[[#This Row],[INGRESOS]]-Tabla3[[#This Row],[EGRESOS]]</f>
        <v>-11350</v>
      </c>
      <c r="H313" s="145">
        <v>-4954944.7699999996</v>
      </c>
      <c r="I313" s="6">
        <v>1140</v>
      </c>
      <c r="J313" s="146">
        <f>Tabla3[[#This Row],[EGRESOS]]/Tabla3[[#This Row],[TC]]</f>
        <v>9.9561403508771935</v>
      </c>
      <c r="K313" s="146">
        <f>Tabla3[[#This Row],[INGRESOS]]/Tabla3[[#This Row],[TC]]</f>
        <v>0</v>
      </c>
      <c r="L313" t="s">
        <v>150</v>
      </c>
      <c r="M313" t="s">
        <v>151</v>
      </c>
      <c r="N313" t="s">
        <v>262</v>
      </c>
      <c r="O313" t="s">
        <v>159</v>
      </c>
      <c r="P313" t="s">
        <v>163</v>
      </c>
      <c r="Q313" t="s">
        <v>215</v>
      </c>
      <c r="U313" t="s">
        <v>376</v>
      </c>
      <c r="W313" t="s">
        <v>157</v>
      </c>
      <c r="X313" t="s">
        <v>6</v>
      </c>
      <c r="Y313" t="s">
        <v>164</v>
      </c>
    </row>
    <row r="314" spans="1:25" x14ac:dyDescent="0.25">
      <c r="A314" s="140" t="s">
        <v>53</v>
      </c>
      <c r="B314" s="141">
        <v>45660</v>
      </c>
      <c r="C314" s="142" t="s">
        <v>264</v>
      </c>
      <c r="D314" s="142"/>
      <c r="E314" s="143">
        <v>21904.57</v>
      </c>
      <c r="F314" s="143">
        <v>0</v>
      </c>
      <c r="G314" s="144">
        <f>Tabla3[[#This Row],[INGRESOS]]-Tabla3[[#This Row],[EGRESOS]]</f>
        <v>-21904.57</v>
      </c>
      <c r="H314" s="145">
        <v>-4976849.34</v>
      </c>
      <c r="I314" s="6">
        <v>1140</v>
      </c>
      <c r="J314" s="146">
        <f>Tabla3[[#This Row],[EGRESOS]]/Tabla3[[#This Row],[TC]]</f>
        <v>19.214535087719298</v>
      </c>
      <c r="K314" s="146">
        <f>Tabla3[[#This Row],[INGRESOS]]/Tabla3[[#This Row],[TC]]</f>
        <v>0</v>
      </c>
      <c r="L314" t="s">
        <v>150</v>
      </c>
      <c r="M314" t="s">
        <v>151</v>
      </c>
      <c r="N314" t="s">
        <v>262</v>
      </c>
      <c r="O314" t="s">
        <v>159</v>
      </c>
      <c r="P314" t="s">
        <v>160</v>
      </c>
      <c r="Q314" t="s">
        <v>161</v>
      </c>
      <c r="R314" t="s">
        <v>179</v>
      </c>
      <c r="U314" t="s">
        <v>376</v>
      </c>
      <c r="W314" t="s">
        <v>157</v>
      </c>
      <c r="X314" t="s">
        <v>6</v>
      </c>
      <c r="Y314" t="s">
        <v>164</v>
      </c>
    </row>
    <row r="315" spans="1:25" x14ac:dyDescent="0.25">
      <c r="A315" s="140" t="s">
        <v>53</v>
      </c>
      <c r="B315" s="141">
        <v>45660</v>
      </c>
      <c r="C315" s="142" t="s">
        <v>295</v>
      </c>
      <c r="D315" s="142"/>
      <c r="E315" s="143">
        <v>659682.38</v>
      </c>
      <c r="F315" s="143">
        <v>0</v>
      </c>
      <c r="G315" s="144">
        <f>Tabla3[[#This Row],[INGRESOS]]-Tabla3[[#This Row],[EGRESOS]]</f>
        <v>-659682.38</v>
      </c>
      <c r="H315" s="145">
        <v>-5636531.7199999997</v>
      </c>
      <c r="I315" s="6">
        <v>1140</v>
      </c>
      <c r="J315" s="146">
        <f>Tabla3[[#This Row],[EGRESOS]]/Tabla3[[#This Row],[TC]]</f>
        <v>578.66875438596492</v>
      </c>
      <c r="K315" s="146">
        <f>Tabla3[[#This Row],[INGRESOS]]/Tabla3[[#This Row],[TC]]</f>
        <v>0</v>
      </c>
      <c r="L315" t="s">
        <v>150</v>
      </c>
      <c r="M315" t="s">
        <v>151</v>
      </c>
      <c r="N315" t="s">
        <v>262</v>
      </c>
      <c r="O315" t="s">
        <v>153</v>
      </c>
      <c r="P315" t="s">
        <v>154</v>
      </c>
      <c r="Q315" t="s">
        <v>155</v>
      </c>
      <c r="R315" t="s">
        <v>296</v>
      </c>
      <c r="U315" t="s">
        <v>375</v>
      </c>
      <c r="W315" t="s">
        <v>157</v>
      </c>
    </row>
    <row r="316" spans="1:25" x14ac:dyDescent="0.25">
      <c r="A316" s="140" t="s">
        <v>53</v>
      </c>
      <c r="B316" s="141">
        <v>45663</v>
      </c>
      <c r="C316" s="142" t="s">
        <v>276</v>
      </c>
      <c r="D316" s="142" t="s">
        <v>297</v>
      </c>
      <c r="E316" s="143">
        <v>102000</v>
      </c>
      <c r="F316" s="143">
        <v>0</v>
      </c>
      <c r="G316" s="144">
        <f>Tabla3[[#This Row],[INGRESOS]]-Tabla3[[#This Row],[EGRESOS]]</f>
        <v>-102000</v>
      </c>
      <c r="H316" s="145">
        <v>-5738531.7199999997</v>
      </c>
      <c r="I316" s="148">
        <v>1140</v>
      </c>
      <c r="J316" s="149">
        <f>Tabla3[[#This Row],[EGRESOS]]/Tabla3[[#This Row],[TC]]</f>
        <v>89.473684210526315</v>
      </c>
      <c r="K316" s="149">
        <f>Tabla3[[#This Row],[INGRESOS]]/Tabla3[[#This Row],[TC]]</f>
        <v>0</v>
      </c>
      <c r="L316" s="7" t="s">
        <v>150</v>
      </c>
      <c r="M316" s="7" t="s">
        <v>151</v>
      </c>
      <c r="N316" s="7" t="s">
        <v>262</v>
      </c>
      <c r="O316" s="7" t="s">
        <v>194</v>
      </c>
      <c r="P316" s="7" t="s">
        <v>298</v>
      </c>
      <c r="Q316" s="7" t="s">
        <v>299</v>
      </c>
      <c r="R316" s="7" t="s">
        <v>300</v>
      </c>
      <c r="S316" s="7" t="s">
        <v>301</v>
      </c>
      <c r="T316" s="7"/>
      <c r="U316" s="7" t="s">
        <v>394</v>
      </c>
      <c r="V316" s="7"/>
      <c r="W316" s="7" t="s">
        <v>216</v>
      </c>
      <c r="X316" s="7" t="s">
        <v>232</v>
      </c>
      <c r="Y316" s="7" t="s">
        <v>164</v>
      </c>
    </row>
    <row r="317" spans="1:25" x14ac:dyDescent="0.25">
      <c r="A317" s="140" t="s">
        <v>53</v>
      </c>
      <c r="B317" s="141">
        <v>45663</v>
      </c>
      <c r="C317" s="142" t="s">
        <v>302</v>
      </c>
      <c r="D317" s="142"/>
      <c r="E317" s="143">
        <v>40000</v>
      </c>
      <c r="F317" s="143">
        <v>0</v>
      </c>
      <c r="G317" s="144">
        <f>Tabla3[[#This Row],[INGRESOS]]-Tabla3[[#This Row],[EGRESOS]]</f>
        <v>-40000</v>
      </c>
      <c r="H317" s="145">
        <v>-5778531.7199999997</v>
      </c>
      <c r="I317" s="148">
        <v>1140</v>
      </c>
      <c r="J317" s="149">
        <f>Tabla3[[#This Row],[EGRESOS]]/Tabla3[[#This Row],[TC]]</f>
        <v>35.087719298245617</v>
      </c>
      <c r="K317" s="149">
        <f>Tabla3[[#This Row],[INGRESOS]]/Tabla3[[#This Row],[TC]]</f>
        <v>0</v>
      </c>
      <c r="L317" s="7" t="s">
        <v>150</v>
      </c>
      <c r="M317" s="7" t="s">
        <v>151</v>
      </c>
      <c r="N317" s="7" t="s">
        <v>262</v>
      </c>
      <c r="O317" s="7" t="s">
        <v>222</v>
      </c>
      <c r="P317" s="7" t="s">
        <v>223</v>
      </c>
      <c r="Q317" s="7" t="s">
        <v>303</v>
      </c>
      <c r="R317" s="7" t="s">
        <v>304</v>
      </c>
      <c r="S317" s="7" t="s">
        <v>305</v>
      </c>
      <c r="T317" s="7" t="s">
        <v>306</v>
      </c>
      <c r="U317" s="7" t="s">
        <v>380</v>
      </c>
      <c r="V317" s="7"/>
      <c r="W317" s="7" t="s">
        <v>157</v>
      </c>
      <c r="X317" s="7" t="s">
        <v>187</v>
      </c>
      <c r="Y317" s="7" t="s">
        <v>164</v>
      </c>
    </row>
    <row r="318" spans="1:25" x14ac:dyDescent="0.25">
      <c r="A318" s="140" t="s">
        <v>53</v>
      </c>
      <c r="B318" s="141">
        <v>45663</v>
      </c>
      <c r="C318" s="142" t="s">
        <v>264</v>
      </c>
      <c r="D318" s="142"/>
      <c r="E318" s="143">
        <v>852</v>
      </c>
      <c r="F318" s="143">
        <v>0</v>
      </c>
      <c r="G318" s="144">
        <f>Tabla3[[#This Row],[INGRESOS]]-Tabla3[[#This Row],[EGRESOS]]</f>
        <v>-852</v>
      </c>
      <c r="H318" s="145">
        <v>-5779383.7199999997</v>
      </c>
      <c r="I318" s="148">
        <v>1140</v>
      </c>
      <c r="J318" s="149">
        <f>Tabla3[[#This Row],[EGRESOS]]/Tabla3[[#This Row],[TC]]</f>
        <v>0.74736842105263157</v>
      </c>
      <c r="K318" s="149">
        <f>Tabla3[[#This Row],[INGRESOS]]/Tabla3[[#This Row],[TC]]</f>
        <v>0</v>
      </c>
      <c r="L318" s="7" t="s">
        <v>150</v>
      </c>
      <c r="M318" s="7" t="s">
        <v>151</v>
      </c>
      <c r="N318" s="7" t="s">
        <v>262</v>
      </c>
      <c r="O318" s="7" t="s">
        <v>159</v>
      </c>
      <c r="P318" s="7" t="s">
        <v>160</v>
      </c>
      <c r="Q318" s="7" t="s">
        <v>161</v>
      </c>
      <c r="R318" s="7" t="s">
        <v>179</v>
      </c>
      <c r="S318" s="7"/>
      <c r="T318" s="7"/>
      <c r="U318" s="7" t="s">
        <v>376</v>
      </c>
      <c r="V318" s="7"/>
      <c r="W318" s="7" t="s">
        <v>157</v>
      </c>
      <c r="X318" s="7" t="s">
        <v>6</v>
      </c>
      <c r="Y318" s="7" t="s">
        <v>164</v>
      </c>
    </row>
    <row r="319" spans="1:25" x14ac:dyDescent="0.25">
      <c r="A319" s="140" t="s">
        <v>53</v>
      </c>
      <c r="B319" s="141">
        <v>45665</v>
      </c>
      <c r="C319" s="142" t="s">
        <v>267</v>
      </c>
      <c r="D319" s="142"/>
      <c r="E319" s="143">
        <v>14616</v>
      </c>
      <c r="F319" s="143">
        <v>0</v>
      </c>
      <c r="G319" s="144">
        <f>Tabla3[[#This Row],[INGRESOS]]-Tabla3[[#This Row],[EGRESOS]]</f>
        <v>-14616</v>
      </c>
      <c r="H319" s="145">
        <v>-5793999.7199999997</v>
      </c>
      <c r="I319" s="148">
        <v>1140</v>
      </c>
      <c r="J319" s="149">
        <f>Tabla3[[#This Row],[EGRESOS]]/Tabla3[[#This Row],[TC]]</f>
        <v>12.821052631578947</v>
      </c>
      <c r="K319" s="149">
        <f>Tabla3[[#This Row],[INGRESOS]]/Tabla3[[#This Row],[TC]]</f>
        <v>0</v>
      </c>
      <c r="L319" s="7" t="s">
        <v>150</v>
      </c>
      <c r="M319" s="7" t="s">
        <v>151</v>
      </c>
      <c r="N319" s="7" t="s">
        <v>262</v>
      </c>
      <c r="O319" s="7" t="s">
        <v>159</v>
      </c>
      <c r="P319" t="s">
        <v>160</v>
      </c>
      <c r="Q319" s="7" t="s">
        <v>161</v>
      </c>
      <c r="R319" s="7" t="s">
        <v>162</v>
      </c>
      <c r="S319" s="7"/>
      <c r="T319" s="7"/>
      <c r="U319" s="7" t="s">
        <v>376</v>
      </c>
      <c r="V319" s="7"/>
      <c r="W319" s="7" t="s">
        <v>157</v>
      </c>
      <c r="X319" s="7" t="s">
        <v>6</v>
      </c>
      <c r="Y319" s="7" t="s">
        <v>164</v>
      </c>
    </row>
    <row r="320" spans="1:25" x14ac:dyDescent="0.25">
      <c r="A320" s="140" t="s">
        <v>53</v>
      </c>
      <c r="B320" s="141">
        <v>45665</v>
      </c>
      <c r="C320" s="142" t="s">
        <v>268</v>
      </c>
      <c r="D320" s="142"/>
      <c r="E320" s="143">
        <v>2088</v>
      </c>
      <c r="F320" s="143">
        <v>0</v>
      </c>
      <c r="G320" s="144">
        <f>Tabla3[[#This Row],[INGRESOS]]-Tabla3[[#This Row],[EGRESOS]]</f>
        <v>-2088</v>
      </c>
      <c r="H320" s="145">
        <v>-5796087.7199999997</v>
      </c>
      <c r="I320" s="148">
        <v>1140</v>
      </c>
      <c r="J320" s="149">
        <f>Tabla3[[#This Row],[EGRESOS]]/Tabla3[[#This Row],[TC]]</f>
        <v>1.831578947368421</v>
      </c>
      <c r="K320" s="149">
        <f>Tabla3[[#This Row],[INGRESOS]]/Tabla3[[#This Row],[TC]]</f>
        <v>0</v>
      </c>
      <c r="L320" s="7" t="s">
        <v>150</v>
      </c>
      <c r="M320" s="7" t="s">
        <v>151</v>
      </c>
      <c r="N320" s="7" t="s">
        <v>262</v>
      </c>
      <c r="O320" s="7" t="s">
        <v>159</v>
      </c>
      <c r="P320" t="s">
        <v>160</v>
      </c>
      <c r="Q320" s="7" t="s">
        <v>161</v>
      </c>
      <c r="R320" s="7" t="s">
        <v>239</v>
      </c>
      <c r="S320" s="7"/>
      <c r="T320" s="7"/>
      <c r="U320" s="7" t="s">
        <v>376</v>
      </c>
      <c r="V320" s="7"/>
      <c r="W320" s="7" t="s">
        <v>157</v>
      </c>
      <c r="X320" s="7" t="s">
        <v>6</v>
      </c>
      <c r="Y320" s="7" t="s">
        <v>164</v>
      </c>
    </row>
    <row r="321" spans="1:25" x14ac:dyDescent="0.25">
      <c r="A321" s="140" t="s">
        <v>53</v>
      </c>
      <c r="B321" s="141">
        <v>45665</v>
      </c>
      <c r="C321" s="142" t="s">
        <v>307</v>
      </c>
      <c r="D321" s="142"/>
      <c r="E321" s="143">
        <v>69600</v>
      </c>
      <c r="F321" s="143">
        <v>0</v>
      </c>
      <c r="G321" s="144">
        <f>Tabla3[[#This Row],[INGRESOS]]-Tabla3[[#This Row],[EGRESOS]]</f>
        <v>-69600</v>
      </c>
      <c r="H321" s="152">
        <v>-5865687.7199999997</v>
      </c>
      <c r="I321" s="148">
        <v>1140</v>
      </c>
      <c r="J321" s="149">
        <f>Tabla3[[#This Row],[EGRESOS]]/Tabla3[[#This Row],[TC]]</f>
        <v>61.05263157894737</v>
      </c>
      <c r="K321" s="149">
        <f>Tabla3[[#This Row],[INGRESOS]]/Tabla3[[#This Row],[TC]]</f>
        <v>0</v>
      </c>
      <c r="L321" s="7" t="s">
        <v>150</v>
      </c>
      <c r="M321" s="7" t="s">
        <v>151</v>
      </c>
      <c r="N321" s="7" t="s">
        <v>262</v>
      </c>
      <c r="O321" s="7" t="s">
        <v>159</v>
      </c>
      <c r="P321" t="s">
        <v>163</v>
      </c>
      <c r="Q321" s="7" t="s">
        <v>215</v>
      </c>
      <c r="R321" s="7"/>
      <c r="S321" s="7"/>
      <c r="T321" s="7"/>
      <c r="U321" s="7" t="s">
        <v>376</v>
      </c>
      <c r="V321" s="7"/>
      <c r="W321" s="7" t="s">
        <v>157</v>
      </c>
      <c r="X321" s="7" t="s">
        <v>6</v>
      </c>
      <c r="Y321" s="7" t="s">
        <v>164</v>
      </c>
    </row>
    <row r="322" spans="1:25" x14ac:dyDescent="0.25">
      <c r="A322" s="140" t="s">
        <v>53</v>
      </c>
      <c r="B322" s="141">
        <v>45665</v>
      </c>
      <c r="C322" s="142" t="s">
        <v>264</v>
      </c>
      <c r="D322" s="142"/>
      <c r="E322" s="143">
        <v>517.82000000000005</v>
      </c>
      <c r="F322" s="143">
        <v>0</v>
      </c>
      <c r="G322" s="144">
        <f>Tabla3[[#This Row],[INGRESOS]]-Tabla3[[#This Row],[EGRESOS]]</f>
        <v>-517.82000000000005</v>
      </c>
      <c r="H322" s="152">
        <v>-5866205.54</v>
      </c>
      <c r="I322" s="148">
        <v>1140</v>
      </c>
      <c r="J322" s="149">
        <f>Tabla3[[#This Row],[EGRESOS]]/Tabla3[[#This Row],[TC]]</f>
        <v>0.45422807017543865</v>
      </c>
      <c r="K322" s="149">
        <f>Tabla3[[#This Row],[INGRESOS]]/Tabla3[[#This Row],[TC]]</f>
        <v>0</v>
      </c>
      <c r="L322" s="7" t="s">
        <v>150</v>
      </c>
      <c r="M322" s="7" t="s">
        <v>151</v>
      </c>
      <c r="N322" s="7" t="s">
        <v>262</v>
      </c>
      <c r="O322" s="7" t="s">
        <v>159</v>
      </c>
      <c r="P322" t="s">
        <v>160</v>
      </c>
      <c r="Q322" s="7" t="s">
        <v>161</v>
      </c>
      <c r="R322" s="7" t="s">
        <v>179</v>
      </c>
      <c r="S322" s="7"/>
      <c r="T322" s="7"/>
      <c r="U322" s="7" t="s">
        <v>376</v>
      </c>
      <c r="V322" s="7"/>
      <c r="W322" s="7" t="s">
        <v>157</v>
      </c>
      <c r="X322" s="7" t="s">
        <v>6</v>
      </c>
      <c r="Y322" s="7" t="s">
        <v>164</v>
      </c>
    </row>
    <row r="323" spans="1:25" x14ac:dyDescent="0.25">
      <c r="A323" s="140" t="s">
        <v>53</v>
      </c>
      <c r="B323" s="141">
        <v>45665</v>
      </c>
      <c r="C323" s="142" t="s">
        <v>295</v>
      </c>
      <c r="D323" s="142"/>
      <c r="E323" s="143">
        <v>4989.76</v>
      </c>
      <c r="F323" s="143">
        <v>0</v>
      </c>
      <c r="G323" s="144">
        <f>Tabla3[[#This Row],[INGRESOS]]-Tabla3[[#This Row],[EGRESOS]]</f>
        <v>-4989.76</v>
      </c>
      <c r="H323" s="152">
        <v>-5871195.2999999998</v>
      </c>
      <c r="I323" s="148">
        <v>1140</v>
      </c>
      <c r="J323" s="149">
        <f>Tabla3[[#This Row],[EGRESOS]]/Tabla3[[#This Row],[TC]]</f>
        <v>4.3769824561403512</v>
      </c>
      <c r="K323" s="149">
        <f>Tabla3[[#This Row],[INGRESOS]]/Tabla3[[#This Row],[TC]]</f>
        <v>0</v>
      </c>
      <c r="L323" s="7" t="s">
        <v>150</v>
      </c>
      <c r="M323" s="7" t="s">
        <v>151</v>
      </c>
      <c r="N323" s="7" t="s">
        <v>262</v>
      </c>
      <c r="O323" s="7" t="s">
        <v>153</v>
      </c>
      <c r="P323" s="7" t="s">
        <v>154</v>
      </c>
      <c r="Q323" s="7" t="s">
        <v>155</v>
      </c>
      <c r="R323" s="7" t="s">
        <v>308</v>
      </c>
      <c r="S323" s="7"/>
      <c r="T323" s="7"/>
      <c r="U323" s="7" t="s">
        <v>375</v>
      </c>
      <c r="V323" s="7"/>
      <c r="W323" s="7" t="s">
        <v>157</v>
      </c>
      <c r="X323" s="7"/>
      <c r="Y323" s="7"/>
    </row>
    <row r="324" spans="1:25" x14ac:dyDescent="0.25">
      <c r="A324" s="140" t="s">
        <v>53</v>
      </c>
      <c r="B324" s="141">
        <v>45666</v>
      </c>
      <c r="C324" s="142" t="s">
        <v>276</v>
      </c>
      <c r="D324" s="142" t="s">
        <v>309</v>
      </c>
      <c r="E324" s="143">
        <v>392000</v>
      </c>
      <c r="F324" s="143">
        <v>0</v>
      </c>
      <c r="G324" s="144">
        <f>Tabla3[[#This Row],[INGRESOS]]-Tabla3[[#This Row],[EGRESOS]]</f>
        <v>-392000</v>
      </c>
      <c r="H324" s="152">
        <v>-6263195.2999999998</v>
      </c>
      <c r="I324" s="148">
        <v>1140</v>
      </c>
      <c r="J324" s="149">
        <f>Tabla3[[#This Row],[EGRESOS]]/Tabla3[[#This Row],[TC]]</f>
        <v>343.85964912280701</v>
      </c>
      <c r="K324" s="149">
        <f>Tabla3[[#This Row],[INGRESOS]]/Tabla3[[#This Row],[TC]]</f>
        <v>0</v>
      </c>
      <c r="L324" s="7" t="s">
        <v>150</v>
      </c>
      <c r="M324" s="7" t="s">
        <v>151</v>
      </c>
      <c r="N324" s="7" t="s">
        <v>262</v>
      </c>
      <c r="O324" t="s">
        <v>222</v>
      </c>
      <c r="P324" t="s">
        <v>223</v>
      </c>
      <c r="Q324" t="s">
        <v>184</v>
      </c>
      <c r="R324" t="s">
        <v>185</v>
      </c>
      <c r="S324" t="s">
        <v>310</v>
      </c>
      <c r="T324" t="s">
        <v>311</v>
      </c>
      <c r="U324" s="7" t="s">
        <v>380</v>
      </c>
      <c r="W324" s="7" t="s">
        <v>157</v>
      </c>
      <c r="X324" t="s">
        <v>187</v>
      </c>
      <c r="Y324" t="s">
        <v>164</v>
      </c>
    </row>
    <row r="325" spans="1:25" x14ac:dyDescent="0.25">
      <c r="A325" s="140" t="s">
        <v>53</v>
      </c>
      <c r="B325" s="141">
        <v>45666</v>
      </c>
      <c r="C325" s="142" t="s">
        <v>312</v>
      </c>
      <c r="D325" s="142"/>
      <c r="E325" s="143">
        <v>0</v>
      </c>
      <c r="F325" s="143">
        <v>500000</v>
      </c>
      <c r="G325" s="144">
        <f>Tabla3[[#This Row],[INGRESOS]]-Tabla3[[#This Row],[EGRESOS]]</f>
        <v>500000</v>
      </c>
      <c r="H325" s="152">
        <v>-5763195.2999999998</v>
      </c>
      <c r="I325" s="148">
        <v>1140</v>
      </c>
      <c r="J325" s="149">
        <f>Tabla3[[#This Row],[EGRESOS]]/Tabla3[[#This Row],[TC]]</f>
        <v>0</v>
      </c>
      <c r="K325" s="149">
        <f>Tabla3[[#This Row],[INGRESOS]]/Tabla3[[#This Row],[TC]]</f>
        <v>438.59649122807019</v>
      </c>
      <c r="L325" s="7" t="s">
        <v>150</v>
      </c>
      <c r="M325" s="7" t="s">
        <v>151</v>
      </c>
      <c r="N325" s="7" t="s">
        <v>262</v>
      </c>
      <c r="O325" t="s">
        <v>153</v>
      </c>
      <c r="P325" t="s">
        <v>154</v>
      </c>
      <c r="Q325" t="s">
        <v>155</v>
      </c>
      <c r="R325" t="s">
        <v>313</v>
      </c>
      <c r="U325" t="s">
        <v>375</v>
      </c>
      <c r="W325" s="7" t="s">
        <v>157</v>
      </c>
    </row>
    <row r="326" spans="1:25" x14ac:dyDescent="0.25">
      <c r="A326" s="140" t="s">
        <v>53</v>
      </c>
      <c r="B326" s="141">
        <v>45666</v>
      </c>
      <c r="C326" s="142" t="s">
        <v>267</v>
      </c>
      <c r="D326" s="142"/>
      <c r="E326" s="143">
        <v>2383.5</v>
      </c>
      <c r="F326" s="143">
        <v>0</v>
      </c>
      <c r="G326" s="144">
        <f>Tabla3[[#This Row],[INGRESOS]]-Tabla3[[#This Row],[EGRESOS]]</f>
        <v>-2383.5</v>
      </c>
      <c r="H326" s="152">
        <v>-5765578.7999999998</v>
      </c>
      <c r="I326" s="148">
        <v>1140</v>
      </c>
      <c r="J326" s="149">
        <f>Tabla3[[#This Row],[EGRESOS]]/Tabla3[[#This Row],[TC]]</f>
        <v>2.0907894736842105</v>
      </c>
      <c r="K326" s="149">
        <f>Tabla3[[#This Row],[INGRESOS]]/Tabla3[[#This Row],[TC]]</f>
        <v>0</v>
      </c>
      <c r="L326" s="7" t="s">
        <v>150</v>
      </c>
      <c r="M326" s="7" t="s">
        <v>151</v>
      </c>
      <c r="N326" s="7" t="s">
        <v>262</v>
      </c>
      <c r="O326" t="s">
        <v>159</v>
      </c>
      <c r="P326" t="s">
        <v>160</v>
      </c>
      <c r="Q326" t="s">
        <v>161</v>
      </c>
      <c r="R326" t="s">
        <v>162</v>
      </c>
      <c r="U326" t="s">
        <v>376</v>
      </c>
      <c r="W326" s="7" t="s">
        <v>157</v>
      </c>
      <c r="X326" t="s">
        <v>6</v>
      </c>
      <c r="Y326" t="s">
        <v>164</v>
      </c>
    </row>
    <row r="327" spans="1:25" x14ac:dyDescent="0.25">
      <c r="A327" s="140" t="s">
        <v>53</v>
      </c>
      <c r="B327" s="141">
        <v>45666</v>
      </c>
      <c r="C327" s="142" t="s">
        <v>268</v>
      </c>
      <c r="D327" s="142"/>
      <c r="E327" s="143">
        <v>340.5</v>
      </c>
      <c r="F327" s="143">
        <v>0</v>
      </c>
      <c r="G327" s="144">
        <f>Tabla3[[#This Row],[INGRESOS]]-Tabla3[[#This Row],[EGRESOS]]</f>
        <v>-340.5</v>
      </c>
      <c r="H327" s="157">
        <v>-5765919.2999999998</v>
      </c>
      <c r="I327" s="148">
        <v>1140</v>
      </c>
      <c r="J327" s="149">
        <f>Tabla3[[#This Row],[EGRESOS]]/Tabla3[[#This Row],[TC]]</f>
        <v>0.29868421052631577</v>
      </c>
      <c r="K327" s="149">
        <f>Tabla3[[#This Row],[INGRESOS]]/Tabla3[[#This Row],[TC]]</f>
        <v>0</v>
      </c>
      <c r="L327" s="7" t="s">
        <v>150</v>
      </c>
      <c r="M327" s="7" t="s">
        <v>151</v>
      </c>
      <c r="N327" s="7" t="s">
        <v>262</v>
      </c>
      <c r="O327" t="s">
        <v>159</v>
      </c>
      <c r="P327" t="s">
        <v>160</v>
      </c>
      <c r="Q327" t="s">
        <v>161</v>
      </c>
      <c r="R327" t="s">
        <v>239</v>
      </c>
      <c r="U327" t="s">
        <v>376</v>
      </c>
      <c r="W327" s="7" t="s">
        <v>157</v>
      </c>
      <c r="X327" t="s">
        <v>6</v>
      </c>
      <c r="Y327" t="s">
        <v>164</v>
      </c>
    </row>
    <row r="328" spans="1:25" x14ac:dyDescent="0.25">
      <c r="A328" s="140" t="s">
        <v>53</v>
      </c>
      <c r="B328" s="141">
        <v>45666</v>
      </c>
      <c r="C328" s="142" t="s">
        <v>294</v>
      </c>
      <c r="D328" s="142"/>
      <c r="E328" s="143">
        <v>11350</v>
      </c>
      <c r="F328" s="143">
        <v>0</v>
      </c>
      <c r="G328" s="144">
        <f>Tabla3[[#This Row],[INGRESOS]]-Tabla3[[#This Row],[EGRESOS]]</f>
        <v>-11350</v>
      </c>
      <c r="H328" s="157">
        <v>-5777269.2999999998</v>
      </c>
      <c r="I328" s="148">
        <v>1140</v>
      </c>
      <c r="J328" s="149">
        <f>Tabla3[[#This Row],[EGRESOS]]/Tabla3[[#This Row],[TC]]</f>
        <v>9.9561403508771935</v>
      </c>
      <c r="K328" s="149">
        <f>Tabla3[[#This Row],[INGRESOS]]/Tabla3[[#This Row],[TC]]</f>
        <v>0</v>
      </c>
      <c r="L328" s="7" t="s">
        <v>150</v>
      </c>
      <c r="M328" s="7" t="s">
        <v>151</v>
      </c>
      <c r="N328" s="7" t="s">
        <v>262</v>
      </c>
      <c r="O328" t="s">
        <v>159</v>
      </c>
      <c r="P328" t="s">
        <v>163</v>
      </c>
      <c r="Q328" t="s">
        <v>215</v>
      </c>
      <c r="U328" t="s">
        <v>376</v>
      </c>
      <c r="W328" s="7" t="s">
        <v>157</v>
      </c>
      <c r="X328" t="s">
        <v>6</v>
      </c>
      <c r="Y328" t="s">
        <v>164</v>
      </c>
    </row>
    <row r="329" spans="1:25" x14ac:dyDescent="0.25">
      <c r="A329" s="140" t="s">
        <v>53</v>
      </c>
      <c r="B329" s="141">
        <v>45666</v>
      </c>
      <c r="C329" s="142" t="s">
        <v>264</v>
      </c>
      <c r="D329" s="142"/>
      <c r="E329" s="143">
        <v>2436.44</v>
      </c>
      <c r="F329" s="143">
        <v>0</v>
      </c>
      <c r="G329" s="144">
        <f>Tabla3[[#This Row],[INGRESOS]]-Tabla3[[#This Row],[EGRESOS]]</f>
        <v>-2436.44</v>
      </c>
      <c r="H329" s="157">
        <v>-5779705.7400000002</v>
      </c>
      <c r="I329" s="148">
        <v>1140</v>
      </c>
      <c r="J329" s="149">
        <f>Tabla3[[#This Row],[EGRESOS]]/Tabla3[[#This Row],[TC]]</f>
        <v>2.1372280701754387</v>
      </c>
      <c r="K329" s="149">
        <f>Tabla3[[#This Row],[INGRESOS]]/Tabla3[[#This Row],[TC]]</f>
        <v>0</v>
      </c>
      <c r="L329" s="7" t="s">
        <v>150</v>
      </c>
      <c r="M329" s="7" t="s">
        <v>151</v>
      </c>
      <c r="N329" s="7" t="s">
        <v>262</v>
      </c>
      <c r="O329" t="s">
        <v>159</v>
      </c>
      <c r="P329" t="s">
        <v>160</v>
      </c>
      <c r="Q329" t="s">
        <v>161</v>
      </c>
      <c r="R329" t="s">
        <v>179</v>
      </c>
      <c r="U329" t="s">
        <v>376</v>
      </c>
      <c r="W329" s="7" t="s">
        <v>157</v>
      </c>
      <c r="X329" t="s">
        <v>6</v>
      </c>
      <c r="Y329" t="s">
        <v>164</v>
      </c>
    </row>
    <row r="330" spans="1:25" x14ac:dyDescent="0.25">
      <c r="A330" s="140" t="s">
        <v>53</v>
      </c>
      <c r="B330" s="141">
        <v>45667</v>
      </c>
      <c r="C330" s="142" t="s">
        <v>302</v>
      </c>
      <c r="D330" s="142"/>
      <c r="E330" s="143">
        <v>200000</v>
      </c>
      <c r="F330" s="143">
        <v>0</v>
      </c>
      <c r="G330" s="144">
        <f>Tabla3[[#This Row],[INGRESOS]]-Tabla3[[#This Row],[EGRESOS]]</f>
        <v>-200000</v>
      </c>
      <c r="H330" s="157">
        <v>-5979705.7400000002</v>
      </c>
      <c r="I330" s="148">
        <v>1140</v>
      </c>
      <c r="J330" s="149">
        <f>Tabla3[[#This Row],[EGRESOS]]/Tabla3[[#This Row],[TC]]</f>
        <v>175.43859649122808</v>
      </c>
      <c r="K330" s="149">
        <f>Tabla3[[#This Row],[INGRESOS]]/Tabla3[[#This Row],[TC]]</f>
        <v>0</v>
      </c>
      <c r="L330" s="7" t="s">
        <v>150</v>
      </c>
      <c r="M330" s="7" t="s">
        <v>151</v>
      </c>
      <c r="N330" s="7" t="s">
        <v>262</v>
      </c>
      <c r="O330" t="s">
        <v>159</v>
      </c>
      <c r="P330" t="s">
        <v>166</v>
      </c>
      <c r="Q330" t="s">
        <v>167</v>
      </c>
      <c r="R330" t="s">
        <v>180</v>
      </c>
      <c r="U330" s="7" t="s">
        <v>377</v>
      </c>
      <c r="V330" t="s">
        <v>169</v>
      </c>
      <c r="W330" s="7" t="s">
        <v>157</v>
      </c>
      <c r="X330" t="s">
        <v>170</v>
      </c>
      <c r="Y330" t="s">
        <v>164</v>
      </c>
    </row>
    <row r="331" spans="1:25" x14ac:dyDescent="0.25">
      <c r="A331" s="140" t="s">
        <v>53</v>
      </c>
      <c r="B331" s="141">
        <v>45667</v>
      </c>
      <c r="C331" s="142" t="s">
        <v>264</v>
      </c>
      <c r="D331" s="142"/>
      <c r="E331" s="143">
        <v>1200</v>
      </c>
      <c r="F331" s="143">
        <v>0</v>
      </c>
      <c r="G331" s="144">
        <f>Tabla3[[#This Row],[INGRESOS]]-Tabla3[[#This Row],[EGRESOS]]</f>
        <v>-1200</v>
      </c>
      <c r="H331" s="157">
        <v>-5980905.7400000002</v>
      </c>
      <c r="I331" s="148">
        <v>1140</v>
      </c>
      <c r="J331" s="149">
        <f>Tabla3[[#This Row],[EGRESOS]]/Tabla3[[#This Row],[TC]]</f>
        <v>1.0526315789473684</v>
      </c>
      <c r="K331" s="149">
        <f>Tabla3[[#This Row],[INGRESOS]]/Tabla3[[#This Row],[TC]]</f>
        <v>0</v>
      </c>
      <c r="L331" s="7" t="s">
        <v>150</v>
      </c>
      <c r="M331" s="7" t="s">
        <v>151</v>
      </c>
      <c r="N331" s="7" t="s">
        <v>262</v>
      </c>
      <c r="O331" t="s">
        <v>159</v>
      </c>
      <c r="P331" t="s">
        <v>160</v>
      </c>
      <c r="Q331" t="s">
        <v>161</v>
      </c>
      <c r="R331" t="s">
        <v>179</v>
      </c>
      <c r="U331" t="s">
        <v>376</v>
      </c>
      <c r="W331" s="7" t="s">
        <v>157</v>
      </c>
      <c r="X331" t="s">
        <v>6</v>
      </c>
      <c r="Y331" t="s">
        <v>164</v>
      </c>
    </row>
    <row r="332" spans="1:25" x14ac:dyDescent="0.25">
      <c r="A332" s="140" t="s">
        <v>53</v>
      </c>
      <c r="B332" s="141">
        <v>45671</v>
      </c>
      <c r="C332" s="142" t="s">
        <v>276</v>
      </c>
      <c r="D332" s="142" t="s">
        <v>314</v>
      </c>
      <c r="E332" s="143">
        <v>1692640.86</v>
      </c>
      <c r="F332" s="143">
        <v>0</v>
      </c>
      <c r="G332" s="144">
        <f>Tabla3[[#This Row],[INGRESOS]]-Tabla3[[#This Row],[EGRESOS]]</f>
        <v>-1692640.86</v>
      </c>
      <c r="H332" s="157">
        <v>-7673546.5999999996</v>
      </c>
      <c r="I332" s="148">
        <v>1140</v>
      </c>
      <c r="J332" s="149">
        <f>Tabla3[[#This Row],[EGRESOS]]/Tabla3[[#This Row],[TC]]</f>
        <v>1484.7726842105264</v>
      </c>
      <c r="K332" s="149">
        <f>Tabla3[[#This Row],[INGRESOS]]/Tabla3[[#This Row],[TC]]</f>
        <v>0</v>
      </c>
      <c r="L332" s="7" t="s">
        <v>150</v>
      </c>
      <c r="M332" s="7" t="s">
        <v>151</v>
      </c>
      <c r="N332" s="7" t="s">
        <v>262</v>
      </c>
      <c r="O332" t="s">
        <v>194</v>
      </c>
      <c r="P332" t="s">
        <v>229</v>
      </c>
      <c r="S332" t="s">
        <v>315</v>
      </c>
      <c r="T332" t="s">
        <v>316</v>
      </c>
      <c r="U332" s="7" t="s">
        <v>380</v>
      </c>
      <c r="W332" s="7" t="s">
        <v>157</v>
      </c>
      <c r="X332" t="s">
        <v>232</v>
      </c>
      <c r="Y332" t="s">
        <v>164</v>
      </c>
    </row>
    <row r="333" spans="1:25" x14ac:dyDescent="0.25">
      <c r="A333" s="140" t="s">
        <v>53</v>
      </c>
      <c r="B333" s="141">
        <v>45671</v>
      </c>
      <c r="C333" s="142" t="s">
        <v>317</v>
      </c>
      <c r="D333" s="142"/>
      <c r="E333" s="143">
        <v>0</v>
      </c>
      <c r="F333" s="143">
        <v>1800000</v>
      </c>
      <c r="G333" s="144">
        <f>Tabla3[[#This Row],[INGRESOS]]-Tabla3[[#This Row],[EGRESOS]]</f>
        <v>1800000</v>
      </c>
      <c r="H333" s="145">
        <v>-5873546.5999999996</v>
      </c>
      <c r="I333" s="148">
        <v>1140</v>
      </c>
      <c r="J333" s="149">
        <f>Tabla3[[#This Row],[EGRESOS]]/Tabla3[[#This Row],[TC]]</f>
        <v>0</v>
      </c>
      <c r="K333" s="149">
        <f>Tabla3[[#This Row],[INGRESOS]]/Tabla3[[#This Row],[TC]]</f>
        <v>1578.9473684210527</v>
      </c>
      <c r="L333" s="7" t="s">
        <v>150</v>
      </c>
      <c r="M333" s="7" t="s">
        <v>151</v>
      </c>
      <c r="N333" s="7" t="s">
        <v>262</v>
      </c>
      <c r="O333" t="s">
        <v>153</v>
      </c>
      <c r="P333" t="s">
        <v>154</v>
      </c>
      <c r="Q333" t="s">
        <v>155</v>
      </c>
      <c r="R333" t="s">
        <v>318</v>
      </c>
      <c r="U333" t="s">
        <v>375</v>
      </c>
      <c r="W333" s="7" t="s">
        <v>157</v>
      </c>
    </row>
    <row r="334" spans="1:25" x14ac:dyDescent="0.25">
      <c r="A334" s="140" t="s">
        <v>53</v>
      </c>
      <c r="B334" s="141">
        <v>45671</v>
      </c>
      <c r="C334" s="142" t="s">
        <v>267</v>
      </c>
      <c r="D334" s="142"/>
      <c r="E334" s="143">
        <v>2383.5</v>
      </c>
      <c r="F334" s="143">
        <v>0</v>
      </c>
      <c r="G334" s="144">
        <f>Tabla3[[#This Row],[INGRESOS]]-Tabla3[[#This Row],[EGRESOS]]</f>
        <v>-2383.5</v>
      </c>
      <c r="H334" s="145">
        <v>-5875930.0999999996</v>
      </c>
      <c r="I334" s="148">
        <v>1140</v>
      </c>
      <c r="J334" s="149">
        <f>Tabla3[[#This Row],[EGRESOS]]/Tabla3[[#This Row],[TC]]</f>
        <v>2.0907894736842105</v>
      </c>
      <c r="K334" s="149">
        <f>Tabla3[[#This Row],[INGRESOS]]/Tabla3[[#This Row],[TC]]</f>
        <v>0</v>
      </c>
      <c r="L334" s="7" t="s">
        <v>150</v>
      </c>
      <c r="M334" s="7" t="s">
        <v>151</v>
      </c>
      <c r="N334" s="7" t="s">
        <v>262</v>
      </c>
      <c r="O334" t="s">
        <v>159</v>
      </c>
      <c r="P334" t="s">
        <v>160</v>
      </c>
      <c r="Q334" t="s">
        <v>161</v>
      </c>
      <c r="R334" t="s">
        <v>162</v>
      </c>
      <c r="U334" t="s">
        <v>376</v>
      </c>
      <c r="W334" s="7" t="s">
        <v>157</v>
      </c>
      <c r="X334" t="s">
        <v>6</v>
      </c>
      <c r="Y334" t="s">
        <v>164</v>
      </c>
    </row>
    <row r="335" spans="1:25" x14ac:dyDescent="0.25">
      <c r="A335" s="140" t="s">
        <v>53</v>
      </c>
      <c r="B335" s="141">
        <v>45671</v>
      </c>
      <c r="C335" s="142" t="s">
        <v>268</v>
      </c>
      <c r="D335" s="142"/>
      <c r="E335" s="143">
        <v>340.5</v>
      </c>
      <c r="F335" s="143">
        <v>0</v>
      </c>
      <c r="G335" s="144">
        <f>Tabla3[[#This Row],[INGRESOS]]-Tabla3[[#This Row],[EGRESOS]]</f>
        <v>-340.5</v>
      </c>
      <c r="H335" s="145">
        <v>-5876270.5999999996</v>
      </c>
      <c r="I335" s="148">
        <v>1140</v>
      </c>
      <c r="J335" s="149">
        <f>Tabla3[[#This Row],[EGRESOS]]/Tabla3[[#This Row],[TC]]</f>
        <v>0.29868421052631577</v>
      </c>
      <c r="K335" s="149">
        <f>Tabla3[[#This Row],[INGRESOS]]/Tabla3[[#This Row],[TC]]</f>
        <v>0</v>
      </c>
      <c r="L335" s="7" t="s">
        <v>150</v>
      </c>
      <c r="M335" s="7" t="s">
        <v>151</v>
      </c>
      <c r="N335" s="7" t="s">
        <v>262</v>
      </c>
      <c r="O335" t="s">
        <v>159</v>
      </c>
      <c r="P335" t="s">
        <v>160</v>
      </c>
      <c r="Q335" t="s">
        <v>161</v>
      </c>
      <c r="R335" t="s">
        <v>239</v>
      </c>
      <c r="U335" t="s">
        <v>376</v>
      </c>
      <c r="W335" s="7" t="s">
        <v>157</v>
      </c>
      <c r="X335" t="s">
        <v>6</v>
      </c>
      <c r="Y335" t="s">
        <v>164</v>
      </c>
    </row>
    <row r="336" spans="1:25" x14ac:dyDescent="0.25">
      <c r="A336" s="140" t="s">
        <v>53</v>
      </c>
      <c r="B336" s="141">
        <v>45671</v>
      </c>
      <c r="C336" s="142" t="s">
        <v>294</v>
      </c>
      <c r="D336" s="142"/>
      <c r="E336" s="143">
        <v>11350</v>
      </c>
      <c r="F336" s="143">
        <v>0</v>
      </c>
      <c r="G336" s="144">
        <f>Tabla3[[#This Row],[INGRESOS]]-Tabla3[[#This Row],[EGRESOS]]</f>
        <v>-11350</v>
      </c>
      <c r="H336" s="157">
        <v>-5887620.5999999996</v>
      </c>
      <c r="I336" s="148">
        <v>1140</v>
      </c>
      <c r="J336" s="149">
        <f>Tabla3[[#This Row],[EGRESOS]]/Tabla3[[#This Row],[TC]]</f>
        <v>9.9561403508771935</v>
      </c>
      <c r="K336" s="149">
        <f>Tabla3[[#This Row],[INGRESOS]]/Tabla3[[#This Row],[TC]]</f>
        <v>0</v>
      </c>
      <c r="L336" s="7" t="s">
        <v>150</v>
      </c>
      <c r="M336" s="7" t="s">
        <v>151</v>
      </c>
      <c r="N336" s="7" t="s">
        <v>262</v>
      </c>
      <c r="O336" t="s">
        <v>159</v>
      </c>
      <c r="P336" t="s">
        <v>163</v>
      </c>
      <c r="Q336" t="s">
        <v>215</v>
      </c>
      <c r="U336" t="s">
        <v>376</v>
      </c>
      <c r="W336" s="7" t="s">
        <v>157</v>
      </c>
      <c r="X336" t="s">
        <v>6</v>
      </c>
      <c r="Y336" t="s">
        <v>164</v>
      </c>
    </row>
    <row r="337" spans="1:25" x14ac:dyDescent="0.25">
      <c r="A337" s="140" t="s">
        <v>53</v>
      </c>
      <c r="B337" s="141">
        <v>45671</v>
      </c>
      <c r="C337" s="142" t="s">
        <v>264</v>
      </c>
      <c r="D337" s="142"/>
      <c r="E337" s="143">
        <v>10240.290000000001</v>
      </c>
      <c r="F337" s="143">
        <v>0</v>
      </c>
      <c r="G337" s="144">
        <f>Tabla3[[#This Row],[INGRESOS]]-Tabla3[[#This Row],[EGRESOS]]</f>
        <v>-10240.290000000001</v>
      </c>
      <c r="H337" s="157">
        <v>-5897860.8899999997</v>
      </c>
      <c r="I337" s="148">
        <v>1140</v>
      </c>
      <c r="J337" s="149">
        <f>Tabla3[[#This Row],[EGRESOS]]/Tabla3[[#This Row],[TC]]</f>
        <v>8.98271052631579</v>
      </c>
      <c r="K337" s="149">
        <f>Tabla3[[#This Row],[INGRESOS]]/Tabla3[[#This Row],[TC]]</f>
        <v>0</v>
      </c>
      <c r="L337" s="7" t="s">
        <v>150</v>
      </c>
      <c r="M337" s="7" t="s">
        <v>151</v>
      </c>
      <c r="N337" s="7" t="s">
        <v>262</v>
      </c>
      <c r="O337" t="s">
        <v>159</v>
      </c>
      <c r="P337" t="s">
        <v>160</v>
      </c>
      <c r="Q337" t="s">
        <v>161</v>
      </c>
      <c r="R337" t="s">
        <v>179</v>
      </c>
      <c r="U337" t="s">
        <v>376</v>
      </c>
      <c r="W337" s="7" t="s">
        <v>157</v>
      </c>
      <c r="X337" t="s">
        <v>6</v>
      </c>
      <c r="Y337" t="s">
        <v>164</v>
      </c>
    </row>
    <row r="338" spans="1:25" ht="15.75" customHeight="1" x14ac:dyDescent="0.25">
      <c r="A338" s="140" t="s">
        <v>53</v>
      </c>
      <c r="B338" s="141">
        <v>45673</v>
      </c>
      <c r="C338" s="142" t="s">
        <v>276</v>
      </c>
      <c r="D338" s="142" t="s">
        <v>319</v>
      </c>
      <c r="E338" s="143">
        <v>281666.44</v>
      </c>
      <c r="F338" s="143">
        <v>0</v>
      </c>
      <c r="G338" s="144">
        <f>Tabla3[[#This Row],[INGRESOS]]-Tabla3[[#This Row],[EGRESOS]]</f>
        <v>-281666.44</v>
      </c>
      <c r="H338" s="157">
        <v>-6179527.3300000001</v>
      </c>
      <c r="I338" s="148">
        <v>1140</v>
      </c>
      <c r="J338" s="149">
        <f>Tabla3[[#This Row],[EGRESOS]]/Tabla3[[#This Row],[TC]]</f>
        <v>247.07582456140352</v>
      </c>
      <c r="K338" s="149">
        <f>Tabla3[[#This Row],[INGRESOS]]/Tabla3[[#This Row],[TC]]</f>
        <v>0</v>
      </c>
      <c r="L338" s="7" t="s">
        <v>150</v>
      </c>
      <c r="M338" s="7" t="s">
        <v>151</v>
      </c>
      <c r="N338" s="7" t="s">
        <v>262</v>
      </c>
      <c r="O338" t="s">
        <v>194</v>
      </c>
      <c r="P338" t="s">
        <v>195</v>
      </c>
      <c r="Q338" t="s">
        <v>200</v>
      </c>
      <c r="S338" t="s">
        <v>320</v>
      </c>
      <c r="T338" t="s">
        <v>321</v>
      </c>
      <c r="U338" t="s">
        <v>380</v>
      </c>
      <c r="W338" s="7" t="s">
        <v>157</v>
      </c>
      <c r="X338" t="s">
        <v>259</v>
      </c>
      <c r="Y338" t="s">
        <v>164</v>
      </c>
    </row>
    <row r="339" spans="1:25" x14ac:dyDescent="0.25">
      <c r="A339" s="140" t="s">
        <v>53</v>
      </c>
      <c r="B339" s="141">
        <v>45673</v>
      </c>
      <c r="C339" s="142" t="s">
        <v>322</v>
      </c>
      <c r="D339" s="142"/>
      <c r="E339" s="143">
        <v>0</v>
      </c>
      <c r="F339" s="143">
        <v>500000</v>
      </c>
      <c r="G339" s="144">
        <f>Tabla3[[#This Row],[INGRESOS]]-Tabla3[[#This Row],[EGRESOS]]</f>
        <v>500000</v>
      </c>
      <c r="H339" s="157">
        <v>-5679527.3300000001</v>
      </c>
      <c r="I339" s="148">
        <v>1140</v>
      </c>
      <c r="J339" s="149">
        <f>Tabla3[[#This Row],[EGRESOS]]/Tabla3[[#This Row],[TC]]</f>
        <v>0</v>
      </c>
      <c r="K339" s="149">
        <f>Tabla3[[#This Row],[INGRESOS]]/Tabla3[[#This Row],[TC]]</f>
        <v>438.59649122807019</v>
      </c>
      <c r="L339" s="7" t="s">
        <v>150</v>
      </c>
      <c r="M339" s="7" t="s">
        <v>151</v>
      </c>
      <c r="N339" s="7" t="s">
        <v>262</v>
      </c>
      <c r="O339" t="s">
        <v>153</v>
      </c>
      <c r="P339" t="s">
        <v>154</v>
      </c>
      <c r="Q339" t="s">
        <v>155</v>
      </c>
      <c r="R339" t="s">
        <v>313</v>
      </c>
      <c r="U339" t="s">
        <v>375</v>
      </c>
      <c r="W339" s="7" t="s">
        <v>157</v>
      </c>
    </row>
    <row r="340" spans="1:25" x14ac:dyDescent="0.25">
      <c r="A340" s="140" t="s">
        <v>53</v>
      </c>
      <c r="B340" s="141">
        <v>45673</v>
      </c>
      <c r="C340" s="142" t="s">
        <v>302</v>
      </c>
      <c r="D340" s="142"/>
      <c r="E340" s="143">
        <v>200000</v>
      </c>
      <c r="F340" s="143">
        <v>0</v>
      </c>
      <c r="G340" s="144">
        <f>Tabla3[[#This Row],[INGRESOS]]-Tabla3[[#This Row],[EGRESOS]]</f>
        <v>-200000</v>
      </c>
      <c r="H340" s="157">
        <v>-5879527.3300000001</v>
      </c>
      <c r="I340" s="148">
        <v>1140</v>
      </c>
      <c r="J340" s="149">
        <f>Tabla3[[#This Row],[EGRESOS]]/Tabla3[[#This Row],[TC]]</f>
        <v>175.43859649122808</v>
      </c>
      <c r="K340" s="149">
        <f>Tabla3[[#This Row],[INGRESOS]]/Tabla3[[#This Row],[TC]]</f>
        <v>0</v>
      </c>
      <c r="L340" s="7" t="s">
        <v>150</v>
      </c>
      <c r="M340" s="7" t="s">
        <v>151</v>
      </c>
      <c r="N340" s="7" t="s">
        <v>262</v>
      </c>
      <c r="O340" t="s">
        <v>159</v>
      </c>
      <c r="P340" t="s">
        <v>166</v>
      </c>
      <c r="Q340" t="s">
        <v>167</v>
      </c>
      <c r="U340" s="7" t="s">
        <v>377</v>
      </c>
      <c r="V340" t="s">
        <v>169</v>
      </c>
      <c r="W340" s="7" t="s">
        <v>157</v>
      </c>
      <c r="X340" t="s">
        <v>170</v>
      </c>
      <c r="Y340" t="s">
        <v>164</v>
      </c>
    </row>
    <row r="341" spans="1:25" x14ac:dyDescent="0.25">
      <c r="A341" s="140" t="s">
        <v>53</v>
      </c>
      <c r="B341" s="141">
        <v>45673</v>
      </c>
      <c r="C341" s="142" t="s">
        <v>267</v>
      </c>
      <c r="D341" s="142"/>
      <c r="E341" s="143">
        <v>2383.5</v>
      </c>
      <c r="F341" s="143">
        <v>0</v>
      </c>
      <c r="G341" s="144">
        <f>Tabla3[[#This Row],[INGRESOS]]-Tabla3[[#This Row],[EGRESOS]]</f>
        <v>-2383.5</v>
      </c>
      <c r="H341" s="157">
        <v>-5881910.8300000001</v>
      </c>
      <c r="I341" s="148">
        <v>1140</v>
      </c>
      <c r="J341" s="149">
        <f>Tabla3[[#This Row],[EGRESOS]]/Tabla3[[#This Row],[TC]]</f>
        <v>2.0907894736842105</v>
      </c>
      <c r="K341" s="149">
        <f>Tabla3[[#This Row],[INGRESOS]]/Tabla3[[#This Row],[TC]]</f>
        <v>0</v>
      </c>
      <c r="L341" s="7" t="s">
        <v>150</v>
      </c>
      <c r="M341" s="7" t="s">
        <v>151</v>
      </c>
      <c r="N341" s="7" t="s">
        <v>262</v>
      </c>
      <c r="O341" t="s">
        <v>159</v>
      </c>
      <c r="P341" t="s">
        <v>160</v>
      </c>
      <c r="Q341" t="s">
        <v>161</v>
      </c>
      <c r="R341" t="s">
        <v>162</v>
      </c>
      <c r="U341" t="s">
        <v>376</v>
      </c>
      <c r="W341" s="7" t="s">
        <v>157</v>
      </c>
      <c r="X341" t="s">
        <v>6</v>
      </c>
      <c r="Y341" t="s">
        <v>164</v>
      </c>
    </row>
    <row r="342" spans="1:25" x14ac:dyDescent="0.25">
      <c r="A342" s="140" t="s">
        <v>53</v>
      </c>
      <c r="B342" s="141">
        <v>45673</v>
      </c>
      <c r="C342" s="142" t="s">
        <v>268</v>
      </c>
      <c r="D342" s="142"/>
      <c r="E342" s="143">
        <v>340.5</v>
      </c>
      <c r="F342" s="143">
        <v>0</v>
      </c>
      <c r="G342" s="144">
        <f>Tabla3[[#This Row],[INGRESOS]]-Tabla3[[#This Row],[EGRESOS]]</f>
        <v>-340.5</v>
      </c>
      <c r="H342" s="145">
        <v>-5882251.3300000001</v>
      </c>
      <c r="I342" s="148">
        <v>1140</v>
      </c>
      <c r="J342" s="149">
        <f>Tabla3[[#This Row],[EGRESOS]]/Tabla3[[#This Row],[TC]]</f>
        <v>0.29868421052631577</v>
      </c>
      <c r="K342" s="149">
        <f>Tabla3[[#This Row],[INGRESOS]]/Tabla3[[#This Row],[TC]]</f>
        <v>0</v>
      </c>
      <c r="L342" s="7" t="s">
        <v>150</v>
      </c>
      <c r="M342" s="7" t="s">
        <v>151</v>
      </c>
      <c r="N342" s="7" t="s">
        <v>262</v>
      </c>
      <c r="O342" t="s">
        <v>159</v>
      </c>
      <c r="P342" t="s">
        <v>160</v>
      </c>
      <c r="Q342" t="s">
        <v>161</v>
      </c>
      <c r="R342" t="s">
        <v>239</v>
      </c>
      <c r="U342" t="s">
        <v>376</v>
      </c>
      <c r="W342" s="7" t="s">
        <v>157</v>
      </c>
      <c r="X342" t="s">
        <v>6</v>
      </c>
      <c r="Y342" t="s">
        <v>164</v>
      </c>
    </row>
    <row r="343" spans="1:25" x14ac:dyDescent="0.25">
      <c r="A343" s="140" t="s">
        <v>53</v>
      </c>
      <c r="B343" s="141">
        <v>45673</v>
      </c>
      <c r="C343" s="142" t="s">
        <v>294</v>
      </c>
      <c r="D343" s="142"/>
      <c r="E343" s="143">
        <v>11350</v>
      </c>
      <c r="F343" s="143">
        <v>0</v>
      </c>
      <c r="G343" s="144">
        <f>Tabla3[[#This Row],[INGRESOS]]-Tabla3[[#This Row],[EGRESOS]]</f>
        <v>-11350</v>
      </c>
      <c r="H343" s="145">
        <v>-5893601.3300000001</v>
      </c>
      <c r="I343" s="148">
        <v>1140</v>
      </c>
      <c r="J343" s="149">
        <f>Tabla3[[#This Row],[EGRESOS]]/Tabla3[[#This Row],[TC]]</f>
        <v>9.9561403508771935</v>
      </c>
      <c r="K343" s="149">
        <f>Tabla3[[#This Row],[INGRESOS]]/Tabla3[[#This Row],[TC]]</f>
        <v>0</v>
      </c>
      <c r="L343" s="7" t="s">
        <v>150</v>
      </c>
      <c r="M343" s="7" t="s">
        <v>151</v>
      </c>
      <c r="N343" s="7" t="s">
        <v>262</v>
      </c>
      <c r="O343" t="s">
        <v>159</v>
      </c>
      <c r="P343" t="s">
        <v>163</v>
      </c>
      <c r="Q343" t="s">
        <v>215</v>
      </c>
      <c r="R343" t="s">
        <v>496</v>
      </c>
      <c r="U343" t="s">
        <v>376</v>
      </c>
      <c r="W343" s="7" t="s">
        <v>157</v>
      </c>
      <c r="X343" t="s">
        <v>6</v>
      </c>
      <c r="Y343" t="s">
        <v>164</v>
      </c>
    </row>
    <row r="344" spans="1:25" x14ac:dyDescent="0.25">
      <c r="A344" s="140" t="s">
        <v>53</v>
      </c>
      <c r="B344" s="141">
        <v>45673</v>
      </c>
      <c r="C344" s="142" t="s">
        <v>264</v>
      </c>
      <c r="D344" s="142"/>
      <c r="E344" s="143">
        <v>2974.44</v>
      </c>
      <c r="F344" s="143">
        <v>0</v>
      </c>
      <c r="G344" s="144">
        <f>Tabla3[[#This Row],[INGRESOS]]-Tabla3[[#This Row],[EGRESOS]]</f>
        <v>-2974.44</v>
      </c>
      <c r="H344" s="145">
        <v>-5896575.7699999996</v>
      </c>
      <c r="I344" s="148">
        <v>1140</v>
      </c>
      <c r="J344" s="149">
        <f>Tabla3[[#This Row],[EGRESOS]]/Tabla3[[#This Row],[TC]]</f>
        <v>2.6091578947368421</v>
      </c>
      <c r="K344" s="149">
        <f>Tabla3[[#This Row],[INGRESOS]]/Tabla3[[#This Row],[TC]]</f>
        <v>0</v>
      </c>
      <c r="L344" s="7" t="s">
        <v>150</v>
      </c>
      <c r="M344" s="7" t="s">
        <v>151</v>
      </c>
      <c r="N344" s="7" t="s">
        <v>262</v>
      </c>
      <c r="O344" t="s">
        <v>159</v>
      </c>
      <c r="P344" t="s">
        <v>160</v>
      </c>
      <c r="Q344" t="s">
        <v>161</v>
      </c>
      <c r="R344" t="s">
        <v>179</v>
      </c>
      <c r="U344" t="s">
        <v>376</v>
      </c>
      <c r="W344" s="7" t="s">
        <v>157</v>
      </c>
      <c r="X344" t="s">
        <v>6</v>
      </c>
      <c r="Y344" t="s">
        <v>164</v>
      </c>
    </row>
    <row r="345" spans="1:25" x14ac:dyDescent="0.25">
      <c r="A345" s="140" t="s">
        <v>53</v>
      </c>
      <c r="B345" s="141">
        <v>45674</v>
      </c>
      <c r="C345" s="142" t="s">
        <v>276</v>
      </c>
      <c r="D345" s="142" t="s">
        <v>323</v>
      </c>
      <c r="E345" s="143">
        <v>142573.5</v>
      </c>
      <c r="F345" s="143">
        <v>0</v>
      </c>
      <c r="G345" s="144">
        <f>Tabla3[[#This Row],[INGRESOS]]-Tabla3[[#This Row],[EGRESOS]]</f>
        <v>-142573.5</v>
      </c>
      <c r="H345" s="145">
        <v>-6039149.2699999996</v>
      </c>
      <c r="I345" s="148">
        <v>1140</v>
      </c>
      <c r="J345" s="149">
        <f>Tabla3[[#This Row],[EGRESOS]]/Tabla3[[#This Row],[TC]]</f>
        <v>125.06447368421053</v>
      </c>
      <c r="K345" s="149">
        <f>Tabla3[[#This Row],[INGRESOS]]/Tabla3[[#This Row],[TC]]</f>
        <v>0</v>
      </c>
      <c r="L345" s="7" t="s">
        <v>150</v>
      </c>
      <c r="M345" s="7" t="s">
        <v>151</v>
      </c>
      <c r="N345" s="7" t="s">
        <v>262</v>
      </c>
      <c r="O345" t="s">
        <v>194</v>
      </c>
      <c r="P345" t="s">
        <v>195</v>
      </c>
      <c r="Q345" t="s">
        <v>200</v>
      </c>
      <c r="S345" t="s">
        <v>324</v>
      </c>
      <c r="T345" t="s">
        <v>325</v>
      </c>
      <c r="U345" s="7" t="s">
        <v>417</v>
      </c>
      <c r="W345" s="7" t="s">
        <v>216</v>
      </c>
      <c r="X345" t="s">
        <v>187</v>
      </c>
      <c r="Y345" t="s">
        <v>164</v>
      </c>
    </row>
    <row r="346" spans="1:25" x14ac:dyDescent="0.25">
      <c r="A346" s="140" t="s">
        <v>53</v>
      </c>
      <c r="B346" s="141">
        <v>45674</v>
      </c>
      <c r="C346" s="142" t="s">
        <v>326</v>
      </c>
      <c r="D346" s="142" t="s">
        <v>327</v>
      </c>
      <c r="E346" s="143">
        <v>500000</v>
      </c>
      <c r="F346" s="143">
        <v>0</v>
      </c>
      <c r="G346" s="144">
        <f>Tabla3[[#This Row],[INGRESOS]]-Tabla3[[#This Row],[EGRESOS]]</f>
        <v>-500000</v>
      </c>
      <c r="H346" s="145">
        <v>-6539149.2699999996</v>
      </c>
      <c r="I346" s="148">
        <v>1140</v>
      </c>
      <c r="J346" s="149">
        <f>Tabla3[[#This Row],[EGRESOS]]/Tabla3[[#This Row],[TC]]</f>
        <v>438.59649122807019</v>
      </c>
      <c r="K346" s="149">
        <f>Tabla3[[#This Row],[INGRESOS]]/Tabla3[[#This Row],[TC]]</f>
        <v>0</v>
      </c>
      <c r="L346" s="7" t="s">
        <v>150</v>
      </c>
      <c r="M346" s="7" t="s">
        <v>151</v>
      </c>
      <c r="N346" s="7" t="s">
        <v>262</v>
      </c>
      <c r="O346" t="s">
        <v>194</v>
      </c>
      <c r="P346" t="s">
        <v>229</v>
      </c>
      <c r="Q346" t="s">
        <v>230</v>
      </c>
      <c r="S346" t="s">
        <v>328</v>
      </c>
      <c r="U346" t="s">
        <v>394</v>
      </c>
      <c r="W346" s="7" t="s">
        <v>157</v>
      </c>
      <c r="X346" t="s">
        <v>187</v>
      </c>
      <c r="Y346" t="s">
        <v>164</v>
      </c>
    </row>
    <row r="347" spans="1:25" x14ac:dyDescent="0.25">
      <c r="A347" s="140" t="s">
        <v>53</v>
      </c>
      <c r="B347" s="141">
        <v>45674</v>
      </c>
      <c r="C347" s="142" t="s">
        <v>329</v>
      </c>
      <c r="D347" s="142"/>
      <c r="E347" s="143">
        <v>0</v>
      </c>
      <c r="F347" s="143">
        <v>600000</v>
      </c>
      <c r="G347" s="144">
        <f>Tabla3[[#This Row],[INGRESOS]]-Tabla3[[#This Row],[EGRESOS]]</f>
        <v>600000</v>
      </c>
      <c r="H347" s="145">
        <v>-5939149.2699999996</v>
      </c>
      <c r="I347" s="148">
        <v>1140</v>
      </c>
      <c r="J347" s="149">
        <f>Tabla3[[#This Row],[EGRESOS]]/Tabla3[[#This Row],[TC]]</f>
        <v>0</v>
      </c>
      <c r="K347" s="149">
        <f>Tabla3[[#This Row],[INGRESOS]]/Tabla3[[#This Row],[TC]]</f>
        <v>526.31578947368416</v>
      </c>
      <c r="L347" s="7" t="s">
        <v>150</v>
      </c>
      <c r="M347" s="7" t="s">
        <v>151</v>
      </c>
      <c r="N347" s="7" t="s">
        <v>262</v>
      </c>
      <c r="O347" t="s">
        <v>153</v>
      </c>
      <c r="P347" t="s">
        <v>154</v>
      </c>
      <c r="Q347" t="s">
        <v>155</v>
      </c>
      <c r="R347" t="s">
        <v>292</v>
      </c>
      <c r="U347" t="s">
        <v>375</v>
      </c>
      <c r="W347" s="7" t="s">
        <v>157</v>
      </c>
    </row>
    <row r="348" spans="1:25" x14ac:dyDescent="0.25">
      <c r="A348" s="140" t="s">
        <v>53</v>
      </c>
      <c r="B348" s="141">
        <v>45674</v>
      </c>
      <c r="C348" s="142" t="s">
        <v>267</v>
      </c>
      <c r="D348" s="142"/>
      <c r="E348" s="143">
        <v>2383.5</v>
      </c>
      <c r="F348" s="143">
        <v>0</v>
      </c>
      <c r="G348" s="144">
        <f>Tabla3[[#This Row],[INGRESOS]]-Tabla3[[#This Row],[EGRESOS]]</f>
        <v>-2383.5</v>
      </c>
      <c r="H348" s="145">
        <v>-5941532.7699999996</v>
      </c>
      <c r="I348" s="148">
        <v>1140</v>
      </c>
      <c r="J348" s="149">
        <f>Tabla3[[#This Row],[EGRESOS]]/Tabla3[[#This Row],[TC]]</f>
        <v>2.0907894736842105</v>
      </c>
      <c r="K348" s="149">
        <f>Tabla3[[#This Row],[INGRESOS]]/Tabla3[[#This Row],[TC]]</f>
        <v>0</v>
      </c>
      <c r="L348" s="7" t="s">
        <v>150</v>
      </c>
      <c r="M348" s="7" t="s">
        <v>151</v>
      </c>
      <c r="N348" s="7" t="s">
        <v>262</v>
      </c>
      <c r="O348" t="s">
        <v>159</v>
      </c>
      <c r="P348" t="s">
        <v>160</v>
      </c>
      <c r="Q348" t="s">
        <v>161</v>
      </c>
      <c r="R348" t="s">
        <v>162</v>
      </c>
      <c r="U348" t="s">
        <v>376</v>
      </c>
      <c r="W348" s="7" t="s">
        <v>157</v>
      </c>
      <c r="X348" t="s">
        <v>6</v>
      </c>
      <c r="Y348" t="s">
        <v>164</v>
      </c>
    </row>
    <row r="349" spans="1:25" x14ac:dyDescent="0.25">
      <c r="A349" s="140" t="s">
        <v>53</v>
      </c>
      <c r="B349" s="141">
        <v>45674</v>
      </c>
      <c r="C349" s="142" t="s">
        <v>268</v>
      </c>
      <c r="D349" s="142"/>
      <c r="E349" s="143">
        <v>340.5</v>
      </c>
      <c r="F349" s="143">
        <v>0</v>
      </c>
      <c r="G349" s="144">
        <f>Tabla3[[#This Row],[INGRESOS]]-Tabla3[[#This Row],[EGRESOS]]</f>
        <v>-340.5</v>
      </c>
      <c r="H349" s="145">
        <v>-5941873.2699999996</v>
      </c>
      <c r="I349" s="148">
        <v>1140</v>
      </c>
      <c r="J349" s="149">
        <f>Tabla3[[#This Row],[EGRESOS]]/Tabla3[[#This Row],[TC]]</f>
        <v>0.29868421052631577</v>
      </c>
      <c r="K349" s="149">
        <f>Tabla3[[#This Row],[INGRESOS]]/Tabla3[[#This Row],[TC]]</f>
        <v>0</v>
      </c>
      <c r="L349" s="7" t="s">
        <v>150</v>
      </c>
      <c r="M349" s="7" t="s">
        <v>151</v>
      </c>
      <c r="N349" s="7" t="s">
        <v>262</v>
      </c>
      <c r="O349" t="s">
        <v>159</v>
      </c>
      <c r="P349" t="s">
        <v>160</v>
      </c>
      <c r="Q349" t="s">
        <v>161</v>
      </c>
      <c r="R349" t="s">
        <v>239</v>
      </c>
      <c r="U349" t="s">
        <v>376</v>
      </c>
      <c r="W349" s="7" t="s">
        <v>157</v>
      </c>
      <c r="X349" t="s">
        <v>6</v>
      </c>
      <c r="Y349" t="s">
        <v>164</v>
      </c>
    </row>
    <row r="350" spans="1:25" x14ac:dyDescent="0.25">
      <c r="A350" s="140" t="s">
        <v>53</v>
      </c>
      <c r="B350" s="141">
        <v>45674</v>
      </c>
      <c r="C350" s="142" t="s">
        <v>294</v>
      </c>
      <c r="D350" s="142"/>
      <c r="E350" s="143">
        <v>11350</v>
      </c>
      <c r="F350" s="143">
        <v>0</v>
      </c>
      <c r="G350" s="144">
        <f>Tabla3[[#This Row],[INGRESOS]]-Tabla3[[#This Row],[EGRESOS]]</f>
        <v>-11350</v>
      </c>
      <c r="H350" s="145">
        <v>-5953223.2699999996</v>
      </c>
      <c r="I350" s="148">
        <v>1140</v>
      </c>
      <c r="J350" s="149">
        <f>Tabla3[[#This Row],[EGRESOS]]/Tabla3[[#This Row],[TC]]</f>
        <v>9.9561403508771935</v>
      </c>
      <c r="K350" s="149">
        <f>Tabla3[[#This Row],[INGRESOS]]/Tabla3[[#This Row],[TC]]</f>
        <v>0</v>
      </c>
      <c r="L350" s="7" t="s">
        <v>150</v>
      </c>
      <c r="M350" s="7" t="s">
        <v>151</v>
      </c>
      <c r="N350" s="7" t="s">
        <v>262</v>
      </c>
      <c r="O350" t="s">
        <v>159</v>
      </c>
      <c r="P350" t="s">
        <v>163</v>
      </c>
      <c r="Q350" t="s">
        <v>215</v>
      </c>
      <c r="U350" t="s">
        <v>376</v>
      </c>
      <c r="W350" s="7" t="s">
        <v>157</v>
      </c>
      <c r="X350" t="s">
        <v>6</v>
      </c>
      <c r="Y350" t="s">
        <v>164</v>
      </c>
    </row>
    <row r="351" spans="1:25" x14ac:dyDescent="0.25">
      <c r="A351" s="140" t="s">
        <v>53</v>
      </c>
      <c r="B351" s="141">
        <v>45674</v>
      </c>
      <c r="C351" s="142" t="s">
        <v>264</v>
      </c>
      <c r="D351" s="142"/>
      <c r="E351" s="143">
        <v>3939.88</v>
      </c>
      <c r="F351" s="143">
        <v>0</v>
      </c>
      <c r="G351" s="144">
        <f>Tabla3[[#This Row],[INGRESOS]]-Tabla3[[#This Row],[EGRESOS]]</f>
        <v>-3939.88</v>
      </c>
      <c r="H351" s="145">
        <v>-5957163.1500000004</v>
      </c>
      <c r="I351" s="148">
        <v>1140</v>
      </c>
      <c r="J351" s="149">
        <f>Tabla3[[#This Row],[EGRESOS]]/Tabla3[[#This Row],[TC]]</f>
        <v>3.4560350877192985</v>
      </c>
      <c r="K351" s="149">
        <f>Tabla3[[#This Row],[INGRESOS]]/Tabla3[[#This Row],[TC]]</f>
        <v>0</v>
      </c>
      <c r="L351" s="7" t="s">
        <v>150</v>
      </c>
      <c r="M351" s="7" t="s">
        <v>151</v>
      </c>
      <c r="N351" s="7" t="s">
        <v>262</v>
      </c>
      <c r="O351" t="s">
        <v>159</v>
      </c>
      <c r="P351" t="s">
        <v>160</v>
      </c>
      <c r="Q351" t="s">
        <v>161</v>
      </c>
      <c r="R351" t="s">
        <v>179</v>
      </c>
      <c r="U351" t="s">
        <v>376</v>
      </c>
      <c r="W351" s="7" t="s">
        <v>157</v>
      </c>
      <c r="X351" t="s">
        <v>6</v>
      </c>
      <c r="Y351" t="s">
        <v>164</v>
      </c>
    </row>
    <row r="352" spans="1:25" x14ac:dyDescent="0.25">
      <c r="A352" s="140" t="s">
        <v>53</v>
      </c>
      <c r="B352" s="141">
        <v>45677</v>
      </c>
      <c r="C352" s="142" t="s">
        <v>276</v>
      </c>
      <c r="D352" s="142" t="s">
        <v>330</v>
      </c>
      <c r="E352" s="143">
        <v>142300</v>
      </c>
      <c r="F352" s="143">
        <v>0</v>
      </c>
      <c r="G352" s="144">
        <f>Tabla3[[#This Row],[INGRESOS]]-Tabla3[[#This Row],[EGRESOS]]</f>
        <v>-142300</v>
      </c>
      <c r="H352" s="145">
        <v>-6099463.1500000004</v>
      </c>
      <c r="I352" s="148">
        <v>1140</v>
      </c>
      <c r="J352" s="149">
        <f>Tabla3[[#This Row],[EGRESOS]]/Tabla3[[#This Row],[TC]]</f>
        <v>124.82456140350877</v>
      </c>
      <c r="K352" s="149">
        <f>Tabla3[[#This Row],[INGRESOS]]/Tabla3[[#This Row],[TC]]</f>
        <v>0</v>
      </c>
      <c r="L352" s="7" t="s">
        <v>150</v>
      </c>
      <c r="M352" s="7" t="s">
        <v>151</v>
      </c>
      <c r="N352" s="7" t="s">
        <v>262</v>
      </c>
      <c r="O352" t="s">
        <v>222</v>
      </c>
      <c r="P352" t="s">
        <v>223</v>
      </c>
      <c r="Q352" t="s">
        <v>224</v>
      </c>
      <c r="R352" t="s">
        <v>225</v>
      </c>
      <c r="S352" t="s">
        <v>285</v>
      </c>
      <c r="T352" t="s">
        <v>331</v>
      </c>
      <c r="U352" t="s">
        <v>380</v>
      </c>
      <c r="W352" s="7" t="s">
        <v>157</v>
      </c>
      <c r="X352" t="s">
        <v>187</v>
      </c>
      <c r="Y352" t="s">
        <v>164</v>
      </c>
    </row>
    <row r="353" spans="1:25" x14ac:dyDescent="0.25">
      <c r="A353" s="140" t="s">
        <v>53</v>
      </c>
      <c r="B353" s="141">
        <v>45677</v>
      </c>
      <c r="C353" s="142" t="s">
        <v>332</v>
      </c>
      <c r="D353" s="142"/>
      <c r="E353" s="143">
        <v>0</v>
      </c>
      <c r="F353" s="143">
        <v>200000</v>
      </c>
      <c r="G353" s="144">
        <f>Tabla3[[#This Row],[INGRESOS]]-Tabla3[[#This Row],[EGRESOS]]</f>
        <v>200000</v>
      </c>
      <c r="H353" s="145">
        <v>-5899463.1500000004</v>
      </c>
      <c r="I353" s="148">
        <v>1140</v>
      </c>
      <c r="J353" s="149">
        <f>Tabla3[[#This Row],[EGRESOS]]/Tabla3[[#This Row],[TC]]</f>
        <v>0</v>
      </c>
      <c r="K353" s="149">
        <f>Tabla3[[#This Row],[INGRESOS]]/Tabla3[[#This Row],[TC]]</f>
        <v>175.43859649122808</v>
      </c>
      <c r="L353" s="7" t="s">
        <v>150</v>
      </c>
      <c r="M353" s="7" t="s">
        <v>151</v>
      </c>
      <c r="N353" s="7" t="s">
        <v>262</v>
      </c>
      <c r="O353" t="s">
        <v>153</v>
      </c>
      <c r="P353" t="s">
        <v>154</v>
      </c>
      <c r="Q353" t="s">
        <v>155</v>
      </c>
      <c r="R353" t="s">
        <v>292</v>
      </c>
      <c r="U353" t="s">
        <v>375</v>
      </c>
      <c r="W353" s="7" t="s">
        <v>157</v>
      </c>
    </row>
    <row r="354" spans="1:25" x14ac:dyDescent="0.25">
      <c r="A354" s="140" t="s">
        <v>53</v>
      </c>
      <c r="B354" s="141">
        <v>45677</v>
      </c>
      <c r="C354" s="142" t="s">
        <v>333</v>
      </c>
      <c r="D354" s="142"/>
      <c r="E354" s="143">
        <v>0</v>
      </c>
      <c r="F354" s="143">
        <v>1100000</v>
      </c>
      <c r="G354" s="144">
        <f>Tabla3[[#This Row],[INGRESOS]]-Tabla3[[#This Row],[EGRESOS]]</f>
        <v>1100000</v>
      </c>
      <c r="H354" s="145">
        <v>-4799463.1500000004</v>
      </c>
      <c r="I354" s="148">
        <v>1140</v>
      </c>
      <c r="J354" s="149">
        <f>Tabla3[[#This Row],[EGRESOS]]/Tabla3[[#This Row],[TC]]</f>
        <v>0</v>
      </c>
      <c r="K354" s="149">
        <f>Tabla3[[#This Row],[INGRESOS]]/Tabla3[[#This Row],[TC]]</f>
        <v>964.91228070175441</v>
      </c>
      <c r="L354" s="7" t="s">
        <v>150</v>
      </c>
      <c r="M354" s="7" t="s">
        <v>151</v>
      </c>
      <c r="N354" s="7" t="s">
        <v>262</v>
      </c>
      <c r="O354" t="s">
        <v>153</v>
      </c>
      <c r="P354" t="s">
        <v>154</v>
      </c>
      <c r="Q354" t="s">
        <v>155</v>
      </c>
      <c r="R354" t="s">
        <v>292</v>
      </c>
      <c r="U354" t="s">
        <v>375</v>
      </c>
      <c r="W354" s="7" t="s">
        <v>157</v>
      </c>
    </row>
    <row r="355" spans="1:25" x14ac:dyDescent="0.25">
      <c r="A355" s="140" t="s">
        <v>53</v>
      </c>
      <c r="B355" s="141">
        <v>45677</v>
      </c>
      <c r="C355" s="142" t="s">
        <v>334</v>
      </c>
      <c r="D355" s="142"/>
      <c r="E355" s="143">
        <v>4345</v>
      </c>
      <c r="F355" s="143">
        <v>0</v>
      </c>
      <c r="G355" s="144">
        <f>Tabla3[[#This Row],[INGRESOS]]-Tabla3[[#This Row],[EGRESOS]]</f>
        <v>-4345</v>
      </c>
      <c r="H355" s="145">
        <v>-4803808.1500000004</v>
      </c>
      <c r="I355" s="148">
        <v>1140</v>
      </c>
      <c r="J355" s="149">
        <f>Tabla3[[#This Row],[EGRESOS]]/Tabla3[[#This Row],[TC]]</f>
        <v>3.8114035087719298</v>
      </c>
      <c r="K355" s="149">
        <f>Tabla3[[#This Row],[INGRESOS]]/Tabla3[[#This Row],[TC]]</f>
        <v>0</v>
      </c>
      <c r="L355" s="7" t="s">
        <v>150</v>
      </c>
      <c r="M355" s="7" t="s">
        <v>151</v>
      </c>
      <c r="N355" s="7" t="s">
        <v>262</v>
      </c>
      <c r="O355" t="s">
        <v>159</v>
      </c>
      <c r="P355" t="s">
        <v>163</v>
      </c>
      <c r="Q355" t="s">
        <v>335</v>
      </c>
      <c r="R355" t="s">
        <v>336</v>
      </c>
      <c r="U355" t="s">
        <v>376</v>
      </c>
      <c r="W355" s="7" t="s">
        <v>157</v>
      </c>
      <c r="X355" t="s">
        <v>6</v>
      </c>
      <c r="Y355" t="s">
        <v>164</v>
      </c>
    </row>
    <row r="356" spans="1:25" x14ac:dyDescent="0.25">
      <c r="A356" s="140" t="s">
        <v>53</v>
      </c>
      <c r="B356" s="141">
        <v>45677</v>
      </c>
      <c r="C356" s="142" t="s">
        <v>267</v>
      </c>
      <c r="D356" s="142"/>
      <c r="E356" s="143">
        <v>2383.5</v>
      </c>
      <c r="F356" s="143">
        <v>0</v>
      </c>
      <c r="G356" s="144">
        <f>Tabla3[[#This Row],[INGRESOS]]-Tabla3[[#This Row],[EGRESOS]]</f>
        <v>-2383.5</v>
      </c>
      <c r="H356" s="145">
        <v>-4806191.6500000004</v>
      </c>
      <c r="I356" s="148">
        <v>1140</v>
      </c>
      <c r="J356" s="149">
        <f>Tabla3[[#This Row],[EGRESOS]]/Tabla3[[#This Row],[TC]]</f>
        <v>2.0907894736842105</v>
      </c>
      <c r="K356" s="149">
        <f>Tabla3[[#This Row],[INGRESOS]]/Tabla3[[#This Row],[TC]]</f>
        <v>0</v>
      </c>
      <c r="L356" s="7" t="s">
        <v>150</v>
      </c>
      <c r="M356" s="7" t="s">
        <v>151</v>
      </c>
      <c r="N356" s="7" t="s">
        <v>262</v>
      </c>
      <c r="O356" t="s">
        <v>159</v>
      </c>
      <c r="P356" t="s">
        <v>160</v>
      </c>
      <c r="Q356" t="s">
        <v>161</v>
      </c>
      <c r="R356" t="s">
        <v>162</v>
      </c>
      <c r="U356" t="s">
        <v>376</v>
      </c>
      <c r="W356" s="7" t="s">
        <v>157</v>
      </c>
      <c r="X356" t="s">
        <v>6</v>
      </c>
      <c r="Y356" t="s">
        <v>164</v>
      </c>
    </row>
    <row r="357" spans="1:25" x14ac:dyDescent="0.25">
      <c r="A357" s="140" t="s">
        <v>53</v>
      </c>
      <c r="B357" s="141">
        <v>45677</v>
      </c>
      <c r="C357" s="142" t="s">
        <v>268</v>
      </c>
      <c r="D357" s="142"/>
      <c r="E357" s="143">
        <v>340.5</v>
      </c>
      <c r="F357" s="143">
        <v>0</v>
      </c>
      <c r="G357" s="144">
        <f>Tabla3[[#This Row],[INGRESOS]]-Tabla3[[#This Row],[EGRESOS]]</f>
        <v>-340.5</v>
      </c>
      <c r="H357" s="145">
        <v>-4806532.1500000004</v>
      </c>
      <c r="I357" s="148">
        <v>1140</v>
      </c>
      <c r="J357" s="149">
        <f>Tabla3[[#This Row],[EGRESOS]]/Tabla3[[#This Row],[TC]]</f>
        <v>0.29868421052631577</v>
      </c>
      <c r="K357" s="149">
        <f>Tabla3[[#This Row],[INGRESOS]]/Tabla3[[#This Row],[TC]]</f>
        <v>0</v>
      </c>
      <c r="L357" s="7" t="s">
        <v>150</v>
      </c>
      <c r="M357" s="7" t="s">
        <v>151</v>
      </c>
      <c r="N357" s="7" t="s">
        <v>262</v>
      </c>
      <c r="O357" t="s">
        <v>159</v>
      </c>
      <c r="P357" t="s">
        <v>160</v>
      </c>
      <c r="Q357" t="s">
        <v>161</v>
      </c>
      <c r="R357" t="s">
        <v>239</v>
      </c>
      <c r="U357" t="s">
        <v>376</v>
      </c>
      <c r="W357" s="7" t="s">
        <v>157</v>
      </c>
      <c r="X357" t="s">
        <v>6</v>
      </c>
      <c r="Y357" t="s">
        <v>164</v>
      </c>
    </row>
    <row r="358" spans="1:25" x14ac:dyDescent="0.25">
      <c r="A358" s="140" t="s">
        <v>53</v>
      </c>
      <c r="B358" s="141">
        <v>45677</v>
      </c>
      <c r="C358" s="142" t="s">
        <v>294</v>
      </c>
      <c r="D358" s="142"/>
      <c r="E358" s="143">
        <v>11350</v>
      </c>
      <c r="F358" s="143">
        <v>0</v>
      </c>
      <c r="G358" s="144">
        <f>Tabla3[[#This Row],[INGRESOS]]-Tabla3[[#This Row],[EGRESOS]]</f>
        <v>-11350</v>
      </c>
      <c r="H358" s="145">
        <v>-4817882.1500000004</v>
      </c>
      <c r="I358" s="148">
        <v>1140</v>
      </c>
      <c r="J358" s="149">
        <f>Tabla3[[#This Row],[EGRESOS]]/Tabla3[[#This Row],[TC]]</f>
        <v>9.9561403508771935</v>
      </c>
      <c r="K358" s="149">
        <f>Tabla3[[#This Row],[INGRESOS]]/Tabla3[[#This Row],[TC]]</f>
        <v>0</v>
      </c>
      <c r="L358" s="7" t="s">
        <v>150</v>
      </c>
      <c r="M358" s="7" t="s">
        <v>151</v>
      </c>
      <c r="N358" s="7" t="s">
        <v>262</v>
      </c>
      <c r="O358" t="s">
        <v>159</v>
      </c>
      <c r="P358" t="s">
        <v>163</v>
      </c>
      <c r="Q358" t="s">
        <v>215</v>
      </c>
      <c r="U358" t="s">
        <v>376</v>
      </c>
      <c r="W358" s="7" t="s">
        <v>157</v>
      </c>
      <c r="X358" t="s">
        <v>6</v>
      </c>
      <c r="Y358" t="s">
        <v>164</v>
      </c>
    </row>
    <row r="359" spans="1:25" x14ac:dyDescent="0.25">
      <c r="A359" s="140" t="s">
        <v>53</v>
      </c>
      <c r="B359" s="141">
        <v>45677</v>
      </c>
      <c r="C359" s="142" t="s">
        <v>264</v>
      </c>
      <c r="D359" s="142"/>
      <c r="E359" s="143">
        <v>964.31</v>
      </c>
      <c r="F359" s="143">
        <v>0</v>
      </c>
      <c r="G359" s="144">
        <f>Tabla3[[#This Row],[INGRESOS]]-Tabla3[[#This Row],[EGRESOS]]</f>
        <v>-964.31</v>
      </c>
      <c r="H359" s="145">
        <v>-4818846.46</v>
      </c>
      <c r="I359" s="148">
        <v>1140</v>
      </c>
      <c r="J359" s="149">
        <f>Tabla3[[#This Row],[EGRESOS]]/Tabla3[[#This Row],[TC]]</f>
        <v>0.84588596491228063</v>
      </c>
      <c r="K359" s="149">
        <f>Tabla3[[#This Row],[INGRESOS]]/Tabla3[[#This Row],[TC]]</f>
        <v>0</v>
      </c>
      <c r="L359" s="7" t="s">
        <v>150</v>
      </c>
      <c r="M359" s="7" t="s">
        <v>151</v>
      </c>
      <c r="N359" s="7" t="s">
        <v>262</v>
      </c>
      <c r="O359" t="s">
        <v>159</v>
      </c>
      <c r="P359" t="s">
        <v>160</v>
      </c>
      <c r="Q359" t="s">
        <v>161</v>
      </c>
      <c r="R359" t="s">
        <v>179</v>
      </c>
      <c r="U359" t="s">
        <v>376</v>
      </c>
      <c r="W359" s="7" t="s">
        <v>157</v>
      </c>
      <c r="X359" t="s">
        <v>6</v>
      </c>
      <c r="Y359" t="s">
        <v>164</v>
      </c>
    </row>
    <row r="360" spans="1:25" x14ac:dyDescent="0.25">
      <c r="A360" s="140" t="s">
        <v>53</v>
      </c>
      <c r="B360" s="141">
        <v>45678</v>
      </c>
      <c r="C360" s="142" t="s">
        <v>337</v>
      </c>
      <c r="D360" s="142"/>
      <c r="E360" s="143">
        <v>1173709</v>
      </c>
      <c r="F360" s="143">
        <v>0</v>
      </c>
      <c r="G360" s="144">
        <f>Tabla3[[#This Row],[INGRESOS]]-Tabla3[[#This Row],[EGRESOS]]</f>
        <v>-1173709</v>
      </c>
      <c r="H360" s="145">
        <v>-5992555.46</v>
      </c>
      <c r="I360" s="148">
        <v>1140</v>
      </c>
      <c r="J360" s="149">
        <f>Tabla3[[#This Row],[EGRESOS]]/Tabla3[[#This Row],[TC]]</f>
        <v>1029.5692982456139</v>
      </c>
      <c r="K360" s="149">
        <f>Tabla3[[#This Row],[INGRESOS]]/Tabla3[[#This Row],[TC]]</f>
        <v>0</v>
      </c>
      <c r="L360" s="7" t="s">
        <v>150</v>
      </c>
      <c r="M360" s="7" t="s">
        <v>151</v>
      </c>
      <c r="N360" s="7" t="s">
        <v>262</v>
      </c>
      <c r="O360" t="s">
        <v>153</v>
      </c>
      <c r="P360" t="s">
        <v>338</v>
      </c>
      <c r="Q360" t="s">
        <v>161</v>
      </c>
      <c r="R360" t="s">
        <v>339</v>
      </c>
      <c r="S360" t="s">
        <v>340</v>
      </c>
      <c r="U360" t="s">
        <v>497</v>
      </c>
      <c r="W360" s="7" t="s">
        <v>157</v>
      </c>
      <c r="X360" t="s">
        <v>6</v>
      </c>
      <c r="Y360" t="s">
        <v>164</v>
      </c>
    </row>
    <row r="361" spans="1:25" x14ac:dyDescent="0.25">
      <c r="A361" s="140" t="s">
        <v>53</v>
      </c>
      <c r="B361" s="141">
        <v>45678</v>
      </c>
      <c r="C361" s="142" t="s">
        <v>264</v>
      </c>
      <c r="D361" s="142"/>
      <c r="E361" s="143">
        <v>7042.25</v>
      </c>
      <c r="F361" s="143">
        <v>0</v>
      </c>
      <c r="G361" s="144">
        <f>Tabla3[[#This Row],[INGRESOS]]-Tabla3[[#This Row],[EGRESOS]]</f>
        <v>-7042.25</v>
      </c>
      <c r="H361" s="145">
        <v>-5999597.71</v>
      </c>
      <c r="I361" s="148">
        <v>1140</v>
      </c>
      <c r="J361" s="149">
        <f>Tabla3[[#This Row],[EGRESOS]]/Tabla3[[#This Row],[TC]]</f>
        <v>6.1774122807017546</v>
      </c>
      <c r="K361" s="149">
        <f>Tabla3[[#This Row],[INGRESOS]]/Tabla3[[#This Row],[TC]]</f>
        <v>0</v>
      </c>
      <c r="L361" s="7" t="s">
        <v>150</v>
      </c>
      <c r="M361" s="7" t="s">
        <v>151</v>
      </c>
      <c r="N361" s="7" t="s">
        <v>262</v>
      </c>
      <c r="O361" t="s">
        <v>159</v>
      </c>
      <c r="P361" t="s">
        <v>160</v>
      </c>
      <c r="Q361" t="s">
        <v>161</v>
      </c>
      <c r="R361" t="s">
        <v>179</v>
      </c>
      <c r="U361" t="s">
        <v>376</v>
      </c>
      <c r="W361" s="7" t="s">
        <v>157</v>
      </c>
      <c r="X361" t="s">
        <v>6</v>
      </c>
      <c r="Y361" t="s">
        <v>164</v>
      </c>
    </row>
    <row r="362" spans="1:25" x14ac:dyDescent="0.25">
      <c r="A362" s="140" t="s">
        <v>53</v>
      </c>
      <c r="B362" s="141">
        <v>45679</v>
      </c>
      <c r="C362" s="142" t="s">
        <v>341</v>
      </c>
      <c r="D362" s="142"/>
      <c r="E362" s="143">
        <v>0</v>
      </c>
      <c r="F362" s="143">
        <v>25762930</v>
      </c>
      <c r="G362" s="144">
        <f>Tabla3[[#This Row],[INGRESOS]]-Tabla3[[#This Row],[EGRESOS]]</f>
        <v>25762930</v>
      </c>
      <c r="H362" s="145">
        <v>19763332.289999999</v>
      </c>
      <c r="I362" s="148">
        <v>1140</v>
      </c>
      <c r="J362" s="149">
        <f>Tabla3[[#This Row],[EGRESOS]]/Tabla3[[#This Row],[TC]]</f>
        <v>0</v>
      </c>
      <c r="K362" s="149">
        <f>Tabla3[[#This Row],[INGRESOS]]/Tabla3[[#This Row],[TC]]</f>
        <v>22599.061403508771</v>
      </c>
      <c r="L362" s="7" t="s">
        <v>150</v>
      </c>
      <c r="M362" s="7" t="s">
        <v>151</v>
      </c>
      <c r="N362" s="7" t="s">
        <v>262</v>
      </c>
      <c r="O362" t="s">
        <v>153</v>
      </c>
      <c r="P362" t="s">
        <v>342</v>
      </c>
      <c r="Q362" t="s">
        <v>343</v>
      </c>
      <c r="S362" t="s">
        <v>262</v>
      </c>
      <c r="U362" t="s">
        <v>412</v>
      </c>
      <c r="W362" s="7" t="s">
        <v>157</v>
      </c>
      <c r="X362" t="s">
        <v>164</v>
      </c>
      <c r="Y362" t="s">
        <v>344</v>
      </c>
    </row>
    <row r="363" spans="1:25" x14ac:dyDescent="0.25">
      <c r="A363" s="140" t="s">
        <v>53</v>
      </c>
      <c r="B363" s="141">
        <v>45680</v>
      </c>
      <c r="C363" s="142" t="s">
        <v>192</v>
      </c>
      <c r="D363" s="142"/>
      <c r="E363" s="143">
        <v>10000000</v>
      </c>
      <c r="F363" s="143">
        <v>0</v>
      </c>
      <c r="G363" s="144">
        <f>Tabla3[[#This Row],[INGRESOS]]-Tabla3[[#This Row],[EGRESOS]]</f>
        <v>-10000000</v>
      </c>
      <c r="H363" s="145">
        <v>9763332.2899999991</v>
      </c>
      <c r="I363" s="148">
        <v>1140</v>
      </c>
      <c r="J363" s="149">
        <f>Tabla3[[#This Row],[EGRESOS]]/Tabla3[[#This Row],[TC]]</f>
        <v>8771.9298245614027</v>
      </c>
      <c r="K363" s="149">
        <f>Tabla3[[#This Row],[INGRESOS]]/Tabla3[[#This Row],[TC]]</f>
        <v>0</v>
      </c>
      <c r="L363" s="7" t="s">
        <v>150</v>
      </c>
      <c r="M363" s="7" t="s">
        <v>151</v>
      </c>
      <c r="N363" s="7" t="s">
        <v>262</v>
      </c>
      <c r="O363" t="s">
        <v>153</v>
      </c>
      <c r="P363" t="s">
        <v>154</v>
      </c>
      <c r="Q363" t="s">
        <v>155</v>
      </c>
      <c r="R363" t="s">
        <v>345</v>
      </c>
      <c r="U363" t="s">
        <v>375</v>
      </c>
      <c r="W363" s="7" t="s">
        <v>157</v>
      </c>
    </row>
    <row r="364" spans="1:25" x14ac:dyDescent="0.25">
      <c r="A364" s="140" t="s">
        <v>53</v>
      </c>
      <c r="B364" s="141">
        <v>45680</v>
      </c>
      <c r="C364" s="142" t="s">
        <v>346</v>
      </c>
      <c r="D364" s="142"/>
      <c r="E364" s="143">
        <v>121</v>
      </c>
      <c r="F364" s="143">
        <v>0</v>
      </c>
      <c r="G364" s="144">
        <f>Tabla3[[#This Row],[INGRESOS]]-Tabla3[[#This Row],[EGRESOS]]</f>
        <v>-121</v>
      </c>
      <c r="H364" s="145">
        <v>9763211.2899999991</v>
      </c>
      <c r="I364" s="148">
        <v>1140</v>
      </c>
      <c r="J364" s="149">
        <f>Tabla3[[#This Row],[EGRESOS]]/Tabla3[[#This Row],[TC]]</f>
        <v>0.10614035087719298</v>
      </c>
      <c r="K364" s="149">
        <f>Tabla3[[#This Row],[INGRESOS]]/Tabla3[[#This Row],[TC]]</f>
        <v>0</v>
      </c>
      <c r="L364" s="7" t="s">
        <v>150</v>
      </c>
      <c r="M364" s="7" t="s">
        <v>151</v>
      </c>
      <c r="N364" s="7" t="s">
        <v>262</v>
      </c>
      <c r="O364" t="s">
        <v>159</v>
      </c>
      <c r="P364" t="s">
        <v>163</v>
      </c>
      <c r="Q364" t="s">
        <v>215</v>
      </c>
      <c r="U364" t="s">
        <v>376</v>
      </c>
      <c r="W364" s="7" t="s">
        <v>157</v>
      </c>
      <c r="X364" t="s">
        <v>6</v>
      </c>
      <c r="Y364" t="s">
        <v>164</v>
      </c>
    </row>
    <row r="365" spans="1:25" x14ac:dyDescent="0.25">
      <c r="A365" s="140" t="s">
        <v>53</v>
      </c>
      <c r="B365" s="141">
        <v>45680</v>
      </c>
      <c r="C365" s="142" t="s">
        <v>302</v>
      </c>
      <c r="D365" s="142"/>
      <c r="E365" s="143">
        <v>527450</v>
      </c>
      <c r="F365" s="143">
        <v>0</v>
      </c>
      <c r="G365" s="144">
        <f>Tabla3[[#This Row],[INGRESOS]]-Tabla3[[#This Row],[EGRESOS]]</f>
        <v>-527450</v>
      </c>
      <c r="H365" s="145">
        <v>9235761.2899999991</v>
      </c>
      <c r="I365" s="148">
        <v>1140</v>
      </c>
      <c r="J365" s="149">
        <f>Tabla3[[#This Row],[EGRESOS]]/Tabla3[[#This Row],[TC]]</f>
        <v>462.67543859649123</v>
      </c>
      <c r="K365" s="149">
        <f>Tabla3[[#This Row],[INGRESOS]]/Tabla3[[#This Row],[TC]]</f>
        <v>0</v>
      </c>
      <c r="L365" s="7" t="s">
        <v>150</v>
      </c>
      <c r="M365" s="7" t="s">
        <v>151</v>
      </c>
      <c r="N365" s="7" t="s">
        <v>262</v>
      </c>
      <c r="O365" t="s">
        <v>159</v>
      </c>
      <c r="P365" t="s">
        <v>171</v>
      </c>
      <c r="Q365" t="s">
        <v>172</v>
      </c>
      <c r="R365" t="s">
        <v>347</v>
      </c>
      <c r="S365" t="s">
        <v>174</v>
      </c>
      <c r="U365" t="s">
        <v>378</v>
      </c>
      <c r="W365" s="7" t="s">
        <v>157</v>
      </c>
      <c r="X365" s="7" t="s">
        <v>187</v>
      </c>
      <c r="Y365" t="s">
        <v>164</v>
      </c>
    </row>
    <row r="366" spans="1:25" x14ac:dyDescent="0.25">
      <c r="A366" s="140" t="s">
        <v>53</v>
      </c>
      <c r="B366" s="141">
        <v>45680</v>
      </c>
      <c r="C366" s="142" t="s">
        <v>346</v>
      </c>
      <c r="D366" s="142"/>
      <c r="E366" s="143">
        <v>121</v>
      </c>
      <c r="F366" s="143">
        <v>0</v>
      </c>
      <c r="G366" s="144">
        <f>Tabla3[[#This Row],[INGRESOS]]-Tabla3[[#This Row],[EGRESOS]]</f>
        <v>-121</v>
      </c>
      <c r="H366" s="145">
        <v>9235640.2899999991</v>
      </c>
      <c r="I366" s="148">
        <v>1140</v>
      </c>
      <c r="J366" s="149">
        <f>Tabla3[[#This Row],[EGRESOS]]/Tabla3[[#This Row],[TC]]</f>
        <v>0.10614035087719298</v>
      </c>
      <c r="K366" s="149">
        <f>Tabla3[[#This Row],[INGRESOS]]/Tabla3[[#This Row],[TC]]</f>
        <v>0</v>
      </c>
      <c r="L366" s="7" t="s">
        <v>150</v>
      </c>
      <c r="M366" s="7" t="s">
        <v>151</v>
      </c>
      <c r="N366" s="7" t="s">
        <v>262</v>
      </c>
      <c r="O366" t="s">
        <v>159</v>
      </c>
      <c r="P366" t="s">
        <v>163</v>
      </c>
      <c r="Q366" t="s">
        <v>215</v>
      </c>
      <c r="U366" t="s">
        <v>376</v>
      </c>
      <c r="W366" s="7" t="s">
        <v>157</v>
      </c>
      <c r="X366" t="s">
        <v>6</v>
      </c>
      <c r="Y366" t="s">
        <v>164</v>
      </c>
    </row>
    <row r="367" spans="1:25" x14ac:dyDescent="0.25">
      <c r="A367" s="140" t="s">
        <v>53</v>
      </c>
      <c r="B367" s="141">
        <v>45680</v>
      </c>
      <c r="C367" s="142" t="s">
        <v>192</v>
      </c>
      <c r="D367" s="142"/>
      <c r="E367" s="143">
        <v>3000000</v>
      </c>
      <c r="F367" s="143">
        <v>0</v>
      </c>
      <c r="G367" s="144">
        <f>Tabla3[[#This Row],[INGRESOS]]-Tabla3[[#This Row],[EGRESOS]]</f>
        <v>-3000000</v>
      </c>
      <c r="H367" s="145">
        <v>6235640.29</v>
      </c>
      <c r="I367" s="148">
        <v>1140</v>
      </c>
      <c r="J367" s="149">
        <f>Tabla3[[#This Row],[EGRESOS]]/Tabla3[[#This Row],[TC]]</f>
        <v>2631.5789473684213</v>
      </c>
      <c r="K367" s="149">
        <f>Tabla3[[#This Row],[INGRESOS]]/Tabla3[[#This Row],[TC]]</f>
        <v>0</v>
      </c>
      <c r="L367" s="7" t="s">
        <v>150</v>
      </c>
      <c r="M367" s="7" t="s">
        <v>151</v>
      </c>
      <c r="N367" s="7" t="s">
        <v>262</v>
      </c>
      <c r="O367" t="s">
        <v>153</v>
      </c>
      <c r="P367" t="s">
        <v>154</v>
      </c>
      <c r="Q367" t="s">
        <v>155</v>
      </c>
      <c r="R367" t="s">
        <v>348</v>
      </c>
      <c r="U367" t="s">
        <v>375</v>
      </c>
      <c r="W367" s="7" t="s">
        <v>157</v>
      </c>
    </row>
    <row r="368" spans="1:25" x14ac:dyDescent="0.25">
      <c r="A368" s="140" t="s">
        <v>53</v>
      </c>
      <c r="B368" s="141">
        <v>45680</v>
      </c>
      <c r="C368" s="142" t="s">
        <v>346</v>
      </c>
      <c r="D368" s="142"/>
      <c r="E368" s="143">
        <v>121</v>
      </c>
      <c r="F368" s="143">
        <v>0</v>
      </c>
      <c r="G368" s="144">
        <f>Tabla3[[#This Row],[INGRESOS]]-Tabla3[[#This Row],[EGRESOS]]</f>
        <v>-121</v>
      </c>
      <c r="H368" s="145">
        <v>6235519.29</v>
      </c>
      <c r="I368" s="148">
        <v>1140</v>
      </c>
      <c r="J368" s="149">
        <f>Tabla3[[#This Row],[EGRESOS]]/Tabla3[[#This Row],[TC]]</f>
        <v>0.10614035087719298</v>
      </c>
      <c r="K368" s="149">
        <f>Tabla3[[#This Row],[INGRESOS]]/Tabla3[[#This Row],[TC]]</f>
        <v>0</v>
      </c>
      <c r="L368" s="7" t="s">
        <v>150</v>
      </c>
      <c r="M368" s="7" t="s">
        <v>151</v>
      </c>
      <c r="N368" s="7" t="s">
        <v>262</v>
      </c>
      <c r="O368" t="s">
        <v>159</v>
      </c>
      <c r="P368" t="s">
        <v>163</v>
      </c>
      <c r="Q368" t="s">
        <v>215</v>
      </c>
      <c r="U368" t="s">
        <v>376</v>
      </c>
      <c r="W368" s="7" t="s">
        <v>157</v>
      </c>
      <c r="X368" t="s">
        <v>6</v>
      </c>
      <c r="Y368" t="s">
        <v>164</v>
      </c>
    </row>
    <row r="369" spans="1:25" x14ac:dyDescent="0.25">
      <c r="A369" s="140" t="s">
        <v>53</v>
      </c>
      <c r="B369" s="141">
        <v>45680</v>
      </c>
      <c r="C369" s="142" t="s">
        <v>302</v>
      </c>
      <c r="D369" s="142"/>
      <c r="E369" s="143">
        <v>6000000</v>
      </c>
      <c r="F369" s="143">
        <v>0</v>
      </c>
      <c r="G369" s="144">
        <f>Tabla3[[#This Row],[INGRESOS]]-Tabla3[[#This Row],[EGRESOS]]</f>
        <v>-6000000</v>
      </c>
      <c r="H369" s="145">
        <v>235519.29</v>
      </c>
      <c r="I369" s="148">
        <v>1140</v>
      </c>
      <c r="J369" s="149">
        <f>Tabla3[[#This Row],[EGRESOS]]/Tabla3[[#This Row],[TC]]</f>
        <v>5263.1578947368425</v>
      </c>
      <c r="K369" s="149">
        <f>Tabla3[[#This Row],[INGRESOS]]/Tabla3[[#This Row],[TC]]</f>
        <v>0</v>
      </c>
      <c r="L369" s="7" t="s">
        <v>150</v>
      </c>
      <c r="M369" s="7" t="s">
        <v>151</v>
      </c>
      <c r="N369" s="7" t="s">
        <v>262</v>
      </c>
      <c r="O369" t="s">
        <v>182</v>
      </c>
      <c r="P369" t="s">
        <v>183</v>
      </c>
      <c r="Q369" t="s">
        <v>189</v>
      </c>
      <c r="R369" t="s">
        <v>349</v>
      </c>
      <c r="S369" t="s">
        <v>350</v>
      </c>
      <c r="U369" t="s">
        <v>381</v>
      </c>
      <c r="W369" s="7" t="s">
        <v>157</v>
      </c>
      <c r="X369" t="s">
        <v>187</v>
      </c>
      <c r="Y369" t="s">
        <v>164</v>
      </c>
    </row>
    <row r="370" spans="1:25" x14ac:dyDescent="0.25">
      <c r="A370" s="140" t="s">
        <v>53</v>
      </c>
      <c r="B370" s="141">
        <v>45680</v>
      </c>
      <c r="C370" s="142" t="s">
        <v>346</v>
      </c>
      <c r="D370" s="142"/>
      <c r="E370" s="143">
        <v>121</v>
      </c>
      <c r="F370" s="143">
        <v>0</v>
      </c>
      <c r="G370" s="144">
        <f>Tabla3[[#This Row],[INGRESOS]]-Tabla3[[#This Row],[EGRESOS]]</f>
        <v>-121</v>
      </c>
      <c r="H370" s="145">
        <v>235398.29</v>
      </c>
      <c r="I370" s="148">
        <v>1140</v>
      </c>
      <c r="J370" s="149">
        <f>Tabla3[[#This Row],[EGRESOS]]/Tabla3[[#This Row],[TC]]</f>
        <v>0.10614035087719298</v>
      </c>
      <c r="K370" s="149">
        <f>Tabla3[[#This Row],[INGRESOS]]/Tabla3[[#This Row],[TC]]</f>
        <v>0</v>
      </c>
      <c r="L370" s="7" t="s">
        <v>150</v>
      </c>
      <c r="M370" s="7" t="s">
        <v>151</v>
      </c>
      <c r="N370" s="7" t="s">
        <v>262</v>
      </c>
      <c r="O370" t="s">
        <v>159</v>
      </c>
      <c r="P370" t="s">
        <v>163</v>
      </c>
      <c r="Q370" t="s">
        <v>215</v>
      </c>
      <c r="U370" t="s">
        <v>376</v>
      </c>
      <c r="W370" s="7" t="s">
        <v>157</v>
      </c>
      <c r="X370" t="s">
        <v>6</v>
      </c>
      <c r="Y370" t="s">
        <v>164</v>
      </c>
    </row>
    <row r="371" spans="1:25" x14ac:dyDescent="0.25">
      <c r="A371" s="140" t="s">
        <v>53</v>
      </c>
      <c r="B371" s="141">
        <v>45680</v>
      </c>
      <c r="C371" s="142" t="s">
        <v>264</v>
      </c>
      <c r="D371" s="142"/>
      <c r="E371" s="143">
        <v>39167.620000000003</v>
      </c>
      <c r="F371" s="143">
        <v>0</v>
      </c>
      <c r="G371" s="144">
        <f>Tabla3[[#This Row],[INGRESOS]]-Tabla3[[#This Row],[EGRESOS]]</f>
        <v>-39167.620000000003</v>
      </c>
      <c r="H371" s="145">
        <v>196230.67</v>
      </c>
      <c r="I371" s="148">
        <v>1140</v>
      </c>
      <c r="J371" s="149">
        <f>Tabla3[[#This Row],[EGRESOS]]/Tabla3[[#This Row],[TC]]</f>
        <v>34.357561403508775</v>
      </c>
      <c r="K371" s="149">
        <f>Tabla3[[#This Row],[INGRESOS]]/Tabla3[[#This Row],[TC]]</f>
        <v>0</v>
      </c>
      <c r="L371" s="7" t="s">
        <v>150</v>
      </c>
      <c r="M371" s="7" t="s">
        <v>151</v>
      </c>
      <c r="N371" s="7" t="s">
        <v>262</v>
      </c>
      <c r="O371" t="s">
        <v>159</v>
      </c>
      <c r="P371" t="s">
        <v>160</v>
      </c>
      <c r="Q371" t="s">
        <v>161</v>
      </c>
      <c r="R371" t="s">
        <v>179</v>
      </c>
      <c r="U371" t="s">
        <v>376</v>
      </c>
      <c r="W371" s="7" t="s">
        <v>157</v>
      </c>
      <c r="X371" t="s">
        <v>6</v>
      </c>
      <c r="Y371" t="s">
        <v>164</v>
      </c>
    </row>
    <row r="372" spans="1:25" x14ac:dyDescent="0.25">
      <c r="A372" s="140" t="s">
        <v>53</v>
      </c>
      <c r="B372" s="141">
        <v>45681</v>
      </c>
      <c r="C372" s="142" t="s">
        <v>302</v>
      </c>
      <c r="D372" s="142"/>
      <c r="E372" s="143">
        <v>43551.81</v>
      </c>
      <c r="F372" s="143">
        <v>0</v>
      </c>
      <c r="G372" s="144">
        <f>Tabla3[[#This Row],[INGRESOS]]-Tabla3[[#This Row],[EGRESOS]]</f>
        <v>-43551.81</v>
      </c>
      <c r="H372" s="145">
        <v>152678.85999999999</v>
      </c>
      <c r="I372" s="148">
        <v>1140</v>
      </c>
      <c r="J372" s="149">
        <f>Tabla3[[#This Row],[EGRESOS]]/Tabla3[[#This Row],[TC]]</f>
        <v>38.203342105263154</v>
      </c>
      <c r="K372" s="149">
        <f>Tabla3[[#This Row],[INGRESOS]]/Tabla3[[#This Row],[TC]]</f>
        <v>0</v>
      </c>
      <c r="L372" s="7" t="s">
        <v>150</v>
      </c>
      <c r="M372" s="7" t="s">
        <v>151</v>
      </c>
      <c r="N372" s="7" t="s">
        <v>262</v>
      </c>
      <c r="O372" t="s">
        <v>194</v>
      </c>
      <c r="P372" t="s">
        <v>195</v>
      </c>
      <c r="Q372" t="s">
        <v>200</v>
      </c>
      <c r="R372" t="s">
        <v>256</v>
      </c>
      <c r="S372" t="s">
        <v>257</v>
      </c>
      <c r="U372" t="s">
        <v>380</v>
      </c>
      <c r="W372" s="7" t="s">
        <v>157</v>
      </c>
      <c r="X372" t="s">
        <v>187</v>
      </c>
      <c r="Y372" t="s">
        <v>164</v>
      </c>
    </row>
    <row r="373" spans="1:25" x14ac:dyDescent="0.25">
      <c r="A373" s="140" t="s">
        <v>53</v>
      </c>
      <c r="B373" s="141">
        <v>45681</v>
      </c>
      <c r="C373" s="142" t="s">
        <v>302</v>
      </c>
      <c r="D373" s="142"/>
      <c r="E373" s="143">
        <v>123000</v>
      </c>
      <c r="F373" s="143">
        <v>0</v>
      </c>
      <c r="G373" s="144">
        <f>Tabla3[[#This Row],[INGRESOS]]-Tabla3[[#This Row],[EGRESOS]]</f>
        <v>-123000</v>
      </c>
      <c r="H373" s="145">
        <v>29678.86</v>
      </c>
      <c r="I373" s="148">
        <v>1140</v>
      </c>
      <c r="J373" s="149">
        <f>Tabla3[[#This Row],[EGRESOS]]/Tabla3[[#This Row],[TC]]</f>
        <v>107.89473684210526</v>
      </c>
      <c r="K373" s="149">
        <f>Tabla3[[#This Row],[INGRESOS]]/Tabla3[[#This Row],[TC]]</f>
        <v>0</v>
      </c>
      <c r="L373" s="7" t="s">
        <v>150</v>
      </c>
      <c r="M373" s="7" t="s">
        <v>151</v>
      </c>
      <c r="N373" s="7" t="s">
        <v>262</v>
      </c>
      <c r="O373" t="s">
        <v>194</v>
      </c>
      <c r="P373" t="s">
        <v>298</v>
      </c>
      <c r="Q373" t="s">
        <v>351</v>
      </c>
      <c r="R373" t="s">
        <v>352</v>
      </c>
      <c r="S373" t="s">
        <v>353</v>
      </c>
      <c r="T373" t="s">
        <v>354</v>
      </c>
      <c r="U373" t="s">
        <v>381</v>
      </c>
      <c r="W373" s="7" t="s">
        <v>157</v>
      </c>
      <c r="X373" t="s">
        <v>187</v>
      </c>
      <c r="Y373" t="s">
        <v>164</v>
      </c>
    </row>
    <row r="374" spans="1:25" x14ac:dyDescent="0.25">
      <c r="A374" s="140" t="s">
        <v>53</v>
      </c>
      <c r="B374" s="141">
        <v>45681</v>
      </c>
      <c r="C374" s="142" t="s">
        <v>264</v>
      </c>
      <c r="D374" s="142"/>
      <c r="E374" s="143">
        <v>999.31</v>
      </c>
      <c r="F374" s="143">
        <v>0</v>
      </c>
      <c r="G374" s="144">
        <f>Tabla3[[#This Row],[INGRESOS]]-Tabla3[[#This Row],[EGRESOS]]</f>
        <v>-999.31</v>
      </c>
      <c r="H374" s="145">
        <v>28679.55</v>
      </c>
      <c r="I374" s="148">
        <v>1140</v>
      </c>
      <c r="J374" s="149">
        <f>Tabla3[[#This Row],[EGRESOS]]/Tabla3[[#This Row],[TC]]</f>
        <v>0.87658771929824553</v>
      </c>
      <c r="K374" s="149">
        <f>Tabla3[[#This Row],[INGRESOS]]/Tabla3[[#This Row],[TC]]</f>
        <v>0</v>
      </c>
      <c r="L374" s="7" t="s">
        <v>150</v>
      </c>
      <c r="M374" s="7" t="s">
        <v>151</v>
      </c>
      <c r="N374" s="7" t="s">
        <v>262</v>
      </c>
      <c r="O374" t="s">
        <v>159</v>
      </c>
      <c r="P374" t="s">
        <v>160</v>
      </c>
      <c r="Q374" t="s">
        <v>161</v>
      </c>
      <c r="R374" t="s">
        <v>179</v>
      </c>
      <c r="U374" t="s">
        <v>376</v>
      </c>
      <c r="W374" s="7" t="s">
        <v>157</v>
      </c>
      <c r="X374" t="s">
        <v>6</v>
      </c>
      <c r="Y374" t="s">
        <v>164</v>
      </c>
    </row>
    <row r="375" spans="1:25" x14ac:dyDescent="0.25">
      <c r="A375" s="140" t="s">
        <v>53</v>
      </c>
      <c r="B375" s="141">
        <v>45684</v>
      </c>
      <c r="C375" s="142" t="s">
        <v>302</v>
      </c>
      <c r="D375" s="142"/>
      <c r="E375" s="143">
        <v>10113</v>
      </c>
      <c r="F375" s="143">
        <v>0</v>
      </c>
      <c r="G375" s="144">
        <f>Tabla3[[#This Row],[INGRESOS]]-Tabla3[[#This Row],[EGRESOS]]</f>
        <v>-10113</v>
      </c>
      <c r="H375" s="145">
        <v>-581433.44999999995</v>
      </c>
      <c r="I375" s="6">
        <v>1140</v>
      </c>
      <c r="J375" s="149">
        <f>Tabla3[[#This Row],[EGRESOS]]/Tabla3[[#This Row],[TC]]</f>
        <v>8.871052631578948</v>
      </c>
      <c r="K375" s="149">
        <f>Tabla3[[#This Row],[INGRESOS]]/Tabla3[[#This Row],[TC]]</f>
        <v>0</v>
      </c>
      <c r="L375" s="7" t="s">
        <v>150</v>
      </c>
      <c r="M375" s="7" t="s">
        <v>151</v>
      </c>
      <c r="N375" s="7" t="s">
        <v>262</v>
      </c>
      <c r="O375" t="s">
        <v>159</v>
      </c>
      <c r="P375" t="s">
        <v>171</v>
      </c>
      <c r="Q375" t="s">
        <v>400</v>
      </c>
      <c r="R375" t="s">
        <v>355</v>
      </c>
      <c r="U375" t="s">
        <v>378</v>
      </c>
      <c r="W375" s="7" t="s">
        <v>157</v>
      </c>
      <c r="X375" s="7" t="s">
        <v>187</v>
      </c>
      <c r="Y375" t="s">
        <v>164</v>
      </c>
    </row>
    <row r="376" spans="1:25" x14ac:dyDescent="0.25">
      <c r="A376" s="140" t="s">
        <v>53</v>
      </c>
      <c r="B376" s="141">
        <v>45684</v>
      </c>
      <c r="C376" s="142" t="s">
        <v>302</v>
      </c>
      <c r="D376" s="142"/>
      <c r="E376" s="143">
        <v>100000</v>
      </c>
      <c r="F376" s="143">
        <v>0</v>
      </c>
      <c r="G376" s="144">
        <f>Tabla3[[#This Row],[INGRESOS]]-Tabla3[[#This Row],[EGRESOS]]</f>
        <v>-100000</v>
      </c>
      <c r="H376" s="145">
        <v>-1191546.45</v>
      </c>
      <c r="I376" s="148">
        <v>1140</v>
      </c>
      <c r="J376" s="149">
        <f>Tabla3[[#This Row],[EGRESOS]]/Tabla3[[#This Row],[TC]]</f>
        <v>87.719298245614041</v>
      </c>
      <c r="K376" s="149">
        <f>Tabla3[[#This Row],[INGRESOS]]/Tabla3[[#This Row],[TC]]</f>
        <v>0</v>
      </c>
      <c r="L376" s="7" t="s">
        <v>150</v>
      </c>
      <c r="M376" s="7" t="s">
        <v>151</v>
      </c>
      <c r="N376" s="7" t="s">
        <v>262</v>
      </c>
      <c r="O376" t="s">
        <v>159</v>
      </c>
      <c r="P376" t="s">
        <v>171</v>
      </c>
      <c r="Q376" t="s">
        <v>400</v>
      </c>
      <c r="R376" t="s">
        <v>356</v>
      </c>
      <c r="S376" t="s">
        <v>357</v>
      </c>
      <c r="U376" t="s">
        <v>378</v>
      </c>
      <c r="W376" s="7" t="s">
        <v>157</v>
      </c>
      <c r="X376" t="s">
        <v>187</v>
      </c>
      <c r="Y376" t="s">
        <v>164</v>
      </c>
    </row>
    <row r="377" spans="1:25" x14ac:dyDescent="0.25">
      <c r="A377" s="140" t="s">
        <v>53</v>
      </c>
      <c r="B377" s="141">
        <v>45684</v>
      </c>
      <c r="C377" s="142" t="s">
        <v>302</v>
      </c>
      <c r="D377" s="142"/>
      <c r="E377" s="143">
        <v>500000</v>
      </c>
      <c r="F377" s="143">
        <v>0</v>
      </c>
      <c r="G377" s="144">
        <f>Tabla3[[#This Row],[INGRESOS]]-Tabla3[[#This Row],[EGRESOS]]</f>
        <v>-500000</v>
      </c>
      <c r="H377" s="145">
        <v>-581433.44999999995</v>
      </c>
      <c r="I377" s="6">
        <v>1140</v>
      </c>
      <c r="J377" s="149">
        <f>Tabla3[[#This Row],[EGRESOS]]/Tabla3[[#This Row],[TC]]</f>
        <v>438.59649122807019</v>
      </c>
      <c r="K377" s="149">
        <f>Tabla3[[#This Row],[INGRESOS]]/Tabla3[[#This Row],[TC]]</f>
        <v>0</v>
      </c>
      <c r="L377" s="7" t="s">
        <v>150</v>
      </c>
      <c r="M377" s="7" t="s">
        <v>151</v>
      </c>
      <c r="N377" s="7" t="s">
        <v>262</v>
      </c>
      <c r="O377" t="s">
        <v>182</v>
      </c>
      <c r="P377" t="s">
        <v>183</v>
      </c>
      <c r="Q377" t="s">
        <v>189</v>
      </c>
      <c r="R377" t="s">
        <v>358</v>
      </c>
      <c r="S377" t="s">
        <v>359</v>
      </c>
      <c r="U377" t="s">
        <v>394</v>
      </c>
      <c r="W377" t="s">
        <v>216</v>
      </c>
      <c r="X377" t="s">
        <v>6</v>
      </c>
      <c r="Y377" t="s">
        <v>164</v>
      </c>
    </row>
    <row r="378" spans="1:25" x14ac:dyDescent="0.25">
      <c r="A378" s="140" t="s">
        <v>53</v>
      </c>
      <c r="B378" s="141">
        <v>45684</v>
      </c>
      <c r="C378" s="142" t="s">
        <v>346</v>
      </c>
      <c r="D378" s="142"/>
      <c r="E378" s="143">
        <v>121</v>
      </c>
      <c r="F378" s="143">
        <v>0</v>
      </c>
      <c r="G378" s="144">
        <f>Tabla3[[#This Row],[INGRESOS]]-Tabla3[[#This Row],[EGRESOS]]</f>
        <v>-121</v>
      </c>
      <c r="H378" s="145">
        <v>-581554.44999999995</v>
      </c>
      <c r="I378" s="6">
        <v>1140</v>
      </c>
      <c r="J378" s="149">
        <f>Tabla3[[#This Row],[EGRESOS]]/Tabla3[[#This Row],[TC]]</f>
        <v>0.10614035087719298</v>
      </c>
      <c r="K378" s="149">
        <f>Tabla3[[#This Row],[INGRESOS]]/Tabla3[[#This Row],[TC]]</f>
        <v>0</v>
      </c>
      <c r="L378" s="7" t="s">
        <v>150</v>
      </c>
      <c r="M378" s="7" t="s">
        <v>151</v>
      </c>
      <c r="N378" s="7" t="s">
        <v>262</v>
      </c>
      <c r="O378" t="s">
        <v>159</v>
      </c>
      <c r="P378" t="s">
        <v>163</v>
      </c>
      <c r="Q378" t="s">
        <v>215</v>
      </c>
      <c r="U378" t="s">
        <v>376</v>
      </c>
      <c r="W378" s="7" t="s">
        <v>157</v>
      </c>
      <c r="X378" t="s">
        <v>6</v>
      </c>
      <c r="Y378" t="s">
        <v>164</v>
      </c>
    </row>
    <row r="379" spans="1:25" x14ac:dyDescent="0.25">
      <c r="A379" s="140" t="s">
        <v>53</v>
      </c>
      <c r="B379" s="141">
        <v>45684</v>
      </c>
      <c r="C379" s="142" t="s">
        <v>267</v>
      </c>
      <c r="D379" s="142"/>
      <c r="E379" s="143">
        <v>1650.6</v>
      </c>
      <c r="F379" s="143">
        <v>0</v>
      </c>
      <c r="G379" s="144">
        <f>Tabla3[[#This Row],[INGRESOS]]-Tabla3[[#This Row],[EGRESOS]]</f>
        <v>-1650.6</v>
      </c>
      <c r="H379" s="145">
        <v>-583205.05000000005</v>
      </c>
      <c r="I379" s="6">
        <v>1140</v>
      </c>
      <c r="J379" s="149">
        <f>Tabla3[[#This Row],[EGRESOS]]/Tabla3[[#This Row],[TC]]</f>
        <v>1.4478947368421051</v>
      </c>
      <c r="K379" s="149">
        <f>Tabla3[[#This Row],[INGRESOS]]/Tabla3[[#This Row],[TC]]</f>
        <v>0</v>
      </c>
      <c r="L379" s="7" t="s">
        <v>150</v>
      </c>
      <c r="M379" s="7" t="s">
        <v>151</v>
      </c>
      <c r="N379" s="7" t="s">
        <v>262</v>
      </c>
      <c r="O379" t="s">
        <v>159</v>
      </c>
      <c r="P379" t="s">
        <v>160</v>
      </c>
      <c r="Q379" t="s">
        <v>161</v>
      </c>
      <c r="R379" t="s">
        <v>162</v>
      </c>
      <c r="U379" t="s">
        <v>376</v>
      </c>
      <c r="W379" s="7" t="s">
        <v>157</v>
      </c>
      <c r="X379" t="s">
        <v>6</v>
      </c>
      <c r="Y379" t="s">
        <v>164</v>
      </c>
    </row>
    <row r="380" spans="1:25" x14ac:dyDescent="0.25">
      <c r="A380" s="140" t="s">
        <v>53</v>
      </c>
      <c r="B380" s="141">
        <v>45684</v>
      </c>
      <c r="C380" s="142" t="s">
        <v>268</v>
      </c>
      <c r="D380" s="142"/>
      <c r="E380" s="143">
        <v>235.8</v>
      </c>
      <c r="F380" s="143">
        <v>0</v>
      </c>
      <c r="G380" s="144">
        <f>Tabla3[[#This Row],[INGRESOS]]-Tabla3[[#This Row],[EGRESOS]]</f>
        <v>-235.8</v>
      </c>
      <c r="H380" s="145">
        <v>-583440.85</v>
      </c>
      <c r="I380" s="6">
        <v>1140</v>
      </c>
      <c r="J380" s="149">
        <f>Tabla3[[#This Row],[EGRESOS]]/Tabla3[[#This Row],[TC]]</f>
        <v>0.20684210526315791</v>
      </c>
      <c r="K380" s="149">
        <f>Tabla3[[#This Row],[INGRESOS]]/Tabla3[[#This Row],[TC]]</f>
        <v>0</v>
      </c>
      <c r="L380" s="7" t="s">
        <v>150</v>
      </c>
      <c r="M380" s="7" t="s">
        <v>151</v>
      </c>
      <c r="N380" s="7" t="s">
        <v>262</v>
      </c>
      <c r="O380" t="s">
        <v>159</v>
      </c>
      <c r="P380" t="s">
        <v>160</v>
      </c>
      <c r="Q380" t="s">
        <v>161</v>
      </c>
      <c r="R380" t="s">
        <v>239</v>
      </c>
      <c r="U380" t="s">
        <v>376</v>
      </c>
      <c r="W380" s="7" t="s">
        <v>157</v>
      </c>
      <c r="X380" t="s">
        <v>6</v>
      </c>
      <c r="Y380" t="s">
        <v>164</v>
      </c>
    </row>
    <row r="381" spans="1:25" x14ac:dyDescent="0.25">
      <c r="A381" s="140" t="s">
        <v>53</v>
      </c>
      <c r="B381" s="141">
        <v>45684</v>
      </c>
      <c r="C381" s="142" t="s">
        <v>360</v>
      </c>
      <c r="D381" s="142"/>
      <c r="E381" s="143">
        <v>7860</v>
      </c>
      <c r="F381" s="143">
        <v>0</v>
      </c>
      <c r="G381" s="144">
        <f>Tabla3[[#This Row],[INGRESOS]]-Tabla3[[#This Row],[EGRESOS]]</f>
        <v>-7860</v>
      </c>
      <c r="H381" s="145">
        <v>-591300.85</v>
      </c>
      <c r="I381" s="6">
        <v>1140</v>
      </c>
      <c r="J381" s="149">
        <f>Tabla3[[#This Row],[EGRESOS]]/Tabla3[[#This Row],[TC]]</f>
        <v>6.8947368421052628</v>
      </c>
      <c r="K381" s="149">
        <f>Tabla3[[#This Row],[INGRESOS]]/Tabla3[[#This Row],[TC]]</f>
        <v>0</v>
      </c>
      <c r="L381" s="7" t="s">
        <v>150</v>
      </c>
      <c r="M381" s="7" t="s">
        <v>151</v>
      </c>
      <c r="N381" s="7" t="s">
        <v>262</v>
      </c>
      <c r="O381" t="s">
        <v>159</v>
      </c>
      <c r="P381" t="s">
        <v>163</v>
      </c>
      <c r="Q381" t="s">
        <v>215</v>
      </c>
      <c r="U381" t="s">
        <v>376</v>
      </c>
      <c r="W381" s="7" t="s">
        <v>157</v>
      </c>
      <c r="X381" t="s">
        <v>6</v>
      </c>
      <c r="Y381" t="s">
        <v>164</v>
      </c>
    </row>
    <row r="382" spans="1:25" x14ac:dyDescent="0.25">
      <c r="A382" s="140" t="s">
        <v>53</v>
      </c>
      <c r="B382" s="141">
        <v>45684</v>
      </c>
      <c r="C382" s="142" t="s">
        <v>264</v>
      </c>
      <c r="D382" s="142"/>
      <c r="E382" s="143">
        <v>3719.89</v>
      </c>
      <c r="F382" s="143">
        <v>0</v>
      </c>
      <c r="G382" s="144">
        <f>Tabla3[[#This Row],[INGRESOS]]-Tabla3[[#This Row],[EGRESOS]]</f>
        <v>-3719.89</v>
      </c>
      <c r="H382" s="145">
        <v>-595020.74</v>
      </c>
      <c r="I382" s="6">
        <v>1140</v>
      </c>
      <c r="J382" s="149">
        <f>Tabla3[[#This Row],[EGRESOS]]/Tabla3[[#This Row],[TC]]</f>
        <v>3.2630614035087717</v>
      </c>
      <c r="K382" s="149">
        <f>Tabla3[[#This Row],[INGRESOS]]/Tabla3[[#This Row],[TC]]</f>
        <v>0</v>
      </c>
      <c r="L382" s="7" t="s">
        <v>150</v>
      </c>
      <c r="M382" s="7" t="s">
        <v>151</v>
      </c>
      <c r="N382" s="7" t="s">
        <v>262</v>
      </c>
      <c r="O382" t="s">
        <v>159</v>
      </c>
      <c r="P382" t="s">
        <v>160</v>
      </c>
      <c r="Q382" t="s">
        <v>161</v>
      </c>
      <c r="R382" t="s">
        <v>179</v>
      </c>
      <c r="U382" t="s">
        <v>376</v>
      </c>
      <c r="W382" s="7" t="s">
        <v>157</v>
      </c>
      <c r="X382" t="s">
        <v>6</v>
      </c>
      <c r="Y382" t="s">
        <v>164</v>
      </c>
    </row>
    <row r="383" spans="1:25" x14ac:dyDescent="0.25">
      <c r="A383" s="140" t="s">
        <v>53</v>
      </c>
      <c r="B383" s="141">
        <v>45685</v>
      </c>
      <c r="C383" s="142" t="s">
        <v>302</v>
      </c>
      <c r="D383" s="142"/>
      <c r="E383" s="143">
        <v>15604.38</v>
      </c>
      <c r="F383" s="143">
        <v>0</v>
      </c>
      <c r="G383" s="144">
        <f>Tabla3[[#This Row],[INGRESOS]]-Tabla3[[#This Row],[EGRESOS]]</f>
        <v>-15604.38</v>
      </c>
      <c r="H383" s="145">
        <v>-610625.12</v>
      </c>
      <c r="I383" s="6">
        <v>1140</v>
      </c>
      <c r="J383" s="149">
        <f>Tabla3[[#This Row],[EGRESOS]]/Tabla3[[#This Row],[TC]]</f>
        <v>13.688052631578946</v>
      </c>
      <c r="K383" s="149">
        <f>Tabla3[[#This Row],[INGRESOS]]/Tabla3[[#This Row],[TC]]</f>
        <v>0</v>
      </c>
      <c r="L383" s="7" t="s">
        <v>150</v>
      </c>
      <c r="M383" s="7" t="s">
        <v>151</v>
      </c>
      <c r="N383" s="7" t="s">
        <v>262</v>
      </c>
      <c r="O383" t="s">
        <v>194</v>
      </c>
      <c r="P383" t="s">
        <v>195</v>
      </c>
      <c r="Q383" t="s">
        <v>200</v>
      </c>
      <c r="R383" t="s">
        <v>256</v>
      </c>
      <c r="S383" t="s">
        <v>257</v>
      </c>
      <c r="U383" t="s">
        <v>380</v>
      </c>
      <c r="W383" s="7" t="s">
        <v>157</v>
      </c>
      <c r="X383" t="s">
        <v>187</v>
      </c>
      <c r="Y383" t="s">
        <v>164</v>
      </c>
    </row>
    <row r="384" spans="1:25" x14ac:dyDescent="0.25">
      <c r="A384" s="140" t="s">
        <v>53</v>
      </c>
      <c r="B384" s="141">
        <v>45685</v>
      </c>
      <c r="C384" s="142" t="s">
        <v>361</v>
      </c>
      <c r="D384" s="142"/>
      <c r="E384" s="143">
        <v>143000</v>
      </c>
      <c r="F384" s="143">
        <v>0</v>
      </c>
      <c r="G384" s="144">
        <f>Tabla3[[#This Row],[INGRESOS]]-Tabla3[[#This Row],[EGRESOS]]</f>
        <v>-143000</v>
      </c>
      <c r="H384" s="145">
        <v>-753625.12</v>
      </c>
      <c r="I384" s="6">
        <v>1140</v>
      </c>
      <c r="J384" s="149">
        <f>Tabla3[[#This Row],[EGRESOS]]/Tabla3[[#This Row],[TC]]</f>
        <v>125.43859649122807</v>
      </c>
      <c r="K384" s="149">
        <f>Tabla3[[#This Row],[INGRESOS]]/Tabla3[[#This Row],[TC]]</f>
        <v>0</v>
      </c>
      <c r="L384" s="7" t="s">
        <v>150</v>
      </c>
      <c r="M384" s="7" t="s">
        <v>151</v>
      </c>
      <c r="N384" s="7" t="s">
        <v>262</v>
      </c>
      <c r="O384" t="s">
        <v>362</v>
      </c>
      <c r="P384" t="s">
        <v>363</v>
      </c>
      <c r="Q384" t="s">
        <v>400</v>
      </c>
      <c r="R384" t="s">
        <v>364</v>
      </c>
      <c r="S384" t="s">
        <v>365</v>
      </c>
      <c r="U384" s="7" t="s">
        <v>376</v>
      </c>
      <c r="W384" s="7" t="s">
        <v>157</v>
      </c>
      <c r="X384" s="7" t="s">
        <v>6</v>
      </c>
      <c r="Y384" t="s">
        <v>164</v>
      </c>
    </row>
    <row r="385" spans="1:25" x14ac:dyDescent="0.25">
      <c r="A385" s="140" t="s">
        <v>53</v>
      </c>
      <c r="B385" s="141">
        <v>45685</v>
      </c>
      <c r="C385" s="142" t="s">
        <v>264</v>
      </c>
      <c r="D385" s="142"/>
      <c r="E385" s="143">
        <v>951.63</v>
      </c>
      <c r="F385" s="143">
        <v>0</v>
      </c>
      <c r="G385" s="144">
        <f>Tabla3[[#This Row],[INGRESOS]]-Tabla3[[#This Row],[EGRESOS]]</f>
        <v>-951.63</v>
      </c>
      <c r="H385" s="145">
        <v>-754576.75</v>
      </c>
      <c r="I385" s="6">
        <v>1140</v>
      </c>
      <c r="J385" s="149">
        <f>Tabla3[[#This Row],[EGRESOS]]/Tabla3[[#This Row],[TC]]</f>
        <v>0.83476315789473687</v>
      </c>
      <c r="K385" s="149">
        <f>Tabla3[[#This Row],[INGRESOS]]/Tabla3[[#This Row],[TC]]</f>
        <v>0</v>
      </c>
      <c r="L385" s="7" t="s">
        <v>150</v>
      </c>
      <c r="M385" s="7" t="s">
        <v>151</v>
      </c>
      <c r="N385" s="7" t="s">
        <v>262</v>
      </c>
      <c r="O385" t="s">
        <v>159</v>
      </c>
      <c r="P385" t="s">
        <v>160</v>
      </c>
      <c r="Q385" t="s">
        <v>161</v>
      </c>
      <c r="R385" t="s">
        <v>179</v>
      </c>
      <c r="U385" t="s">
        <v>376</v>
      </c>
      <c r="W385" s="7" t="s">
        <v>157</v>
      </c>
      <c r="X385" t="s">
        <v>6</v>
      </c>
      <c r="Y385" t="s">
        <v>164</v>
      </c>
    </row>
    <row r="386" spans="1:25" x14ac:dyDescent="0.25">
      <c r="A386" s="140" t="s">
        <v>53</v>
      </c>
      <c r="B386" s="141">
        <v>45686</v>
      </c>
      <c r="C386" s="142" t="s">
        <v>276</v>
      </c>
      <c r="D386" s="142"/>
      <c r="E386" s="143">
        <v>839778</v>
      </c>
      <c r="F386" s="143">
        <v>0</v>
      </c>
      <c r="G386" s="144">
        <f>Tabla3[[#This Row],[INGRESOS]]-Tabla3[[#This Row],[EGRESOS]]</f>
        <v>-839778</v>
      </c>
      <c r="H386" s="145">
        <v>-1594354.75</v>
      </c>
      <c r="I386" s="6">
        <v>1140</v>
      </c>
      <c r="J386" s="149">
        <f>Tabla3[[#This Row],[EGRESOS]]/Tabla3[[#This Row],[TC]]</f>
        <v>736.64736842105265</v>
      </c>
      <c r="K386" s="149">
        <f>Tabla3[[#This Row],[INGRESOS]]/Tabla3[[#This Row],[TC]]</f>
        <v>0</v>
      </c>
      <c r="L386" s="7" t="s">
        <v>150</v>
      </c>
      <c r="M386" s="7" t="s">
        <v>151</v>
      </c>
      <c r="N386" s="7" t="s">
        <v>262</v>
      </c>
      <c r="O386" t="s">
        <v>182</v>
      </c>
      <c r="P386" t="s">
        <v>183</v>
      </c>
      <c r="Q386" t="s">
        <v>189</v>
      </c>
      <c r="R386" t="s">
        <v>281</v>
      </c>
      <c r="S386" t="s">
        <v>282</v>
      </c>
      <c r="T386" t="s">
        <v>290</v>
      </c>
      <c r="U386" s="7" t="s">
        <v>417</v>
      </c>
      <c r="W386" t="s">
        <v>216</v>
      </c>
      <c r="X386" t="s">
        <v>187</v>
      </c>
      <c r="Y386" t="s">
        <v>164</v>
      </c>
    </row>
    <row r="387" spans="1:25" x14ac:dyDescent="0.25">
      <c r="A387" s="140" t="s">
        <v>53</v>
      </c>
      <c r="B387" s="141">
        <v>45686</v>
      </c>
      <c r="C387" s="142" t="s">
        <v>264</v>
      </c>
      <c r="D387" s="142"/>
      <c r="E387" s="143">
        <v>5038.67</v>
      </c>
      <c r="F387" s="143">
        <v>0</v>
      </c>
      <c r="G387" s="144">
        <f>Tabla3[[#This Row],[INGRESOS]]-Tabla3[[#This Row],[EGRESOS]]</f>
        <v>-5038.67</v>
      </c>
      <c r="H387" s="145">
        <v>-1599393.42</v>
      </c>
      <c r="I387" s="6">
        <v>1140</v>
      </c>
      <c r="J387" s="149">
        <f>Tabla3[[#This Row],[EGRESOS]]/Tabla3[[#This Row],[TC]]</f>
        <v>4.4198859649122806</v>
      </c>
      <c r="K387" s="149">
        <f>Tabla3[[#This Row],[INGRESOS]]/Tabla3[[#This Row],[TC]]</f>
        <v>0</v>
      </c>
      <c r="L387" s="7" t="s">
        <v>150</v>
      </c>
      <c r="M387" s="7" t="s">
        <v>151</v>
      </c>
      <c r="N387" s="7" t="s">
        <v>262</v>
      </c>
      <c r="O387" t="s">
        <v>159</v>
      </c>
      <c r="P387" t="s">
        <v>160</v>
      </c>
      <c r="Q387" t="s">
        <v>161</v>
      </c>
      <c r="R387" t="s">
        <v>179</v>
      </c>
      <c r="U387" t="s">
        <v>376</v>
      </c>
      <c r="W387" s="7" t="s">
        <v>157</v>
      </c>
      <c r="X387" t="s">
        <v>6</v>
      </c>
      <c r="Y387" t="s">
        <v>164</v>
      </c>
    </row>
    <row r="388" spans="1:25" x14ac:dyDescent="0.25">
      <c r="A388" s="140" t="s">
        <v>53</v>
      </c>
      <c r="B388" s="141">
        <v>45687</v>
      </c>
      <c r="C388" s="142" t="s">
        <v>295</v>
      </c>
      <c r="D388" s="142"/>
      <c r="E388" s="143">
        <v>45157.33</v>
      </c>
      <c r="F388" s="143">
        <v>0</v>
      </c>
      <c r="G388" s="144">
        <f>Tabla3[[#This Row],[INGRESOS]]-Tabla3[[#This Row],[EGRESOS]]</f>
        <v>-45157.33</v>
      </c>
      <c r="H388" s="145">
        <v>-1644550.75</v>
      </c>
      <c r="I388" s="6">
        <v>1140</v>
      </c>
      <c r="J388" s="149">
        <f>Tabla3[[#This Row],[EGRESOS]]/Tabla3[[#This Row],[TC]]</f>
        <v>39.611692982456141</v>
      </c>
      <c r="K388" s="149">
        <f>Tabla3[[#This Row],[INGRESOS]]/Tabla3[[#This Row],[TC]]</f>
        <v>0</v>
      </c>
      <c r="L388" s="7" t="s">
        <v>150</v>
      </c>
      <c r="M388" s="7" t="s">
        <v>151</v>
      </c>
      <c r="N388" s="7" t="s">
        <v>262</v>
      </c>
      <c r="O388" t="s">
        <v>153</v>
      </c>
      <c r="P388" t="s">
        <v>154</v>
      </c>
      <c r="Q388" t="s">
        <v>155</v>
      </c>
      <c r="R388" t="s">
        <v>296</v>
      </c>
      <c r="U388" t="s">
        <v>375</v>
      </c>
      <c r="W388" s="7" t="s">
        <v>157</v>
      </c>
    </row>
    <row r="389" spans="1:25" hidden="1" x14ac:dyDescent="0.25">
      <c r="A389" s="140" t="s">
        <v>54</v>
      </c>
      <c r="B389" s="141">
        <v>45691</v>
      </c>
      <c r="C389" s="142" t="s">
        <v>267</v>
      </c>
      <c r="D389" s="142"/>
      <c r="E389" s="143">
        <v>16628.12</v>
      </c>
      <c r="F389" s="143">
        <v>0</v>
      </c>
      <c r="G389" s="144">
        <f>Tabla3[[#This Row],[INGRESOS]]-Tabla3[[#This Row],[EGRESOS]]</f>
        <v>-16628.12</v>
      </c>
      <c r="H389" s="145">
        <v>-1661178.87</v>
      </c>
      <c r="I389" s="6">
        <v>1140</v>
      </c>
      <c r="J389" s="149">
        <f>Tabla3[[#This Row],[EGRESOS]]/Tabla3[[#This Row],[TC]]</f>
        <v>14.586070175438596</v>
      </c>
      <c r="K389" s="149">
        <f>Tabla3[[#This Row],[INGRESOS]]/Tabla3[[#This Row],[TC]]</f>
        <v>0</v>
      </c>
      <c r="L389" s="7" t="s">
        <v>150</v>
      </c>
      <c r="M389" s="7" t="s">
        <v>151</v>
      </c>
      <c r="N389" s="7" t="s">
        <v>262</v>
      </c>
      <c r="O389" t="s">
        <v>159</v>
      </c>
      <c r="P389" t="s">
        <v>160</v>
      </c>
      <c r="Q389" t="s">
        <v>161</v>
      </c>
      <c r="R389" t="s">
        <v>162</v>
      </c>
      <c r="U389" t="s">
        <v>376</v>
      </c>
      <c r="W389" s="7" t="s">
        <v>157</v>
      </c>
      <c r="X389" t="s">
        <v>6</v>
      </c>
      <c r="Y389" t="s">
        <v>164</v>
      </c>
    </row>
    <row r="390" spans="1:25" hidden="1" x14ac:dyDescent="0.25">
      <c r="A390" s="140" t="s">
        <v>54</v>
      </c>
      <c r="B390" s="141">
        <v>45691</v>
      </c>
      <c r="C390" s="142" t="s">
        <v>268</v>
      </c>
      <c r="D390" s="142"/>
      <c r="E390" s="143">
        <v>2375.4499999999998</v>
      </c>
      <c r="F390" s="143">
        <v>0</v>
      </c>
      <c r="G390" s="144">
        <f>Tabla3[[#This Row],[INGRESOS]]-Tabla3[[#This Row],[EGRESOS]]</f>
        <v>-2375.4499999999998</v>
      </c>
      <c r="H390" s="145">
        <v>-1663554.32</v>
      </c>
      <c r="I390" s="6">
        <v>1140</v>
      </c>
      <c r="J390" s="149">
        <f>Tabla3[[#This Row],[EGRESOS]]/Tabla3[[#This Row],[TC]]</f>
        <v>2.0837280701754386</v>
      </c>
      <c r="K390" s="149">
        <f>Tabla3[[#This Row],[INGRESOS]]/Tabla3[[#This Row],[TC]]</f>
        <v>0</v>
      </c>
      <c r="L390" s="7" t="s">
        <v>150</v>
      </c>
      <c r="M390" s="7" t="s">
        <v>151</v>
      </c>
      <c r="N390" s="7" t="s">
        <v>262</v>
      </c>
      <c r="O390" t="s">
        <v>159</v>
      </c>
      <c r="P390" t="s">
        <v>160</v>
      </c>
      <c r="Q390" t="s">
        <v>161</v>
      </c>
      <c r="R390" t="s">
        <v>239</v>
      </c>
      <c r="U390" t="s">
        <v>376</v>
      </c>
      <c r="W390" s="7" t="s">
        <v>157</v>
      </c>
      <c r="X390" t="s">
        <v>6</v>
      </c>
      <c r="Y390" t="s">
        <v>164</v>
      </c>
    </row>
    <row r="391" spans="1:25" hidden="1" x14ac:dyDescent="0.25">
      <c r="A391" s="140" t="s">
        <v>54</v>
      </c>
      <c r="B391" s="141">
        <v>45691</v>
      </c>
      <c r="C391" s="142" t="s">
        <v>273</v>
      </c>
      <c r="D391" s="142"/>
      <c r="E391" s="143">
        <v>158363.03</v>
      </c>
      <c r="F391" s="143">
        <v>0</v>
      </c>
      <c r="G391" s="144">
        <f>Tabla3[[#This Row],[INGRESOS]]-Tabla3[[#This Row],[EGRESOS]]</f>
        <v>-158363.03</v>
      </c>
      <c r="H391" s="145">
        <v>-1821917.35</v>
      </c>
      <c r="I391" s="6">
        <v>1140</v>
      </c>
      <c r="J391" s="149">
        <f>Tabla3[[#This Row],[EGRESOS]]/Tabla3[[#This Row],[TC]]</f>
        <v>138.91493859649123</v>
      </c>
      <c r="K391" s="149">
        <f>Tabla3[[#This Row],[INGRESOS]]/Tabla3[[#This Row],[TC]]</f>
        <v>0</v>
      </c>
      <c r="L391" s="7" t="s">
        <v>150</v>
      </c>
      <c r="M391" s="7" t="s">
        <v>151</v>
      </c>
      <c r="N391" s="7" t="s">
        <v>262</v>
      </c>
      <c r="O391" t="s">
        <v>159</v>
      </c>
      <c r="P391" t="s">
        <v>235</v>
      </c>
      <c r="Q391" t="s">
        <v>236</v>
      </c>
      <c r="R391" t="s">
        <v>274</v>
      </c>
      <c r="U391" t="s">
        <v>376</v>
      </c>
      <c r="W391" s="7" t="s">
        <v>157</v>
      </c>
      <c r="X391" t="s">
        <v>6</v>
      </c>
      <c r="Y391" t="s">
        <v>164</v>
      </c>
    </row>
    <row r="392" spans="1:25" hidden="1" x14ac:dyDescent="0.25">
      <c r="A392" s="140" t="s">
        <v>54</v>
      </c>
      <c r="B392" s="141">
        <v>45691</v>
      </c>
      <c r="C392" s="142" t="s">
        <v>276</v>
      </c>
      <c r="D392" s="142" t="s">
        <v>366</v>
      </c>
      <c r="E392" s="143">
        <v>572221</v>
      </c>
      <c r="F392" s="143">
        <v>0</v>
      </c>
      <c r="G392" s="144">
        <f>Tabla3[[#This Row],[INGRESOS]]-Tabla3[[#This Row],[EGRESOS]]</f>
        <v>-572221</v>
      </c>
      <c r="H392" s="145">
        <v>-2394138.35</v>
      </c>
      <c r="I392" s="6">
        <v>1140</v>
      </c>
      <c r="J392" s="149">
        <f>Tabla3[[#This Row],[EGRESOS]]/Tabla3[[#This Row],[TC]]</f>
        <v>501.9482456140351</v>
      </c>
      <c r="K392" s="149">
        <f>Tabla3[[#This Row],[INGRESOS]]/Tabla3[[#This Row],[TC]]</f>
        <v>0</v>
      </c>
      <c r="L392" s="7" t="s">
        <v>150</v>
      </c>
      <c r="M392" s="7" t="s">
        <v>151</v>
      </c>
      <c r="N392" s="7" t="s">
        <v>262</v>
      </c>
      <c r="O392" t="s">
        <v>222</v>
      </c>
      <c r="P392" t="s">
        <v>223</v>
      </c>
      <c r="Q392" t="s">
        <v>367</v>
      </c>
      <c r="R392" t="s">
        <v>225</v>
      </c>
      <c r="S392" t="s">
        <v>368</v>
      </c>
      <c r="T392" t="s">
        <v>369</v>
      </c>
      <c r="U392" t="s">
        <v>380</v>
      </c>
      <c r="W392" s="7" t="s">
        <v>157</v>
      </c>
      <c r="X392" t="s">
        <v>187</v>
      </c>
      <c r="Y392" t="s">
        <v>164</v>
      </c>
    </row>
    <row r="393" spans="1:25" hidden="1" x14ac:dyDescent="0.25">
      <c r="A393" s="140" t="s">
        <v>54</v>
      </c>
      <c r="B393" s="141">
        <v>45691</v>
      </c>
      <c r="C393" s="142" t="s">
        <v>326</v>
      </c>
      <c r="D393" s="142" t="s">
        <v>370</v>
      </c>
      <c r="E393" s="143">
        <v>1352462</v>
      </c>
      <c r="F393" s="143">
        <v>0</v>
      </c>
      <c r="G393" s="144">
        <f>Tabla3[[#This Row],[INGRESOS]]-Tabla3[[#This Row],[EGRESOS]]</f>
        <v>-1352462</v>
      </c>
      <c r="H393" s="145">
        <v>-3746600.35</v>
      </c>
      <c r="I393" s="6">
        <v>1140</v>
      </c>
      <c r="J393" s="149">
        <f>Tabla3[[#This Row],[EGRESOS]]/Tabla3[[#This Row],[TC]]</f>
        <v>1186.3701754385966</v>
      </c>
      <c r="K393" s="149">
        <f>Tabla3[[#This Row],[INGRESOS]]/Tabla3[[#This Row],[TC]]</f>
        <v>0</v>
      </c>
      <c r="L393" s="7" t="s">
        <v>150</v>
      </c>
      <c r="M393" s="7" t="s">
        <v>151</v>
      </c>
      <c r="N393" s="7" t="s">
        <v>262</v>
      </c>
      <c r="O393" t="s">
        <v>194</v>
      </c>
      <c r="P393" t="s">
        <v>229</v>
      </c>
      <c r="Q393" t="s">
        <v>371</v>
      </c>
      <c r="R393" t="s">
        <v>372</v>
      </c>
      <c r="S393" t="s">
        <v>278</v>
      </c>
      <c r="T393" t="s">
        <v>373</v>
      </c>
      <c r="U393" t="s">
        <v>380</v>
      </c>
      <c r="W393" s="7" t="s">
        <v>157</v>
      </c>
      <c r="X393" t="s">
        <v>187</v>
      </c>
      <c r="Y393" t="s">
        <v>164</v>
      </c>
    </row>
    <row r="394" spans="1:25" hidden="1" x14ac:dyDescent="0.25">
      <c r="A394" s="140" t="s">
        <v>54</v>
      </c>
      <c r="B394" s="141">
        <v>45691</v>
      </c>
      <c r="C394" s="142" t="s">
        <v>498</v>
      </c>
      <c r="D394" s="142"/>
      <c r="E394" s="143">
        <v>4230.3999999999996</v>
      </c>
      <c r="F394" s="143">
        <v>0</v>
      </c>
      <c r="G394" s="144">
        <f>Tabla3[[#This Row],[INGRESOS]]-Tabla3[[#This Row],[EGRESOS]]</f>
        <v>-4230.3999999999996</v>
      </c>
      <c r="H394" s="145">
        <v>-3750830.75</v>
      </c>
      <c r="I394" s="6">
        <v>1140</v>
      </c>
      <c r="J394" s="149">
        <f>Tabla3[[#This Row],[EGRESOS]]/Tabla3[[#This Row],[TC]]</f>
        <v>3.7108771929824558</v>
      </c>
      <c r="K394" s="149">
        <f>Tabla3[[#This Row],[INGRESOS]]/Tabla3[[#This Row],[TC]]</f>
        <v>0</v>
      </c>
      <c r="L394" s="7" t="s">
        <v>150</v>
      </c>
      <c r="M394" s="7" t="s">
        <v>151</v>
      </c>
      <c r="N394" s="7" t="s">
        <v>262</v>
      </c>
      <c r="O394" t="s">
        <v>159</v>
      </c>
      <c r="P394" t="s">
        <v>160</v>
      </c>
      <c r="Q394" t="s">
        <v>161</v>
      </c>
      <c r="R394" t="s">
        <v>245</v>
      </c>
      <c r="U394" t="s">
        <v>376</v>
      </c>
      <c r="W394" s="7" t="s">
        <v>157</v>
      </c>
      <c r="X394" t="s">
        <v>6</v>
      </c>
      <c r="Y394" t="s">
        <v>164</v>
      </c>
    </row>
    <row r="395" spans="1:25" hidden="1" x14ac:dyDescent="0.25">
      <c r="A395" s="140" t="s">
        <v>54</v>
      </c>
      <c r="B395" s="141">
        <v>45691</v>
      </c>
      <c r="C395" s="142" t="s">
        <v>264</v>
      </c>
      <c r="D395" s="142"/>
      <c r="E395" s="143">
        <v>12637.68</v>
      </c>
      <c r="F395" s="143">
        <v>0</v>
      </c>
      <c r="G395" s="144">
        <f>Tabla3[[#This Row],[INGRESOS]]-Tabla3[[#This Row],[EGRESOS]]</f>
        <v>-12637.68</v>
      </c>
      <c r="H395" s="145">
        <v>-3763468.43</v>
      </c>
      <c r="I395" s="6">
        <v>1140</v>
      </c>
      <c r="J395" s="149">
        <f>Tabla3[[#This Row],[EGRESOS]]/Tabla3[[#This Row],[TC]]</f>
        <v>11.085684210526317</v>
      </c>
      <c r="K395" s="149">
        <f>Tabla3[[#This Row],[INGRESOS]]/Tabla3[[#This Row],[TC]]</f>
        <v>0</v>
      </c>
      <c r="L395" s="7" t="s">
        <v>150</v>
      </c>
      <c r="M395" s="7" t="s">
        <v>151</v>
      </c>
      <c r="N395" s="7" t="s">
        <v>262</v>
      </c>
      <c r="O395" t="s">
        <v>159</v>
      </c>
      <c r="P395" t="s">
        <v>160</v>
      </c>
      <c r="Q395" t="s">
        <v>161</v>
      </c>
      <c r="R395" t="s">
        <v>179</v>
      </c>
      <c r="U395" t="s">
        <v>376</v>
      </c>
      <c r="W395" s="7" t="s">
        <v>157</v>
      </c>
      <c r="X395" t="s">
        <v>6</v>
      </c>
      <c r="Y395" t="s">
        <v>164</v>
      </c>
    </row>
    <row r="396" spans="1:25" hidden="1" x14ac:dyDescent="0.25">
      <c r="A396" s="140" t="s">
        <v>54</v>
      </c>
      <c r="B396" s="141">
        <v>45692</v>
      </c>
      <c r="C396" s="142" t="s">
        <v>276</v>
      </c>
      <c r="D396" s="142" t="s">
        <v>499</v>
      </c>
      <c r="E396" s="143">
        <v>102000</v>
      </c>
      <c r="F396" s="143">
        <v>0</v>
      </c>
      <c r="G396" s="144">
        <f>Tabla3[[#This Row],[INGRESOS]]-Tabla3[[#This Row],[EGRESOS]]</f>
        <v>-102000</v>
      </c>
      <c r="H396" s="145">
        <v>-3865468.43</v>
      </c>
      <c r="I396" s="6">
        <v>1140</v>
      </c>
      <c r="J396" s="149">
        <f>Tabla3[[#This Row],[EGRESOS]]/Tabla3[[#This Row],[TC]]</f>
        <v>89.473684210526315</v>
      </c>
      <c r="K396" s="149">
        <f>Tabla3[[#This Row],[INGRESOS]]/Tabla3[[#This Row],[TC]]</f>
        <v>0</v>
      </c>
      <c r="L396" s="7" t="s">
        <v>150</v>
      </c>
      <c r="M396" s="7" t="s">
        <v>151</v>
      </c>
      <c r="N396" s="7" t="s">
        <v>262</v>
      </c>
      <c r="O396" t="s">
        <v>194</v>
      </c>
      <c r="P396" t="s">
        <v>298</v>
      </c>
      <c r="Q396" t="s">
        <v>299</v>
      </c>
      <c r="R396" s="7" t="s">
        <v>300</v>
      </c>
      <c r="S396" t="s">
        <v>301</v>
      </c>
      <c r="U396" s="7" t="s">
        <v>394</v>
      </c>
      <c r="W396" t="s">
        <v>216</v>
      </c>
      <c r="X396" s="7" t="s">
        <v>232</v>
      </c>
      <c r="Y396" s="7" t="s">
        <v>164</v>
      </c>
    </row>
    <row r="397" spans="1:25" hidden="1" x14ac:dyDescent="0.25">
      <c r="A397" s="140" t="s">
        <v>54</v>
      </c>
      <c r="B397" s="141">
        <v>45692</v>
      </c>
      <c r="C397" s="142" t="s">
        <v>264</v>
      </c>
      <c r="D397" s="142"/>
      <c r="E397" s="143">
        <v>612</v>
      </c>
      <c r="F397" s="143">
        <v>0</v>
      </c>
      <c r="G397" s="144">
        <f>Tabla3[[#This Row],[INGRESOS]]-Tabla3[[#This Row],[EGRESOS]]</f>
        <v>-612</v>
      </c>
      <c r="H397" s="145">
        <v>-3866080.43</v>
      </c>
      <c r="I397" s="6">
        <v>1140</v>
      </c>
      <c r="J397" s="149">
        <f>Tabla3[[#This Row],[EGRESOS]]/Tabla3[[#This Row],[TC]]</f>
        <v>0.5368421052631579</v>
      </c>
      <c r="K397" s="149">
        <f>Tabla3[[#This Row],[INGRESOS]]/Tabla3[[#This Row],[TC]]</f>
        <v>0</v>
      </c>
      <c r="L397" s="7" t="s">
        <v>150</v>
      </c>
      <c r="M397" s="7" t="s">
        <v>151</v>
      </c>
      <c r="N397" s="7" t="s">
        <v>262</v>
      </c>
      <c r="O397" t="s">
        <v>159</v>
      </c>
      <c r="P397" t="s">
        <v>160</v>
      </c>
      <c r="Q397" t="s">
        <v>161</v>
      </c>
      <c r="R397" t="s">
        <v>179</v>
      </c>
      <c r="U397" t="s">
        <v>376</v>
      </c>
      <c r="W397" s="7" t="s">
        <v>157</v>
      </c>
      <c r="X397" t="s">
        <v>6</v>
      </c>
      <c r="Y397" t="s">
        <v>164</v>
      </c>
    </row>
    <row r="398" spans="1:25" hidden="1" x14ac:dyDescent="0.25">
      <c r="A398" s="140" t="s">
        <v>54</v>
      </c>
      <c r="B398" s="141">
        <v>45693</v>
      </c>
      <c r="C398" s="142" t="s">
        <v>326</v>
      </c>
      <c r="D398" s="142" t="s">
        <v>500</v>
      </c>
      <c r="E398" s="143">
        <v>124953.45</v>
      </c>
      <c r="F398" s="143">
        <v>0</v>
      </c>
      <c r="G398" s="144">
        <f>Tabla3[[#This Row],[INGRESOS]]-Tabla3[[#This Row],[EGRESOS]]</f>
        <v>-124953.45</v>
      </c>
      <c r="H398" s="145">
        <v>-3991033.88</v>
      </c>
      <c r="I398" s="6">
        <v>1140</v>
      </c>
      <c r="J398" s="149">
        <f>Tabla3[[#This Row],[EGRESOS]]/Tabla3[[#This Row],[TC]]</f>
        <v>109.60828947368421</v>
      </c>
      <c r="K398" s="149">
        <f>Tabla3[[#This Row],[INGRESOS]]/Tabla3[[#This Row],[TC]]</f>
        <v>0</v>
      </c>
      <c r="L398" s="7" t="s">
        <v>150</v>
      </c>
      <c r="M398" s="7" t="s">
        <v>151</v>
      </c>
      <c r="N398" s="7" t="s">
        <v>262</v>
      </c>
      <c r="O398" t="s">
        <v>194</v>
      </c>
      <c r="P398" t="s">
        <v>195</v>
      </c>
      <c r="Q398" t="s">
        <v>200</v>
      </c>
      <c r="S398" t="s">
        <v>501</v>
      </c>
      <c r="T398" t="s">
        <v>502</v>
      </c>
      <c r="U398" t="s">
        <v>380</v>
      </c>
      <c r="W398" s="7" t="s">
        <v>157</v>
      </c>
      <c r="X398" t="s">
        <v>187</v>
      </c>
      <c r="Y398" t="s">
        <v>164</v>
      </c>
    </row>
    <row r="399" spans="1:25" hidden="1" x14ac:dyDescent="0.25">
      <c r="A399" s="140" t="s">
        <v>54</v>
      </c>
      <c r="B399" s="141">
        <v>45693</v>
      </c>
      <c r="C399" s="142" t="s">
        <v>302</v>
      </c>
      <c r="D399" s="142"/>
      <c r="E399" s="143">
        <v>26729</v>
      </c>
      <c r="F399" s="143">
        <v>0</v>
      </c>
      <c r="G399" s="144">
        <f>Tabla3[[#This Row],[INGRESOS]]-Tabla3[[#This Row],[EGRESOS]]</f>
        <v>-26729</v>
      </c>
      <c r="H399" s="145">
        <v>-4017762.88</v>
      </c>
      <c r="I399" s="6">
        <v>1140</v>
      </c>
      <c r="J399" s="149">
        <f>Tabla3[[#This Row],[EGRESOS]]/Tabla3[[#This Row],[TC]]</f>
        <v>23.446491228070176</v>
      </c>
      <c r="K399" s="149">
        <f>Tabla3[[#This Row],[INGRESOS]]/Tabla3[[#This Row],[TC]]</f>
        <v>0</v>
      </c>
      <c r="L399" s="7" t="s">
        <v>150</v>
      </c>
      <c r="M399" s="7" t="s">
        <v>151</v>
      </c>
      <c r="N399" s="7" t="s">
        <v>262</v>
      </c>
      <c r="O399" t="s">
        <v>194</v>
      </c>
      <c r="P399" t="s">
        <v>195</v>
      </c>
      <c r="Q399" t="s">
        <v>432</v>
      </c>
      <c r="R399" t="s">
        <v>457</v>
      </c>
      <c r="S399" t="s">
        <v>458</v>
      </c>
      <c r="U399" t="s">
        <v>380</v>
      </c>
      <c r="W399" s="7" t="s">
        <v>157</v>
      </c>
      <c r="X399" t="s">
        <v>6</v>
      </c>
      <c r="Y399" t="s">
        <v>164</v>
      </c>
    </row>
    <row r="400" spans="1:25" hidden="1" x14ac:dyDescent="0.25">
      <c r="A400" s="140" t="s">
        <v>54</v>
      </c>
      <c r="B400" s="141">
        <v>45693</v>
      </c>
      <c r="C400" s="142" t="s">
        <v>264</v>
      </c>
      <c r="D400" s="142"/>
      <c r="E400" s="143">
        <v>910.09</v>
      </c>
      <c r="F400" s="143">
        <v>0</v>
      </c>
      <c r="G400" s="144">
        <f>Tabla3[[#This Row],[INGRESOS]]-Tabla3[[#This Row],[EGRESOS]]</f>
        <v>-910.09</v>
      </c>
      <c r="H400" s="145">
        <v>-4018672.97</v>
      </c>
      <c r="I400" s="6">
        <v>1140</v>
      </c>
      <c r="J400" s="149">
        <f>Tabla3[[#This Row],[EGRESOS]]/Tabla3[[#This Row],[TC]]</f>
        <v>0.79832456140350883</v>
      </c>
      <c r="K400" s="149">
        <f>Tabla3[[#This Row],[INGRESOS]]/Tabla3[[#This Row],[TC]]</f>
        <v>0</v>
      </c>
      <c r="L400" s="7" t="s">
        <v>150</v>
      </c>
      <c r="M400" s="7" t="s">
        <v>151</v>
      </c>
      <c r="N400" s="7" t="s">
        <v>262</v>
      </c>
      <c r="O400" t="s">
        <v>159</v>
      </c>
      <c r="P400" t="s">
        <v>160</v>
      </c>
      <c r="Q400" t="s">
        <v>161</v>
      </c>
      <c r="R400" t="s">
        <v>179</v>
      </c>
      <c r="U400" t="s">
        <v>376</v>
      </c>
      <c r="W400" s="7" t="s">
        <v>157</v>
      </c>
      <c r="X400" t="s">
        <v>6</v>
      </c>
      <c r="Y400" t="s">
        <v>164</v>
      </c>
    </row>
    <row r="401" spans="1:25" hidden="1" x14ac:dyDescent="0.25">
      <c r="A401" s="140" t="s">
        <v>54</v>
      </c>
      <c r="B401" s="141">
        <v>45695</v>
      </c>
      <c r="C401" s="142" t="s">
        <v>295</v>
      </c>
      <c r="D401" s="142"/>
      <c r="E401" s="143">
        <v>973871.04</v>
      </c>
      <c r="F401" s="143">
        <v>0</v>
      </c>
      <c r="G401" s="144">
        <f>Tabla3[[#This Row],[INGRESOS]]-Tabla3[[#This Row],[EGRESOS]]</f>
        <v>-973871.04</v>
      </c>
      <c r="H401" s="145">
        <v>-4992544.01</v>
      </c>
      <c r="I401" s="6">
        <v>1140</v>
      </c>
      <c r="J401" s="149">
        <f>Tabla3[[#This Row],[EGRESOS]]/Tabla3[[#This Row],[TC]]</f>
        <v>854.27284210526318</v>
      </c>
      <c r="K401" s="149">
        <f>Tabla3[[#This Row],[INGRESOS]]/Tabla3[[#This Row],[TC]]</f>
        <v>0</v>
      </c>
      <c r="L401" s="7" t="s">
        <v>150</v>
      </c>
      <c r="M401" s="7" t="s">
        <v>151</v>
      </c>
      <c r="N401" s="7" t="s">
        <v>262</v>
      </c>
      <c r="O401" t="s">
        <v>153</v>
      </c>
      <c r="P401" t="s">
        <v>154</v>
      </c>
      <c r="Q401" t="s">
        <v>155</v>
      </c>
      <c r="R401" t="s">
        <v>296</v>
      </c>
      <c r="U401" t="s">
        <v>375</v>
      </c>
      <c r="W401" s="7" t="s">
        <v>157</v>
      </c>
    </row>
    <row r="402" spans="1:25" hidden="1" x14ac:dyDescent="0.25">
      <c r="A402" s="140" t="s">
        <v>54</v>
      </c>
      <c r="B402" s="141">
        <v>45698</v>
      </c>
      <c r="C402" s="142" t="s">
        <v>503</v>
      </c>
      <c r="D402" s="142"/>
      <c r="E402" s="143">
        <v>0</v>
      </c>
      <c r="F402" s="143">
        <v>3000000</v>
      </c>
      <c r="G402" s="144">
        <f>Tabla3[[#This Row],[INGRESOS]]-Tabla3[[#This Row],[EGRESOS]]</f>
        <v>3000000</v>
      </c>
      <c r="H402" s="144">
        <v>-1992544.01</v>
      </c>
      <c r="I402" s="6">
        <v>1140</v>
      </c>
      <c r="J402" s="149">
        <f>Tabla3[[#This Row],[EGRESOS]]/Tabla3[[#This Row],[TC]]</f>
        <v>0</v>
      </c>
      <c r="K402" s="149">
        <f>Tabla3[[#This Row],[INGRESOS]]/Tabla3[[#This Row],[TC]]</f>
        <v>2631.5789473684213</v>
      </c>
      <c r="L402" s="7" t="s">
        <v>150</v>
      </c>
      <c r="M402" s="7" t="s">
        <v>151</v>
      </c>
      <c r="N402" s="7" t="s">
        <v>262</v>
      </c>
      <c r="O402" t="s">
        <v>153</v>
      </c>
      <c r="P402" t="s">
        <v>154</v>
      </c>
      <c r="Q402" t="s">
        <v>155</v>
      </c>
      <c r="R402" t="s">
        <v>313</v>
      </c>
      <c r="U402" t="s">
        <v>375</v>
      </c>
      <c r="W402" s="7" t="s">
        <v>157</v>
      </c>
    </row>
    <row r="403" spans="1:25" hidden="1" x14ac:dyDescent="0.25">
      <c r="A403" s="140" t="s">
        <v>54</v>
      </c>
      <c r="B403" s="141">
        <v>45698</v>
      </c>
      <c r="C403" s="142" t="s">
        <v>302</v>
      </c>
      <c r="D403" s="142"/>
      <c r="E403" s="143">
        <v>1000000</v>
      </c>
      <c r="F403" s="143">
        <v>0</v>
      </c>
      <c r="G403" s="144">
        <f>Tabla3[[#This Row],[INGRESOS]]-Tabla3[[#This Row],[EGRESOS]]</f>
        <v>-1000000</v>
      </c>
      <c r="H403" s="144">
        <v>-2992544.01</v>
      </c>
      <c r="I403" s="6">
        <v>1140</v>
      </c>
      <c r="J403" s="149">
        <f>Tabla3[[#This Row],[EGRESOS]]/Tabla3[[#This Row],[TC]]</f>
        <v>877.19298245614038</v>
      </c>
      <c r="K403" s="149">
        <f>Tabla3[[#This Row],[INGRESOS]]/Tabla3[[#This Row],[TC]]</f>
        <v>0</v>
      </c>
      <c r="L403" s="7" t="s">
        <v>150</v>
      </c>
      <c r="M403" s="7" t="s">
        <v>151</v>
      </c>
      <c r="N403" s="7" t="s">
        <v>262</v>
      </c>
      <c r="O403" t="s">
        <v>159</v>
      </c>
      <c r="P403" t="s">
        <v>166</v>
      </c>
      <c r="Q403" t="s">
        <v>167</v>
      </c>
      <c r="R403" s="205"/>
      <c r="U403" t="s">
        <v>379</v>
      </c>
      <c r="V403" t="s">
        <v>169</v>
      </c>
      <c r="W403" s="7" t="s">
        <v>157</v>
      </c>
      <c r="X403" t="s">
        <v>170</v>
      </c>
      <c r="Y403" t="s">
        <v>164</v>
      </c>
    </row>
    <row r="404" spans="1:25" hidden="1" x14ac:dyDescent="0.25">
      <c r="A404" s="140" t="s">
        <v>54</v>
      </c>
      <c r="B404" s="141">
        <v>45698</v>
      </c>
      <c r="C404" s="142" t="s">
        <v>346</v>
      </c>
      <c r="D404" s="142"/>
      <c r="E404" s="143">
        <v>121</v>
      </c>
      <c r="F404" s="143">
        <v>0</v>
      </c>
      <c r="G404" s="144">
        <f>Tabla3[[#This Row],[INGRESOS]]-Tabla3[[#This Row],[EGRESOS]]</f>
        <v>-121</v>
      </c>
      <c r="H404" s="144">
        <v>-2992665.01</v>
      </c>
      <c r="I404" s="6">
        <v>1140</v>
      </c>
      <c r="J404" s="149">
        <f>Tabla3[[#This Row],[EGRESOS]]/Tabla3[[#This Row],[TC]]</f>
        <v>0.10614035087719298</v>
      </c>
      <c r="K404" s="149">
        <f>Tabla3[[#This Row],[INGRESOS]]/Tabla3[[#This Row],[TC]]</f>
        <v>0</v>
      </c>
      <c r="L404" s="7" t="s">
        <v>150</v>
      </c>
      <c r="M404" s="7" t="s">
        <v>151</v>
      </c>
      <c r="N404" s="7" t="s">
        <v>262</v>
      </c>
      <c r="O404" t="s">
        <v>159</v>
      </c>
      <c r="P404" t="s">
        <v>163</v>
      </c>
      <c r="Q404" t="s">
        <v>215</v>
      </c>
      <c r="U404" t="s">
        <v>376</v>
      </c>
      <c r="W404" s="7" t="s">
        <v>157</v>
      </c>
      <c r="X404" t="s">
        <v>6</v>
      </c>
      <c r="Y404" t="s">
        <v>164</v>
      </c>
    </row>
    <row r="405" spans="1:25" hidden="1" x14ac:dyDescent="0.25">
      <c r="A405" s="140" t="s">
        <v>54</v>
      </c>
      <c r="B405" s="141">
        <v>45698</v>
      </c>
      <c r="C405" s="142" t="s">
        <v>337</v>
      </c>
      <c r="D405" s="142"/>
      <c r="E405" s="143">
        <v>1173708.99</v>
      </c>
      <c r="F405" s="143">
        <v>0</v>
      </c>
      <c r="G405" s="144">
        <f>Tabla3[[#This Row],[INGRESOS]]-Tabla3[[#This Row],[EGRESOS]]</f>
        <v>-1173708.99</v>
      </c>
      <c r="H405" s="144">
        <v>-4166374</v>
      </c>
      <c r="I405" s="6">
        <v>1140</v>
      </c>
      <c r="J405" s="149">
        <f>Tabla3[[#This Row],[EGRESOS]]/Tabla3[[#This Row],[TC]]</f>
        <v>1029.5692894736842</v>
      </c>
      <c r="K405" s="149">
        <f>Tabla3[[#This Row],[INGRESOS]]/Tabla3[[#This Row],[TC]]</f>
        <v>0</v>
      </c>
      <c r="L405" s="7" t="s">
        <v>150</v>
      </c>
      <c r="M405" s="7" t="s">
        <v>151</v>
      </c>
      <c r="N405" s="7" t="s">
        <v>262</v>
      </c>
      <c r="O405" t="s">
        <v>153</v>
      </c>
      <c r="P405" t="s">
        <v>338</v>
      </c>
      <c r="Q405" t="s">
        <v>161</v>
      </c>
      <c r="R405" t="s">
        <v>504</v>
      </c>
      <c r="S405" t="s">
        <v>340</v>
      </c>
      <c r="U405" t="s">
        <v>497</v>
      </c>
      <c r="W405" s="7" t="s">
        <v>157</v>
      </c>
      <c r="X405" t="s">
        <v>6</v>
      </c>
      <c r="Y405" t="s">
        <v>164</v>
      </c>
    </row>
    <row r="406" spans="1:25" hidden="1" x14ac:dyDescent="0.25">
      <c r="A406" s="140" t="s">
        <v>54</v>
      </c>
      <c r="B406" s="141">
        <v>45698</v>
      </c>
      <c r="C406" s="142" t="s">
        <v>264</v>
      </c>
      <c r="D406" s="142"/>
      <c r="E406" s="143">
        <v>13042.98</v>
      </c>
      <c r="F406" s="143">
        <v>0</v>
      </c>
      <c r="G406" s="144">
        <f>Tabla3[[#This Row],[INGRESOS]]-Tabla3[[#This Row],[EGRESOS]]</f>
        <v>-13042.98</v>
      </c>
      <c r="H406" s="144">
        <v>-4179416.98</v>
      </c>
      <c r="I406" s="6">
        <v>1140</v>
      </c>
      <c r="J406" s="149">
        <f>Tabla3[[#This Row],[EGRESOS]]/Tabla3[[#This Row],[TC]]</f>
        <v>11.441210526315789</v>
      </c>
      <c r="K406" s="149">
        <f>Tabla3[[#This Row],[INGRESOS]]/Tabla3[[#This Row],[TC]]</f>
        <v>0</v>
      </c>
      <c r="L406" s="7" t="s">
        <v>150</v>
      </c>
      <c r="M406" s="7" t="s">
        <v>151</v>
      </c>
      <c r="N406" s="7" t="s">
        <v>262</v>
      </c>
      <c r="O406" t="s">
        <v>159</v>
      </c>
      <c r="P406" t="s">
        <v>160</v>
      </c>
      <c r="Q406" t="s">
        <v>161</v>
      </c>
      <c r="R406" t="s">
        <v>179</v>
      </c>
      <c r="U406" t="s">
        <v>376</v>
      </c>
      <c r="W406" s="7" t="s">
        <v>157</v>
      </c>
      <c r="X406" t="s">
        <v>6</v>
      </c>
      <c r="Y406" t="s">
        <v>164</v>
      </c>
    </row>
    <row r="407" spans="1:25" hidden="1" x14ac:dyDescent="0.25">
      <c r="A407" s="140" t="s">
        <v>54</v>
      </c>
      <c r="B407" s="141">
        <v>45699</v>
      </c>
      <c r="C407" s="142" t="s">
        <v>326</v>
      </c>
      <c r="D407" s="142" t="s">
        <v>505</v>
      </c>
      <c r="E407" s="143">
        <v>642010</v>
      </c>
      <c r="F407" s="143">
        <v>0</v>
      </c>
      <c r="G407" s="144">
        <f>Tabla3[[#This Row],[INGRESOS]]-Tabla3[[#This Row],[EGRESOS]]</f>
        <v>-642010</v>
      </c>
      <c r="H407" s="144">
        <v>-4821426.9800000004</v>
      </c>
      <c r="I407" s="6">
        <v>1140</v>
      </c>
      <c r="J407" s="149">
        <f>Tabla3[[#This Row],[EGRESOS]]/Tabla3[[#This Row],[TC]]</f>
        <v>563.16666666666663</v>
      </c>
      <c r="K407" s="149">
        <f>Tabla3[[#This Row],[INGRESOS]]/Tabla3[[#This Row],[TC]]</f>
        <v>0</v>
      </c>
      <c r="L407" s="7" t="s">
        <v>150</v>
      </c>
      <c r="M407" s="7" t="s">
        <v>151</v>
      </c>
      <c r="N407" s="7" t="s">
        <v>262</v>
      </c>
      <c r="O407" t="s">
        <v>194</v>
      </c>
      <c r="P407" t="s">
        <v>195</v>
      </c>
      <c r="Q407" t="s">
        <v>470</v>
      </c>
      <c r="S407" t="s">
        <v>472</v>
      </c>
      <c r="U407" t="s">
        <v>380</v>
      </c>
      <c r="W407" s="7" t="s">
        <v>157</v>
      </c>
      <c r="X407" t="s">
        <v>187</v>
      </c>
      <c r="Y407" t="s">
        <v>164</v>
      </c>
    </row>
    <row r="408" spans="1:25" hidden="1" x14ac:dyDescent="0.25">
      <c r="A408" s="140" t="s">
        <v>54</v>
      </c>
      <c r="B408" s="141">
        <v>45699</v>
      </c>
      <c r="C408" s="142" t="s">
        <v>264</v>
      </c>
      <c r="D408" s="142"/>
      <c r="E408" s="143">
        <v>3852.06</v>
      </c>
      <c r="F408" s="143">
        <v>0</v>
      </c>
      <c r="G408" s="144">
        <f>Tabla3[[#This Row],[INGRESOS]]-Tabla3[[#This Row],[EGRESOS]]</f>
        <v>-3852.06</v>
      </c>
      <c r="H408" s="144">
        <v>-4825279.04</v>
      </c>
      <c r="I408" s="6">
        <v>1140</v>
      </c>
      <c r="J408" s="149">
        <f>Tabla3[[#This Row],[EGRESOS]]/Tabla3[[#This Row],[TC]]</f>
        <v>3.379</v>
      </c>
      <c r="K408" s="149">
        <f>Tabla3[[#This Row],[INGRESOS]]/Tabla3[[#This Row],[TC]]</f>
        <v>0</v>
      </c>
      <c r="L408" s="7" t="s">
        <v>150</v>
      </c>
      <c r="M408" s="7" t="s">
        <v>151</v>
      </c>
      <c r="N408" s="7" t="s">
        <v>262</v>
      </c>
      <c r="O408" t="s">
        <v>159</v>
      </c>
      <c r="P408" t="s">
        <v>160</v>
      </c>
      <c r="Q408" t="s">
        <v>161</v>
      </c>
      <c r="R408" t="s">
        <v>179</v>
      </c>
      <c r="U408" t="s">
        <v>376</v>
      </c>
      <c r="W408" s="7" t="s">
        <v>157</v>
      </c>
      <c r="X408" t="s">
        <v>6</v>
      </c>
      <c r="Y408" t="s">
        <v>164</v>
      </c>
    </row>
    <row r="409" spans="1:25" hidden="1" x14ac:dyDescent="0.25">
      <c r="A409" s="140" t="s">
        <v>54</v>
      </c>
      <c r="B409" s="141">
        <v>45701</v>
      </c>
      <c r="C409" s="142" t="s">
        <v>276</v>
      </c>
      <c r="D409" s="142">
        <v>51936050</v>
      </c>
      <c r="E409" s="143">
        <v>713000</v>
      </c>
      <c r="F409" s="143">
        <v>0</v>
      </c>
      <c r="G409" s="144">
        <f>Tabla3[[#This Row],[INGRESOS]]-Tabla3[[#This Row],[EGRESOS]]</f>
        <v>-713000</v>
      </c>
      <c r="H409" s="144">
        <v>-5538279.04</v>
      </c>
      <c r="I409" s="6">
        <v>1140</v>
      </c>
      <c r="J409" s="149">
        <f>Tabla3[[#This Row],[EGRESOS]]/Tabla3[[#This Row],[TC]]</f>
        <v>625.43859649122805</v>
      </c>
      <c r="K409" s="149">
        <f>Tabla3[[#This Row],[INGRESOS]]/Tabla3[[#This Row],[TC]]</f>
        <v>0</v>
      </c>
      <c r="L409" s="7" t="s">
        <v>150</v>
      </c>
      <c r="M409" s="7" t="s">
        <v>151</v>
      </c>
      <c r="N409" s="7" t="s">
        <v>262</v>
      </c>
      <c r="O409" t="s">
        <v>182</v>
      </c>
      <c r="P409" t="s">
        <v>183</v>
      </c>
      <c r="Q409" t="s">
        <v>189</v>
      </c>
      <c r="R409" t="s">
        <v>506</v>
      </c>
      <c r="S409" t="s">
        <v>507</v>
      </c>
      <c r="U409" t="s">
        <v>381</v>
      </c>
      <c r="W409" s="7" t="s">
        <v>157</v>
      </c>
      <c r="X409" t="s">
        <v>187</v>
      </c>
      <c r="Y409" t="s">
        <v>164</v>
      </c>
    </row>
    <row r="410" spans="1:25" hidden="1" x14ac:dyDescent="0.25">
      <c r="A410" s="140" t="s">
        <v>54</v>
      </c>
      <c r="B410" s="141">
        <v>45701</v>
      </c>
      <c r="C410" s="142" t="s">
        <v>302</v>
      </c>
      <c r="D410" s="142"/>
      <c r="E410" s="143">
        <v>381312</v>
      </c>
      <c r="F410" s="143">
        <v>0</v>
      </c>
      <c r="G410" s="144">
        <f>Tabla3[[#This Row],[INGRESOS]]-Tabla3[[#This Row],[EGRESOS]]</f>
        <v>-381312</v>
      </c>
      <c r="H410" s="144">
        <v>-5919591.04</v>
      </c>
      <c r="I410" s="6">
        <v>1140</v>
      </c>
      <c r="J410" s="149">
        <f>Tabla3[[#This Row],[EGRESOS]]/Tabla3[[#This Row],[TC]]</f>
        <v>334.48421052631579</v>
      </c>
      <c r="K410" s="149">
        <f>Tabla3[[#This Row],[INGRESOS]]/Tabla3[[#This Row],[TC]]</f>
        <v>0</v>
      </c>
      <c r="L410" s="7" t="s">
        <v>150</v>
      </c>
      <c r="M410" s="7" t="s">
        <v>151</v>
      </c>
      <c r="N410" s="7" t="s">
        <v>262</v>
      </c>
      <c r="O410" t="s">
        <v>159</v>
      </c>
      <c r="P410" t="s">
        <v>163</v>
      </c>
      <c r="Q410" t="s">
        <v>185</v>
      </c>
      <c r="R410" t="s">
        <v>508</v>
      </c>
      <c r="S410" t="s">
        <v>509</v>
      </c>
      <c r="U410" t="s">
        <v>380</v>
      </c>
      <c r="W410" s="7" t="s">
        <v>157</v>
      </c>
      <c r="X410" t="s">
        <v>187</v>
      </c>
      <c r="Y410" t="s">
        <v>164</v>
      </c>
    </row>
    <row r="411" spans="1:25" hidden="1" x14ac:dyDescent="0.25">
      <c r="A411" s="140" t="s">
        <v>54</v>
      </c>
      <c r="B411" s="141">
        <v>45701</v>
      </c>
      <c r="C411" s="142" t="s">
        <v>346</v>
      </c>
      <c r="D411" s="142"/>
      <c r="E411" s="143">
        <v>121</v>
      </c>
      <c r="F411" s="143">
        <v>0</v>
      </c>
      <c r="G411" s="144">
        <f>Tabla3[[#This Row],[INGRESOS]]-Tabla3[[#This Row],[EGRESOS]]</f>
        <v>-121</v>
      </c>
      <c r="H411" s="144">
        <v>-5919712.04</v>
      </c>
      <c r="I411" s="6">
        <v>1140</v>
      </c>
      <c r="J411" s="149">
        <f>Tabla3[[#This Row],[EGRESOS]]/Tabla3[[#This Row],[TC]]</f>
        <v>0.10614035087719298</v>
      </c>
      <c r="K411" s="149">
        <f>Tabla3[[#This Row],[INGRESOS]]/Tabla3[[#This Row],[TC]]</f>
        <v>0</v>
      </c>
      <c r="L411" s="7" t="s">
        <v>150</v>
      </c>
      <c r="M411" s="7" t="s">
        <v>151</v>
      </c>
      <c r="N411" s="7" t="s">
        <v>262</v>
      </c>
      <c r="O411" t="s">
        <v>159</v>
      </c>
      <c r="P411" t="s">
        <v>163</v>
      </c>
      <c r="Q411" s="7" t="s">
        <v>215</v>
      </c>
      <c r="R411" s="7"/>
      <c r="S411" s="7"/>
      <c r="T411" s="7"/>
      <c r="U411" s="7" t="s">
        <v>376</v>
      </c>
      <c r="V411" s="7"/>
      <c r="W411" s="7" t="s">
        <v>157</v>
      </c>
      <c r="X411" s="7" t="s">
        <v>6</v>
      </c>
      <c r="Y411" s="7" t="s">
        <v>164</v>
      </c>
    </row>
    <row r="412" spans="1:25" hidden="1" x14ac:dyDescent="0.25">
      <c r="A412" s="140" t="s">
        <v>54</v>
      </c>
      <c r="B412" s="141">
        <v>45701</v>
      </c>
      <c r="C412" s="142" t="s">
        <v>264</v>
      </c>
      <c r="D412" s="142"/>
      <c r="E412" s="143">
        <v>6566.6</v>
      </c>
      <c r="F412" s="143">
        <v>0</v>
      </c>
      <c r="G412" s="144">
        <f>Tabla3[[#This Row],[INGRESOS]]-Tabla3[[#This Row],[EGRESOS]]</f>
        <v>-6566.6</v>
      </c>
      <c r="H412" s="144">
        <v>-5926278.6399999997</v>
      </c>
      <c r="I412" s="6">
        <v>1140</v>
      </c>
      <c r="J412" s="149">
        <f>Tabla3[[#This Row],[EGRESOS]]/Tabla3[[#This Row],[TC]]</f>
        <v>5.7601754385964918</v>
      </c>
      <c r="K412" s="149">
        <f>Tabla3[[#This Row],[INGRESOS]]/Tabla3[[#This Row],[TC]]</f>
        <v>0</v>
      </c>
      <c r="L412" s="7" t="s">
        <v>150</v>
      </c>
      <c r="M412" s="7" t="s">
        <v>151</v>
      </c>
      <c r="N412" s="7" t="s">
        <v>262</v>
      </c>
      <c r="O412" t="s">
        <v>159</v>
      </c>
      <c r="P412" t="s">
        <v>160</v>
      </c>
      <c r="Q412" s="7" t="s">
        <v>161</v>
      </c>
      <c r="R412" s="7" t="s">
        <v>179</v>
      </c>
      <c r="S412" s="7"/>
      <c r="T412" s="7"/>
      <c r="U412" s="7" t="s">
        <v>376</v>
      </c>
      <c r="V412" s="7"/>
      <c r="W412" s="7" t="s">
        <v>157</v>
      </c>
      <c r="X412" s="7" t="s">
        <v>6</v>
      </c>
      <c r="Y412" s="7" t="s">
        <v>164</v>
      </c>
    </row>
    <row r="413" spans="1:25" hidden="1" x14ac:dyDescent="0.25">
      <c r="A413" s="140" t="s">
        <v>54</v>
      </c>
      <c r="B413" s="141">
        <v>45702</v>
      </c>
      <c r="C413" s="142" t="s">
        <v>510</v>
      </c>
      <c r="D413" s="142"/>
      <c r="E413" s="143">
        <v>0</v>
      </c>
      <c r="F413" s="143">
        <v>2000000</v>
      </c>
      <c r="G413" s="144">
        <f>Tabla3[[#This Row],[INGRESOS]]-Tabla3[[#This Row],[EGRESOS]]</f>
        <v>2000000</v>
      </c>
      <c r="H413" s="144">
        <v>-3926278.64</v>
      </c>
      <c r="I413" s="6">
        <v>1140</v>
      </c>
      <c r="J413" s="149">
        <f>Tabla3[[#This Row],[EGRESOS]]/Tabla3[[#This Row],[TC]]</f>
        <v>0</v>
      </c>
      <c r="K413" s="149">
        <f>Tabla3[[#This Row],[INGRESOS]]/Tabla3[[#This Row],[TC]]</f>
        <v>1754.3859649122808</v>
      </c>
      <c r="L413" s="7" t="s">
        <v>150</v>
      </c>
      <c r="M413" s="7" t="s">
        <v>151</v>
      </c>
      <c r="N413" s="7" t="s">
        <v>262</v>
      </c>
      <c r="O413" t="s">
        <v>153</v>
      </c>
      <c r="P413" t="s">
        <v>154</v>
      </c>
      <c r="Q413" s="7" t="s">
        <v>155</v>
      </c>
      <c r="R413" s="7" t="s">
        <v>313</v>
      </c>
      <c r="S413" s="7"/>
      <c r="T413" s="7"/>
      <c r="U413" s="7" t="s">
        <v>375</v>
      </c>
      <c r="V413" s="7"/>
      <c r="W413" s="7" t="s">
        <v>157</v>
      </c>
      <c r="X413" s="7"/>
      <c r="Y413" s="7"/>
    </row>
    <row r="414" spans="1:25" hidden="1" x14ac:dyDescent="0.25">
      <c r="A414" s="140" t="s">
        <v>54</v>
      </c>
      <c r="B414" s="141">
        <v>45702</v>
      </c>
      <c r="C414" s="142" t="s">
        <v>302</v>
      </c>
      <c r="D414" s="142"/>
      <c r="E414" s="143">
        <v>238670</v>
      </c>
      <c r="F414" s="143">
        <v>0</v>
      </c>
      <c r="G414" s="144">
        <f>Tabla3[[#This Row],[INGRESOS]]-Tabla3[[#This Row],[EGRESOS]]</f>
        <v>-238670</v>
      </c>
      <c r="H414" s="144">
        <v>-4164948.64</v>
      </c>
      <c r="I414" s="6">
        <v>1140</v>
      </c>
      <c r="J414" s="149">
        <f>Tabla3[[#This Row],[EGRESOS]]/Tabla3[[#This Row],[TC]]</f>
        <v>209.35964912280701</v>
      </c>
      <c r="K414" s="149">
        <f>Tabla3[[#This Row],[INGRESOS]]/Tabla3[[#This Row],[TC]]</f>
        <v>0</v>
      </c>
      <c r="L414" s="7" t="s">
        <v>150</v>
      </c>
      <c r="M414" s="7" t="s">
        <v>151</v>
      </c>
      <c r="N414" s="7" t="s">
        <v>262</v>
      </c>
      <c r="O414" t="s">
        <v>194</v>
      </c>
      <c r="P414" t="s">
        <v>298</v>
      </c>
      <c r="Q414" s="7" t="s">
        <v>351</v>
      </c>
      <c r="R414" s="7" t="s">
        <v>511</v>
      </c>
      <c r="S414" s="7" t="s">
        <v>512</v>
      </c>
      <c r="T414" s="7"/>
      <c r="U414" s="7" t="s">
        <v>380</v>
      </c>
      <c r="V414" s="7"/>
      <c r="W414" s="7" t="s">
        <v>157</v>
      </c>
      <c r="X414" s="7" t="s">
        <v>232</v>
      </c>
      <c r="Y414" s="7" t="s">
        <v>164</v>
      </c>
    </row>
    <row r="415" spans="1:25" hidden="1" x14ac:dyDescent="0.25">
      <c r="A415" s="140" t="s">
        <v>54</v>
      </c>
      <c r="B415" s="141">
        <v>45702</v>
      </c>
      <c r="C415" s="142" t="s">
        <v>264</v>
      </c>
      <c r="D415" s="142"/>
      <c r="E415" s="143">
        <v>1432.02</v>
      </c>
      <c r="F415" s="143">
        <v>0</v>
      </c>
      <c r="G415" s="216">
        <f>Tabla3[[#This Row],[INGRESOS]]-Tabla3[[#This Row],[EGRESOS]]</f>
        <v>-1432.02</v>
      </c>
      <c r="H415" s="144">
        <v>-4166380.66</v>
      </c>
      <c r="I415" s="6">
        <v>1140</v>
      </c>
      <c r="J415" s="149">
        <f>Tabla3[[#This Row],[EGRESOS]]/Tabla3[[#This Row],[TC]]</f>
        <v>1.2561578947368421</v>
      </c>
      <c r="K415" s="149">
        <f>Tabla3[[#This Row],[INGRESOS]]/Tabla3[[#This Row],[TC]]</f>
        <v>0</v>
      </c>
      <c r="L415" s="7" t="s">
        <v>150</v>
      </c>
      <c r="M415" s="7" t="s">
        <v>151</v>
      </c>
      <c r="N415" s="7" t="s">
        <v>262</v>
      </c>
      <c r="O415" t="s">
        <v>159</v>
      </c>
      <c r="P415" t="s">
        <v>160</v>
      </c>
      <c r="Q415" t="s">
        <v>161</v>
      </c>
      <c r="R415" t="s">
        <v>179</v>
      </c>
      <c r="U415" t="s">
        <v>376</v>
      </c>
      <c r="W415" t="s">
        <v>157</v>
      </c>
      <c r="X415" t="s">
        <v>6</v>
      </c>
      <c r="Y415" t="s">
        <v>164</v>
      </c>
    </row>
    <row r="416" spans="1:25" hidden="1" x14ac:dyDescent="0.25">
      <c r="A416" s="140" t="s">
        <v>54</v>
      </c>
      <c r="B416" s="141">
        <v>45706</v>
      </c>
      <c r="C416" s="142" t="s">
        <v>276</v>
      </c>
      <c r="D416" s="142" t="s">
        <v>513</v>
      </c>
      <c r="E416" s="143">
        <v>189690.23999999999</v>
      </c>
      <c r="F416" s="143">
        <v>0</v>
      </c>
      <c r="G416" s="216">
        <f>Tabla3[[#This Row],[INGRESOS]]-Tabla3[[#This Row],[EGRESOS]]</f>
        <v>-189690.23999999999</v>
      </c>
      <c r="H416" s="144">
        <v>-4356070.9000000004</v>
      </c>
      <c r="I416" s="6">
        <v>1140</v>
      </c>
      <c r="J416" s="149">
        <f>Tabla3[[#This Row],[EGRESOS]]/Tabla3[[#This Row],[TC]]</f>
        <v>166.39494736842104</v>
      </c>
      <c r="K416" s="149">
        <f>Tabla3[[#This Row],[INGRESOS]]/Tabla3[[#This Row],[TC]]</f>
        <v>0</v>
      </c>
      <c r="L416" s="7" t="s">
        <v>150</v>
      </c>
      <c r="M416" s="7" t="s">
        <v>151</v>
      </c>
      <c r="N416" s="7" t="s">
        <v>262</v>
      </c>
      <c r="O416" t="s">
        <v>222</v>
      </c>
      <c r="P416" t="s">
        <v>223</v>
      </c>
      <c r="Q416" t="s">
        <v>224</v>
      </c>
      <c r="S416" t="s">
        <v>285</v>
      </c>
      <c r="T416" t="s">
        <v>514</v>
      </c>
      <c r="U416" s="7" t="s">
        <v>380</v>
      </c>
      <c r="W416" t="s">
        <v>157</v>
      </c>
      <c r="X416" t="s">
        <v>232</v>
      </c>
      <c r="Y416" t="s">
        <v>164</v>
      </c>
    </row>
    <row r="417" spans="1:25" hidden="1" x14ac:dyDescent="0.25">
      <c r="A417" s="140" t="s">
        <v>54</v>
      </c>
      <c r="B417" s="141">
        <v>45706</v>
      </c>
      <c r="C417" s="142" t="s">
        <v>264</v>
      </c>
      <c r="D417" s="142"/>
      <c r="E417" s="143">
        <v>1138.1400000000001</v>
      </c>
      <c r="F417" s="143">
        <v>0</v>
      </c>
      <c r="G417" s="216">
        <f>Tabla3[[#This Row],[INGRESOS]]-Tabla3[[#This Row],[EGRESOS]]</f>
        <v>-1138.1400000000001</v>
      </c>
      <c r="H417" s="144">
        <v>-4357209.04</v>
      </c>
      <c r="I417" s="6">
        <v>1140</v>
      </c>
      <c r="J417" s="149">
        <f>Tabla3[[#This Row],[EGRESOS]]/Tabla3[[#This Row],[TC]]</f>
        <v>0.99836842105263168</v>
      </c>
      <c r="K417" s="149">
        <f>Tabla3[[#This Row],[INGRESOS]]/Tabla3[[#This Row],[TC]]</f>
        <v>0</v>
      </c>
      <c r="L417" s="7" t="s">
        <v>150</v>
      </c>
      <c r="M417" s="7" t="s">
        <v>151</v>
      </c>
      <c r="N417" s="7" t="s">
        <v>262</v>
      </c>
      <c r="O417" t="s">
        <v>159</v>
      </c>
      <c r="P417" t="s">
        <v>160</v>
      </c>
      <c r="Q417" t="s">
        <v>161</v>
      </c>
      <c r="R417" t="s">
        <v>179</v>
      </c>
      <c r="U417" t="s">
        <v>376</v>
      </c>
      <c r="W417" t="s">
        <v>157</v>
      </c>
      <c r="X417" t="s">
        <v>6</v>
      </c>
      <c r="Y417" t="s">
        <v>164</v>
      </c>
    </row>
    <row r="418" spans="1:25" hidden="1" x14ac:dyDescent="0.25">
      <c r="A418" s="140" t="s">
        <v>54</v>
      </c>
      <c r="B418" s="141">
        <v>45707</v>
      </c>
      <c r="C418" s="142" t="s">
        <v>326</v>
      </c>
      <c r="D418" s="142" t="s">
        <v>515</v>
      </c>
      <c r="E418" s="143">
        <v>421560</v>
      </c>
      <c r="F418" s="143">
        <v>0</v>
      </c>
      <c r="G418" s="216">
        <f>Tabla3[[#This Row],[INGRESOS]]-Tabla3[[#This Row],[EGRESOS]]</f>
        <v>-421560</v>
      </c>
      <c r="H418" s="144">
        <v>-4778769.04</v>
      </c>
      <c r="I418" s="6">
        <v>1140</v>
      </c>
      <c r="J418" s="149">
        <f>Tabla3[[#This Row],[EGRESOS]]/Tabla3[[#This Row],[TC]]</f>
        <v>369.78947368421052</v>
      </c>
      <c r="K418" s="149">
        <f>Tabla3[[#This Row],[INGRESOS]]/Tabla3[[#This Row],[TC]]</f>
        <v>0</v>
      </c>
      <c r="L418" s="7" t="s">
        <v>150</v>
      </c>
      <c r="M418" s="7" t="s">
        <v>151</v>
      </c>
      <c r="N418" s="7" t="s">
        <v>262</v>
      </c>
      <c r="O418" t="s">
        <v>222</v>
      </c>
      <c r="P418" t="s">
        <v>223</v>
      </c>
      <c r="Q418" t="s">
        <v>224</v>
      </c>
      <c r="S418" t="s">
        <v>285</v>
      </c>
      <c r="T418" t="s">
        <v>516</v>
      </c>
      <c r="U418" s="7" t="s">
        <v>380</v>
      </c>
      <c r="W418" t="s">
        <v>157</v>
      </c>
      <c r="X418" t="s">
        <v>232</v>
      </c>
      <c r="Y418" t="s">
        <v>164</v>
      </c>
    </row>
    <row r="419" spans="1:25" hidden="1" x14ac:dyDescent="0.25">
      <c r="A419" s="140" t="s">
        <v>54</v>
      </c>
      <c r="B419" s="141">
        <v>45707</v>
      </c>
      <c r="C419" s="142" t="s">
        <v>334</v>
      </c>
      <c r="D419" s="142"/>
      <c r="E419" s="143">
        <v>4345</v>
      </c>
      <c r="F419" s="143">
        <v>0</v>
      </c>
      <c r="G419" s="216">
        <f>Tabla3[[#This Row],[INGRESOS]]-Tabla3[[#This Row],[EGRESOS]]</f>
        <v>-4345</v>
      </c>
      <c r="H419" s="144">
        <v>-4783114.04</v>
      </c>
      <c r="I419" s="6">
        <v>1140</v>
      </c>
      <c r="J419" s="149">
        <f>Tabla3[[#This Row],[EGRESOS]]/Tabla3[[#This Row],[TC]]</f>
        <v>3.8114035087719298</v>
      </c>
      <c r="K419" s="149">
        <f>Tabla3[[#This Row],[INGRESOS]]/Tabla3[[#This Row],[TC]]</f>
        <v>0</v>
      </c>
      <c r="L419" s="7" t="s">
        <v>150</v>
      </c>
      <c r="M419" s="7" t="s">
        <v>151</v>
      </c>
      <c r="N419" s="7" t="s">
        <v>262</v>
      </c>
      <c r="O419" t="s">
        <v>159</v>
      </c>
      <c r="P419" t="s">
        <v>163</v>
      </c>
      <c r="Q419" t="s">
        <v>335</v>
      </c>
      <c r="U419" t="s">
        <v>376</v>
      </c>
      <c r="W419" t="s">
        <v>157</v>
      </c>
      <c r="X419" t="s">
        <v>6</v>
      </c>
      <c r="Y419" t="s">
        <v>164</v>
      </c>
    </row>
    <row r="420" spans="1:25" hidden="1" x14ac:dyDescent="0.25">
      <c r="A420" s="140" t="s">
        <v>54</v>
      </c>
      <c r="B420" s="141">
        <v>45707</v>
      </c>
      <c r="C420" s="142" t="s">
        <v>264</v>
      </c>
      <c r="D420" s="142"/>
      <c r="E420" s="143">
        <v>2555.4299999999998</v>
      </c>
      <c r="F420" s="143">
        <v>0</v>
      </c>
      <c r="G420" s="216">
        <f>Tabla3[[#This Row],[INGRESOS]]-Tabla3[[#This Row],[EGRESOS]]</f>
        <v>-2555.4299999999998</v>
      </c>
      <c r="H420" s="144">
        <v>-4785669.47</v>
      </c>
      <c r="I420" s="6">
        <v>1140</v>
      </c>
      <c r="J420" s="149">
        <f>Tabla3[[#This Row],[EGRESOS]]/Tabla3[[#This Row],[TC]]</f>
        <v>2.2416052631578944</v>
      </c>
      <c r="K420" s="149">
        <f>Tabla3[[#This Row],[INGRESOS]]/Tabla3[[#This Row],[TC]]</f>
        <v>0</v>
      </c>
      <c r="L420" s="7" t="s">
        <v>150</v>
      </c>
      <c r="M420" s="7" t="s">
        <v>151</v>
      </c>
      <c r="N420" s="7" t="s">
        <v>262</v>
      </c>
      <c r="O420" t="s">
        <v>159</v>
      </c>
      <c r="P420" t="s">
        <v>160</v>
      </c>
      <c r="Q420" t="s">
        <v>161</v>
      </c>
      <c r="R420" t="s">
        <v>179</v>
      </c>
      <c r="U420" t="s">
        <v>376</v>
      </c>
      <c r="W420" t="s">
        <v>157</v>
      </c>
      <c r="X420" t="s">
        <v>6</v>
      </c>
      <c r="Y420" t="s">
        <v>164</v>
      </c>
    </row>
    <row r="421" spans="1:25" hidden="1" x14ac:dyDescent="0.25">
      <c r="A421" s="140" t="s">
        <v>54</v>
      </c>
      <c r="B421" s="141">
        <v>45709</v>
      </c>
      <c r="C421" s="142" t="s">
        <v>276</v>
      </c>
      <c r="D421" s="142" t="s">
        <v>517</v>
      </c>
      <c r="E421" s="143">
        <v>392000</v>
      </c>
      <c r="F421" s="143">
        <v>0</v>
      </c>
      <c r="G421" s="216">
        <f>Tabla3[[#This Row],[INGRESOS]]-Tabla3[[#This Row],[EGRESOS]]</f>
        <v>-392000</v>
      </c>
      <c r="H421" s="144">
        <v>-5177669.47</v>
      </c>
      <c r="I421" s="6">
        <v>1140</v>
      </c>
      <c r="J421" s="149">
        <f>Tabla3[[#This Row],[EGRESOS]]/Tabla3[[#This Row],[TC]]</f>
        <v>343.85964912280701</v>
      </c>
      <c r="K421" s="149">
        <f>Tabla3[[#This Row],[INGRESOS]]/Tabla3[[#This Row],[TC]]</f>
        <v>0</v>
      </c>
      <c r="L421" s="7" t="s">
        <v>150</v>
      </c>
      <c r="M421" s="7" t="s">
        <v>151</v>
      </c>
      <c r="N421" s="7" t="s">
        <v>262</v>
      </c>
      <c r="O421" t="s">
        <v>222</v>
      </c>
      <c r="P421" t="s">
        <v>223</v>
      </c>
      <c r="Q421" t="s">
        <v>184</v>
      </c>
      <c r="R421" t="s">
        <v>185</v>
      </c>
      <c r="S421" t="s">
        <v>310</v>
      </c>
      <c r="T421" t="s">
        <v>518</v>
      </c>
      <c r="U421" s="7" t="s">
        <v>380</v>
      </c>
      <c r="W421" s="7" t="s">
        <v>157</v>
      </c>
      <c r="X421" t="s">
        <v>232</v>
      </c>
      <c r="Y421" t="s">
        <v>164</v>
      </c>
    </row>
    <row r="422" spans="1:25" hidden="1" x14ac:dyDescent="0.25">
      <c r="A422" s="140" t="s">
        <v>54</v>
      </c>
      <c r="B422" s="141">
        <v>45709</v>
      </c>
      <c r="C422" s="142" t="s">
        <v>264</v>
      </c>
      <c r="D422" s="142"/>
      <c r="E422" s="143">
        <v>2352</v>
      </c>
      <c r="F422" s="143">
        <v>0</v>
      </c>
      <c r="G422" s="216">
        <f>Tabla3[[#This Row],[INGRESOS]]-Tabla3[[#This Row],[EGRESOS]]</f>
        <v>-2352</v>
      </c>
      <c r="H422" s="144">
        <v>-5180021.47</v>
      </c>
      <c r="I422" s="6">
        <v>1140</v>
      </c>
      <c r="J422" s="149">
        <f>Tabla3[[#This Row],[EGRESOS]]/Tabla3[[#This Row],[TC]]</f>
        <v>2.0631578947368423</v>
      </c>
      <c r="K422" s="149">
        <f>Tabla3[[#This Row],[INGRESOS]]/Tabla3[[#This Row],[TC]]</f>
        <v>0</v>
      </c>
      <c r="L422" s="7" t="s">
        <v>150</v>
      </c>
      <c r="M422" s="7" t="s">
        <v>151</v>
      </c>
      <c r="N422" s="7" t="s">
        <v>262</v>
      </c>
      <c r="O422" t="s">
        <v>159</v>
      </c>
      <c r="P422" t="s">
        <v>160</v>
      </c>
      <c r="Q422" t="s">
        <v>161</v>
      </c>
      <c r="R422" t="s">
        <v>179</v>
      </c>
      <c r="U422" s="7" t="s">
        <v>376</v>
      </c>
      <c r="W422" s="7" t="s">
        <v>157</v>
      </c>
      <c r="X422" t="s">
        <v>6</v>
      </c>
      <c r="Y422" t="s">
        <v>164</v>
      </c>
    </row>
    <row r="423" spans="1:25" hidden="1" x14ac:dyDescent="0.25">
      <c r="A423" s="140" t="s">
        <v>54</v>
      </c>
      <c r="B423" s="141">
        <v>45712</v>
      </c>
      <c r="C423" s="142" t="s">
        <v>276</v>
      </c>
      <c r="D423" s="142" t="s">
        <v>519</v>
      </c>
      <c r="E423" s="143">
        <v>340000</v>
      </c>
      <c r="F423" s="143">
        <v>0</v>
      </c>
      <c r="G423" s="216">
        <f>Tabla3[[#This Row],[INGRESOS]]-Tabla3[[#This Row],[EGRESOS]]</f>
        <v>-340000</v>
      </c>
      <c r="H423" s="144">
        <v>-5520021.4699999997</v>
      </c>
      <c r="I423" s="6">
        <v>1140</v>
      </c>
      <c r="J423" s="149">
        <f>Tabla3[[#This Row],[EGRESOS]]/Tabla3[[#This Row],[TC]]</f>
        <v>298.24561403508773</v>
      </c>
      <c r="K423" s="149">
        <f>Tabla3[[#This Row],[INGRESOS]]/Tabla3[[#This Row],[TC]]</f>
        <v>0</v>
      </c>
      <c r="L423" s="7" t="s">
        <v>150</v>
      </c>
      <c r="M423" s="7" t="s">
        <v>151</v>
      </c>
      <c r="N423" s="7" t="s">
        <v>262</v>
      </c>
      <c r="O423" t="s">
        <v>194</v>
      </c>
      <c r="P423" t="s">
        <v>298</v>
      </c>
      <c r="Q423" t="s">
        <v>351</v>
      </c>
      <c r="S423" t="s">
        <v>520</v>
      </c>
      <c r="T423" t="s">
        <v>521</v>
      </c>
      <c r="U423" s="7" t="s">
        <v>380</v>
      </c>
      <c r="W423" s="7" t="s">
        <v>157</v>
      </c>
      <c r="X423" t="s">
        <v>232</v>
      </c>
      <c r="Y423" t="s">
        <v>164</v>
      </c>
    </row>
    <row r="424" spans="1:25" hidden="1" x14ac:dyDescent="0.25">
      <c r="A424" s="140" t="s">
        <v>54</v>
      </c>
      <c r="B424" s="141">
        <v>45712</v>
      </c>
      <c r="C424" s="142" t="s">
        <v>276</v>
      </c>
      <c r="D424" s="142" t="s">
        <v>522</v>
      </c>
      <c r="E424" s="143">
        <v>367727.47</v>
      </c>
      <c r="F424" s="143">
        <v>0</v>
      </c>
      <c r="G424" s="216">
        <f>Tabla3[[#This Row],[INGRESOS]]-Tabla3[[#This Row],[EGRESOS]]</f>
        <v>-367727.47</v>
      </c>
      <c r="H424" s="144">
        <v>-5887748.9400000004</v>
      </c>
      <c r="I424" s="6">
        <v>1140</v>
      </c>
      <c r="J424" s="149">
        <f>Tabla3[[#This Row],[EGRESOS]]/Tabla3[[#This Row],[TC]]</f>
        <v>322.56795614035087</v>
      </c>
      <c r="K424" s="149">
        <f>Tabla3[[#This Row],[INGRESOS]]/Tabla3[[#This Row],[TC]]</f>
        <v>0</v>
      </c>
      <c r="L424" s="7" t="s">
        <v>150</v>
      </c>
      <c r="M424" s="7" t="s">
        <v>151</v>
      </c>
      <c r="N424" s="7" t="s">
        <v>262</v>
      </c>
      <c r="O424" t="s">
        <v>194</v>
      </c>
      <c r="P424" t="s">
        <v>229</v>
      </c>
      <c r="Q424" t="s">
        <v>230</v>
      </c>
      <c r="R424" t="s">
        <v>523</v>
      </c>
      <c r="S424" t="s">
        <v>465</v>
      </c>
      <c r="T424" t="s">
        <v>524</v>
      </c>
      <c r="U424" s="7" t="s">
        <v>380</v>
      </c>
      <c r="W424" s="7" t="s">
        <v>157</v>
      </c>
      <c r="X424" t="s">
        <v>232</v>
      </c>
      <c r="Y424" t="s">
        <v>164</v>
      </c>
    </row>
    <row r="425" spans="1:25" hidden="1" x14ac:dyDescent="0.25">
      <c r="A425" s="140" t="s">
        <v>54</v>
      </c>
      <c r="B425" s="141">
        <v>45712</v>
      </c>
      <c r="C425" s="142" t="s">
        <v>276</v>
      </c>
      <c r="D425" s="142" t="s">
        <v>525</v>
      </c>
      <c r="E425" s="143">
        <v>341890.4</v>
      </c>
      <c r="F425" s="143">
        <v>0</v>
      </c>
      <c r="G425" s="216">
        <f>Tabla3[[#This Row],[INGRESOS]]-Tabla3[[#This Row],[EGRESOS]]</f>
        <v>-341890.4</v>
      </c>
      <c r="H425" s="144">
        <v>-6229639.3399999999</v>
      </c>
      <c r="I425" s="6">
        <v>1140</v>
      </c>
      <c r="J425" s="149">
        <f>Tabla3[[#This Row],[EGRESOS]]/Tabla3[[#This Row],[TC]]</f>
        <v>299.90385964912281</v>
      </c>
      <c r="K425" s="149">
        <f>Tabla3[[#This Row],[INGRESOS]]/Tabla3[[#This Row],[TC]]</f>
        <v>0</v>
      </c>
      <c r="L425" s="7" t="s">
        <v>150</v>
      </c>
      <c r="M425" s="7" t="s">
        <v>151</v>
      </c>
      <c r="N425" s="7" t="s">
        <v>262</v>
      </c>
      <c r="O425" t="s">
        <v>222</v>
      </c>
      <c r="P425" t="s">
        <v>223</v>
      </c>
      <c r="Q425" t="s">
        <v>367</v>
      </c>
      <c r="R425" t="s">
        <v>225</v>
      </c>
      <c r="S425" t="s">
        <v>368</v>
      </c>
      <c r="T425" t="s">
        <v>526</v>
      </c>
      <c r="U425" s="7" t="s">
        <v>380</v>
      </c>
      <c r="W425" s="7" t="s">
        <v>157</v>
      </c>
      <c r="X425" t="s">
        <v>232</v>
      </c>
      <c r="Y425" t="s">
        <v>164</v>
      </c>
    </row>
    <row r="426" spans="1:25" hidden="1" x14ac:dyDescent="0.25">
      <c r="A426" s="140" t="s">
        <v>54</v>
      </c>
      <c r="B426" s="141">
        <v>45712</v>
      </c>
      <c r="C426" s="142" t="s">
        <v>527</v>
      </c>
      <c r="D426" s="142"/>
      <c r="E426" s="143">
        <v>0</v>
      </c>
      <c r="F426" s="143">
        <v>500000</v>
      </c>
      <c r="G426" s="216">
        <f>Tabla3[[#This Row],[INGRESOS]]-Tabla3[[#This Row],[EGRESOS]]</f>
        <v>500000</v>
      </c>
      <c r="H426" s="145">
        <v>-5729639.3399999999</v>
      </c>
      <c r="I426" s="6">
        <v>1140</v>
      </c>
      <c r="J426" s="149">
        <f>Tabla3[[#This Row],[EGRESOS]]/Tabla3[[#This Row],[TC]]</f>
        <v>0</v>
      </c>
      <c r="K426" s="149">
        <f>Tabla3[[#This Row],[INGRESOS]]/Tabla3[[#This Row],[TC]]</f>
        <v>438.59649122807019</v>
      </c>
      <c r="L426" s="7" t="s">
        <v>150</v>
      </c>
      <c r="M426" s="7" t="s">
        <v>151</v>
      </c>
      <c r="N426" s="7" t="s">
        <v>262</v>
      </c>
      <c r="O426" t="s">
        <v>153</v>
      </c>
      <c r="P426" t="s">
        <v>154</v>
      </c>
      <c r="Q426" t="s">
        <v>155</v>
      </c>
      <c r="R426" t="s">
        <v>313</v>
      </c>
      <c r="U426" t="s">
        <v>375</v>
      </c>
      <c r="W426" s="7" t="s">
        <v>157</v>
      </c>
    </row>
    <row r="427" spans="1:25" hidden="1" x14ac:dyDescent="0.25">
      <c r="A427" s="140" t="s">
        <v>54</v>
      </c>
      <c r="B427" s="141">
        <v>45712</v>
      </c>
      <c r="C427" s="142" t="s">
        <v>267</v>
      </c>
      <c r="D427" s="142"/>
      <c r="E427" s="143">
        <v>2741.13</v>
      </c>
      <c r="F427" s="143">
        <v>0</v>
      </c>
      <c r="G427" s="216">
        <f>Tabla3[[#This Row],[INGRESOS]]-Tabla3[[#This Row],[EGRESOS]]</f>
        <v>-2741.13</v>
      </c>
      <c r="H427" s="145">
        <v>-5732380.4699999997</v>
      </c>
      <c r="I427" s="6">
        <v>1140</v>
      </c>
      <c r="J427" s="149">
        <f>Tabla3[[#This Row],[EGRESOS]]/Tabla3[[#This Row],[TC]]</f>
        <v>2.4045000000000001</v>
      </c>
      <c r="K427" s="149">
        <f>Tabla3[[#This Row],[INGRESOS]]/Tabla3[[#This Row],[TC]]</f>
        <v>0</v>
      </c>
      <c r="L427" s="7" t="s">
        <v>150</v>
      </c>
      <c r="M427" s="7" t="s">
        <v>151</v>
      </c>
      <c r="N427" s="7" t="s">
        <v>262</v>
      </c>
      <c r="O427" t="s">
        <v>159</v>
      </c>
      <c r="P427" t="s">
        <v>160</v>
      </c>
      <c r="Q427" t="s">
        <v>161</v>
      </c>
      <c r="R427" t="s">
        <v>162</v>
      </c>
      <c r="U427" s="7" t="s">
        <v>376</v>
      </c>
      <c r="W427" s="7" t="s">
        <v>157</v>
      </c>
      <c r="X427" t="s">
        <v>6</v>
      </c>
      <c r="Y427" t="s">
        <v>164</v>
      </c>
    </row>
    <row r="428" spans="1:25" hidden="1" x14ac:dyDescent="0.25">
      <c r="A428" s="140" t="s">
        <v>54</v>
      </c>
      <c r="B428" s="141">
        <v>45712</v>
      </c>
      <c r="C428" s="142" t="s">
        <v>268</v>
      </c>
      <c r="D428" s="142"/>
      <c r="E428" s="143">
        <v>391.59</v>
      </c>
      <c r="F428" s="143">
        <v>0</v>
      </c>
      <c r="G428" s="216">
        <f>Tabla3[[#This Row],[INGRESOS]]-Tabla3[[#This Row],[EGRESOS]]</f>
        <v>-391.59</v>
      </c>
      <c r="H428" s="145">
        <v>-5732772.0599999996</v>
      </c>
      <c r="I428" s="6">
        <v>1140</v>
      </c>
      <c r="J428" s="149">
        <f>Tabla3[[#This Row],[EGRESOS]]/Tabla3[[#This Row],[TC]]</f>
        <v>0.34349999999999997</v>
      </c>
      <c r="K428" s="149">
        <f>Tabla3[[#This Row],[INGRESOS]]/Tabla3[[#This Row],[TC]]</f>
        <v>0</v>
      </c>
      <c r="L428" s="7" t="s">
        <v>150</v>
      </c>
      <c r="M428" s="7" t="s">
        <v>151</v>
      </c>
      <c r="N428" s="7" t="s">
        <v>262</v>
      </c>
      <c r="O428" t="s">
        <v>159</v>
      </c>
      <c r="P428" t="s">
        <v>160</v>
      </c>
      <c r="Q428" t="s">
        <v>161</v>
      </c>
      <c r="R428" t="s">
        <v>239</v>
      </c>
      <c r="U428" s="7" t="s">
        <v>376</v>
      </c>
      <c r="W428" s="7" t="s">
        <v>157</v>
      </c>
      <c r="X428" t="s">
        <v>6</v>
      </c>
      <c r="Y428" t="s">
        <v>164</v>
      </c>
    </row>
    <row r="429" spans="1:25" hidden="1" x14ac:dyDescent="0.25">
      <c r="A429" s="140" t="s">
        <v>54</v>
      </c>
      <c r="B429" s="141">
        <v>45712</v>
      </c>
      <c r="C429" s="142" t="s">
        <v>294</v>
      </c>
      <c r="D429" s="142"/>
      <c r="E429" s="143">
        <v>13053</v>
      </c>
      <c r="F429" s="143">
        <v>0</v>
      </c>
      <c r="G429" s="216">
        <f>Tabla3[[#This Row],[INGRESOS]]-Tabla3[[#This Row],[EGRESOS]]</f>
        <v>-13053</v>
      </c>
      <c r="H429" s="145">
        <v>-5745825.0599999996</v>
      </c>
      <c r="I429" s="6">
        <v>1140</v>
      </c>
      <c r="J429" s="149">
        <f>Tabla3[[#This Row],[EGRESOS]]/Tabla3[[#This Row],[TC]]</f>
        <v>11.45</v>
      </c>
      <c r="K429" s="149">
        <f>Tabla3[[#This Row],[INGRESOS]]/Tabla3[[#This Row],[TC]]</f>
        <v>0</v>
      </c>
      <c r="L429" s="7" t="s">
        <v>150</v>
      </c>
      <c r="M429" s="7" t="s">
        <v>151</v>
      </c>
      <c r="N429" s="7" t="s">
        <v>262</v>
      </c>
      <c r="O429" t="s">
        <v>159</v>
      </c>
      <c r="P429" t="s">
        <v>163</v>
      </c>
      <c r="Q429" t="s">
        <v>215</v>
      </c>
      <c r="U429" s="7" t="s">
        <v>376</v>
      </c>
      <c r="W429" s="7" t="s">
        <v>157</v>
      </c>
      <c r="X429" t="s">
        <v>6</v>
      </c>
      <c r="Y429" t="s">
        <v>164</v>
      </c>
    </row>
    <row r="430" spans="1:25" hidden="1" x14ac:dyDescent="0.25">
      <c r="A430" s="140" t="s">
        <v>54</v>
      </c>
      <c r="B430" s="141">
        <v>45712</v>
      </c>
      <c r="C430" s="142" t="s">
        <v>264</v>
      </c>
      <c r="D430" s="142"/>
      <c r="E430" s="143">
        <v>6394.81</v>
      </c>
      <c r="F430" s="143">
        <v>0</v>
      </c>
      <c r="G430" s="216">
        <f>Tabla3[[#This Row],[INGRESOS]]-Tabla3[[#This Row],[EGRESOS]]</f>
        <v>-6394.81</v>
      </c>
      <c r="H430" s="145">
        <v>-5752219.8700000001</v>
      </c>
      <c r="I430" s="6">
        <v>1140</v>
      </c>
      <c r="J430" s="149">
        <f>Tabla3[[#This Row],[EGRESOS]]/Tabla3[[#This Row],[TC]]</f>
        <v>5.6094824561403511</v>
      </c>
      <c r="K430" s="149">
        <f>Tabla3[[#This Row],[INGRESOS]]/Tabla3[[#This Row],[TC]]</f>
        <v>0</v>
      </c>
      <c r="L430" s="7" t="s">
        <v>150</v>
      </c>
      <c r="M430" s="7" t="s">
        <v>151</v>
      </c>
      <c r="N430" s="7" t="s">
        <v>262</v>
      </c>
      <c r="O430" t="s">
        <v>159</v>
      </c>
      <c r="P430" t="s">
        <v>160</v>
      </c>
      <c r="Q430" t="s">
        <v>161</v>
      </c>
      <c r="R430" t="s">
        <v>179</v>
      </c>
      <c r="U430" s="7" t="s">
        <v>376</v>
      </c>
      <c r="W430" s="7" t="s">
        <v>157</v>
      </c>
      <c r="X430" t="s">
        <v>6</v>
      </c>
      <c r="Y430" t="s">
        <v>164</v>
      </c>
    </row>
    <row r="431" spans="1:25" hidden="1" x14ac:dyDescent="0.25">
      <c r="A431" s="140" t="s">
        <v>54</v>
      </c>
      <c r="B431" s="141">
        <v>45714</v>
      </c>
      <c r="C431" s="142" t="s">
        <v>276</v>
      </c>
      <c r="D431" s="142" t="s">
        <v>528</v>
      </c>
      <c r="E431" s="143">
        <v>292300</v>
      </c>
      <c r="F431" s="143">
        <v>0</v>
      </c>
      <c r="G431" s="216">
        <f>Tabla3[[#This Row],[INGRESOS]]-Tabla3[[#This Row],[EGRESOS]]</f>
        <v>-292300</v>
      </c>
      <c r="H431" s="145">
        <v>-6044519.8700000001</v>
      </c>
      <c r="I431" s="6">
        <v>1140</v>
      </c>
      <c r="J431" s="149">
        <f>Tabla3[[#This Row],[EGRESOS]]/Tabla3[[#This Row],[TC]]</f>
        <v>256.40350877192981</v>
      </c>
      <c r="K431" s="149">
        <f>Tabla3[[#This Row],[INGRESOS]]/Tabla3[[#This Row],[TC]]</f>
        <v>0</v>
      </c>
      <c r="L431" s="7" t="s">
        <v>150</v>
      </c>
      <c r="M431" s="7" t="s">
        <v>151</v>
      </c>
      <c r="N431" s="7" t="s">
        <v>262</v>
      </c>
      <c r="O431" t="s">
        <v>362</v>
      </c>
      <c r="P431" t="s">
        <v>240</v>
      </c>
      <c r="S431" t="s">
        <v>529</v>
      </c>
      <c r="U431" t="s">
        <v>381</v>
      </c>
      <c r="W431" t="s">
        <v>157</v>
      </c>
      <c r="X431" t="s">
        <v>187</v>
      </c>
      <c r="Y431" t="s">
        <v>164</v>
      </c>
    </row>
    <row r="432" spans="1:25" hidden="1" x14ac:dyDescent="0.25">
      <c r="A432" s="140" t="s">
        <v>54</v>
      </c>
      <c r="B432" s="141">
        <v>45714</v>
      </c>
      <c r="C432" s="142" t="s">
        <v>276</v>
      </c>
      <c r="D432" s="142" t="s">
        <v>530</v>
      </c>
      <c r="E432" s="143">
        <v>1356153.27</v>
      </c>
      <c r="F432" s="143">
        <v>0</v>
      </c>
      <c r="G432" s="216">
        <f>Tabla3[[#This Row],[INGRESOS]]-Tabla3[[#This Row],[EGRESOS]]</f>
        <v>-1356153.27</v>
      </c>
      <c r="H432" s="145">
        <v>-7400673.1399999997</v>
      </c>
      <c r="I432" s="6">
        <v>1140</v>
      </c>
      <c r="J432" s="149">
        <f>Tabla3[[#This Row],[EGRESOS]]/Tabla3[[#This Row],[TC]]</f>
        <v>1189.6081315789475</v>
      </c>
      <c r="K432" s="149">
        <f>Tabla3[[#This Row],[INGRESOS]]/Tabla3[[#This Row],[TC]]</f>
        <v>0</v>
      </c>
      <c r="L432" s="7" t="s">
        <v>150</v>
      </c>
      <c r="M432" s="7" t="s">
        <v>151</v>
      </c>
      <c r="N432" s="7" t="s">
        <v>262</v>
      </c>
      <c r="O432" t="s">
        <v>182</v>
      </c>
      <c r="P432" t="s">
        <v>183</v>
      </c>
      <c r="Q432" t="s">
        <v>189</v>
      </c>
      <c r="R432" t="s">
        <v>281</v>
      </c>
      <c r="S432" t="s">
        <v>282</v>
      </c>
      <c r="T432" t="s">
        <v>531</v>
      </c>
      <c r="U432" s="7" t="s">
        <v>380</v>
      </c>
      <c r="W432" s="7" t="s">
        <v>157</v>
      </c>
      <c r="X432" t="s">
        <v>187</v>
      </c>
      <c r="Y432" t="s">
        <v>164</v>
      </c>
    </row>
    <row r="433" spans="1:25" hidden="1" x14ac:dyDescent="0.25">
      <c r="A433" s="140" t="s">
        <v>54</v>
      </c>
      <c r="B433" s="141">
        <v>45714</v>
      </c>
      <c r="C433" s="142" t="s">
        <v>317</v>
      </c>
      <c r="D433" s="142"/>
      <c r="E433" s="143">
        <v>0</v>
      </c>
      <c r="F433" s="143">
        <v>1500000</v>
      </c>
      <c r="G433" s="216">
        <f>Tabla3[[#This Row],[INGRESOS]]-Tabla3[[#This Row],[EGRESOS]]</f>
        <v>1500000</v>
      </c>
      <c r="H433" s="145">
        <v>-5900673.1399999997</v>
      </c>
      <c r="I433" s="6">
        <v>1140</v>
      </c>
      <c r="J433" s="149">
        <f>Tabla3[[#This Row],[EGRESOS]]/Tabla3[[#This Row],[TC]]</f>
        <v>0</v>
      </c>
      <c r="K433" s="149">
        <f>Tabla3[[#This Row],[INGRESOS]]/Tabla3[[#This Row],[TC]]</f>
        <v>1315.7894736842106</v>
      </c>
      <c r="L433" s="7" t="s">
        <v>150</v>
      </c>
      <c r="M433" s="7" t="s">
        <v>151</v>
      </c>
      <c r="N433" s="7" t="s">
        <v>262</v>
      </c>
      <c r="O433" t="s">
        <v>153</v>
      </c>
      <c r="P433" t="s">
        <v>154</v>
      </c>
      <c r="Q433" t="s">
        <v>155</v>
      </c>
      <c r="R433" t="s">
        <v>318</v>
      </c>
      <c r="U433" t="s">
        <v>375</v>
      </c>
      <c r="W433" s="7" t="s">
        <v>157</v>
      </c>
    </row>
    <row r="434" spans="1:25" hidden="1" x14ac:dyDescent="0.25">
      <c r="A434" s="140" t="s">
        <v>54</v>
      </c>
      <c r="B434" s="141">
        <v>45714</v>
      </c>
      <c r="C434" s="142" t="s">
        <v>267</v>
      </c>
      <c r="D434" s="142"/>
      <c r="E434" s="143">
        <v>2741.13</v>
      </c>
      <c r="F434" s="143">
        <v>0</v>
      </c>
      <c r="G434" s="216">
        <f>Tabla3[[#This Row],[INGRESOS]]-Tabla3[[#This Row],[EGRESOS]]</f>
        <v>-2741.13</v>
      </c>
      <c r="H434" s="145">
        <v>-5903414.2699999996</v>
      </c>
      <c r="I434" s="6">
        <v>1140</v>
      </c>
      <c r="J434" s="149">
        <f>Tabla3[[#This Row],[EGRESOS]]/Tabla3[[#This Row],[TC]]</f>
        <v>2.4045000000000001</v>
      </c>
      <c r="K434" s="149">
        <f>Tabla3[[#This Row],[INGRESOS]]/Tabla3[[#This Row],[TC]]</f>
        <v>0</v>
      </c>
      <c r="L434" s="7" t="s">
        <v>150</v>
      </c>
      <c r="M434" s="7" t="s">
        <v>151</v>
      </c>
      <c r="N434" s="7" t="s">
        <v>262</v>
      </c>
      <c r="O434" t="s">
        <v>159</v>
      </c>
      <c r="P434" t="s">
        <v>160</v>
      </c>
      <c r="Q434" t="s">
        <v>161</v>
      </c>
      <c r="R434" t="s">
        <v>162</v>
      </c>
      <c r="U434" t="s">
        <v>376</v>
      </c>
      <c r="W434" s="7" t="s">
        <v>157</v>
      </c>
      <c r="X434" t="s">
        <v>6</v>
      </c>
      <c r="Y434" t="s">
        <v>164</v>
      </c>
    </row>
    <row r="435" spans="1:25" hidden="1" x14ac:dyDescent="0.25">
      <c r="A435" s="140" t="s">
        <v>54</v>
      </c>
      <c r="B435" s="141">
        <v>45714</v>
      </c>
      <c r="C435" s="142" t="s">
        <v>268</v>
      </c>
      <c r="D435" s="142"/>
      <c r="E435" s="143">
        <v>391.59</v>
      </c>
      <c r="F435" s="143">
        <v>0</v>
      </c>
      <c r="G435" s="216">
        <f>Tabla3[[#This Row],[INGRESOS]]-Tabla3[[#This Row],[EGRESOS]]</f>
        <v>-391.59</v>
      </c>
      <c r="H435" s="145">
        <v>-5903805.8600000003</v>
      </c>
      <c r="I435" s="6">
        <v>1140</v>
      </c>
      <c r="J435" s="149">
        <f>Tabla3[[#This Row],[EGRESOS]]/Tabla3[[#This Row],[TC]]</f>
        <v>0.34349999999999997</v>
      </c>
      <c r="K435" s="149">
        <f>Tabla3[[#This Row],[INGRESOS]]/Tabla3[[#This Row],[TC]]</f>
        <v>0</v>
      </c>
      <c r="L435" s="7" t="s">
        <v>150</v>
      </c>
      <c r="M435" s="7" t="s">
        <v>151</v>
      </c>
      <c r="N435" s="7" t="s">
        <v>262</v>
      </c>
      <c r="O435" t="s">
        <v>159</v>
      </c>
      <c r="P435" t="s">
        <v>160</v>
      </c>
      <c r="Q435" t="s">
        <v>161</v>
      </c>
      <c r="R435" t="s">
        <v>239</v>
      </c>
      <c r="U435" t="s">
        <v>376</v>
      </c>
      <c r="W435" s="7" t="s">
        <v>157</v>
      </c>
      <c r="X435" t="s">
        <v>6</v>
      </c>
      <c r="Y435" t="s">
        <v>164</v>
      </c>
    </row>
    <row r="436" spans="1:25" hidden="1" x14ac:dyDescent="0.25">
      <c r="A436" s="140" t="s">
        <v>54</v>
      </c>
      <c r="B436" s="141">
        <v>45714</v>
      </c>
      <c r="C436" s="142" t="s">
        <v>294</v>
      </c>
      <c r="D436" s="142"/>
      <c r="E436" s="143">
        <v>13053</v>
      </c>
      <c r="F436" s="143">
        <v>0</v>
      </c>
      <c r="G436" s="216">
        <f>Tabla3[[#This Row],[INGRESOS]]-Tabla3[[#This Row],[EGRESOS]]</f>
        <v>-13053</v>
      </c>
      <c r="H436" s="145">
        <v>-5916858.8600000003</v>
      </c>
      <c r="I436" s="6">
        <v>1140</v>
      </c>
      <c r="J436" s="149">
        <f>Tabla3[[#This Row],[EGRESOS]]/Tabla3[[#This Row],[TC]]</f>
        <v>11.45</v>
      </c>
      <c r="K436" s="149">
        <f>Tabla3[[#This Row],[INGRESOS]]/Tabla3[[#This Row],[TC]]</f>
        <v>0</v>
      </c>
      <c r="L436" s="7" t="s">
        <v>150</v>
      </c>
      <c r="M436" s="7" t="s">
        <v>151</v>
      </c>
      <c r="N436" s="7" t="s">
        <v>262</v>
      </c>
      <c r="O436" t="s">
        <v>159</v>
      </c>
      <c r="P436" t="s">
        <v>163</v>
      </c>
      <c r="Q436" t="s">
        <v>215</v>
      </c>
      <c r="U436" t="s">
        <v>376</v>
      </c>
      <c r="W436" s="7" t="s">
        <v>157</v>
      </c>
      <c r="X436" t="s">
        <v>6</v>
      </c>
      <c r="Y436" t="s">
        <v>164</v>
      </c>
    </row>
    <row r="437" spans="1:25" hidden="1" x14ac:dyDescent="0.25">
      <c r="A437" s="140" t="s">
        <v>54</v>
      </c>
      <c r="B437" s="141">
        <v>45714</v>
      </c>
      <c r="C437" s="142" t="s">
        <v>264</v>
      </c>
      <c r="D437" s="142"/>
      <c r="E437" s="143">
        <v>9987.83</v>
      </c>
      <c r="F437" s="143">
        <v>0</v>
      </c>
      <c r="G437" s="216">
        <f>Tabla3[[#This Row],[INGRESOS]]-Tabla3[[#This Row],[EGRESOS]]</f>
        <v>-9987.83</v>
      </c>
      <c r="H437" s="145">
        <v>-5926846.6900000004</v>
      </c>
      <c r="I437" s="6">
        <v>1140</v>
      </c>
      <c r="J437" s="149">
        <f>Tabla3[[#This Row],[EGRESOS]]/Tabla3[[#This Row],[TC]]</f>
        <v>8.7612543859649126</v>
      </c>
      <c r="K437" s="149">
        <f>Tabla3[[#This Row],[INGRESOS]]/Tabla3[[#This Row],[TC]]</f>
        <v>0</v>
      </c>
      <c r="L437" s="7" t="s">
        <v>150</v>
      </c>
      <c r="M437" s="7" t="s">
        <v>151</v>
      </c>
      <c r="N437" s="7" t="s">
        <v>262</v>
      </c>
      <c r="O437" t="s">
        <v>159</v>
      </c>
      <c r="P437" t="s">
        <v>160</v>
      </c>
      <c r="Q437" t="s">
        <v>161</v>
      </c>
      <c r="R437" t="s">
        <v>179</v>
      </c>
      <c r="U437" t="s">
        <v>376</v>
      </c>
      <c r="W437" s="7" t="s">
        <v>157</v>
      </c>
      <c r="X437" t="s">
        <v>6</v>
      </c>
      <c r="Y437" t="s">
        <v>164</v>
      </c>
    </row>
    <row r="438" spans="1:25" hidden="1" x14ac:dyDescent="0.25">
      <c r="A438" s="140" t="s">
        <v>54</v>
      </c>
      <c r="B438" s="141">
        <v>45715</v>
      </c>
      <c r="C438" s="142" t="s">
        <v>267</v>
      </c>
      <c r="D438" s="142"/>
      <c r="E438" s="143">
        <v>1739.43</v>
      </c>
      <c r="F438" s="143">
        <v>0</v>
      </c>
      <c r="G438" s="216">
        <f>Tabla3[[#This Row],[INGRESOS]]-Tabla3[[#This Row],[EGRESOS]]</f>
        <v>-1739.43</v>
      </c>
      <c r="H438" s="145">
        <v>-5928586.1200000001</v>
      </c>
      <c r="I438" s="6">
        <v>1140</v>
      </c>
      <c r="J438" s="149">
        <f>Tabla3[[#This Row],[EGRESOS]]/Tabla3[[#This Row],[TC]]</f>
        <v>1.5258157894736843</v>
      </c>
      <c r="K438" s="149">
        <f>Tabla3[[#This Row],[INGRESOS]]/Tabla3[[#This Row],[TC]]</f>
        <v>0</v>
      </c>
      <c r="L438" s="7" t="s">
        <v>150</v>
      </c>
      <c r="M438" s="7" t="s">
        <v>151</v>
      </c>
      <c r="N438" s="7" t="s">
        <v>262</v>
      </c>
      <c r="O438" t="s">
        <v>159</v>
      </c>
      <c r="P438" t="s">
        <v>160</v>
      </c>
      <c r="Q438" t="s">
        <v>161</v>
      </c>
      <c r="R438" t="s">
        <v>162</v>
      </c>
      <c r="U438" t="s">
        <v>376</v>
      </c>
      <c r="W438" s="7" t="s">
        <v>157</v>
      </c>
      <c r="X438" t="s">
        <v>6</v>
      </c>
      <c r="Y438" t="s">
        <v>164</v>
      </c>
    </row>
    <row r="439" spans="1:25" hidden="1" x14ac:dyDescent="0.25">
      <c r="A439" s="140" t="s">
        <v>54</v>
      </c>
      <c r="B439" s="141">
        <v>45715</v>
      </c>
      <c r="C439" s="142" t="s">
        <v>268</v>
      </c>
      <c r="D439" s="142"/>
      <c r="E439" s="143">
        <v>248.49</v>
      </c>
      <c r="F439" s="143">
        <v>0</v>
      </c>
      <c r="G439" s="216">
        <f>Tabla3[[#This Row],[INGRESOS]]-Tabla3[[#This Row],[EGRESOS]]</f>
        <v>-248.49</v>
      </c>
      <c r="H439" s="145">
        <v>-5928834.6100000003</v>
      </c>
      <c r="I439" s="6">
        <v>1140</v>
      </c>
      <c r="J439" s="149">
        <f>Tabla3[[#This Row],[EGRESOS]]/Tabla3[[#This Row],[TC]]</f>
        <v>0.21797368421052632</v>
      </c>
      <c r="K439" s="149">
        <f>Tabla3[[#This Row],[INGRESOS]]/Tabla3[[#This Row],[TC]]</f>
        <v>0</v>
      </c>
      <c r="L439" s="7" t="s">
        <v>150</v>
      </c>
      <c r="M439" s="7" t="s">
        <v>151</v>
      </c>
      <c r="N439" s="7" t="s">
        <v>262</v>
      </c>
      <c r="O439" t="s">
        <v>159</v>
      </c>
      <c r="P439" t="s">
        <v>160</v>
      </c>
      <c r="Q439" t="s">
        <v>161</v>
      </c>
      <c r="R439" t="s">
        <v>239</v>
      </c>
      <c r="U439" t="s">
        <v>376</v>
      </c>
      <c r="W439" s="7" t="s">
        <v>157</v>
      </c>
      <c r="X439" t="s">
        <v>6</v>
      </c>
      <c r="Y439" t="s">
        <v>164</v>
      </c>
    </row>
    <row r="440" spans="1:25" hidden="1" x14ac:dyDescent="0.25">
      <c r="A440" s="140" t="s">
        <v>54</v>
      </c>
      <c r="B440" s="141">
        <v>45715</v>
      </c>
      <c r="C440" s="142" t="s">
        <v>360</v>
      </c>
      <c r="D440" s="142"/>
      <c r="E440" s="143">
        <v>8283</v>
      </c>
      <c r="F440" s="143">
        <v>0</v>
      </c>
      <c r="G440" s="216">
        <f>Tabla3[[#This Row],[INGRESOS]]-Tabla3[[#This Row],[EGRESOS]]</f>
        <v>-8283</v>
      </c>
      <c r="H440" s="145">
        <v>-5937117.6100000003</v>
      </c>
      <c r="I440" s="6">
        <v>1140</v>
      </c>
      <c r="J440" s="149">
        <f>Tabla3[[#This Row],[EGRESOS]]/Tabla3[[#This Row],[TC]]</f>
        <v>7.2657894736842108</v>
      </c>
      <c r="K440" s="149">
        <f>Tabla3[[#This Row],[INGRESOS]]/Tabla3[[#This Row],[TC]]</f>
        <v>0</v>
      </c>
      <c r="L440" s="7" t="s">
        <v>150</v>
      </c>
      <c r="M440" s="7" t="s">
        <v>151</v>
      </c>
      <c r="N440" s="7" t="s">
        <v>262</v>
      </c>
      <c r="O440" t="s">
        <v>159</v>
      </c>
      <c r="P440" t="s">
        <v>163</v>
      </c>
      <c r="Q440" t="s">
        <v>215</v>
      </c>
      <c r="U440" t="s">
        <v>376</v>
      </c>
      <c r="W440" s="7" t="s">
        <v>157</v>
      </c>
      <c r="X440" t="s">
        <v>6</v>
      </c>
      <c r="Y440" t="s">
        <v>164</v>
      </c>
    </row>
    <row r="441" spans="1:25" hidden="1" x14ac:dyDescent="0.25">
      <c r="A441" s="140" t="s">
        <v>54</v>
      </c>
      <c r="B441" s="141">
        <v>45715</v>
      </c>
      <c r="C441" s="142" t="s">
        <v>264</v>
      </c>
      <c r="D441" s="142"/>
      <c r="E441" s="143">
        <v>61.63</v>
      </c>
      <c r="F441" s="143">
        <v>0</v>
      </c>
      <c r="G441" s="216">
        <f>Tabla3[[#This Row],[INGRESOS]]-Tabla3[[#This Row],[EGRESOS]]</f>
        <v>-61.63</v>
      </c>
      <c r="H441" s="145">
        <v>-5937179.2400000002</v>
      </c>
      <c r="I441" s="6">
        <v>1140</v>
      </c>
      <c r="J441" s="149">
        <f>Tabla3[[#This Row],[EGRESOS]]/Tabla3[[#This Row],[TC]]</f>
        <v>5.4061403508771935E-2</v>
      </c>
      <c r="K441" s="149">
        <f>Tabla3[[#This Row],[INGRESOS]]/Tabla3[[#This Row],[TC]]</f>
        <v>0</v>
      </c>
      <c r="L441" s="7" t="s">
        <v>150</v>
      </c>
      <c r="M441" s="7" t="s">
        <v>151</v>
      </c>
      <c r="N441" s="7" t="s">
        <v>262</v>
      </c>
      <c r="O441" t="s">
        <v>159</v>
      </c>
      <c r="P441" t="s">
        <v>160</v>
      </c>
      <c r="Q441" t="s">
        <v>161</v>
      </c>
      <c r="R441" t="s">
        <v>179</v>
      </c>
      <c r="U441" t="s">
        <v>376</v>
      </c>
      <c r="W441" s="7" t="s">
        <v>157</v>
      </c>
      <c r="X441" t="s">
        <v>6</v>
      </c>
      <c r="Y441" t="s">
        <v>164</v>
      </c>
    </row>
    <row r="442" spans="1:25" hidden="1" x14ac:dyDescent="0.25">
      <c r="A442" s="193" t="s">
        <v>54</v>
      </c>
      <c r="B442" s="158">
        <v>45715</v>
      </c>
      <c r="C442" s="159" t="s">
        <v>295</v>
      </c>
      <c r="D442" s="159"/>
      <c r="E442" s="160">
        <v>52018.25</v>
      </c>
      <c r="F442" s="160">
        <v>0</v>
      </c>
      <c r="G442" s="217">
        <f>Tabla3[[#This Row],[INGRESOS]]-Tabla3[[#This Row],[EGRESOS]]</f>
        <v>-52018.25</v>
      </c>
      <c r="H442" s="157">
        <v>-5989197.4900000002</v>
      </c>
      <c r="I442" s="218">
        <v>1140</v>
      </c>
      <c r="J442" s="162">
        <f>Tabla3[[#This Row],[EGRESOS]]/Tabla3[[#This Row],[TC]]</f>
        <v>45.63004385964912</v>
      </c>
      <c r="K442" s="162">
        <f>Tabla3[[#This Row],[INGRESOS]]/Tabla3[[#This Row],[TC]]</f>
        <v>0</v>
      </c>
      <c r="L442" s="125" t="s">
        <v>150</v>
      </c>
      <c r="M442" s="125" t="s">
        <v>151</v>
      </c>
      <c r="N442" s="125" t="s">
        <v>262</v>
      </c>
      <c r="O442" s="195" t="s">
        <v>153</v>
      </c>
      <c r="P442" s="195" t="s">
        <v>154</v>
      </c>
      <c r="Q442" s="195" t="s">
        <v>155</v>
      </c>
      <c r="R442" s="195" t="s">
        <v>308</v>
      </c>
      <c r="S442" s="195"/>
      <c r="T442" s="195"/>
      <c r="U442" s="195" t="s">
        <v>375</v>
      </c>
      <c r="V442" s="195"/>
      <c r="W442" s="125" t="s">
        <v>157</v>
      </c>
      <c r="X442" s="195"/>
      <c r="Y442" s="195"/>
    </row>
    <row r="443" spans="1:25" hidden="1" x14ac:dyDescent="0.25">
      <c r="A443" s="140" t="s">
        <v>55</v>
      </c>
      <c r="B443" s="141">
        <v>45721</v>
      </c>
      <c r="C443" s="142" t="s">
        <v>267</v>
      </c>
      <c r="D443" s="142"/>
      <c r="E443" s="143">
        <v>16445.400000000001</v>
      </c>
      <c r="F443" s="143">
        <v>0</v>
      </c>
      <c r="G443" s="216">
        <f>Tabla3[[#This Row],[INGRESOS]]-Tabla3[[#This Row],[EGRESOS]]</f>
        <v>-16445.400000000001</v>
      </c>
      <c r="H443" s="144">
        <v>-6005642.8899999997</v>
      </c>
      <c r="I443" s="6">
        <v>1140</v>
      </c>
      <c r="J443" s="149">
        <f>Tabla3[[#This Row],[EGRESOS]]/Tabla3[[#This Row],[TC]]</f>
        <v>14.425789473684212</v>
      </c>
      <c r="K443" s="149">
        <f>Tabla3[[#This Row],[INGRESOS]]/Tabla3[[#This Row],[TC]]</f>
        <v>0</v>
      </c>
      <c r="L443" s="7" t="s">
        <v>150</v>
      </c>
      <c r="M443" s="7" t="s">
        <v>151</v>
      </c>
      <c r="N443" s="7" t="s">
        <v>262</v>
      </c>
      <c r="O443" t="s">
        <v>159</v>
      </c>
      <c r="P443" t="s">
        <v>160</v>
      </c>
      <c r="Q443" t="s">
        <v>161</v>
      </c>
      <c r="R443" t="s">
        <v>162</v>
      </c>
      <c r="U443" t="s">
        <v>376</v>
      </c>
      <c r="W443" s="7" t="s">
        <v>157</v>
      </c>
      <c r="X443" t="s">
        <v>6</v>
      </c>
      <c r="Y443" t="s">
        <v>164</v>
      </c>
    </row>
    <row r="444" spans="1:25" hidden="1" x14ac:dyDescent="0.25">
      <c r="A444" s="193" t="s">
        <v>55</v>
      </c>
      <c r="B444" s="158">
        <v>45721</v>
      </c>
      <c r="C444" s="159" t="s">
        <v>268</v>
      </c>
      <c r="D444" s="159"/>
      <c r="E444" s="160">
        <v>2349.34</v>
      </c>
      <c r="F444" s="160">
        <v>0</v>
      </c>
      <c r="G444" s="217">
        <f>Tabla3[[#This Row],[INGRESOS]]-Tabla3[[#This Row],[EGRESOS]]</f>
        <v>-2349.34</v>
      </c>
      <c r="H444" s="194">
        <v>-6007992.2300000004</v>
      </c>
      <c r="I444" s="218">
        <v>1140</v>
      </c>
      <c r="J444" s="162">
        <f>Tabla3[[#This Row],[EGRESOS]]/Tabla3[[#This Row],[TC]]</f>
        <v>2.0608245614035088</v>
      </c>
      <c r="K444" s="162">
        <f>Tabla3[[#This Row],[INGRESOS]]/Tabla3[[#This Row],[TC]]</f>
        <v>0</v>
      </c>
      <c r="L444" s="125" t="s">
        <v>150</v>
      </c>
      <c r="M444" s="125" t="s">
        <v>151</v>
      </c>
      <c r="N444" s="125" t="s">
        <v>262</v>
      </c>
      <c r="O444" s="195" t="s">
        <v>159</v>
      </c>
      <c r="P444" s="195" t="s">
        <v>160</v>
      </c>
      <c r="Q444" s="195" t="s">
        <v>161</v>
      </c>
      <c r="R444" s="195" t="s">
        <v>239</v>
      </c>
      <c r="S444" s="195"/>
      <c r="T444" s="195"/>
      <c r="U444" s="195" t="s">
        <v>376</v>
      </c>
      <c r="V444" s="195"/>
      <c r="W444" s="125" t="s">
        <v>157</v>
      </c>
      <c r="X444" s="195" t="s">
        <v>6</v>
      </c>
      <c r="Y444" s="195" t="s">
        <v>164</v>
      </c>
    </row>
    <row r="445" spans="1:25" hidden="1" x14ac:dyDescent="0.25">
      <c r="A445" s="193" t="s">
        <v>55</v>
      </c>
      <c r="B445" s="158">
        <v>45721</v>
      </c>
      <c r="C445" s="159" t="s">
        <v>273</v>
      </c>
      <c r="D445" s="159"/>
      <c r="E445" s="160">
        <v>156622.82999999999</v>
      </c>
      <c r="F445" s="160">
        <v>0</v>
      </c>
      <c r="G445" s="217">
        <f>Tabla3[[#This Row],[INGRESOS]]-Tabla3[[#This Row],[EGRESOS]]</f>
        <v>-156622.82999999999</v>
      </c>
      <c r="H445" s="194">
        <v>-6164615.0599999996</v>
      </c>
      <c r="I445" s="218">
        <v>1140</v>
      </c>
      <c r="J445" s="162">
        <f>Tabla3[[#This Row],[EGRESOS]]/Tabla3[[#This Row],[TC]]</f>
        <v>137.38844736842105</v>
      </c>
      <c r="K445" s="162">
        <f>Tabla3[[#This Row],[INGRESOS]]/Tabla3[[#This Row],[TC]]</f>
        <v>0</v>
      </c>
      <c r="L445" s="125" t="s">
        <v>150</v>
      </c>
      <c r="M445" s="125" t="s">
        <v>151</v>
      </c>
      <c r="N445" s="125" t="s">
        <v>262</v>
      </c>
      <c r="O445" s="195" t="s">
        <v>159</v>
      </c>
      <c r="P445" s="195" t="s">
        <v>235</v>
      </c>
      <c r="Q445" s="195" t="s">
        <v>236</v>
      </c>
      <c r="R445" s="195"/>
      <c r="S445" s="195"/>
      <c r="T445" s="195"/>
      <c r="U445" s="195" t="s">
        <v>376</v>
      </c>
      <c r="V445" s="195"/>
      <c r="W445" s="125" t="s">
        <v>157</v>
      </c>
      <c r="X445" s="195" t="s">
        <v>6</v>
      </c>
      <c r="Y445" s="195" t="s">
        <v>164</v>
      </c>
    </row>
    <row r="446" spans="1:25" hidden="1" x14ac:dyDescent="0.25">
      <c r="A446" s="193" t="s">
        <v>55</v>
      </c>
      <c r="B446" s="158">
        <v>45721</v>
      </c>
      <c r="C446" s="159" t="s">
        <v>276</v>
      </c>
      <c r="D446" s="159" t="s">
        <v>532</v>
      </c>
      <c r="E446" s="160">
        <v>392000</v>
      </c>
      <c r="F446" s="160">
        <v>0</v>
      </c>
      <c r="G446" s="217">
        <f>Tabla3[[#This Row],[INGRESOS]]-Tabla3[[#This Row],[EGRESOS]]</f>
        <v>-392000</v>
      </c>
      <c r="H446" s="157">
        <v>-6556615.0599999996</v>
      </c>
      <c r="I446" s="218">
        <v>1140</v>
      </c>
      <c r="J446" s="162">
        <f>Tabla3[[#This Row],[EGRESOS]]/Tabla3[[#This Row],[TC]]</f>
        <v>343.85964912280701</v>
      </c>
      <c r="K446" s="162">
        <f>Tabla3[[#This Row],[INGRESOS]]/Tabla3[[#This Row],[TC]]</f>
        <v>0</v>
      </c>
      <c r="L446" s="125" t="s">
        <v>150</v>
      </c>
      <c r="M446" s="125" t="s">
        <v>151</v>
      </c>
      <c r="N446" s="125" t="s">
        <v>262</v>
      </c>
      <c r="O446" s="195" t="s">
        <v>222</v>
      </c>
      <c r="P446" s="195" t="s">
        <v>223</v>
      </c>
      <c r="Q446" s="195" t="s">
        <v>184</v>
      </c>
      <c r="R446" s="195" t="s">
        <v>185</v>
      </c>
      <c r="S446" s="195" t="s">
        <v>310</v>
      </c>
      <c r="T446" s="195" t="s">
        <v>533</v>
      </c>
      <c r="U446" s="195" t="s">
        <v>380</v>
      </c>
      <c r="V446" s="195"/>
      <c r="W446" s="125" t="s">
        <v>157</v>
      </c>
      <c r="X446" s="195" t="s">
        <v>187</v>
      </c>
      <c r="Y446" s="195" t="s">
        <v>164</v>
      </c>
    </row>
    <row r="447" spans="1:25" hidden="1" x14ac:dyDescent="0.25">
      <c r="A447" s="193" t="s">
        <v>55</v>
      </c>
      <c r="B447" s="158">
        <v>45721</v>
      </c>
      <c r="C447" s="159" t="s">
        <v>276</v>
      </c>
      <c r="D447" s="159" t="s">
        <v>534</v>
      </c>
      <c r="E447" s="160">
        <v>1000000</v>
      </c>
      <c r="F447" s="160">
        <v>0</v>
      </c>
      <c r="G447" s="217">
        <f>Tabla3[[#This Row],[INGRESOS]]-Tabla3[[#This Row],[EGRESOS]]</f>
        <v>-1000000</v>
      </c>
      <c r="H447" s="157">
        <v>-7556615.0599999996</v>
      </c>
      <c r="I447" s="218">
        <v>1140</v>
      </c>
      <c r="J447" s="162">
        <f>Tabla3[[#This Row],[EGRESOS]]/Tabla3[[#This Row],[TC]]</f>
        <v>877.19298245614038</v>
      </c>
      <c r="K447" s="162">
        <f>Tabla3[[#This Row],[INGRESOS]]/Tabla3[[#This Row],[TC]]</f>
        <v>0</v>
      </c>
      <c r="L447" s="125" t="s">
        <v>150</v>
      </c>
      <c r="M447" s="125" t="s">
        <v>151</v>
      </c>
      <c r="N447" s="125" t="s">
        <v>262</v>
      </c>
      <c r="O447" s="195" t="s">
        <v>222</v>
      </c>
      <c r="P447" s="195" t="s">
        <v>223</v>
      </c>
      <c r="Q447" s="195" t="s">
        <v>367</v>
      </c>
      <c r="R447" s="195" t="s">
        <v>225</v>
      </c>
      <c r="S447" s="195" t="s">
        <v>535</v>
      </c>
      <c r="T447" s="195"/>
      <c r="U447" s="195" t="s">
        <v>380</v>
      </c>
      <c r="V447" s="195"/>
      <c r="W447" s="125" t="s">
        <v>157</v>
      </c>
      <c r="X447" s="195" t="s">
        <v>187</v>
      </c>
      <c r="Y447" s="195" t="s">
        <v>164</v>
      </c>
    </row>
    <row r="448" spans="1:25" hidden="1" x14ac:dyDescent="0.25">
      <c r="A448" s="193" t="s">
        <v>55</v>
      </c>
      <c r="B448" s="158">
        <v>45721</v>
      </c>
      <c r="C448" s="159" t="s">
        <v>276</v>
      </c>
      <c r="D448" s="159" t="s">
        <v>536</v>
      </c>
      <c r="E448" s="160">
        <v>839778.78</v>
      </c>
      <c r="F448" s="160">
        <v>0</v>
      </c>
      <c r="G448" s="217">
        <f>Tabla3[[#This Row],[INGRESOS]]-Tabla3[[#This Row],[EGRESOS]]</f>
        <v>-839778.78</v>
      </c>
      <c r="H448" s="157">
        <v>-8396393.8399999999</v>
      </c>
      <c r="I448" s="218">
        <v>1140</v>
      </c>
      <c r="J448" s="162">
        <f>Tabla3[[#This Row],[EGRESOS]]/Tabla3[[#This Row],[TC]]</f>
        <v>736.64805263157893</v>
      </c>
      <c r="K448" s="162">
        <f>Tabla3[[#This Row],[INGRESOS]]/Tabla3[[#This Row],[TC]]</f>
        <v>0</v>
      </c>
      <c r="L448" s="125" t="s">
        <v>150</v>
      </c>
      <c r="M448" s="125" t="s">
        <v>151</v>
      </c>
      <c r="N448" s="125" t="s">
        <v>262</v>
      </c>
      <c r="O448" s="195" t="s">
        <v>182</v>
      </c>
      <c r="P448" s="195" t="s">
        <v>183</v>
      </c>
      <c r="Q448" s="195" t="s">
        <v>189</v>
      </c>
      <c r="R448" s="195" t="s">
        <v>281</v>
      </c>
      <c r="S448" s="195" t="s">
        <v>282</v>
      </c>
      <c r="T448" s="195" t="s">
        <v>537</v>
      </c>
      <c r="U448" s="195" t="s">
        <v>380</v>
      </c>
      <c r="V448" s="195"/>
      <c r="W448" s="125" t="s">
        <v>157</v>
      </c>
      <c r="X448" s="195" t="s">
        <v>187</v>
      </c>
      <c r="Y448" s="195" t="s">
        <v>164</v>
      </c>
    </row>
    <row r="449" spans="1:25" hidden="1" x14ac:dyDescent="0.25">
      <c r="A449" s="193" t="s">
        <v>55</v>
      </c>
      <c r="B449" s="158">
        <v>45721</v>
      </c>
      <c r="C449" s="159" t="s">
        <v>317</v>
      </c>
      <c r="D449" s="159"/>
      <c r="E449" s="160">
        <v>0</v>
      </c>
      <c r="F449" s="160">
        <v>300000</v>
      </c>
      <c r="G449" s="194">
        <f>Tabla3[[#This Row],[INGRESOS]]-Tabla3[[#This Row],[EGRESOS]]</f>
        <v>300000</v>
      </c>
      <c r="H449" s="157"/>
      <c r="I449" s="218">
        <v>1140</v>
      </c>
      <c r="J449" s="162">
        <f>Tabla3[[#This Row],[EGRESOS]]/Tabla3[[#This Row],[TC]]</f>
        <v>0</v>
      </c>
      <c r="K449" s="162">
        <f>Tabla3[[#This Row],[INGRESOS]]/Tabla3[[#This Row],[TC]]</f>
        <v>263.15789473684208</v>
      </c>
      <c r="L449" s="125" t="s">
        <v>150</v>
      </c>
      <c r="M449" s="125" t="s">
        <v>151</v>
      </c>
      <c r="N449" s="125" t="s">
        <v>262</v>
      </c>
      <c r="O449" s="195" t="s">
        <v>153</v>
      </c>
      <c r="P449" s="195" t="s">
        <v>154</v>
      </c>
      <c r="Q449" s="195" t="s">
        <v>155</v>
      </c>
      <c r="R449" s="195" t="s">
        <v>318</v>
      </c>
      <c r="S449" s="195"/>
      <c r="T449" s="195"/>
      <c r="U449" s="195" t="s">
        <v>375</v>
      </c>
      <c r="V449" s="195"/>
      <c r="W449" s="125" t="s">
        <v>157</v>
      </c>
      <c r="X449" s="195"/>
      <c r="Y449" s="195"/>
    </row>
    <row r="450" spans="1:25" hidden="1" x14ac:dyDescent="0.25">
      <c r="A450" s="193" t="s">
        <v>55</v>
      </c>
      <c r="B450" s="158">
        <v>45721</v>
      </c>
      <c r="C450" s="159" t="s">
        <v>317</v>
      </c>
      <c r="D450" s="159"/>
      <c r="E450" s="160">
        <v>0</v>
      </c>
      <c r="F450" s="160">
        <v>1400000</v>
      </c>
      <c r="G450" s="194">
        <f>Tabla3[[#This Row],[INGRESOS]]-Tabla3[[#This Row],[EGRESOS]]</f>
        <v>1400000</v>
      </c>
      <c r="H450" s="194">
        <v>-6696393.8399999999</v>
      </c>
      <c r="I450" s="218">
        <v>1140</v>
      </c>
      <c r="J450" s="162">
        <f>Tabla3[[#This Row],[EGRESOS]]/Tabla3[[#This Row],[TC]]</f>
        <v>0</v>
      </c>
      <c r="K450" s="162">
        <f>Tabla3[[#This Row],[INGRESOS]]/Tabla3[[#This Row],[TC]]</f>
        <v>1228.0701754385964</v>
      </c>
      <c r="L450" s="125" t="s">
        <v>150</v>
      </c>
      <c r="M450" s="125" t="s">
        <v>151</v>
      </c>
      <c r="N450" s="125" t="s">
        <v>262</v>
      </c>
      <c r="O450" s="195" t="s">
        <v>153</v>
      </c>
      <c r="P450" s="195" t="s">
        <v>154</v>
      </c>
      <c r="Q450" s="195" t="s">
        <v>155</v>
      </c>
      <c r="R450" s="125" t="s">
        <v>538</v>
      </c>
      <c r="S450" s="195"/>
      <c r="T450" s="195"/>
      <c r="U450" s="195" t="s">
        <v>375</v>
      </c>
      <c r="V450" s="195"/>
      <c r="W450" s="125" t="s">
        <v>157</v>
      </c>
      <c r="X450" s="195"/>
      <c r="Y450" s="195"/>
    </row>
    <row r="451" spans="1:25" hidden="1" x14ac:dyDescent="0.25">
      <c r="A451" s="193" t="s">
        <v>55</v>
      </c>
      <c r="B451" s="158">
        <v>45721</v>
      </c>
      <c r="C451" s="159" t="s">
        <v>539</v>
      </c>
      <c r="D451" s="159"/>
      <c r="E451" s="160">
        <v>0</v>
      </c>
      <c r="F451" s="160">
        <v>90000</v>
      </c>
      <c r="G451" s="194">
        <f>Tabla3[[#This Row],[INGRESOS]]-Tabla3[[#This Row],[EGRESOS]]</f>
        <v>90000</v>
      </c>
      <c r="H451" s="194">
        <v>-6606393.8399999999</v>
      </c>
      <c r="I451" s="218">
        <v>1140</v>
      </c>
      <c r="J451" s="162">
        <f>Tabla3[[#This Row],[EGRESOS]]/Tabla3[[#This Row],[TC]]</f>
        <v>0</v>
      </c>
      <c r="K451" s="162">
        <f>Tabla3[[#This Row],[INGRESOS]]/Tabla3[[#This Row],[TC]]</f>
        <v>78.94736842105263</v>
      </c>
      <c r="L451" s="125" t="s">
        <v>150</v>
      </c>
      <c r="M451" s="125" t="s">
        <v>151</v>
      </c>
      <c r="N451" s="125" t="s">
        <v>262</v>
      </c>
      <c r="O451" s="195" t="s">
        <v>153</v>
      </c>
      <c r="P451" s="195" t="s">
        <v>154</v>
      </c>
      <c r="Q451" s="195" t="s">
        <v>155</v>
      </c>
      <c r="R451" s="125" t="s">
        <v>460</v>
      </c>
      <c r="S451" s="195"/>
      <c r="T451" s="195"/>
      <c r="U451" s="195" t="s">
        <v>375</v>
      </c>
      <c r="V451" s="195"/>
      <c r="W451" s="125" t="s">
        <v>157</v>
      </c>
      <c r="X451" s="195"/>
      <c r="Y451" s="195"/>
    </row>
    <row r="452" spans="1:25" hidden="1" x14ac:dyDescent="0.25">
      <c r="A452" s="193" t="s">
        <v>55</v>
      </c>
      <c r="B452" s="158">
        <v>45721</v>
      </c>
      <c r="C452" s="159" t="s">
        <v>540</v>
      </c>
      <c r="D452" s="159"/>
      <c r="E452" s="160">
        <v>0</v>
      </c>
      <c r="F452" s="160">
        <v>290000</v>
      </c>
      <c r="G452" s="194">
        <f>Tabla3[[#This Row],[INGRESOS]]-Tabla3[[#This Row],[EGRESOS]]</f>
        <v>290000</v>
      </c>
      <c r="H452" s="194">
        <v>-6316393.8399999999</v>
      </c>
      <c r="I452" s="218">
        <v>1140</v>
      </c>
      <c r="J452" s="162">
        <f>Tabla3[[#This Row],[EGRESOS]]/Tabla3[[#This Row],[TC]]</f>
        <v>0</v>
      </c>
      <c r="K452" s="162">
        <f>Tabla3[[#This Row],[INGRESOS]]/Tabla3[[#This Row],[TC]]</f>
        <v>254.38596491228071</v>
      </c>
      <c r="L452" s="125" t="s">
        <v>150</v>
      </c>
      <c r="M452" s="125" t="s">
        <v>151</v>
      </c>
      <c r="N452" s="125" t="s">
        <v>262</v>
      </c>
      <c r="O452" s="195" t="s">
        <v>153</v>
      </c>
      <c r="P452" s="195" t="s">
        <v>154</v>
      </c>
      <c r="Q452" s="195" t="s">
        <v>155</v>
      </c>
      <c r="R452" s="125" t="s">
        <v>292</v>
      </c>
      <c r="S452" s="195"/>
      <c r="T452" s="195"/>
      <c r="U452" s="195" t="s">
        <v>375</v>
      </c>
      <c r="V452" s="195"/>
      <c r="W452" s="125" t="s">
        <v>157</v>
      </c>
      <c r="X452" s="195"/>
      <c r="Y452" s="195"/>
    </row>
    <row r="453" spans="1:25" hidden="1" x14ac:dyDescent="0.25">
      <c r="A453" s="193" t="s">
        <v>55</v>
      </c>
      <c r="B453" s="158">
        <v>45721</v>
      </c>
      <c r="C453" s="159" t="s">
        <v>539</v>
      </c>
      <c r="D453" s="159"/>
      <c r="E453" s="160">
        <v>0</v>
      </c>
      <c r="F453" s="160">
        <v>350000</v>
      </c>
      <c r="G453" s="194">
        <f>Tabla3[[#This Row],[INGRESOS]]-Tabla3[[#This Row],[EGRESOS]]</f>
        <v>350000</v>
      </c>
      <c r="H453" s="194">
        <v>-5966393.8399999999</v>
      </c>
      <c r="I453" s="218">
        <v>1140</v>
      </c>
      <c r="J453" s="162">
        <f>Tabla3[[#This Row],[EGRESOS]]/Tabla3[[#This Row],[TC]]</f>
        <v>0</v>
      </c>
      <c r="K453" s="162">
        <f>Tabla3[[#This Row],[INGRESOS]]/Tabla3[[#This Row],[TC]]</f>
        <v>307.01754385964909</v>
      </c>
      <c r="L453" s="125" t="s">
        <v>150</v>
      </c>
      <c r="M453" s="125" t="s">
        <v>151</v>
      </c>
      <c r="N453" s="125" t="s">
        <v>262</v>
      </c>
      <c r="O453" s="195" t="s">
        <v>153</v>
      </c>
      <c r="P453" s="195" t="s">
        <v>154</v>
      </c>
      <c r="Q453" s="195" t="s">
        <v>155</v>
      </c>
      <c r="R453" s="125" t="s">
        <v>460</v>
      </c>
      <c r="S453" s="195"/>
      <c r="T453" s="195"/>
      <c r="U453" s="195" t="s">
        <v>375</v>
      </c>
      <c r="V453" s="195"/>
      <c r="W453" s="125" t="s">
        <v>157</v>
      </c>
      <c r="X453" s="195"/>
      <c r="Y453" s="195"/>
    </row>
    <row r="454" spans="1:25" hidden="1" x14ac:dyDescent="0.25">
      <c r="A454" s="193" t="s">
        <v>55</v>
      </c>
      <c r="B454" s="158">
        <v>45721</v>
      </c>
      <c r="C454" s="159" t="s">
        <v>267</v>
      </c>
      <c r="D454" s="159"/>
      <c r="E454" s="160">
        <v>2741.13</v>
      </c>
      <c r="F454" s="160">
        <v>0</v>
      </c>
      <c r="G454" s="194">
        <f>Tabla3[[#This Row],[INGRESOS]]-Tabla3[[#This Row],[EGRESOS]]</f>
        <v>-2741.13</v>
      </c>
      <c r="H454" s="194">
        <v>-5969134.9699999997</v>
      </c>
      <c r="I454" s="218">
        <v>1140</v>
      </c>
      <c r="J454" s="162">
        <f>Tabla3[[#This Row],[EGRESOS]]/Tabla3[[#This Row],[TC]]</f>
        <v>2.4045000000000001</v>
      </c>
      <c r="K454" s="162">
        <f>Tabla3[[#This Row],[INGRESOS]]/Tabla3[[#This Row],[TC]]</f>
        <v>0</v>
      </c>
      <c r="L454" s="125" t="s">
        <v>150</v>
      </c>
      <c r="M454" s="125" t="s">
        <v>151</v>
      </c>
      <c r="N454" s="125" t="s">
        <v>262</v>
      </c>
      <c r="O454" t="s">
        <v>159</v>
      </c>
      <c r="P454" t="s">
        <v>160</v>
      </c>
      <c r="Q454" t="s">
        <v>161</v>
      </c>
      <c r="R454" t="s">
        <v>162</v>
      </c>
      <c r="U454" s="195" t="s">
        <v>376</v>
      </c>
      <c r="W454" s="125" t="s">
        <v>157</v>
      </c>
      <c r="X454" s="195" t="s">
        <v>6</v>
      </c>
      <c r="Y454" s="195" t="s">
        <v>164</v>
      </c>
    </row>
    <row r="455" spans="1:25" hidden="1" x14ac:dyDescent="0.25">
      <c r="A455" s="193" t="s">
        <v>55</v>
      </c>
      <c r="B455" s="158">
        <v>45721</v>
      </c>
      <c r="C455" s="159" t="s">
        <v>268</v>
      </c>
      <c r="D455" s="159"/>
      <c r="E455" s="160">
        <v>391.59</v>
      </c>
      <c r="F455" s="160">
        <v>0</v>
      </c>
      <c r="G455" s="194">
        <f>Tabla3[[#This Row],[INGRESOS]]-Tabla3[[#This Row],[EGRESOS]]</f>
        <v>-391.59</v>
      </c>
      <c r="H455" s="194">
        <v>-5969526.5599999996</v>
      </c>
      <c r="I455" s="218">
        <v>1140</v>
      </c>
      <c r="J455" s="162">
        <f>Tabla3[[#This Row],[EGRESOS]]/Tabla3[[#This Row],[TC]]</f>
        <v>0.34349999999999997</v>
      </c>
      <c r="K455" s="162">
        <f>Tabla3[[#This Row],[INGRESOS]]/Tabla3[[#This Row],[TC]]</f>
        <v>0</v>
      </c>
      <c r="L455" s="125" t="s">
        <v>150</v>
      </c>
      <c r="M455" s="125" t="s">
        <v>151</v>
      </c>
      <c r="N455" s="125" t="s">
        <v>262</v>
      </c>
      <c r="O455" t="s">
        <v>159</v>
      </c>
      <c r="P455" t="s">
        <v>160</v>
      </c>
      <c r="Q455" t="s">
        <v>161</v>
      </c>
      <c r="R455" t="s">
        <v>239</v>
      </c>
      <c r="U455" s="195" t="s">
        <v>376</v>
      </c>
      <c r="W455" s="125" t="s">
        <v>157</v>
      </c>
      <c r="X455" s="195" t="s">
        <v>6</v>
      </c>
      <c r="Y455" s="195" t="s">
        <v>164</v>
      </c>
    </row>
    <row r="456" spans="1:25" hidden="1" x14ac:dyDescent="0.25">
      <c r="A456" s="193" t="s">
        <v>55</v>
      </c>
      <c r="B456" s="158">
        <v>45721</v>
      </c>
      <c r="C456" s="159" t="s">
        <v>294</v>
      </c>
      <c r="D456" s="159"/>
      <c r="E456" s="160">
        <v>13053</v>
      </c>
      <c r="F456" s="160">
        <v>0</v>
      </c>
      <c r="G456" s="194">
        <f>Tabla3[[#This Row],[INGRESOS]]-Tabla3[[#This Row],[EGRESOS]]</f>
        <v>-13053</v>
      </c>
      <c r="H456" s="194">
        <v>-5982579.5599999996</v>
      </c>
      <c r="I456" s="218">
        <v>1140</v>
      </c>
      <c r="J456" s="162">
        <f>Tabla3[[#This Row],[EGRESOS]]/Tabla3[[#This Row],[TC]]</f>
        <v>11.45</v>
      </c>
      <c r="K456" s="162">
        <f>Tabla3[[#This Row],[INGRESOS]]/Tabla3[[#This Row],[TC]]</f>
        <v>0</v>
      </c>
      <c r="L456" s="125" t="s">
        <v>150</v>
      </c>
      <c r="M456" s="125" t="s">
        <v>151</v>
      </c>
      <c r="N456" s="125" t="s">
        <v>262</v>
      </c>
      <c r="O456" t="s">
        <v>159</v>
      </c>
      <c r="P456" t="s">
        <v>163</v>
      </c>
      <c r="Q456" t="s">
        <v>215</v>
      </c>
      <c r="U456" s="195" t="s">
        <v>376</v>
      </c>
      <c r="W456" s="125" t="s">
        <v>157</v>
      </c>
      <c r="X456" s="195" t="s">
        <v>6</v>
      </c>
      <c r="Y456" s="195" t="s">
        <v>164</v>
      </c>
    </row>
    <row r="457" spans="1:25" hidden="1" x14ac:dyDescent="0.25">
      <c r="A457" s="193" t="s">
        <v>55</v>
      </c>
      <c r="B457" s="158">
        <v>45721</v>
      </c>
      <c r="C457" s="159" t="s">
        <v>498</v>
      </c>
      <c r="D457" s="159"/>
      <c r="E457" s="160">
        <v>4307.79</v>
      </c>
      <c r="F457" s="160">
        <v>0</v>
      </c>
      <c r="G457" s="194">
        <f>Tabla3[[#This Row],[INGRESOS]]-Tabla3[[#This Row],[EGRESOS]]</f>
        <v>-4307.79</v>
      </c>
      <c r="H457" s="194">
        <v>-5986887.3499999996</v>
      </c>
      <c r="I457" s="218">
        <v>1140</v>
      </c>
      <c r="J457" s="162">
        <f>Tabla3[[#This Row],[EGRESOS]]/Tabla3[[#This Row],[TC]]</f>
        <v>3.7787631578947369</v>
      </c>
      <c r="K457" s="162">
        <f>Tabla3[[#This Row],[INGRESOS]]/Tabla3[[#This Row],[TC]]</f>
        <v>0</v>
      </c>
      <c r="L457" s="125" t="s">
        <v>150</v>
      </c>
      <c r="M457" s="125" t="s">
        <v>151</v>
      </c>
      <c r="N457" s="125" t="s">
        <v>262</v>
      </c>
      <c r="O457" s="195" t="s">
        <v>159</v>
      </c>
      <c r="P457" s="195" t="s">
        <v>160</v>
      </c>
      <c r="Q457" s="195" t="s">
        <v>161</v>
      </c>
      <c r="R457" s="195" t="s">
        <v>245</v>
      </c>
      <c r="S457" s="195"/>
      <c r="T457" s="195"/>
      <c r="U457" s="195" t="s">
        <v>376</v>
      </c>
      <c r="V457" s="195"/>
      <c r="W457" s="125" t="s">
        <v>157</v>
      </c>
      <c r="X457" s="195" t="s">
        <v>6</v>
      </c>
      <c r="Y457" s="195" t="s">
        <v>164</v>
      </c>
    </row>
    <row r="458" spans="1:25" hidden="1" x14ac:dyDescent="0.25">
      <c r="A458" s="193" t="s">
        <v>55</v>
      </c>
      <c r="B458" s="158">
        <v>45721</v>
      </c>
      <c r="C458" s="159" t="s">
        <v>264</v>
      </c>
      <c r="D458" s="159"/>
      <c r="E458" s="160">
        <v>14566.14</v>
      </c>
      <c r="F458" s="160">
        <v>0</v>
      </c>
      <c r="G458" s="194">
        <f>Tabla3[[#This Row],[INGRESOS]]-Tabla3[[#This Row],[EGRESOS]]</f>
        <v>-14566.14</v>
      </c>
      <c r="H458" s="194">
        <v>-6001453.4900000002</v>
      </c>
      <c r="I458" s="218">
        <v>1140</v>
      </c>
      <c r="J458" s="162">
        <f>Tabla3[[#This Row],[EGRESOS]]/Tabla3[[#This Row],[TC]]</f>
        <v>12.777315789473684</v>
      </c>
      <c r="K458" s="162">
        <f>Tabla3[[#This Row],[INGRESOS]]/Tabla3[[#This Row],[TC]]</f>
        <v>0</v>
      </c>
      <c r="L458" s="125" t="s">
        <v>150</v>
      </c>
      <c r="M458" s="125" t="s">
        <v>151</v>
      </c>
      <c r="N458" s="125" t="s">
        <v>262</v>
      </c>
      <c r="O458" s="195" t="s">
        <v>159</v>
      </c>
      <c r="P458" s="195" t="s">
        <v>160</v>
      </c>
      <c r="Q458" s="195" t="s">
        <v>161</v>
      </c>
      <c r="R458" s="195" t="s">
        <v>179</v>
      </c>
      <c r="S458" s="195"/>
      <c r="T458" s="195"/>
      <c r="U458" s="195" t="s">
        <v>376</v>
      </c>
      <c r="V458" s="195"/>
      <c r="W458" s="125" t="s">
        <v>157</v>
      </c>
      <c r="X458" s="195" t="s">
        <v>6</v>
      </c>
      <c r="Y458" s="195" t="s">
        <v>164</v>
      </c>
    </row>
    <row r="459" spans="1:25" hidden="1" x14ac:dyDescent="0.25">
      <c r="A459" s="193" t="s">
        <v>55</v>
      </c>
      <c r="B459" s="158">
        <v>45722</v>
      </c>
      <c r="C459" s="159" t="s">
        <v>276</v>
      </c>
      <c r="D459" s="159" t="s">
        <v>541</v>
      </c>
      <c r="E459" s="160">
        <v>1331000</v>
      </c>
      <c r="F459" s="160">
        <v>0</v>
      </c>
      <c r="G459" s="194">
        <f>Tabla3[[#This Row],[INGRESOS]]-Tabla3[[#This Row],[EGRESOS]]</f>
        <v>-1331000</v>
      </c>
      <c r="H459" s="194">
        <v>-7332453.4900000002</v>
      </c>
      <c r="I459" s="218">
        <v>1140</v>
      </c>
      <c r="J459" s="162">
        <f>Tabla3[[#This Row],[EGRESOS]]/Tabla3[[#This Row],[TC]]</f>
        <v>1167.5438596491229</v>
      </c>
      <c r="K459" s="162">
        <f>Tabla3[[#This Row],[INGRESOS]]/Tabla3[[#This Row],[TC]]</f>
        <v>0</v>
      </c>
      <c r="L459" s="125" t="s">
        <v>150</v>
      </c>
      <c r="M459" s="125" t="s">
        <v>151</v>
      </c>
      <c r="N459" s="125" t="s">
        <v>262</v>
      </c>
      <c r="O459" s="195" t="s">
        <v>182</v>
      </c>
      <c r="P459" s="195" t="s">
        <v>183</v>
      </c>
      <c r="Q459" s="195" t="s">
        <v>189</v>
      </c>
      <c r="R459" s="195" t="s">
        <v>349</v>
      </c>
      <c r="S459" s="195" t="s">
        <v>350</v>
      </c>
      <c r="T459" s="195"/>
      <c r="U459" s="195" t="s">
        <v>381</v>
      </c>
      <c r="V459" s="195"/>
      <c r="W459" s="125" t="s">
        <v>157</v>
      </c>
      <c r="X459" s="195" t="s">
        <v>187</v>
      </c>
      <c r="Y459" s="195" t="s">
        <v>164</v>
      </c>
    </row>
    <row r="460" spans="1:25" hidden="1" x14ac:dyDescent="0.25">
      <c r="A460" s="193" t="s">
        <v>55</v>
      </c>
      <c r="B460" s="158">
        <v>45722</v>
      </c>
      <c r="C460" s="159" t="s">
        <v>276</v>
      </c>
      <c r="D460" s="159" t="s">
        <v>542</v>
      </c>
      <c r="E460" s="160">
        <v>1229406</v>
      </c>
      <c r="F460" s="160">
        <v>0</v>
      </c>
      <c r="G460" s="194">
        <f>Tabla3[[#This Row],[INGRESOS]]-Tabla3[[#This Row],[EGRESOS]]</f>
        <v>-1229406</v>
      </c>
      <c r="H460" s="194">
        <v>-8561859.4900000002</v>
      </c>
      <c r="I460" s="218">
        <v>1140</v>
      </c>
      <c r="J460" s="162">
        <f>Tabla3[[#This Row],[EGRESOS]]/Tabla3[[#This Row],[TC]]</f>
        <v>1078.4263157894736</v>
      </c>
      <c r="K460" s="162">
        <f>Tabla3[[#This Row],[INGRESOS]]/Tabla3[[#This Row],[TC]]</f>
        <v>0</v>
      </c>
      <c r="L460" s="125" t="s">
        <v>150</v>
      </c>
      <c r="M460" s="125" t="s">
        <v>151</v>
      </c>
      <c r="N460" s="125" t="s">
        <v>262</v>
      </c>
      <c r="O460" s="195" t="s">
        <v>182</v>
      </c>
      <c r="P460" s="195" t="s">
        <v>183</v>
      </c>
      <c r="Q460" s="195" t="s">
        <v>189</v>
      </c>
      <c r="R460" s="195" t="s">
        <v>349</v>
      </c>
      <c r="S460" s="195" t="s">
        <v>350</v>
      </c>
      <c r="T460" s="195"/>
      <c r="U460" s="195" t="s">
        <v>381</v>
      </c>
      <c r="V460" s="195"/>
      <c r="W460" s="125" t="s">
        <v>157</v>
      </c>
      <c r="X460" s="195" t="s">
        <v>187</v>
      </c>
      <c r="Y460" s="195" t="s">
        <v>164</v>
      </c>
    </row>
    <row r="461" spans="1:25" hidden="1" x14ac:dyDescent="0.25">
      <c r="A461" s="193" t="s">
        <v>55</v>
      </c>
      <c r="B461" s="158">
        <v>45722</v>
      </c>
      <c r="C461" s="159" t="s">
        <v>276</v>
      </c>
      <c r="D461" s="159" t="s">
        <v>543</v>
      </c>
      <c r="E461" s="160">
        <v>102000</v>
      </c>
      <c r="F461" s="160">
        <v>0</v>
      </c>
      <c r="G461" s="194">
        <f>Tabla3[[#This Row],[INGRESOS]]-Tabla3[[#This Row],[EGRESOS]]</f>
        <v>-102000</v>
      </c>
      <c r="H461" s="194">
        <v>-8663859.4900000002</v>
      </c>
      <c r="I461" s="218">
        <v>1140</v>
      </c>
      <c r="J461" s="162">
        <f>Tabla3[[#This Row],[EGRESOS]]/Tabla3[[#This Row],[TC]]</f>
        <v>89.473684210526315</v>
      </c>
      <c r="K461" s="162">
        <f>Tabla3[[#This Row],[INGRESOS]]/Tabla3[[#This Row],[TC]]</f>
        <v>0</v>
      </c>
      <c r="L461" s="125" t="s">
        <v>150</v>
      </c>
      <c r="M461" s="125" t="s">
        <v>151</v>
      </c>
      <c r="N461" s="125" t="s">
        <v>262</v>
      </c>
      <c r="O461" s="195" t="s">
        <v>194</v>
      </c>
      <c r="P461" s="195" t="s">
        <v>298</v>
      </c>
      <c r="Q461" s="195" t="s">
        <v>299</v>
      </c>
      <c r="R461" s="195"/>
      <c r="S461" s="195" t="s">
        <v>301</v>
      </c>
      <c r="T461" s="195"/>
      <c r="U461" s="195" t="s">
        <v>380</v>
      </c>
      <c r="V461" s="195"/>
      <c r="W461" s="125" t="s">
        <v>157</v>
      </c>
      <c r="X461" s="195" t="s">
        <v>187</v>
      </c>
      <c r="Y461" s="195" t="s">
        <v>164</v>
      </c>
    </row>
    <row r="462" spans="1:25" hidden="1" x14ac:dyDescent="0.25">
      <c r="A462" s="193" t="s">
        <v>55</v>
      </c>
      <c r="B462" s="158">
        <v>45722</v>
      </c>
      <c r="C462" s="159" t="s">
        <v>539</v>
      </c>
      <c r="D462" s="160"/>
      <c r="E462" s="160">
        <v>0</v>
      </c>
      <c r="F462" s="160">
        <v>2670000</v>
      </c>
      <c r="G462" s="194">
        <f>Tabla3[[#This Row],[INGRESOS]]-Tabla3[[#This Row],[EGRESOS]]</f>
        <v>2670000</v>
      </c>
      <c r="H462" s="194">
        <v>-5993859.4900000002</v>
      </c>
      <c r="I462" s="218">
        <v>1140</v>
      </c>
      <c r="J462" s="162">
        <f>Tabla3[[#This Row],[EGRESOS]]/Tabla3[[#This Row],[TC]]</f>
        <v>0</v>
      </c>
      <c r="K462" s="162">
        <f>Tabla3[[#This Row],[INGRESOS]]/Tabla3[[#This Row],[TC]]</f>
        <v>2342.1052631578946</v>
      </c>
      <c r="L462" s="125" t="s">
        <v>150</v>
      </c>
      <c r="M462" s="125" t="s">
        <v>151</v>
      </c>
      <c r="N462" s="125" t="s">
        <v>262</v>
      </c>
      <c r="O462" s="195" t="s">
        <v>153</v>
      </c>
      <c r="P462" s="195" t="s">
        <v>154</v>
      </c>
      <c r="Q462" s="195" t="s">
        <v>155</v>
      </c>
      <c r="R462" s="195" t="s">
        <v>544</v>
      </c>
      <c r="S462" s="195"/>
      <c r="T462" s="195"/>
      <c r="U462" s="195" t="s">
        <v>375</v>
      </c>
      <c r="V462" s="195"/>
      <c r="W462" s="125" t="s">
        <v>157</v>
      </c>
      <c r="X462" s="195"/>
      <c r="Y462" s="195"/>
    </row>
    <row r="463" spans="1:25" hidden="1" x14ac:dyDescent="0.25">
      <c r="A463" s="193" t="s">
        <v>55</v>
      </c>
      <c r="B463" s="158">
        <v>45722</v>
      </c>
      <c r="C463" s="159" t="s">
        <v>267</v>
      </c>
      <c r="D463" s="160"/>
      <c r="E463" s="160">
        <v>2741.13</v>
      </c>
      <c r="F463" s="160">
        <v>0</v>
      </c>
      <c r="G463" s="194">
        <f>Tabla3[[#This Row],[INGRESOS]]-Tabla3[[#This Row],[EGRESOS]]</f>
        <v>-2741.13</v>
      </c>
      <c r="H463" s="194">
        <v>-5996600.6200000001</v>
      </c>
      <c r="I463" s="218">
        <v>1140</v>
      </c>
      <c r="J463" s="162">
        <f>Tabla3[[#This Row],[EGRESOS]]/Tabla3[[#This Row],[TC]]</f>
        <v>2.4045000000000001</v>
      </c>
      <c r="K463" s="162">
        <f>Tabla3[[#This Row],[INGRESOS]]/Tabla3[[#This Row],[TC]]</f>
        <v>0</v>
      </c>
      <c r="L463" s="125" t="s">
        <v>150</v>
      </c>
      <c r="M463" s="125" t="s">
        <v>151</v>
      </c>
      <c r="N463" s="125" t="s">
        <v>262</v>
      </c>
      <c r="O463" s="195" t="s">
        <v>159</v>
      </c>
      <c r="P463" s="195" t="s">
        <v>160</v>
      </c>
      <c r="Q463" s="195" t="s">
        <v>161</v>
      </c>
      <c r="R463" s="195" t="s">
        <v>162</v>
      </c>
      <c r="S463" s="195"/>
      <c r="T463" s="195"/>
      <c r="U463" s="195" t="s">
        <v>376</v>
      </c>
      <c r="V463" s="195"/>
      <c r="W463" s="125" t="s">
        <v>157</v>
      </c>
      <c r="X463" s="195" t="s">
        <v>6</v>
      </c>
      <c r="Y463" s="195" t="s">
        <v>164</v>
      </c>
    </row>
    <row r="464" spans="1:25" hidden="1" x14ac:dyDescent="0.25">
      <c r="A464" s="193" t="s">
        <v>55</v>
      </c>
      <c r="B464" s="158">
        <v>45722</v>
      </c>
      <c r="C464" s="159" t="s">
        <v>268</v>
      </c>
      <c r="D464" s="160"/>
      <c r="E464" s="160">
        <v>391.59</v>
      </c>
      <c r="F464" s="160">
        <v>0</v>
      </c>
      <c r="G464" s="194">
        <f>Tabla3[[#This Row],[INGRESOS]]-Tabla3[[#This Row],[EGRESOS]]</f>
        <v>-391.59</v>
      </c>
      <c r="H464" s="194">
        <v>-5996992.21</v>
      </c>
      <c r="I464" s="218">
        <v>1140</v>
      </c>
      <c r="J464" s="162">
        <f>Tabla3[[#This Row],[EGRESOS]]/Tabla3[[#This Row],[TC]]</f>
        <v>0.34349999999999997</v>
      </c>
      <c r="K464" s="162">
        <f>Tabla3[[#This Row],[INGRESOS]]/Tabla3[[#This Row],[TC]]</f>
        <v>0</v>
      </c>
      <c r="L464" s="125" t="s">
        <v>150</v>
      </c>
      <c r="M464" s="125" t="s">
        <v>151</v>
      </c>
      <c r="N464" s="125" t="s">
        <v>262</v>
      </c>
      <c r="O464" s="195" t="s">
        <v>159</v>
      </c>
      <c r="P464" s="195" t="s">
        <v>160</v>
      </c>
      <c r="Q464" s="195" t="s">
        <v>161</v>
      </c>
      <c r="R464" s="195" t="s">
        <v>239</v>
      </c>
      <c r="S464" s="195"/>
      <c r="T464" s="195"/>
      <c r="U464" s="195" t="s">
        <v>376</v>
      </c>
      <c r="V464" s="195"/>
      <c r="W464" s="125" t="s">
        <v>157</v>
      </c>
      <c r="X464" s="195" t="s">
        <v>6</v>
      </c>
      <c r="Y464" s="195" t="s">
        <v>164</v>
      </c>
    </row>
    <row r="465" spans="1:25" hidden="1" x14ac:dyDescent="0.25">
      <c r="A465" s="193" t="s">
        <v>55</v>
      </c>
      <c r="B465" s="158">
        <v>45722</v>
      </c>
      <c r="C465" s="159" t="s">
        <v>294</v>
      </c>
      <c r="D465" s="160"/>
      <c r="E465" s="160">
        <v>13053</v>
      </c>
      <c r="F465" s="160">
        <v>0</v>
      </c>
      <c r="G465" s="194">
        <f>Tabla3[[#This Row],[INGRESOS]]-Tabla3[[#This Row],[EGRESOS]]</f>
        <v>-13053</v>
      </c>
      <c r="H465" s="194">
        <v>-6010045.21</v>
      </c>
      <c r="I465" s="218">
        <v>1140</v>
      </c>
      <c r="J465" s="162">
        <f>Tabla3[[#This Row],[EGRESOS]]/Tabla3[[#This Row],[TC]]</f>
        <v>11.45</v>
      </c>
      <c r="K465" s="162">
        <f>Tabla3[[#This Row],[INGRESOS]]/Tabla3[[#This Row],[TC]]</f>
        <v>0</v>
      </c>
      <c r="L465" s="125" t="s">
        <v>150</v>
      </c>
      <c r="M465" s="125" t="s">
        <v>151</v>
      </c>
      <c r="N465" s="125" t="s">
        <v>262</v>
      </c>
      <c r="O465" s="195" t="s">
        <v>159</v>
      </c>
      <c r="P465" t="s">
        <v>163</v>
      </c>
      <c r="Q465" s="195" t="s">
        <v>215</v>
      </c>
      <c r="R465" s="195"/>
      <c r="S465" s="195"/>
      <c r="T465" s="195"/>
      <c r="U465" s="195" t="s">
        <v>376</v>
      </c>
      <c r="V465" s="195"/>
      <c r="W465" s="125" t="s">
        <v>157</v>
      </c>
      <c r="X465" s="195" t="s">
        <v>6</v>
      </c>
      <c r="Y465" s="195" t="s">
        <v>164</v>
      </c>
    </row>
    <row r="466" spans="1:25" hidden="1" x14ac:dyDescent="0.25">
      <c r="A466" s="193" t="s">
        <v>55</v>
      </c>
      <c r="B466" s="158">
        <v>45722</v>
      </c>
      <c r="C466" s="159" t="s">
        <v>264</v>
      </c>
      <c r="D466" s="160"/>
      <c r="E466" s="160">
        <v>16071.55</v>
      </c>
      <c r="F466" s="160">
        <v>0</v>
      </c>
      <c r="G466" s="194">
        <f>Tabla3[[#This Row],[INGRESOS]]-Tabla3[[#This Row],[EGRESOS]]</f>
        <v>-16071.55</v>
      </c>
      <c r="H466" s="194">
        <v>-6026116.7599999998</v>
      </c>
      <c r="I466" s="218">
        <v>1140</v>
      </c>
      <c r="J466" s="162">
        <f>Tabla3[[#This Row],[EGRESOS]]/Tabla3[[#This Row],[TC]]</f>
        <v>14.097850877192982</v>
      </c>
      <c r="K466" s="162">
        <f>Tabla3[[#This Row],[INGRESOS]]/Tabla3[[#This Row],[TC]]</f>
        <v>0</v>
      </c>
      <c r="L466" s="125" t="s">
        <v>150</v>
      </c>
      <c r="M466" s="125" t="s">
        <v>151</v>
      </c>
      <c r="N466" s="125" t="s">
        <v>262</v>
      </c>
      <c r="O466" s="195" t="s">
        <v>159</v>
      </c>
      <c r="P466" s="195" t="s">
        <v>160</v>
      </c>
      <c r="Q466" s="195" t="s">
        <v>161</v>
      </c>
      <c r="R466" s="195" t="s">
        <v>179</v>
      </c>
      <c r="S466" s="195"/>
      <c r="T466" s="195"/>
      <c r="U466" s="195" t="s">
        <v>376</v>
      </c>
      <c r="V466" s="195"/>
      <c r="W466" s="125" t="s">
        <v>157</v>
      </c>
      <c r="X466" s="195" t="s">
        <v>6</v>
      </c>
      <c r="Y466" s="195" t="s">
        <v>164</v>
      </c>
    </row>
    <row r="467" spans="1:25" hidden="1" x14ac:dyDescent="0.25">
      <c r="A467" s="193" t="s">
        <v>55</v>
      </c>
      <c r="B467" s="158">
        <v>45723</v>
      </c>
      <c r="C467" s="159" t="s">
        <v>276</v>
      </c>
      <c r="D467" s="160" t="s">
        <v>545</v>
      </c>
      <c r="E467" s="160">
        <v>555035.56999999995</v>
      </c>
      <c r="F467" s="160">
        <v>0</v>
      </c>
      <c r="G467" s="194">
        <f>Tabla3[[#This Row],[INGRESOS]]-Tabla3[[#This Row],[EGRESOS]]</f>
        <v>-555035.56999999995</v>
      </c>
      <c r="H467" s="194">
        <v>-6581152.3300000001</v>
      </c>
      <c r="I467" s="218">
        <v>1140</v>
      </c>
      <c r="J467" s="162">
        <f>Tabla3[[#This Row],[EGRESOS]]/Tabla3[[#This Row],[TC]]</f>
        <v>486.87330701754382</v>
      </c>
      <c r="K467" s="162">
        <f>Tabla3[[#This Row],[INGRESOS]]/Tabla3[[#This Row],[TC]]</f>
        <v>0</v>
      </c>
      <c r="L467" s="125" t="s">
        <v>150</v>
      </c>
      <c r="M467" s="125" t="s">
        <v>151</v>
      </c>
      <c r="N467" s="125" t="s">
        <v>262</v>
      </c>
      <c r="O467" s="195" t="s">
        <v>159</v>
      </c>
      <c r="P467" s="195" t="s">
        <v>166</v>
      </c>
      <c r="Q467" s="195" t="s">
        <v>204</v>
      </c>
      <c r="R467" s="195" t="s">
        <v>546</v>
      </c>
      <c r="S467" s="195" t="s">
        <v>547</v>
      </c>
      <c r="T467" s="195" t="s">
        <v>548</v>
      </c>
      <c r="U467" s="195" t="s">
        <v>380</v>
      </c>
      <c r="V467" s="195" t="s">
        <v>169</v>
      </c>
      <c r="W467" s="125" t="s">
        <v>157</v>
      </c>
      <c r="X467" s="195" t="s">
        <v>187</v>
      </c>
      <c r="Y467" s="195" t="s">
        <v>164</v>
      </c>
    </row>
    <row r="468" spans="1:25" hidden="1" x14ac:dyDescent="0.25">
      <c r="A468" s="193" t="s">
        <v>55</v>
      </c>
      <c r="B468" s="158">
        <v>45723</v>
      </c>
      <c r="C468" s="159" t="s">
        <v>539</v>
      </c>
      <c r="D468" s="159"/>
      <c r="E468" s="143">
        <v>0</v>
      </c>
      <c r="F468" s="160">
        <v>583000</v>
      </c>
      <c r="G468" s="194">
        <f>Tabla3[[#This Row],[INGRESOS]]-Tabla3[[#This Row],[EGRESOS]]</f>
        <v>583000</v>
      </c>
      <c r="H468" s="194">
        <v>-5998152.3300000001</v>
      </c>
      <c r="I468" s="218">
        <v>1140</v>
      </c>
      <c r="J468" s="162">
        <f>Tabla3[[#This Row],[EGRESOS]]/Tabla3[[#This Row],[TC]]</f>
        <v>0</v>
      </c>
      <c r="K468" s="162">
        <f>Tabla3[[#This Row],[INGRESOS]]/Tabla3[[#This Row],[TC]]</f>
        <v>511.40350877192981</v>
      </c>
      <c r="L468" s="125" t="s">
        <v>150</v>
      </c>
      <c r="M468" s="125" t="s">
        <v>151</v>
      </c>
      <c r="N468" s="125" t="s">
        <v>262</v>
      </c>
      <c r="O468" s="195" t="s">
        <v>153</v>
      </c>
      <c r="P468" s="195" t="s">
        <v>154</v>
      </c>
      <c r="Q468" s="195" t="s">
        <v>155</v>
      </c>
      <c r="R468" s="195" t="s">
        <v>460</v>
      </c>
      <c r="S468" s="195"/>
      <c r="T468" s="195"/>
      <c r="U468" s="125" t="s">
        <v>375</v>
      </c>
      <c r="V468" s="195"/>
      <c r="W468" s="125" t="s">
        <v>157</v>
      </c>
      <c r="X468" s="195"/>
      <c r="Y468" s="195"/>
    </row>
    <row r="469" spans="1:25" hidden="1" x14ac:dyDescent="0.25">
      <c r="A469" s="193" t="s">
        <v>55</v>
      </c>
      <c r="B469" s="158">
        <v>45723</v>
      </c>
      <c r="C469" s="159" t="s">
        <v>267</v>
      </c>
      <c r="D469" s="159"/>
      <c r="E469" s="160">
        <v>583000</v>
      </c>
      <c r="F469" s="143">
        <v>0</v>
      </c>
      <c r="G469" s="194">
        <f>Tabla3[[#This Row],[INGRESOS]]-Tabla3[[#This Row],[EGRESOS]]</f>
        <v>-583000</v>
      </c>
      <c r="H469" s="194">
        <v>-6000893.46</v>
      </c>
      <c r="I469" s="218">
        <v>1140</v>
      </c>
      <c r="J469" s="162">
        <f>Tabla3[[#This Row],[EGRESOS]]/Tabla3[[#This Row],[TC]]</f>
        <v>511.40350877192981</v>
      </c>
      <c r="K469" s="162">
        <f>Tabla3[[#This Row],[INGRESOS]]/Tabla3[[#This Row],[TC]]</f>
        <v>0</v>
      </c>
      <c r="L469" s="125" t="s">
        <v>150</v>
      </c>
      <c r="M469" s="125" t="s">
        <v>151</v>
      </c>
      <c r="N469" s="125" t="s">
        <v>262</v>
      </c>
      <c r="O469" s="195" t="s">
        <v>159</v>
      </c>
      <c r="P469" s="195" t="s">
        <v>160</v>
      </c>
      <c r="Q469" s="195" t="s">
        <v>161</v>
      </c>
      <c r="R469" s="195" t="s">
        <v>162</v>
      </c>
      <c r="S469" s="195"/>
      <c r="T469" s="195"/>
      <c r="U469" s="195" t="s">
        <v>376</v>
      </c>
      <c r="V469" s="195"/>
      <c r="W469" s="125" t="s">
        <v>157</v>
      </c>
      <c r="X469" s="195" t="s">
        <v>6</v>
      </c>
      <c r="Y469" s="195" t="s">
        <v>164</v>
      </c>
    </row>
    <row r="470" spans="1:25" hidden="1" x14ac:dyDescent="0.25">
      <c r="A470" s="193" t="s">
        <v>55</v>
      </c>
      <c r="B470" s="158">
        <v>45723</v>
      </c>
      <c r="C470" s="159" t="s">
        <v>268</v>
      </c>
      <c r="D470" s="159"/>
      <c r="E470" s="160">
        <v>2741.13</v>
      </c>
      <c r="F470" s="160">
        <v>0</v>
      </c>
      <c r="G470" s="194">
        <f>Tabla3[[#This Row],[INGRESOS]]-Tabla3[[#This Row],[EGRESOS]]</f>
        <v>-2741.13</v>
      </c>
      <c r="H470" s="194">
        <v>-6001285.0499999998</v>
      </c>
      <c r="I470" s="218">
        <v>1140</v>
      </c>
      <c r="J470" s="162">
        <f>Tabla3[[#This Row],[EGRESOS]]/Tabla3[[#This Row],[TC]]</f>
        <v>2.4045000000000001</v>
      </c>
      <c r="K470" s="162">
        <f>Tabla3[[#This Row],[INGRESOS]]/Tabla3[[#This Row],[TC]]</f>
        <v>0</v>
      </c>
      <c r="L470" s="125" t="s">
        <v>150</v>
      </c>
      <c r="M470" s="125" t="s">
        <v>151</v>
      </c>
      <c r="N470" s="125" t="s">
        <v>262</v>
      </c>
      <c r="O470" s="195" t="s">
        <v>159</v>
      </c>
      <c r="P470" s="195" t="s">
        <v>160</v>
      </c>
      <c r="Q470" s="195" t="s">
        <v>161</v>
      </c>
      <c r="R470" s="195" t="s">
        <v>239</v>
      </c>
      <c r="S470" s="195"/>
      <c r="T470" s="195"/>
      <c r="U470" s="195" t="s">
        <v>376</v>
      </c>
      <c r="V470" s="195"/>
      <c r="W470" s="125" t="s">
        <v>157</v>
      </c>
      <c r="X470" s="195" t="s">
        <v>6</v>
      </c>
      <c r="Y470" s="195" t="s">
        <v>164</v>
      </c>
    </row>
    <row r="471" spans="1:25" hidden="1" x14ac:dyDescent="0.25">
      <c r="A471" s="193" t="s">
        <v>55</v>
      </c>
      <c r="B471" s="158">
        <v>45723</v>
      </c>
      <c r="C471" s="159" t="s">
        <v>294</v>
      </c>
      <c r="D471" s="159"/>
      <c r="E471" s="160">
        <v>391.59</v>
      </c>
      <c r="F471" s="160">
        <v>0</v>
      </c>
      <c r="G471" s="194">
        <f>Tabla3[[#This Row],[INGRESOS]]-Tabla3[[#This Row],[EGRESOS]]</f>
        <v>-391.59</v>
      </c>
      <c r="H471" s="194">
        <v>-6014338.0499999998</v>
      </c>
      <c r="I471" s="218">
        <v>1140</v>
      </c>
      <c r="J471" s="162">
        <f>Tabla3[[#This Row],[EGRESOS]]/Tabla3[[#This Row],[TC]]</f>
        <v>0.34349999999999997</v>
      </c>
      <c r="K471" s="162">
        <f>Tabla3[[#This Row],[INGRESOS]]/Tabla3[[#This Row],[TC]]</f>
        <v>0</v>
      </c>
      <c r="L471" s="125" t="s">
        <v>150</v>
      </c>
      <c r="M471" s="125" t="s">
        <v>151</v>
      </c>
      <c r="N471" s="125" t="s">
        <v>262</v>
      </c>
      <c r="O471" s="195" t="s">
        <v>159</v>
      </c>
      <c r="P471" s="195" t="s">
        <v>163</v>
      </c>
      <c r="Q471" s="195" t="s">
        <v>215</v>
      </c>
      <c r="R471" s="195"/>
      <c r="S471" s="195"/>
      <c r="T471" s="195"/>
      <c r="U471" s="195" t="s">
        <v>376</v>
      </c>
      <c r="V471" s="195"/>
      <c r="W471" s="125" t="s">
        <v>157</v>
      </c>
      <c r="X471" s="195" t="s">
        <v>6</v>
      </c>
      <c r="Y471" s="195" t="s">
        <v>164</v>
      </c>
    </row>
    <row r="472" spans="1:25" hidden="1" x14ac:dyDescent="0.25">
      <c r="A472" s="193" t="s">
        <v>55</v>
      </c>
      <c r="B472" s="158">
        <v>45723</v>
      </c>
      <c r="C472" s="159" t="s">
        <v>264</v>
      </c>
      <c r="D472" s="159"/>
      <c r="E472" s="160">
        <v>13053</v>
      </c>
      <c r="F472" s="160">
        <v>0</v>
      </c>
      <c r="G472" s="194">
        <f>Tabla3[[#This Row],[INGRESOS]]-Tabla3[[#This Row],[EGRESOS]]</f>
        <v>-13053</v>
      </c>
      <c r="H472" s="194">
        <v>-6017765.3700000001</v>
      </c>
      <c r="I472" s="218">
        <v>1140</v>
      </c>
      <c r="J472" s="162">
        <f>Tabla3[[#This Row],[EGRESOS]]/Tabla3[[#This Row],[TC]]</f>
        <v>11.45</v>
      </c>
      <c r="K472" s="162">
        <f>Tabla3[[#This Row],[INGRESOS]]/Tabla3[[#This Row],[TC]]</f>
        <v>0</v>
      </c>
      <c r="L472" s="125" t="s">
        <v>150</v>
      </c>
      <c r="M472" s="125" t="s">
        <v>151</v>
      </c>
      <c r="N472" s="125" t="s">
        <v>262</v>
      </c>
      <c r="O472" s="195" t="s">
        <v>159</v>
      </c>
      <c r="P472" s="195" t="s">
        <v>160</v>
      </c>
      <c r="Q472" s="195" t="s">
        <v>161</v>
      </c>
      <c r="R472" s="195" t="s">
        <v>179</v>
      </c>
      <c r="S472" s="195"/>
      <c r="T472" s="195"/>
      <c r="U472" s="195" t="s">
        <v>376</v>
      </c>
      <c r="V472" s="195"/>
      <c r="W472" s="125" t="s">
        <v>157</v>
      </c>
      <c r="X472" s="195" t="s">
        <v>6</v>
      </c>
      <c r="Y472" s="195" t="s">
        <v>164</v>
      </c>
    </row>
    <row r="473" spans="1:25" hidden="1" x14ac:dyDescent="0.25">
      <c r="A473" s="193" t="s">
        <v>55</v>
      </c>
      <c r="B473" s="158">
        <v>45723</v>
      </c>
      <c r="C473" s="159" t="s">
        <v>264</v>
      </c>
      <c r="D473" s="159"/>
      <c r="E473" s="160">
        <v>3427.32</v>
      </c>
      <c r="F473" s="160">
        <v>0</v>
      </c>
      <c r="G473" s="194">
        <f>Tabla3[[#This Row],[INGRESOS]]-Tabla3[[#This Row],[EGRESOS]]</f>
        <v>-3427.32</v>
      </c>
      <c r="H473" s="194">
        <v>-6017765.3700000001</v>
      </c>
      <c r="I473" s="218">
        <v>1140</v>
      </c>
      <c r="J473" s="162">
        <f>Tabla3[[#This Row],[EGRESOS]]/Tabla3[[#This Row],[TC]]</f>
        <v>3.0064210526315791</v>
      </c>
      <c r="K473" s="162">
        <f>Tabla3[[#This Row],[INGRESOS]]/Tabla3[[#This Row],[TC]]</f>
        <v>0</v>
      </c>
      <c r="L473" s="125" t="s">
        <v>150</v>
      </c>
      <c r="M473" s="125" t="s">
        <v>151</v>
      </c>
      <c r="N473" s="125" t="s">
        <v>262</v>
      </c>
      <c r="O473" s="195" t="s">
        <v>159</v>
      </c>
      <c r="P473" s="195" t="s">
        <v>160</v>
      </c>
      <c r="Q473" s="195" t="s">
        <v>161</v>
      </c>
      <c r="R473" s="195" t="s">
        <v>179</v>
      </c>
      <c r="S473" s="195"/>
      <c r="T473" s="195"/>
      <c r="U473" s="195" t="s">
        <v>376</v>
      </c>
      <c r="V473" s="195"/>
      <c r="W473" s="125" t="s">
        <v>157</v>
      </c>
      <c r="X473" s="195" t="s">
        <v>6</v>
      </c>
      <c r="Y473" s="195" t="s">
        <v>164</v>
      </c>
    </row>
    <row r="474" spans="1:25" hidden="1" x14ac:dyDescent="0.25">
      <c r="A474" s="193" t="s">
        <v>55</v>
      </c>
      <c r="B474" s="158">
        <v>45726</v>
      </c>
      <c r="C474" s="159" t="s">
        <v>317</v>
      </c>
      <c r="D474" s="159"/>
      <c r="E474" s="160">
        <v>0</v>
      </c>
      <c r="F474" s="160">
        <v>20000</v>
      </c>
      <c r="G474" s="194">
        <f>Tabla3[[#This Row],[INGRESOS]]-Tabla3[[#This Row],[EGRESOS]]</f>
        <v>20000</v>
      </c>
      <c r="H474" s="194">
        <v>-5997765.3700000001</v>
      </c>
      <c r="I474" s="218">
        <v>1140</v>
      </c>
      <c r="J474" s="162">
        <f>Tabla3[[#This Row],[EGRESOS]]/Tabla3[[#This Row],[TC]]</f>
        <v>0</v>
      </c>
      <c r="K474" s="162">
        <f>Tabla3[[#This Row],[INGRESOS]]/Tabla3[[#This Row],[TC]]</f>
        <v>17.543859649122808</v>
      </c>
      <c r="L474" s="125" t="s">
        <v>150</v>
      </c>
      <c r="M474" s="125" t="s">
        <v>151</v>
      </c>
      <c r="N474" s="125" t="s">
        <v>262</v>
      </c>
      <c r="O474" s="195" t="s">
        <v>153</v>
      </c>
      <c r="P474" s="195" t="s">
        <v>154</v>
      </c>
      <c r="Q474" s="195" t="s">
        <v>155</v>
      </c>
      <c r="R474" s="195" t="s">
        <v>538</v>
      </c>
      <c r="S474" s="195"/>
      <c r="T474" s="195"/>
      <c r="U474" s="125" t="s">
        <v>375</v>
      </c>
      <c r="V474" s="195"/>
      <c r="W474" s="125" t="s">
        <v>157</v>
      </c>
      <c r="X474" s="195"/>
      <c r="Y474" s="195"/>
    </row>
    <row r="475" spans="1:25" hidden="1" x14ac:dyDescent="0.25">
      <c r="A475" s="193" t="s">
        <v>55</v>
      </c>
      <c r="B475" s="158">
        <v>45727</v>
      </c>
      <c r="C475" s="159" t="s">
        <v>326</v>
      </c>
      <c r="D475" s="159" t="s">
        <v>549</v>
      </c>
      <c r="E475" s="160">
        <v>500000</v>
      </c>
      <c r="F475" s="160">
        <v>0</v>
      </c>
      <c r="G475" s="194">
        <f>Tabla3[[#This Row],[INGRESOS]]-Tabla3[[#This Row],[EGRESOS]]</f>
        <v>-500000</v>
      </c>
      <c r="H475" s="194">
        <v>-6497765.3700000001</v>
      </c>
      <c r="I475" s="218">
        <v>1140</v>
      </c>
      <c r="J475" s="162">
        <f>Tabla3[[#This Row],[EGRESOS]]/Tabla3[[#This Row],[TC]]</f>
        <v>438.59649122807019</v>
      </c>
      <c r="K475" s="162">
        <f>Tabla3[[#This Row],[INGRESOS]]/Tabla3[[#This Row],[TC]]</f>
        <v>0</v>
      </c>
      <c r="L475" s="125" t="s">
        <v>150</v>
      </c>
      <c r="M475" s="125" t="s">
        <v>151</v>
      </c>
      <c r="N475" s="125" t="s">
        <v>262</v>
      </c>
      <c r="O475" s="195" t="s">
        <v>194</v>
      </c>
      <c r="P475" s="195" t="s">
        <v>195</v>
      </c>
      <c r="Q475" s="195" t="s">
        <v>470</v>
      </c>
      <c r="R475" s="195"/>
      <c r="S475" s="195" t="s">
        <v>472</v>
      </c>
      <c r="T475" s="195"/>
      <c r="U475" s="195" t="s">
        <v>380</v>
      </c>
      <c r="V475" s="195"/>
      <c r="W475" s="125" t="s">
        <v>157</v>
      </c>
      <c r="X475" s="195" t="s">
        <v>187</v>
      </c>
      <c r="Y475" s="195" t="s">
        <v>164</v>
      </c>
    </row>
    <row r="476" spans="1:25" hidden="1" x14ac:dyDescent="0.25">
      <c r="A476" s="193" t="s">
        <v>55</v>
      </c>
      <c r="B476" s="158">
        <v>45727</v>
      </c>
      <c r="C476" s="159" t="s">
        <v>550</v>
      </c>
      <c r="D476" s="159"/>
      <c r="E476" s="160">
        <v>0</v>
      </c>
      <c r="F476" s="160">
        <v>500000</v>
      </c>
      <c r="G476" s="194">
        <f>Tabla3[[#This Row],[INGRESOS]]-Tabla3[[#This Row],[EGRESOS]]</f>
        <v>500000</v>
      </c>
      <c r="H476" s="194">
        <v>-5997765.3700000001</v>
      </c>
      <c r="I476" s="218">
        <v>1140</v>
      </c>
      <c r="J476" s="162">
        <f>Tabla3[[#This Row],[EGRESOS]]/Tabla3[[#This Row],[TC]]</f>
        <v>0</v>
      </c>
      <c r="K476" s="162">
        <f>Tabla3[[#This Row],[INGRESOS]]/Tabla3[[#This Row],[TC]]</f>
        <v>438.59649122807019</v>
      </c>
      <c r="L476" s="125" t="s">
        <v>150</v>
      </c>
      <c r="M476" s="125" t="s">
        <v>151</v>
      </c>
      <c r="N476" s="125" t="s">
        <v>262</v>
      </c>
      <c r="O476" s="195" t="s">
        <v>159</v>
      </c>
      <c r="P476" s="195" t="s">
        <v>166</v>
      </c>
      <c r="Q476" s="195" t="s">
        <v>407</v>
      </c>
      <c r="R476" s="195"/>
      <c r="S476" s="195" t="s">
        <v>169</v>
      </c>
      <c r="T476" s="195"/>
      <c r="U476" s="125" t="s">
        <v>408</v>
      </c>
      <c r="V476" s="195" t="s">
        <v>169</v>
      </c>
      <c r="W476" s="125" t="s">
        <v>157</v>
      </c>
      <c r="X476" s="195" t="s">
        <v>164</v>
      </c>
      <c r="Y476" s="195" t="s">
        <v>409</v>
      </c>
    </row>
    <row r="477" spans="1:25" hidden="1" x14ac:dyDescent="0.25">
      <c r="A477" s="193" t="s">
        <v>55</v>
      </c>
      <c r="B477" s="158">
        <v>45727</v>
      </c>
      <c r="C477" s="159" t="s">
        <v>551</v>
      </c>
      <c r="D477" s="159"/>
      <c r="E477" s="160">
        <v>3000</v>
      </c>
      <c r="F477" s="160">
        <v>0</v>
      </c>
      <c r="G477" s="194">
        <f>Tabla3[[#This Row],[INGRESOS]]-Tabla3[[#This Row],[EGRESOS]]</f>
        <v>-3000</v>
      </c>
      <c r="H477" s="194">
        <v>-6000765.3700000001</v>
      </c>
      <c r="I477" s="218">
        <v>1140</v>
      </c>
      <c r="J477" s="162">
        <f>Tabla3[[#This Row],[EGRESOS]]/Tabla3[[#This Row],[TC]]</f>
        <v>2.6315789473684212</v>
      </c>
      <c r="K477" s="162">
        <f>Tabla3[[#This Row],[INGRESOS]]/Tabla3[[#This Row],[TC]]</f>
        <v>0</v>
      </c>
      <c r="L477" s="125" t="s">
        <v>150</v>
      </c>
      <c r="M477" s="125" t="s">
        <v>151</v>
      </c>
      <c r="N477" s="125" t="s">
        <v>262</v>
      </c>
      <c r="O477" s="195" t="s">
        <v>159</v>
      </c>
      <c r="P477" s="195" t="s">
        <v>160</v>
      </c>
      <c r="Q477" s="195" t="s">
        <v>161</v>
      </c>
      <c r="R477" s="195" t="s">
        <v>179</v>
      </c>
      <c r="S477" s="195"/>
      <c r="T477" s="195"/>
      <c r="U477" s="195" t="s">
        <v>376</v>
      </c>
      <c r="V477" s="195"/>
      <c r="W477" s="195" t="s">
        <v>157</v>
      </c>
      <c r="X477" s="195" t="s">
        <v>6</v>
      </c>
      <c r="Y477" s="195" t="s">
        <v>164</v>
      </c>
    </row>
    <row r="478" spans="1:25" hidden="1" x14ac:dyDescent="0.25">
      <c r="A478" s="193" t="s">
        <v>55</v>
      </c>
      <c r="B478" s="158">
        <v>45727</v>
      </c>
      <c r="C478" s="159" t="s">
        <v>264</v>
      </c>
      <c r="D478" s="159"/>
      <c r="E478" s="160">
        <v>3000</v>
      </c>
      <c r="F478" s="160">
        <v>0</v>
      </c>
      <c r="G478" s="194">
        <f>Tabla3[[#This Row],[INGRESOS]]-Tabla3[[#This Row],[EGRESOS]]</f>
        <v>-3000</v>
      </c>
      <c r="H478" s="194">
        <v>-6003765.3700000001</v>
      </c>
      <c r="I478" s="218">
        <v>1140</v>
      </c>
      <c r="J478" s="162">
        <f>Tabla3[[#This Row],[EGRESOS]]/Tabla3[[#This Row],[TC]]</f>
        <v>2.6315789473684212</v>
      </c>
      <c r="K478" s="162">
        <f>Tabla3[[#This Row],[INGRESOS]]/Tabla3[[#This Row],[TC]]</f>
        <v>0</v>
      </c>
      <c r="L478" s="125" t="s">
        <v>150</v>
      </c>
      <c r="M478" s="125" t="s">
        <v>151</v>
      </c>
      <c r="N478" s="125" t="s">
        <v>262</v>
      </c>
      <c r="O478" s="195" t="s">
        <v>159</v>
      </c>
      <c r="P478" s="195" t="s">
        <v>160</v>
      </c>
      <c r="Q478" s="195" t="s">
        <v>161</v>
      </c>
      <c r="R478" s="195" t="s">
        <v>179</v>
      </c>
      <c r="S478" s="195"/>
      <c r="T478" s="195"/>
      <c r="U478" s="195" t="s">
        <v>376</v>
      </c>
      <c r="V478" s="195"/>
      <c r="W478" s="195" t="s">
        <v>157</v>
      </c>
      <c r="X478" s="195" t="s">
        <v>6</v>
      </c>
      <c r="Y478" s="195" t="s">
        <v>164</v>
      </c>
    </row>
    <row r="479" spans="1:25" hidden="1" x14ac:dyDescent="0.25">
      <c r="A479" s="193" t="s">
        <v>55</v>
      </c>
      <c r="B479" s="158">
        <v>45728</v>
      </c>
      <c r="C479" s="159" t="s">
        <v>317</v>
      </c>
      <c r="D479" s="159"/>
      <c r="E479" s="160">
        <v>0</v>
      </c>
      <c r="F479" s="160">
        <v>5000</v>
      </c>
      <c r="G479" s="194">
        <f>Tabla3[[#This Row],[INGRESOS]]-Tabla3[[#This Row],[EGRESOS]]</f>
        <v>5000</v>
      </c>
      <c r="H479" s="194">
        <v>-5998765.3700000001</v>
      </c>
      <c r="I479" s="218">
        <v>1140</v>
      </c>
      <c r="J479" s="162">
        <f>Tabla3[[#This Row],[EGRESOS]]/Tabla3[[#This Row],[TC]]</f>
        <v>0</v>
      </c>
      <c r="K479" s="162">
        <f>Tabla3[[#This Row],[INGRESOS]]/Tabla3[[#This Row],[TC]]</f>
        <v>4.3859649122807021</v>
      </c>
      <c r="L479" s="125" t="s">
        <v>150</v>
      </c>
      <c r="M479" s="125" t="s">
        <v>151</v>
      </c>
      <c r="N479" s="125" t="s">
        <v>262</v>
      </c>
      <c r="O479" s="195" t="s">
        <v>153</v>
      </c>
      <c r="P479" s="195" t="s">
        <v>154</v>
      </c>
      <c r="Q479" s="195" t="s">
        <v>155</v>
      </c>
      <c r="R479" s="195" t="s">
        <v>318</v>
      </c>
      <c r="S479" s="195"/>
      <c r="T479" s="195"/>
      <c r="U479" s="125" t="s">
        <v>375</v>
      </c>
      <c r="V479" s="195"/>
      <c r="W479" s="125" t="s">
        <v>157</v>
      </c>
      <c r="X479" s="195"/>
      <c r="Y479" s="195"/>
    </row>
    <row r="480" spans="1:25" hidden="1" x14ac:dyDescent="0.25">
      <c r="A480" s="193" t="s">
        <v>55</v>
      </c>
      <c r="B480" s="158">
        <v>45733</v>
      </c>
      <c r="C480" s="159" t="s">
        <v>302</v>
      </c>
      <c r="D480" s="159"/>
      <c r="E480" s="160">
        <v>638000</v>
      </c>
      <c r="F480" s="160">
        <v>0</v>
      </c>
      <c r="G480" s="194">
        <f>Tabla3[[#This Row],[INGRESOS]]-Tabla3[[#This Row],[EGRESOS]]</f>
        <v>-638000</v>
      </c>
      <c r="H480" s="157">
        <v>-6649896.6900000004</v>
      </c>
      <c r="I480" s="218">
        <v>1140</v>
      </c>
      <c r="J480" s="162">
        <f>Tabla3[[#This Row],[EGRESOS]]/Tabla3[[#This Row],[TC]]</f>
        <v>559.64912280701753</v>
      </c>
      <c r="K480" s="162">
        <f>Tabla3[[#This Row],[INGRESOS]]/Tabla3[[#This Row],[TC]]</f>
        <v>0</v>
      </c>
      <c r="L480" s="125" t="s">
        <v>150</v>
      </c>
      <c r="M480" s="125" t="s">
        <v>151</v>
      </c>
      <c r="N480" s="125" t="s">
        <v>262</v>
      </c>
      <c r="O480" s="195" t="s">
        <v>159</v>
      </c>
      <c r="P480" s="195" t="s">
        <v>166</v>
      </c>
      <c r="Q480" s="195" t="s">
        <v>204</v>
      </c>
      <c r="R480" s="195"/>
      <c r="S480" s="195"/>
      <c r="T480" s="195"/>
      <c r="U480" s="195" t="s">
        <v>382</v>
      </c>
      <c r="V480" s="195" t="s">
        <v>206</v>
      </c>
      <c r="W480" s="195" t="s">
        <v>157</v>
      </c>
      <c r="X480" s="195" t="s">
        <v>207</v>
      </c>
      <c r="Y480" s="195" t="s">
        <v>164</v>
      </c>
    </row>
    <row r="481" spans="1:25" hidden="1" x14ac:dyDescent="0.25">
      <c r="A481" s="193" t="s">
        <v>55</v>
      </c>
      <c r="B481" s="158">
        <v>45733</v>
      </c>
      <c r="C481" s="159" t="s">
        <v>346</v>
      </c>
      <c r="D481" s="159"/>
      <c r="E481" s="160">
        <v>121</v>
      </c>
      <c r="F481" s="160">
        <v>0</v>
      </c>
      <c r="G481" s="194">
        <f>Tabla3[[#This Row],[INGRESOS]]-Tabla3[[#This Row],[EGRESOS]]</f>
        <v>-121</v>
      </c>
      <c r="H481" s="157">
        <v>-6650017.6900000004</v>
      </c>
      <c r="I481" s="218">
        <v>1140</v>
      </c>
      <c r="J481" s="162">
        <f>Tabla3[[#This Row],[EGRESOS]]/Tabla3[[#This Row],[TC]]</f>
        <v>0.10614035087719298</v>
      </c>
      <c r="K481" s="162">
        <f>Tabla3[[#This Row],[INGRESOS]]/Tabla3[[#This Row],[TC]]</f>
        <v>0</v>
      </c>
      <c r="L481" s="125" t="s">
        <v>150</v>
      </c>
      <c r="M481" s="125" t="s">
        <v>151</v>
      </c>
      <c r="N481" s="125" t="s">
        <v>262</v>
      </c>
      <c r="O481" s="195" t="s">
        <v>159</v>
      </c>
      <c r="P481" s="195" t="s">
        <v>163</v>
      </c>
      <c r="Q481" s="195" t="s">
        <v>215</v>
      </c>
      <c r="R481" s="195"/>
      <c r="S481" s="195"/>
      <c r="T481" s="195"/>
      <c r="U481" s="195" t="s">
        <v>376</v>
      </c>
      <c r="V481" s="195"/>
      <c r="W481" s="125" t="s">
        <v>157</v>
      </c>
      <c r="X481" s="195" t="s">
        <v>6</v>
      </c>
      <c r="Y481" s="195" t="s">
        <v>164</v>
      </c>
    </row>
    <row r="482" spans="1:25" hidden="1" x14ac:dyDescent="0.25">
      <c r="A482" s="193" t="s">
        <v>55</v>
      </c>
      <c r="B482" s="158">
        <v>45733</v>
      </c>
      <c r="C482" s="159" t="s">
        <v>264</v>
      </c>
      <c r="D482" s="159"/>
      <c r="E482" s="160">
        <v>3828.73</v>
      </c>
      <c r="F482" s="160">
        <v>0</v>
      </c>
      <c r="G482" s="194">
        <f>Tabla3[[#This Row],[INGRESOS]]-Tabla3[[#This Row],[EGRESOS]]</f>
        <v>-3828.73</v>
      </c>
      <c r="H482" s="157">
        <v>-6653846.4199999999</v>
      </c>
      <c r="I482" s="218">
        <v>1140</v>
      </c>
      <c r="J482" s="162">
        <f>Tabla3[[#This Row],[EGRESOS]]/Tabla3[[#This Row],[TC]]</f>
        <v>3.3585350877192983</v>
      </c>
      <c r="K482" s="162">
        <f>Tabla3[[#This Row],[INGRESOS]]/Tabla3[[#This Row],[TC]]</f>
        <v>0</v>
      </c>
      <c r="L482" s="125" t="s">
        <v>150</v>
      </c>
      <c r="M482" s="125" t="s">
        <v>151</v>
      </c>
      <c r="N482" s="125" t="s">
        <v>262</v>
      </c>
      <c r="O482" s="195" t="s">
        <v>159</v>
      </c>
      <c r="P482" s="195" t="s">
        <v>160</v>
      </c>
      <c r="Q482" s="195" t="s">
        <v>161</v>
      </c>
      <c r="R482" s="195" t="s">
        <v>179</v>
      </c>
      <c r="S482" s="195"/>
      <c r="T482" s="195"/>
      <c r="U482" s="195" t="s">
        <v>376</v>
      </c>
      <c r="V482" s="195"/>
      <c r="W482" s="195" t="s">
        <v>157</v>
      </c>
      <c r="X482" s="195" t="s">
        <v>6</v>
      </c>
      <c r="Y482" s="195" t="s">
        <v>164</v>
      </c>
    </row>
    <row r="483" spans="1:25" hidden="1" x14ac:dyDescent="0.25">
      <c r="A483" s="193" t="s">
        <v>55</v>
      </c>
      <c r="B483" s="158">
        <v>45734</v>
      </c>
      <c r="C483" s="159" t="s">
        <v>276</v>
      </c>
      <c r="D483" s="159" t="s">
        <v>552</v>
      </c>
      <c r="E483" s="160">
        <v>1356000</v>
      </c>
      <c r="F483" s="160">
        <v>0</v>
      </c>
      <c r="G483" s="194">
        <f>Tabla3[[#This Row],[INGRESOS]]-Tabla3[[#This Row],[EGRESOS]]</f>
        <v>-1356000</v>
      </c>
      <c r="H483" s="157">
        <v>-8009846.4199999999</v>
      </c>
      <c r="I483" s="218">
        <v>1140</v>
      </c>
      <c r="J483" s="162">
        <f>Tabla3[[#This Row],[EGRESOS]]/Tabla3[[#This Row],[TC]]</f>
        <v>1189.4736842105262</v>
      </c>
      <c r="K483" s="162">
        <f>Tabla3[[#This Row],[INGRESOS]]/Tabla3[[#This Row],[TC]]</f>
        <v>0</v>
      </c>
      <c r="L483" s="125" t="s">
        <v>150</v>
      </c>
      <c r="M483" s="125" t="s">
        <v>151</v>
      </c>
      <c r="N483" s="125" t="s">
        <v>262</v>
      </c>
      <c r="O483" s="195" t="s">
        <v>182</v>
      </c>
      <c r="P483" s="195" t="s">
        <v>183</v>
      </c>
      <c r="Q483" s="195" t="s">
        <v>189</v>
      </c>
      <c r="R483" s="195" t="s">
        <v>281</v>
      </c>
      <c r="S483" s="195" t="s">
        <v>282</v>
      </c>
      <c r="T483" s="195" t="s">
        <v>553</v>
      </c>
      <c r="U483" s="195" t="s">
        <v>380</v>
      </c>
      <c r="V483" s="195"/>
      <c r="W483" s="125" t="s">
        <v>157</v>
      </c>
      <c r="X483" s="195" t="s">
        <v>187</v>
      </c>
      <c r="Y483" s="195" t="s">
        <v>164</v>
      </c>
    </row>
    <row r="484" spans="1:25" hidden="1" x14ac:dyDescent="0.25">
      <c r="A484" s="193" t="s">
        <v>55</v>
      </c>
      <c r="B484" s="158">
        <v>45734</v>
      </c>
      <c r="C484" s="159" t="s">
        <v>276</v>
      </c>
      <c r="D484" s="159" t="s">
        <v>554</v>
      </c>
      <c r="E484" s="160">
        <v>814644.6</v>
      </c>
      <c r="F484" s="160">
        <v>0</v>
      </c>
      <c r="G484" s="194">
        <f>Tabla3[[#This Row],[INGRESOS]]-Tabla3[[#This Row],[EGRESOS]]</f>
        <v>-814644.6</v>
      </c>
      <c r="H484" s="157">
        <v>-8824491.0199999996</v>
      </c>
      <c r="I484" s="218">
        <v>1140</v>
      </c>
      <c r="J484" s="162">
        <f>Tabla3[[#This Row],[EGRESOS]]/Tabla3[[#This Row],[TC]]</f>
        <v>714.60052631578947</v>
      </c>
      <c r="K484" s="162">
        <f>Tabla3[[#This Row],[INGRESOS]]/Tabla3[[#This Row],[TC]]</f>
        <v>0</v>
      </c>
      <c r="L484" s="125" t="s">
        <v>150</v>
      </c>
      <c r="M484" s="125" t="s">
        <v>151</v>
      </c>
      <c r="N484" s="125" t="s">
        <v>262</v>
      </c>
      <c r="O484" s="195" t="s">
        <v>194</v>
      </c>
      <c r="P484" s="195" t="s">
        <v>298</v>
      </c>
      <c r="Q484" s="195" t="s">
        <v>351</v>
      </c>
      <c r="R484" s="195"/>
      <c r="S484" s="195" t="s">
        <v>555</v>
      </c>
      <c r="T484" s="195" t="s">
        <v>556</v>
      </c>
      <c r="U484" s="195" t="s">
        <v>380</v>
      </c>
      <c r="V484" s="195"/>
      <c r="W484" s="195" t="s">
        <v>157</v>
      </c>
      <c r="X484" s="195" t="s">
        <v>187</v>
      </c>
      <c r="Y484" s="195" t="s">
        <v>164</v>
      </c>
    </row>
    <row r="485" spans="1:25" hidden="1" x14ac:dyDescent="0.25">
      <c r="A485" s="193" t="s">
        <v>55</v>
      </c>
      <c r="B485" s="158">
        <v>45734</v>
      </c>
      <c r="C485" s="159" t="s">
        <v>302</v>
      </c>
      <c r="D485" s="159"/>
      <c r="E485" s="160">
        <v>500000</v>
      </c>
      <c r="F485" s="160">
        <v>0</v>
      </c>
      <c r="G485" s="194">
        <f>Tabla3[[#This Row],[INGRESOS]]-Tabla3[[#This Row],[EGRESOS]]</f>
        <v>-500000</v>
      </c>
      <c r="H485" s="157">
        <v>-9324491.0199999996</v>
      </c>
      <c r="I485" s="218">
        <v>1140</v>
      </c>
      <c r="J485" s="162">
        <f>Tabla3[[#This Row],[EGRESOS]]/Tabla3[[#This Row],[TC]]</f>
        <v>438.59649122807019</v>
      </c>
      <c r="K485" s="162">
        <f>Tabla3[[#This Row],[INGRESOS]]/Tabla3[[#This Row],[TC]]</f>
        <v>0</v>
      </c>
      <c r="L485" s="125" t="s">
        <v>150</v>
      </c>
      <c r="M485" s="125" t="s">
        <v>151</v>
      </c>
      <c r="N485" s="125" t="s">
        <v>262</v>
      </c>
      <c r="O485" s="195" t="s">
        <v>159</v>
      </c>
      <c r="P485" s="195" t="s">
        <v>166</v>
      </c>
      <c r="Q485" s="195" t="s">
        <v>167</v>
      </c>
      <c r="R485" s="195" t="s">
        <v>557</v>
      </c>
      <c r="S485" s="195"/>
      <c r="T485" s="195"/>
      <c r="U485" s="195" t="s">
        <v>377</v>
      </c>
      <c r="V485" s="195" t="s">
        <v>169</v>
      </c>
      <c r="W485" s="125" t="s">
        <v>157</v>
      </c>
      <c r="X485" s="195" t="s">
        <v>170</v>
      </c>
      <c r="Y485" s="195" t="s">
        <v>164</v>
      </c>
    </row>
    <row r="486" spans="1:25" hidden="1" x14ac:dyDescent="0.25">
      <c r="A486" s="193" t="s">
        <v>55</v>
      </c>
      <c r="B486" s="158">
        <v>45734</v>
      </c>
      <c r="C486" s="159" t="s">
        <v>346</v>
      </c>
      <c r="D486" s="159"/>
      <c r="E486" s="160">
        <v>121</v>
      </c>
      <c r="F486" s="160">
        <v>0</v>
      </c>
      <c r="G486" s="194">
        <f>Tabla3[[#This Row],[INGRESOS]]-Tabla3[[#This Row],[EGRESOS]]</f>
        <v>-121</v>
      </c>
      <c r="H486" s="157">
        <v>-9324612.0199999996</v>
      </c>
      <c r="I486" s="218">
        <v>1140</v>
      </c>
      <c r="J486" s="162">
        <f>Tabla3[[#This Row],[EGRESOS]]/Tabla3[[#This Row],[TC]]</f>
        <v>0.10614035087719298</v>
      </c>
      <c r="K486" s="162">
        <f>Tabla3[[#This Row],[INGRESOS]]/Tabla3[[#This Row],[TC]]</f>
        <v>0</v>
      </c>
      <c r="L486" s="125" t="s">
        <v>150</v>
      </c>
      <c r="M486" s="125" t="s">
        <v>151</v>
      </c>
      <c r="N486" s="125" t="s">
        <v>262</v>
      </c>
      <c r="O486" s="195" t="s">
        <v>159</v>
      </c>
      <c r="P486" s="195" t="s">
        <v>163</v>
      </c>
      <c r="Q486" s="195" t="s">
        <v>215</v>
      </c>
      <c r="R486" s="195"/>
      <c r="S486" s="195"/>
      <c r="T486" s="195"/>
      <c r="U486" s="195" t="s">
        <v>376</v>
      </c>
      <c r="V486" s="195"/>
      <c r="W486" s="195" t="s">
        <v>157</v>
      </c>
      <c r="X486" s="195" t="s">
        <v>6</v>
      </c>
      <c r="Y486" s="195" t="s">
        <v>164</v>
      </c>
    </row>
    <row r="487" spans="1:25" hidden="1" x14ac:dyDescent="0.25">
      <c r="A487" s="193" t="s">
        <v>55</v>
      </c>
      <c r="B487" s="158">
        <v>45734</v>
      </c>
      <c r="C487" s="159" t="s">
        <v>192</v>
      </c>
      <c r="D487" s="159"/>
      <c r="E487" s="160">
        <v>760000</v>
      </c>
      <c r="F487" s="160">
        <v>0</v>
      </c>
      <c r="G487" s="194">
        <f>Tabla3[[#This Row],[INGRESOS]]-Tabla3[[#This Row],[EGRESOS]]</f>
        <v>-760000</v>
      </c>
      <c r="H487" s="157">
        <v>-10084612.02</v>
      </c>
      <c r="I487" s="218">
        <v>1140</v>
      </c>
      <c r="J487" s="162">
        <f>Tabla3[[#This Row],[EGRESOS]]/Tabla3[[#This Row],[TC]]</f>
        <v>666.66666666666663</v>
      </c>
      <c r="K487" s="162">
        <f>Tabla3[[#This Row],[INGRESOS]]/Tabla3[[#This Row],[TC]]</f>
        <v>0</v>
      </c>
      <c r="L487" s="125" t="s">
        <v>150</v>
      </c>
      <c r="M487" s="125" t="s">
        <v>151</v>
      </c>
      <c r="N487" s="125" t="s">
        <v>262</v>
      </c>
      <c r="O487" s="195" t="s">
        <v>153</v>
      </c>
      <c r="P487" s="195" t="s">
        <v>154</v>
      </c>
      <c r="Q487" s="195" t="s">
        <v>155</v>
      </c>
      <c r="R487" s="195" t="s">
        <v>414</v>
      </c>
      <c r="S487" s="195"/>
      <c r="T487" s="195"/>
      <c r="U487" s="195" t="s">
        <v>375</v>
      </c>
      <c r="V487" s="195"/>
      <c r="W487" s="195" t="s">
        <v>157</v>
      </c>
      <c r="X487" s="195"/>
      <c r="Y487" s="195"/>
    </row>
    <row r="488" spans="1:25" hidden="1" x14ac:dyDescent="0.25">
      <c r="A488" s="193" t="s">
        <v>55</v>
      </c>
      <c r="B488" s="158">
        <v>45734</v>
      </c>
      <c r="C488" s="159" t="s">
        <v>346</v>
      </c>
      <c r="D488" s="159"/>
      <c r="E488" s="160">
        <v>121</v>
      </c>
      <c r="F488" s="160">
        <v>0</v>
      </c>
      <c r="G488" s="194">
        <f>Tabla3[[#This Row],[INGRESOS]]-Tabla3[[#This Row],[EGRESOS]]</f>
        <v>-121</v>
      </c>
      <c r="H488" s="157">
        <v>-10084733.02</v>
      </c>
      <c r="I488" s="218">
        <v>1140</v>
      </c>
      <c r="J488" s="162">
        <f>Tabla3[[#This Row],[EGRESOS]]/Tabla3[[#This Row],[TC]]</f>
        <v>0.10614035087719298</v>
      </c>
      <c r="K488" s="162">
        <f>Tabla3[[#This Row],[INGRESOS]]/Tabla3[[#This Row],[TC]]</f>
        <v>0</v>
      </c>
      <c r="L488" s="125" t="s">
        <v>150</v>
      </c>
      <c r="M488" s="125" t="s">
        <v>151</v>
      </c>
      <c r="N488" s="125" t="s">
        <v>262</v>
      </c>
      <c r="O488" s="195" t="s">
        <v>159</v>
      </c>
      <c r="P488" s="195" t="s">
        <v>163</v>
      </c>
      <c r="Q488" s="195" t="s">
        <v>215</v>
      </c>
      <c r="R488" s="195"/>
      <c r="S488" s="195"/>
      <c r="T488" s="195"/>
      <c r="U488" s="195" t="s">
        <v>376</v>
      </c>
      <c r="V488" s="195"/>
      <c r="W488" s="195" t="s">
        <v>157</v>
      </c>
      <c r="X488" s="195" t="s">
        <v>6</v>
      </c>
      <c r="Y488" s="195" t="s">
        <v>164</v>
      </c>
    </row>
    <row r="489" spans="1:25" hidden="1" x14ac:dyDescent="0.25">
      <c r="A489" s="193" t="s">
        <v>55</v>
      </c>
      <c r="B489" s="158">
        <v>45734</v>
      </c>
      <c r="C489" s="159" t="s">
        <v>302</v>
      </c>
      <c r="D489" s="159"/>
      <c r="E489" s="160">
        <v>1000000</v>
      </c>
      <c r="F489" s="160">
        <v>0</v>
      </c>
      <c r="G489" s="194">
        <f>Tabla3[[#This Row],[INGRESOS]]-Tabla3[[#This Row],[EGRESOS]]</f>
        <v>-1000000</v>
      </c>
      <c r="H489" s="157">
        <v>-11084733.02</v>
      </c>
      <c r="I489" s="218">
        <v>1140</v>
      </c>
      <c r="J489" s="162">
        <f>Tabla3[[#This Row],[EGRESOS]]/Tabla3[[#This Row],[TC]]</f>
        <v>877.19298245614038</v>
      </c>
      <c r="K489" s="162">
        <f>Tabla3[[#This Row],[INGRESOS]]/Tabla3[[#This Row],[TC]]</f>
        <v>0</v>
      </c>
      <c r="L489" s="125" t="s">
        <v>150</v>
      </c>
      <c r="M489" s="125" t="s">
        <v>151</v>
      </c>
      <c r="N489" s="125" t="s">
        <v>262</v>
      </c>
      <c r="O489" s="195" t="s">
        <v>159</v>
      </c>
      <c r="P489" s="195" t="s">
        <v>166</v>
      </c>
      <c r="Q489" s="195" t="s">
        <v>167</v>
      </c>
      <c r="R489" s="195"/>
      <c r="S489" s="195"/>
      <c r="T489" s="195"/>
      <c r="U489" s="195" t="s">
        <v>377</v>
      </c>
      <c r="V489" s="195" t="s">
        <v>169</v>
      </c>
      <c r="W489" s="125" t="s">
        <v>157</v>
      </c>
      <c r="X489" s="195" t="s">
        <v>170</v>
      </c>
      <c r="Y489" s="195" t="s">
        <v>164</v>
      </c>
    </row>
    <row r="490" spans="1:25" hidden="1" x14ac:dyDescent="0.25">
      <c r="A490" s="193" t="s">
        <v>55</v>
      </c>
      <c r="B490" s="158">
        <v>45734</v>
      </c>
      <c r="C490" s="159" t="s">
        <v>346</v>
      </c>
      <c r="D490" s="159"/>
      <c r="E490" s="160">
        <v>121</v>
      </c>
      <c r="F490" s="160">
        <v>0</v>
      </c>
      <c r="G490" s="194">
        <f>Tabla3[[#This Row],[INGRESOS]]-Tabla3[[#This Row],[EGRESOS]]</f>
        <v>-121</v>
      </c>
      <c r="H490" s="157">
        <v>-11084854.02</v>
      </c>
      <c r="I490" s="218">
        <v>1140</v>
      </c>
      <c r="J490" s="162">
        <f>Tabla3[[#This Row],[EGRESOS]]/Tabla3[[#This Row],[TC]]</f>
        <v>0.10614035087719298</v>
      </c>
      <c r="K490" s="162">
        <f>Tabla3[[#This Row],[INGRESOS]]/Tabla3[[#This Row],[TC]]</f>
        <v>0</v>
      </c>
      <c r="L490" s="125" t="s">
        <v>150</v>
      </c>
      <c r="M490" s="125" t="s">
        <v>151</v>
      </c>
      <c r="N490" s="125" t="s">
        <v>262</v>
      </c>
      <c r="O490" s="195" t="s">
        <v>159</v>
      </c>
      <c r="P490" s="195" t="s">
        <v>163</v>
      </c>
      <c r="Q490" s="195" t="s">
        <v>215</v>
      </c>
      <c r="R490" s="195"/>
      <c r="S490" s="195"/>
      <c r="T490" s="195"/>
      <c r="U490" s="195" t="s">
        <v>376</v>
      </c>
      <c r="V490" s="195"/>
      <c r="W490" s="125" t="s">
        <v>157</v>
      </c>
      <c r="X490" s="195" t="s">
        <v>6</v>
      </c>
      <c r="Y490" s="195" t="s">
        <v>164</v>
      </c>
    </row>
    <row r="491" spans="1:25" hidden="1" x14ac:dyDescent="0.25">
      <c r="A491" s="193" t="s">
        <v>55</v>
      </c>
      <c r="B491" s="158">
        <v>45734</v>
      </c>
      <c r="C491" s="159" t="s">
        <v>302</v>
      </c>
      <c r="D491" s="159"/>
      <c r="E491" s="160">
        <v>500000</v>
      </c>
      <c r="F491" s="160">
        <v>0</v>
      </c>
      <c r="G491" s="194">
        <f>Tabla3[[#This Row],[INGRESOS]]-Tabla3[[#This Row],[EGRESOS]]</f>
        <v>-500000</v>
      </c>
      <c r="H491" s="157">
        <v>-11084853.02</v>
      </c>
      <c r="I491" s="218">
        <v>1141</v>
      </c>
      <c r="J491" s="162">
        <f>Tabla3[[#This Row],[EGRESOS]]/Tabla3[[#This Row],[TC]]</f>
        <v>438.21209465381247</v>
      </c>
      <c r="K491" s="162">
        <f>Tabla3[[#This Row],[INGRESOS]]/Tabla3[[#This Row],[TC]]</f>
        <v>0</v>
      </c>
      <c r="L491" s="125" t="s">
        <v>150</v>
      </c>
      <c r="M491" s="125" t="s">
        <v>151</v>
      </c>
      <c r="N491" s="125" t="s">
        <v>262</v>
      </c>
      <c r="O491" s="195" t="s">
        <v>153</v>
      </c>
      <c r="P491" s="195" t="s">
        <v>154</v>
      </c>
      <c r="Q491" s="195" t="s">
        <v>155</v>
      </c>
      <c r="R491" s="195" t="s">
        <v>348</v>
      </c>
      <c r="S491" s="195"/>
      <c r="T491" s="195"/>
      <c r="U491" s="195" t="s">
        <v>375</v>
      </c>
      <c r="V491" s="195"/>
      <c r="W491" s="125" t="s">
        <v>157</v>
      </c>
      <c r="X491" s="195"/>
      <c r="Y491" s="195"/>
    </row>
    <row r="492" spans="1:25" hidden="1" x14ac:dyDescent="0.25">
      <c r="A492" s="193" t="s">
        <v>55</v>
      </c>
      <c r="B492" s="158">
        <v>45734</v>
      </c>
      <c r="C492" s="159" t="s">
        <v>302</v>
      </c>
      <c r="D492" s="159"/>
      <c r="E492" s="160">
        <v>5400</v>
      </c>
      <c r="F492" s="160">
        <v>0</v>
      </c>
      <c r="G492" s="194">
        <f>Tabla3[[#This Row],[INGRESOS]]-Tabla3[[#This Row],[EGRESOS]]</f>
        <v>-5400</v>
      </c>
      <c r="H492" s="157">
        <v>-11584975.02</v>
      </c>
      <c r="I492" s="218">
        <v>1140</v>
      </c>
      <c r="J492" s="162">
        <f>Tabla3[[#This Row],[EGRESOS]]/Tabla3[[#This Row],[TC]]</f>
        <v>4.7368421052631575</v>
      </c>
      <c r="K492" s="162">
        <f>Tabla3[[#This Row],[INGRESOS]]/Tabla3[[#This Row],[TC]]</f>
        <v>0</v>
      </c>
      <c r="L492" s="125" t="s">
        <v>150</v>
      </c>
      <c r="M492" s="125" t="s">
        <v>151</v>
      </c>
      <c r="N492" s="125" t="s">
        <v>262</v>
      </c>
      <c r="O492" s="195" t="s">
        <v>194</v>
      </c>
      <c r="P492" s="195" t="s">
        <v>298</v>
      </c>
      <c r="Q492" s="195" t="s">
        <v>299</v>
      </c>
      <c r="R492" s="195"/>
      <c r="S492" s="195"/>
      <c r="T492" s="195"/>
      <c r="U492" s="195" t="s">
        <v>381</v>
      </c>
      <c r="V492" s="195"/>
      <c r="W492" s="195" t="s">
        <v>157</v>
      </c>
      <c r="X492" s="195" t="s">
        <v>187</v>
      </c>
      <c r="Y492" s="195" t="s">
        <v>164</v>
      </c>
    </row>
    <row r="493" spans="1:25" hidden="1" x14ac:dyDescent="0.25">
      <c r="A493" s="193" t="s">
        <v>55</v>
      </c>
      <c r="B493" s="158">
        <v>45734</v>
      </c>
      <c r="C493" s="159" t="s">
        <v>302</v>
      </c>
      <c r="D493" s="159"/>
      <c r="E493" s="160">
        <v>150000</v>
      </c>
      <c r="F493" s="160">
        <v>0</v>
      </c>
      <c r="G493" s="194">
        <f>Tabla3[[#This Row],[INGRESOS]]-Tabla3[[#This Row],[EGRESOS]]</f>
        <v>-150000</v>
      </c>
      <c r="H493" s="157">
        <v>-11584975.02</v>
      </c>
      <c r="I493" s="218">
        <v>1140</v>
      </c>
      <c r="J493" s="162">
        <f>Tabla3[[#This Row],[EGRESOS]]/Tabla3[[#This Row],[TC]]</f>
        <v>131.57894736842104</v>
      </c>
      <c r="K493" s="162">
        <f>Tabla3[[#This Row],[INGRESOS]]/Tabla3[[#This Row],[TC]]</f>
        <v>0</v>
      </c>
      <c r="L493" s="125" t="s">
        <v>150</v>
      </c>
      <c r="M493" s="125" t="s">
        <v>151</v>
      </c>
      <c r="N493" s="125" t="s">
        <v>262</v>
      </c>
      <c r="O493" s="195" t="s">
        <v>159</v>
      </c>
      <c r="P493" s="195" t="s">
        <v>171</v>
      </c>
      <c r="Q493" s="195" t="s">
        <v>400</v>
      </c>
      <c r="S493" s="195" t="s">
        <v>365</v>
      </c>
      <c r="T493" s="195"/>
      <c r="U493" s="195" t="s">
        <v>378</v>
      </c>
      <c r="V493" s="195"/>
      <c r="W493" s="195" t="s">
        <v>157</v>
      </c>
      <c r="X493" s="195" t="s">
        <v>187</v>
      </c>
      <c r="Y493" s="195" t="s">
        <v>164</v>
      </c>
    </row>
    <row r="494" spans="1:25" hidden="1" x14ac:dyDescent="0.25">
      <c r="A494" s="193" t="s">
        <v>55</v>
      </c>
      <c r="B494" s="158">
        <v>45734</v>
      </c>
      <c r="C494" s="159" t="s">
        <v>302</v>
      </c>
      <c r="D494" s="159"/>
      <c r="E494" s="160">
        <v>150000</v>
      </c>
      <c r="F494" s="160">
        <v>0</v>
      </c>
      <c r="G494" s="194">
        <f>Tabla3[[#This Row],[INGRESOS]]-Tabla3[[#This Row],[EGRESOS]]</f>
        <v>-150000</v>
      </c>
      <c r="H494" s="157">
        <v>-11584975.02</v>
      </c>
      <c r="I494" s="218">
        <v>1140</v>
      </c>
      <c r="J494" s="162">
        <f>Tabla3[[#This Row],[EGRESOS]]/Tabla3[[#This Row],[TC]]</f>
        <v>131.57894736842104</v>
      </c>
      <c r="K494" s="162">
        <f>Tabla3[[#This Row],[INGRESOS]]/Tabla3[[#This Row],[TC]]</f>
        <v>0</v>
      </c>
      <c r="L494" s="125" t="s">
        <v>150</v>
      </c>
      <c r="M494" s="125" t="s">
        <v>151</v>
      </c>
      <c r="N494" s="125" t="s">
        <v>262</v>
      </c>
      <c r="O494" s="195" t="s">
        <v>159</v>
      </c>
      <c r="P494" s="195" t="s">
        <v>171</v>
      </c>
      <c r="Q494" s="195" t="s">
        <v>400</v>
      </c>
      <c r="S494" s="195" t="s">
        <v>431</v>
      </c>
      <c r="T494" s="195"/>
      <c r="U494" s="195" t="s">
        <v>378</v>
      </c>
      <c r="V494" s="195"/>
      <c r="W494" s="195" t="s">
        <v>157</v>
      </c>
      <c r="X494" s="195" t="s">
        <v>187</v>
      </c>
      <c r="Y494" s="195" t="s">
        <v>164</v>
      </c>
    </row>
    <row r="495" spans="1:25" hidden="1" x14ac:dyDescent="0.25">
      <c r="A495" s="193" t="s">
        <v>55</v>
      </c>
      <c r="B495" s="158">
        <v>45734</v>
      </c>
      <c r="C495" s="159" t="s">
        <v>302</v>
      </c>
      <c r="D495" s="159"/>
      <c r="E495" s="160">
        <v>350000</v>
      </c>
      <c r="F495" s="160">
        <v>0</v>
      </c>
      <c r="G495" s="194">
        <f>Tabla3[[#This Row],[INGRESOS]]-Tabla3[[#This Row],[EGRESOS]]</f>
        <v>-350000</v>
      </c>
      <c r="H495" s="157">
        <v>-11584975.02</v>
      </c>
      <c r="I495" s="218">
        <v>1140</v>
      </c>
      <c r="J495" s="162">
        <f>Tabla3[[#This Row],[EGRESOS]]/Tabla3[[#This Row],[TC]]</f>
        <v>307.01754385964909</v>
      </c>
      <c r="K495" s="162">
        <f>Tabla3[[#This Row],[INGRESOS]]/Tabla3[[#This Row],[TC]]</f>
        <v>0</v>
      </c>
      <c r="L495" s="125" t="s">
        <v>150</v>
      </c>
      <c r="M495" s="125" t="s">
        <v>151</v>
      </c>
      <c r="N495" s="125" t="s">
        <v>262</v>
      </c>
      <c r="O495" s="195" t="s">
        <v>159</v>
      </c>
      <c r="P495" s="195" t="s">
        <v>436</v>
      </c>
      <c r="Q495" s="195" t="s">
        <v>167</v>
      </c>
      <c r="R495" s="195" t="s">
        <v>557</v>
      </c>
      <c r="S495" s="195" t="s">
        <v>437</v>
      </c>
      <c r="T495" s="195"/>
      <c r="U495" s="195" t="s">
        <v>438</v>
      </c>
      <c r="V495" s="195"/>
      <c r="W495" s="195" t="s">
        <v>157</v>
      </c>
      <c r="X495" s="195" t="s">
        <v>6</v>
      </c>
      <c r="Y495" s="195" t="s">
        <v>164</v>
      </c>
    </row>
    <row r="496" spans="1:25" hidden="1" x14ac:dyDescent="0.25">
      <c r="A496" s="193" t="s">
        <v>55</v>
      </c>
      <c r="B496" s="158">
        <v>45734</v>
      </c>
      <c r="C496" s="159" t="s">
        <v>302</v>
      </c>
      <c r="D496" s="159"/>
      <c r="E496" s="160">
        <v>447000</v>
      </c>
      <c r="F496" s="160">
        <v>0</v>
      </c>
      <c r="G496" s="194">
        <f>Tabla3[[#This Row],[INGRESOS]]-Tabla3[[#This Row],[EGRESOS]]</f>
        <v>-447000</v>
      </c>
      <c r="H496" s="157">
        <v>-11584975.02</v>
      </c>
      <c r="I496" s="218">
        <v>1140</v>
      </c>
      <c r="J496" s="162">
        <f>Tabla3[[#This Row],[EGRESOS]]/Tabla3[[#This Row],[TC]]</f>
        <v>392.10526315789474</v>
      </c>
      <c r="K496" s="162">
        <f>Tabla3[[#This Row],[INGRESOS]]/Tabla3[[#This Row],[TC]]</f>
        <v>0</v>
      </c>
      <c r="L496" s="125" t="s">
        <v>150</v>
      </c>
      <c r="M496" s="125" t="s">
        <v>151</v>
      </c>
      <c r="N496" s="125" t="s">
        <v>262</v>
      </c>
      <c r="O496" s="195" t="s">
        <v>159</v>
      </c>
      <c r="P496" s="195" t="s">
        <v>171</v>
      </c>
      <c r="Q496" s="195" t="s">
        <v>172</v>
      </c>
      <c r="R496" s="195" t="s">
        <v>558</v>
      </c>
      <c r="S496" s="195" t="s">
        <v>176</v>
      </c>
      <c r="T496" s="195"/>
      <c r="U496" s="195" t="s">
        <v>378</v>
      </c>
      <c r="V496" s="195"/>
      <c r="W496" s="195" t="s">
        <v>157</v>
      </c>
      <c r="X496" s="195" t="s">
        <v>187</v>
      </c>
      <c r="Y496" s="195" t="s">
        <v>164</v>
      </c>
    </row>
    <row r="497" spans="1:25" hidden="1" x14ac:dyDescent="0.25">
      <c r="A497" s="193" t="s">
        <v>55</v>
      </c>
      <c r="B497" s="158">
        <v>45734</v>
      </c>
      <c r="C497" s="159" t="s">
        <v>302</v>
      </c>
      <c r="D497" s="159"/>
      <c r="E497" s="160">
        <v>45000</v>
      </c>
      <c r="F497" s="160">
        <v>0</v>
      </c>
      <c r="G497" s="194">
        <f>Tabla3[[#This Row],[INGRESOS]]-Tabla3[[#This Row],[EGRESOS]]</f>
        <v>-45000</v>
      </c>
      <c r="H497" s="157">
        <v>-11584975.02</v>
      </c>
      <c r="I497" s="218">
        <v>1140</v>
      </c>
      <c r="J497" s="162">
        <f>Tabla3[[#This Row],[EGRESOS]]/Tabla3[[#This Row],[TC]]</f>
        <v>39.473684210526315</v>
      </c>
      <c r="K497" s="162">
        <f>Tabla3[[#This Row],[INGRESOS]]/Tabla3[[#This Row],[TC]]</f>
        <v>0</v>
      </c>
      <c r="L497" s="125" t="s">
        <v>150</v>
      </c>
      <c r="M497" s="125" t="s">
        <v>151</v>
      </c>
      <c r="N497" s="125" t="s">
        <v>262</v>
      </c>
      <c r="O497" s="195" t="s">
        <v>159</v>
      </c>
      <c r="P497" s="195" t="s">
        <v>171</v>
      </c>
      <c r="Q497" s="195" t="s">
        <v>400</v>
      </c>
      <c r="R497" s="195"/>
      <c r="S497" s="195" t="s">
        <v>559</v>
      </c>
      <c r="T497" s="195"/>
      <c r="U497" s="195" t="s">
        <v>378</v>
      </c>
      <c r="V497" s="195"/>
      <c r="W497" s="195" t="s">
        <v>157</v>
      </c>
      <c r="X497" s="195" t="s">
        <v>187</v>
      </c>
      <c r="Y497" s="195" t="s">
        <v>164</v>
      </c>
    </row>
    <row r="498" spans="1:25" hidden="1" x14ac:dyDescent="0.25">
      <c r="A498" s="193" t="s">
        <v>55</v>
      </c>
      <c r="B498" s="158">
        <v>45734</v>
      </c>
      <c r="C498" s="159" t="s">
        <v>302</v>
      </c>
      <c r="D498" s="159"/>
      <c r="E498" s="160">
        <v>552000</v>
      </c>
      <c r="F498" s="160">
        <v>0</v>
      </c>
      <c r="G498" s="194">
        <f>Tabla3[[#This Row],[INGRESOS]]-Tabla3[[#This Row],[EGRESOS]]</f>
        <v>-552000</v>
      </c>
      <c r="H498" s="157">
        <v>-11584975.02</v>
      </c>
      <c r="I498" s="218">
        <v>1140</v>
      </c>
      <c r="J498" s="162">
        <f>Tabla3[[#This Row],[EGRESOS]]/Tabla3[[#This Row],[TC]]</f>
        <v>484.21052631578948</v>
      </c>
      <c r="K498" s="162">
        <f>Tabla3[[#This Row],[INGRESOS]]/Tabla3[[#This Row],[TC]]</f>
        <v>0</v>
      </c>
      <c r="L498" s="125" t="s">
        <v>150</v>
      </c>
      <c r="M498" s="125" t="s">
        <v>151</v>
      </c>
      <c r="N498" s="125" t="s">
        <v>262</v>
      </c>
      <c r="O498" s="195" t="s">
        <v>159</v>
      </c>
      <c r="P498" s="195" t="s">
        <v>171</v>
      </c>
      <c r="Q498" s="195" t="s">
        <v>172</v>
      </c>
      <c r="R498" s="195"/>
      <c r="S498" s="195" t="s">
        <v>174</v>
      </c>
      <c r="T498" s="195"/>
      <c r="U498" s="195" t="s">
        <v>378</v>
      </c>
      <c r="V498" s="195"/>
      <c r="W498" s="195" t="s">
        <v>157</v>
      </c>
      <c r="X498" s="195" t="s">
        <v>187</v>
      </c>
      <c r="Y498" s="195" t="s">
        <v>164</v>
      </c>
    </row>
    <row r="499" spans="1:25" hidden="1" x14ac:dyDescent="0.25">
      <c r="A499" s="193" t="s">
        <v>55</v>
      </c>
      <c r="B499" s="158">
        <v>45734</v>
      </c>
      <c r="C499" s="159" t="s">
        <v>302</v>
      </c>
      <c r="D499" s="159"/>
      <c r="E499" s="160">
        <v>20000</v>
      </c>
      <c r="F499" s="160">
        <v>0</v>
      </c>
      <c r="G499" s="194">
        <f>Tabla3[[#This Row],[INGRESOS]]-Tabla3[[#This Row],[EGRESOS]]</f>
        <v>-20000</v>
      </c>
      <c r="H499" s="157">
        <v>-11584975.02</v>
      </c>
      <c r="I499" s="218">
        <v>1140</v>
      </c>
      <c r="J499" s="162">
        <f>Tabla3[[#This Row],[EGRESOS]]/Tabla3[[#This Row],[TC]]</f>
        <v>17.543859649122808</v>
      </c>
      <c r="K499" s="162">
        <f>Tabla3[[#This Row],[INGRESOS]]/Tabla3[[#This Row],[TC]]</f>
        <v>0</v>
      </c>
      <c r="L499" s="125" t="s">
        <v>150</v>
      </c>
      <c r="M499" s="125" t="s">
        <v>151</v>
      </c>
      <c r="N499" s="125" t="s">
        <v>262</v>
      </c>
      <c r="O499" s="195" t="s">
        <v>159</v>
      </c>
      <c r="P499" s="195" t="s">
        <v>171</v>
      </c>
      <c r="Q499" s="195" t="s">
        <v>560</v>
      </c>
      <c r="R499" s="195" t="s">
        <v>561</v>
      </c>
      <c r="S499" s="195"/>
      <c r="T499" s="195"/>
      <c r="U499" s="195" t="s">
        <v>376</v>
      </c>
      <c r="V499" s="195"/>
      <c r="W499" s="195" t="s">
        <v>157</v>
      </c>
      <c r="X499" s="195" t="s">
        <v>6</v>
      </c>
      <c r="Y499" s="195" t="s">
        <v>164</v>
      </c>
    </row>
    <row r="500" spans="1:25" hidden="1" x14ac:dyDescent="0.25">
      <c r="A500" s="193" t="s">
        <v>55</v>
      </c>
      <c r="B500" s="158">
        <v>45734</v>
      </c>
      <c r="C500" s="159" t="s">
        <v>302</v>
      </c>
      <c r="D500" s="159"/>
      <c r="E500" s="160">
        <v>10000</v>
      </c>
      <c r="F500" s="160">
        <v>0</v>
      </c>
      <c r="G500" s="194">
        <f>Tabla3[[#This Row],[INGRESOS]]-Tabla3[[#This Row],[EGRESOS]]</f>
        <v>-10000</v>
      </c>
      <c r="H500" s="157">
        <v>-11584975.02</v>
      </c>
      <c r="I500" s="218">
        <v>1140</v>
      </c>
      <c r="J500" s="162">
        <f>Tabla3[[#This Row],[EGRESOS]]/Tabla3[[#This Row],[TC]]</f>
        <v>8.7719298245614041</v>
      </c>
      <c r="K500" s="162">
        <f>Tabla3[[#This Row],[INGRESOS]]/Tabla3[[#This Row],[TC]]</f>
        <v>0</v>
      </c>
      <c r="L500" s="125" t="s">
        <v>150</v>
      </c>
      <c r="M500" s="125" t="s">
        <v>151</v>
      </c>
      <c r="N500" s="125" t="s">
        <v>262</v>
      </c>
      <c r="O500" s="195" t="s">
        <v>159</v>
      </c>
      <c r="P500" s="195" t="s">
        <v>163</v>
      </c>
      <c r="Q500" s="195" t="s">
        <v>215</v>
      </c>
      <c r="R500" s="195"/>
      <c r="S500" s="195"/>
      <c r="T500" s="195"/>
      <c r="U500" s="195" t="s">
        <v>376</v>
      </c>
      <c r="V500" s="195"/>
      <c r="W500" s="195" t="s">
        <v>157</v>
      </c>
      <c r="X500" s="195" t="s">
        <v>6</v>
      </c>
      <c r="Y500" s="195" t="s">
        <v>164</v>
      </c>
    </row>
    <row r="501" spans="1:25" hidden="1" x14ac:dyDescent="0.25">
      <c r="A501" s="193" t="s">
        <v>55</v>
      </c>
      <c r="B501" s="158">
        <v>45734</v>
      </c>
      <c r="C501" s="159" t="s">
        <v>302</v>
      </c>
      <c r="D501" s="159"/>
      <c r="E501" s="160">
        <v>150000</v>
      </c>
      <c r="F501" s="160">
        <v>0</v>
      </c>
      <c r="G501" s="194">
        <f>Tabla3[[#This Row],[INGRESOS]]-Tabla3[[#This Row],[EGRESOS]]</f>
        <v>-150000</v>
      </c>
      <c r="H501" s="157">
        <v>-11584975.02</v>
      </c>
      <c r="I501" s="218">
        <v>1140</v>
      </c>
      <c r="J501" s="162">
        <f>Tabla3[[#This Row],[EGRESOS]]/Tabla3[[#This Row],[TC]]</f>
        <v>131.57894736842104</v>
      </c>
      <c r="K501" s="162">
        <f>Tabla3[[#This Row],[INGRESOS]]/Tabla3[[#This Row],[TC]]</f>
        <v>0</v>
      </c>
      <c r="L501" s="125" t="s">
        <v>150</v>
      </c>
      <c r="M501" s="125" t="s">
        <v>151</v>
      </c>
      <c r="N501" s="125" t="s">
        <v>262</v>
      </c>
      <c r="O501" s="195" t="s">
        <v>159</v>
      </c>
      <c r="P501" s="195" t="s">
        <v>171</v>
      </c>
      <c r="Q501" s="195" t="s">
        <v>400</v>
      </c>
      <c r="R501" s="195"/>
      <c r="S501" s="195" t="s">
        <v>559</v>
      </c>
      <c r="T501" s="195"/>
      <c r="U501" s="195" t="s">
        <v>378</v>
      </c>
      <c r="V501" s="195"/>
      <c r="W501" s="195" t="s">
        <v>157</v>
      </c>
      <c r="X501" s="195" t="s">
        <v>187</v>
      </c>
      <c r="Y501" s="195" t="s">
        <v>164</v>
      </c>
    </row>
    <row r="502" spans="1:25" hidden="1" x14ac:dyDescent="0.25">
      <c r="A502" s="193" t="s">
        <v>55</v>
      </c>
      <c r="B502" s="158">
        <v>45734</v>
      </c>
      <c r="C502" s="159" t="s">
        <v>346</v>
      </c>
      <c r="D502" s="159"/>
      <c r="E502" s="160">
        <v>121</v>
      </c>
      <c r="F502" s="160">
        <v>0</v>
      </c>
      <c r="G502" s="194">
        <f>Tabla3[[#This Row],[INGRESOS]]-Tabla3[[#This Row],[EGRESOS]]</f>
        <v>-121</v>
      </c>
      <c r="H502" s="157">
        <v>-13464496.02</v>
      </c>
      <c r="I502" s="218">
        <v>1140</v>
      </c>
      <c r="J502" s="162">
        <f>Tabla3[[#This Row],[EGRESOS]]/Tabla3[[#This Row],[TC]]</f>
        <v>0.10614035087719298</v>
      </c>
      <c r="K502" s="162">
        <f>Tabla3[[#This Row],[INGRESOS]]/Tabla3[[#This Row],[TC]]</f>
        <v>0</v>
      </c>
      <c r="L502" s="125" t="s">
        <v>150</v>
      </c>
      <c r="M502" s="125" t="s">
        <v>151</v>
      </c>
      <c r="N502" s="125" t="s">
        <v>262</v>
      </c>
      <c r="O502" s="195" t="s">
        <v>159</v>
      </c>
      <c r="P502" s="195" t="s">
        <v>163</v>
      </c>
      <c r="Q502" s="195" t="s">
        <v>215</v>
      </c>
      <c r="R502" s="195"/>
      <c r="S502" s="195"/>
      <c r="T502" s="195"/>
      <c r="U502" s="195" t="s">
        <v>376</v>
      </c>
      <c r="V502" s="195"/>
      <c r="W502" s="195" t="s">
        <v>157</v>
      </c>
      <c r="X502" s="195" t="s">
        <v>187</v>
      </c>
      <c r="Y502" s="195" t="s">
        <v>164</v>
      </c>
    </row>
    <row r="503" spans="1:25" hidden="1" x14ac:dyDescent="0.25">
      <c r="A503" s="193" t="s">
        <v>55</v>
      </c>
      <c r="B503" s="158">
        <v>45734</v>
      </c>
      <c r="C503" s="159" t="s">
        <v>264</v>
      </c>
      <c r="D503" s="159"/>
      <c r="E503" s="160">
        <v>33303.919999999998</v>
      </c>
      <c r="F503" s="160">
        <v>0</v>
      </c>
      <c r="G503" s="194">
        <f>Tabla3[[#This Row],[INGRESOS]]-Tabla3[[#This Row],[EGRESOS]]</f>
        <v>-33303.919999999998</v>
      </c>
      <c r="H503" s="157">
        <v>-13497799.939999999</v>
      </c>
      <c r="I503" s="218">
        <v>1140</v>
      </c>
      <c r="J503" s="162">
        <f>Tabla3[[#This Row],[EGRESOS]]/Tabla3[[#This Row],[TC]]</f>
        <v>29.213964912280701</v>
      </c>
      <c r="K503" s="162">
        <f>Tabla3[[#This Row],[INGRESOS]]/Tabla3[[#This Row],[TC]]</f>
        <v>0</v>
      </c>
      <c r="L503" s="125" t="s">
        <v>150</v>
      </c>
      <c r="M503" s="125" t="s">
        <v>151</v>
      </c>
      <c r="N503" s="125" t="s">
        <v>262</v>
      </c>
      <c r="O503" s="195" t="s">
        <v>159</v>
      </c>
      <c r="P503" s="195" t="s">
        <v>160</v>
      </c>
      <c r="Q503" s="195" t="s">
        <v>161</v>
      </c>
      <c r="R503" s="195" t="s">
        <v>179</v>
      </c>
      <c r="S503" s="195"/>
      <c r="T503" s="195"/>
      <c r="U503" s="195" t="s">
        <v>376</v>
      </c>
      <c r="V503" s="195"/>
      <c r="W503" s="195" t="s">
        <v>157</v>
      </c>
      <c r="X503" s="195" t="s">
        <v>6</v>
      </c>
      <c r="Y503" s="195" t="s">
        <v>164</v>
      </c>
    </row>
    <row r="504" spans="1:25" hidden="1" x14ac:dyDescent="0.25">
      <c r="A504" s="193" t="s">
        <v>55</v>
      </c>
      <c r="B504" s="158">
        <v>45735</v>
      </c>
      <c r="C504" s="159" t="s">
        <v>264</v>
      </c>
      <c r="D504" s="159"/>
      <c r="E504" s="160">
        <v>26.07</v>
      </c>
      <c r="F504" s="160">
        <v>0</v>
      </c>
      <c r="G504" s="194">
        <f>Tabla3[[#This Row],[INGRESOS]]-Tabla3[[#This Row],[EGRESOS]]</f>
        <v>-26.07</v>
      </c>
      <c r="H504" s="157">
        <v>-13522171.01</v>
      </c>
      <c r="I504" s="218">
        <v>1140</v>
      </c>
      <c r="J504" s="162">
        <f>Tabla3[[#This Row],[EGRESOS]]/Tabla3[[#This Row],[TC]]</f>
        <v>2.286842105263158E-2</v>
      </c>
      <c r="K504" s="162">
        <f>Tabla3[[#This Row],[INGRESOS]]/Tabla3[[#This Row],[TC]]</f>
        <v>0</v>
      </c>
      <c r="L504" s="125" t="s">
        <v>150</v>
      </c>
      <c r="M504" s="125" t="s">
        <v>151</v>
      </c>
      <c r="N504" s="125" t="s">
        <v>262</v>
      </c>
      <c r="O504" s="195" t="s">
        <v>159</v>
      </c>
      <c r="P504" s="195" t="s">
        <v>160</v>
      </c>
      <c r="Q504" s="195" t="s">
        <v>161</v>
      </c>
      <c r="R504" s="195" t="s">
        <v>179</v>
      </c>
      <c r="S504" s="195"/>
      <c r="T504" s="195"/>
      <c r="U504" s="195" t="s">
        <v>376</v>
      </c>
      <c r="V504" s="195"/>
      <c r="W504" s="195" t="s">
        <v>157</v>
      </c>
      <c r="X504" s="195" t="s">
        <v>6</v>
      </c>
      <c r="Y504" s="195" t="s">
        <v>164</v>
      </c>
    </row>
    <row r="505" spans="1:25" hidden="1" x14ac:dyDescent="0.25">
      <c r="A505" s="193" t="s">
        <v>55</v>
      </c>
      <c r="B505" s="158">
        <v>45735</v>
      </c>
      <c r="C505" s="159" t="s">
        <v>334</v>
      </c>
      <c r="D505" s="159"/>
      <c r="E505" s="160">
        <v>4345</v>
      </c>
      <c r="F505" s="160">
        <v>0</v>
      </c>
      <c r="G505" s="194">
        <f>Tabla3[[#This Row],[INGRESOS]]-Tabla3[[#This Row],[EGRESOS]]</f>
        <v>-4345</v>
      </c>
      <c r="H505" s="157">
        <v>-13522144.939999999</v>
      </c>
      <c r="I505" s="218">
        <v>1140</v>
      </c>
      <c r="J505" s="162">
        <f>Tabla3[[#This Row],[EGRESOS]]/Tabla3[[#This Row],[TC]]</f>
        <v>3.8114035087719298</v>
      </c>
      <c r="K505" s="162">
        <f>Tabla3[[#This Row],[INGRESOS]]/Tabla3[[#This Row],[TC]]</f>
        <v>0</v>
      </c>
      <c r="L505" s="125" t="s">
        <v>150</v>
      </c>
      <c r="M505" s="125" t="s">
        <v>151</v>
      </c>
      <c r="N505" s="125" t="s">
        <v>262</v>
      </c>
      <c r="O505" s="195" t="s">
        <v>159</v>
      </c>
      <c r="P505" s="195" t="s">
        <v>163</v>
      </c>
      <c r="Q505" s="195" t="s">
        <v>335</v>
      </c>
      <c r="R505" s="195"/>
      <c r="S505" s="195"/>
      <c r="T505" s="195"/>
      <c r="U505" s="195" t="s">
        <v>376</v>
      </c>
      <c r="V505" s="195"/>
      <c r="W505" s="195" t="s">
        <v>157</v>
      </c>
      <c r="X505" s="195" t="s">
        <v>6</v>
      </c>
      <c r="Y505" s="195" t="s">
        <v>164</v>
      </c>
    </row>
    <row r="506" spans="1:25" hidden="1" x14ac:dyDescent="0.25">
      <c r="A506" s="193" t="s">
        <v>55</v>
      </c>
      <c r="B506" s="158">
        <v>45735</v>
      </c>
      <c r="C506" s="159" t="s">
        <v>192</v>
      </c>
      <c r="D506" s="159"/>
      <c r="E506" s="160">
        <v>20000</v>
      </c>
      <c r="F506" s="160">
        <v>0</v>
      </c>
      <c r="G506" s="194">
        <f>Tabla3[[#This Row],[INGRESOS]]-Tabla3[[#This Row],[EGRESOS]]</f>
        <v>-20000</v>
      </c>
      <c r="H506" s="157">
        <v>-13517799.939999999</v>
      </c>
      <c r="I506" s="218">
        <v>1140</v>
      </c>
      <c r="J506" s="162">
        <f>Tabla3[[#This Row],[EGRESOS]]/Tabla3[[#This Row],[TC]]</f>
        <v>17.543859649122808</v>
      </c>
      <c r="K506" s="162">
        <f>Tabla3[[#This Row],[INGRESOS]]/Tabla3[[#This Row],[TC]]</f>
        <v>0</v>
      </c>
      <c r="L506" s="125" t="s">
        <v>150</v>
      </c>
      <c r="M506" s="125" t="s">
        <v>151</v>
      </c>
      <c r="N506" s="125" t="s">
        <v>262</v>
      </c>
      <c r="O506" s="195" t="s">
        <v>153</v>
      </c>
      <c r="P506" s="195" t="s">
        <v>154</v>
      </c>
      <c r="Q506" s="195" t="s">
        <v>155</v>
      </c>
      <c r="R506" s="195" t="s">
        <v>414</v>
      </c>
      <c r="S506" s="195"/>
      <c r="T506" s="195"/>
      <c r="U506" s="195" t="s">
        <v>375</v>
      </c>
      <c r="V506" s="195"/>
      <c r="W506" s="195"/>
      <c r="X506" s="195"/>
      <c r="Y506" s="195"/>
    </row>
    <row r="507" spans="1:25" hidden="1" x14ac:dyDescent="0.25">
      <c r="A507" s="193" t="s">
        <v>55</v>
      </c>
      <c r="B507" s="158">
        <v>45735</v>
      </c>
      <c r="C507" s="159" t="s">
        <v>264</v>
      </c>
      <c r="D507" s="159"/>
      <c r="E507" s="160">
        <v>26.07</v>
      </c>
      <c r="F507" s="160">
        <v>0</v>
      </c>
      <c r="G507" s="194">
        <f>Tabla3[[#This Row],[INGRESOS]]-Tabla3[[#This Row],[EGRESOS]]</f>
        <v>-26.07</v>
      </c>
      <c r="H507" s="157">
        <v>-13522171.01</v>
      </c>
      <c r="I507" s="218">
        <v>1140</v>
      </c>
      <c r="J507" s="162">
        <f>Tabla3[[#This Row],[EGRESOS]]/Tabla3[[#This Row],[TC]]</f>
        <v>2.286842105263158E-2</v>
      </c>
      <c r="K507" s="162">
        <f>Tabla3[[#This Row],[INGRESOS]]/Tabla3[[#This Row],[TC]]</f>
        <v>0</v>
      </c>
      <c r="L507" s="125" t="s">
        <v>150</v>
      </c>
      <c r="M507" s="125" t="s">
        <v>151</v>
      </c>
      <c r="N507" s="125" t="s">
        <v>262</v>
      </c>
      <c r="O507" s="195" t="s">
        <v>159</v>
      </c>
      <c r="P507" s="195" t="s">
        <v>160</v>
      </c>
      <c r="Q507" s="195" t="s">
        <v>161</v>
      </c>
      <c r="R507" s="195" t="s">
        <v>179</v>
      </c>
      <c r="S507" s="195"/>
      <c r="T507" s="195"/>
      <c r="U507" s="195" t="s">
        <v>376</v>
      </c>
      <c r="V507" s="195"/>
      <c r="W507" s="195" t="s">
        <v>157</v>
      </c>
      <c r="X507" s="195" t="s">
        <v>6</v>
      </c>
      <c r="Y507" s="195" t="s">
        <v>164</v>
      </c>
    </row>
    <row r="508" spans="1:25" s="195" customFormat="1" hidden="1" x14ac:dyDescent="0.25">
      <c r="A508" s="193" t="s">
        <v>55</v>
      </c>
      <c r="B508" s="158">
        <v>45736</v>
      </c>
      <c r="C508" s="159" t="s">
        <v>337</v>
      </c>
      <c r="D508" s="159"/>
      <c r="E508" s="160">
        <v>1173709</v>
      </c>
      <c r="F508" s="160">
        <v>0</v>
      </c>
      <c r="G508" s="194">
        <f>Tabla3[[#This Row],[INGRESOS]]-Tabla3[[#This Row],[EGRESOS]]</f>
        <v>-1173709</v>
      </c>
      <c r="H508" s="157">
        <v>-14695880.01</v>
      </c>
      <c r="I508" s="218">
        <v>1140</v>
      </c>
      <c r="J508" s="162">
        <f>Tabla3[[#This Row],[EGRESOS]]/Tabla3[[#This Row],[TC]]</f>
        <v>1029.5692982456139</v>
      </c>
      <c r="K508" s="162">
        <f>Tabla3[[#This Row],[INGRESOS]]/Tabla3[[#This Row],[TC]]</f>
        <v>0</v>
      </c>
      <c r="L508" s="125" t="s">
        <v>150</v>
      </c>
      <c r="M508" s="125" t="s">
        <v>151</v>
      </c>
      <c r="N508" s="125" t="s">
        <v>262</v>
      </c>
      <c r="O508" s="195" t="s">
        <v>153</v>
      </c>
      <c r="P508" s="195" t="s">
        <v>338</v>
      </c>
      <c r="Q508" s="195" t="s">
        <v>161</v>
      </c>
      <c r="R508" s="195" t="s">
        <v>562</v>
      </c>
      <c r="S508" s="195" t="s">
        <v>340</v>
      </c>
      <c r="U508" s="195" t="s">
        <v>497</v>
      </c>
      <c r="W508" s="195" t="s">
        <v>157</v>
      </c>
      <c r="X508" s="195" t="s">
        <v>6</v>
      </c>
      <c r="Y508" s="195" t="s">
        <v>164</v>
      </c>
    </row>
    <row r="509" spans="1:25" s="195" customFormat="1" hidden="1" x14ac:dyDescent="0.25">
      <c r="A509" s="193" t="s">
        <v>55</v>
      </c>
      <c r="B509" s="158">
        <v>45736</v>
      </c>
      <c r="C509" s="159" t="s">
        <v>264</v>
      </c>
      <c r="D509" s="159"/>
      <c r="E509" s="160">
        <v>7042.25</v>
      </c>
      <c r="F509" s="160">
        <v>0</v>
      </c>
      <c r="G509" s="194">
        <f>Tabla3[[#This Row],[INGRESOS]]-Tabla3[[#This Row],[EGRESOS]]</f>
        <v>-7042.25</v>
      </c>
      <c r="H509" s="157">
        <v>-14702922.26</v>
      </c>
      <c r="I509" s="218">
        <v>1140</v>
      </c>
      <c r="J509" s="162">
        <f>Tabla3[[#This Row],[EGRESOS]]/Tabla3[[#This Row],[TC]]</f>
        <v>6.1774122807017546</v>
      </c>
      <c r="K509" s="162">
        <f>Tabla3[[#This Row],[INGRESOS]]/Tabla3[[#This Row],[TC]]</f>
        <v>0</v>
      </c>
      <c r="L509" s="125" t="s">
        <v>150</v>
      </c>
      <c r="M509" s="125" t="s">
        <v>151</v>
      </c>
      <c r="N509" s="125" t="s">
        <v>262</v>
      </c>
      <c r="O509" s="195" t="s">
        <v>159</v>
      </c>
      <c r="P509" s="195" t="s">
        <v>160</v>
      </c>
      <c r="Q509" s="195" t="s">
        <v>161</v>
      </c>
      <c r="R509" s="195" t="s">
        <v>179</v>
      </c>
      <c r="U509" s="195" t="s">
        <v>376</v>
      </c>
      <c r="W509" s="195" t="s">
        <v>157</v>
      </c>
      <c r="X509" s="195" t="s">
        <v>6</v>
      </c>
      <c r="Y509" s="195" t="s">
        <v>164</v>
      </c>
    </row>
    <row r="510" spans="1:25" s="195" customFormat="1" hidden="1" x14ac:dyDescent="0.25">
      <c r="A510" s="193" t="s">
        <v>55</v>
      </c>
      <c r="B510" s="158">
        <v>45737</v>
      </c>
      <c r="C510" s="159" t="s">
        <v>192</v>
      </c>
      <c r="D510" s="159"/>
      <c r="E510" s="160">
        <v>550000</v>
      </c>
      <c r="F510" s="160">
        <v>0</v>
      </c>
      <c r="G510" s="194">
        <f>Tabla3[[#This Row],[INGRESOS]]-Tabla3[[#This Row],[EGRESOS]]</f>
        <v>-550000</v>
      </c>
      <c r="H510" s="157">
        <v>-15252922.26</v>
      </c>
      <c r="I510" s="218">
        <v>1140</v>
      </c>
      <c r="J510" s="162">
        <f>Tabla3[[#This Row],[EGRESOS]]/Tabla3[[#This Row],[TC]]</f>
        <v>482.45614035087721</v>
      </c>
      <c r="K510" s="162">
        <f>Tabla3[[#This Row],[INGRESOS]]/Tabla3[[#This Row],[TC]]</f>
        <v>0</v>
      </c>
      <c r="L510" s="125" t="s">
        <v>150</v>
      </c>
      <c r="M510" s="125" t="s">
        <v>151</v>
      </c>
      <c r="N510" s="125" t="s">
        <v>262</v>
      </c>
      <c r="O510" s="195" t="s">
        <v>153</v>
      </c>
      <c r="P510" s="195" t="s">
        <v>154</v>
      </c>
      <c r="Q510" s="195" t="s">
        <v>155</v>
      </c>
      <c r="R510" s="195" t="s">
        <v>348</v>
      </c>
      <c r="U510" s="195" t="s">
        <v>375</v>
      </c>
      <c r="W510" s="195" t="s">
        <v>157</v>
      </c>
    </row>
    <row r="511" spans="1:25" s="195" customFormat="1" hidden="1" x14ac:dyDescent="0.25">
      <c r="A511" s="193" t="s">
        <v>55</v>
      </c>
      <c r="B511" s="158">
        <v>45737</v>
      </c>
      <c r="C511" s="159" t="s">
        <v>346</v>
      </c>
      <c r="D511" s="159"/>
      <c r="E511" s="160">
        <v>121</v>
      </c>
      <c r="F511" s="160">
        <v>0</v>
      </c>
      <c r="G511" s="194">
        <f>Tabla3[[#This Row],[INGRESOS]]-Tabla3[[#This Row],[EGRESOS]]</f>
        <v>-121</v>
      </c>
      <c r="H511" s="157">
        <v>-15253043.26</v>
      </c>
      <c r="I511" s="218">
        <v>1140</v>
      </c>
      <c r="J511" s="162">
        <f>Tabla3[[#This Row],[EGRESOS]]/Tabla3[[#This Row],[TC]]</f>
        <v>0.10614035087719298</v>
      </c>
      <c r="K511" s="162">
        <f>Tabla3[[#This Row],[INGRESOS]]/Tabla3[[#This Row],[TC]]</f>
        <v>0</v>
      </c>
      <c r="L511" s="125" t="s">
        <v>150</v>
      </c>
      <c r="M511" s="125" t="s">
        <v>151</v>
      </c>
      <c r="N511" s="125" t="s">
        <v>262</v>
      </c>
      <c r="O511" s="195" t="s">
        <v>159</v>
      </c>
      <c r="P511" s="195" t="s">
        <v>160</v>
      </c>
      <c r="Q511" s="195" t="s">
        <v>161</v>
      </c>
      <c r="R511" s="195" t="s">
        <v>179</v>
      </c>
      <c r="U511" s="195" t="s">
        <v>376</v>
      </c>
      <c r="W511" s="195" t="s">
        <v>157</v>
      </c>
      <c r="X511" s="195" t="s">
        <v>6</v>
      </c>
      <c r="Y511" s="195" t="s">
        <v>164</v>
      </c>
    </row>
    <row r="512" spans="1:25" s="195" customFormat="1" hidden="1" x14ac:dyDescent="0.25">
      <c r="A512" s="193" t="s">
        <v>55</v>
      </c>
      <c r="B512" s="158">
        <v>45737</v>
      </c>
      <c r="C512" s="159" t="s">
        <v>302</v>
      </c>
      <c r="D512" s="159"/>
      <c r="E512" s="160">
        <v>850000</v>
      </c>
      <c r="F512" s="160">
        <v>0</v>
      </c>
      <c r="G512" s="194">
        <f>Tabla3[[#This Row],[INGRESOS]]-Tabla3[[#This Row],[EGRESOS]]</f>
        <v>-850000</v>
      </c>
      <c r="H512" s="157">
        <v>-16103043.26</v>
      </c>
      <c r="I512" s="218">
        <v>1140</v>
      </c>
      <c r="J512" s="162">
        <f>Tabla3[[#This Row],[EGRESOS]]/Tabla3[[#This Row],[TC]]</f>
        <v>745.61403508771934</v>
      </c>
      <c r="K512" s="162">
        <f>Tabla3[[#This Row],[INGRESOS]]/Tabla3[[#This Row],[TC]]</f>
        <v>0</v>
      </c>
      <c r="L512" s="125" t="s">
        <v>150</v>
      </c>
      <c r="M512" s="125" t="s">
        <v>151</v>
      </c>
      <c r="N512" s="125" t="s">
        <v>262</v>
      </c>
      <c r="O512" s="195" t="s">
        <v>159</v>
      </c>
      <c r="P512" s="195" t="s">
        <v>163</v>
      </c>
      <c r="Q512" s="195" t="s">
        <v>563</v>
      </c>
      <c r="S512" s="195" t="s">
        <v>564</v>
      </c>
      <c r="U512" s="195" t="s">
        <v>376</v>
      </c>
      <c r="W512" s="195" t="s">
        <v>157</v>
      </c>
      <c r="X512" s="195" t="s">
        <v>6</v>
      </c>
      <c r="Y512" s="195" t="s">
        <v>164</v>
      </c>
    </row>
    <row r="513" spans="1:25" s="195" customFormat="1" hidden="1" x14ac:dyDescent="0.25">
      <c r="A513" s="193" t="s">
        <v>55</v>
      </c>
      <c r="B513" s="158">
        <v>45737</v>
      </c>
      <c r="C513" s="159" t="s">
        <v>346</v>
      </c>
      <c r="D513" s="159"/>
      <c r="E513" s="160">
        <v>121</v>
      </c>
      <c r="F513" s="160">
        <v>0</v>
      </c>
      <c r="G513" s="194">
        <f>Tabla3[[#This Row],[INGRESOS]]-Tabla3[[#This Row],[EGRESOS]]</f>
        <v>-121</v>
      </c>
      <c r="H513" s="157">
        <v>-16103164.26</v>
      </c>
      <c r="I513" s="218">
        <v>1140</v>
      </c>
      <c r="J513" s="162">
        <f>Tabla3[[#This Row],[EGRESOS]]/Tabla3[[#This Row],[TC]]</f>
        <v>0.10614035087719298</v>
      </c>
      <c r="K513" s="162">
        <f>Tabla3[[#This Row],[INGRESOS]]/Tabla3[[#This Row],[TC]]</f>
        <v>0</v>
      </c>
      <c r="L513" s="125" t="s">
        <v>150</v>
      </c>
      <c r="M513" s="125" t="s">
        <v>151</v>
      </c>
      <c r="N513" s="125" t="s">
        <v>262</v>
      </c>
      <c r="O513" s="195" t="s">
        <v>159</v>
      </c>
      <c r="P513" s="195" t="s">
        <v>163</v>
      </c>
      <c r="Q513" s="195" t="s">
        <v>215</v>
      </c>
      <c r="U513" s="195" t="s">
        <v>376</v>
      </c>
      <c r="W513" s="195" t="s">
        <v>157</v>
      </c>
      <c r="X513" s="195" t="s">
        <v>6</v>
      </c>
      <c r="Y513" s="195" t="s">
        <v>164</v>
      </c>
    </row>
    <row r="514" spans="1:25" hidden="1" x14ac:dyDescent="0.25">
      <c r="A514" s="193" t="s">
        <v>55</v>
      </c>
      <c r="B514" s="158">
        <v>45737</v>
      </c>
      <c r="C514" s="159" t="s">
        <v>264</v>
      </c>
      <c r="D514" s="159"/>
      <c r="E514" s="160">
        <v>5101.46</v>
      </c>
      <c r="F514" s="160">
        <v>0</v>
      </c>
      <c r="G514" s="194">
        <f>Tabla3[[#This Row],[INGRESOS]]-Tabla3[[#This Row],[EGRESOS]]</f>
        <v>-5101.46</v>
      </c>
      <c r="H514" s="157">
        <v>-16108265.720000001</v>
      </c>
      <c r="I514" s="218">
        <v>1140</v>
      </c>
      <c r="J514" s="162">
        <f>Tabla3[[#This Row],[EGRESOS]]/Tabla3[[#This Row],[TC]]</f>
        <v>4.4749649122807016</v>
      </c>
      <c r="K514" s="162">
        <f>Tabla3[[#This Row],[INGRESOS]]/Tabla3[[#This Row],[TC]]</f>
        <v>0</v>
      </c>
      <c r="L514" s="125" t="s">
        <v>150</v>
      </c>
      <c r="M514" s="125" t="s">
        <v>151</v>
      </c>
      <c r="N514" s="125" t="s">
        <v>262</v>
      </c>
      <c r="O514" s="195" t="s">
        <v>159</v>
      </c>
      <c r="P514" s="195" t="s">
        <v>160</v>
      </c>
      <c r="Q514" s="195" t="s">
        <v>161</v>
      </c>
      <c r="R514" s="195" t="s">
        <v>179</v>
      </c>
      <c r="S514" s="195"/>
      <c r="T514" s="195"/>
      <c r="U514" s="195" t="s">
        <v>376</v>
      </c>
      <c r="V514" s="195"/>
      <c r="W514" s="195" t="s">
        <v>157</v>
      </c>
      <c r="X514" s="195" t="s">
        <v>6</v>
      </c>
      <c r="Y514" s="195" t="s">
        <v>164</v>
      </c>
    </row>
    <row r="515" spans="1:25" hidden="1" x14ac:dyDescent="0.25">
      <c r="A515" s="193" t="s">
        <v>55</v>
      </c>
      <c r="B515" s="158">
        <v>45737</v>
      </c>
      <c r="C515" s="159" t="s">
        <v>295</v>
      </c>
      <c r="D515" s="159"/>
      <c r="E515" s="160">
        <v>1641443.89</v>
      </c>
      <c r="F515" s="160">
        <v>0</v>
      </c>
      <c r="G515" s="194">
        <f>Tabla3[[#This Row],[INGRESOS]]-Tabla3[[#This Row],[EGRESOS]]</f>
        <v>-1641443.89</v>
      </c>
      <c r="H515" s="157">
        <v>-17749709.609999999</v>
      </c>
      <c r="I515" s="218">
        <v>1140</v>
      </c>
      <c r="J515" s="162">
        <f>Tabla3[[#This Row],[EGRESOS]]/Tabla3[[#This Row],[TC]]</f>
        <v>1439.8630614035087</v>
      </c>
      <c r="K515" s="162">
        <f>Tabla3[[#This Row],[INGRESOS]]/Tabla3[[#This Row],[TC]]</f>
        <v>0</v>
      </c>
      <c r="L515" s="125" t="s">
        <v>150</v>
      </c>
      <c r="M515" s="125" t="s">
        <v>151</v>
      </c>
      <c r="N515" s="125" t="s">
        <v>262</v>
      </c>
      <c r="O515" s="195" t="s">
        <v>153</v>
      </c>
      <c r="P515" s="195" t="s">
        <v>154</v>
      </c>
      <c r="Q515" s="195" t="s">
        <v>155</v>
      </c>
      <c r="R515" s="195" t="s">
        <v>308</v>
      </c>
      <c r="S515" s="195"/>
      <c r="T515" s="195"/>
      <c r="U515" s="195" t="s">
        <v>375</v>
      </c>
      <c r="V515" s="195"/>
      <c r="W515" s="195" t="s">
        <v>157</v>
      </c>
      <c r="X515" s="195"/>
      <c r="Y515" s="195"/>
    </row>
    <row r="516" spans="1:25" hidden="1" x14ac:dyDescent="0.25">
      <c r="A516" s="193" t="s">
        <v>55</v>
      </c>
      <c r="B516" s="158">
        <v>45741</v>
      </c>
      <c r="C516" s="159" t="s">
        <v>302</v>
      </c>
      <c r="D516" s="159"/>
      <c r="E516" s="160">
        <v>73940</v>
      </c>
      <c r="F516" s="160">
        <v>0</v>
      </c>
      <c r="G516" s="194">
        <f>Tabla3[[#This Row],[INGRESOS]]-Tabla3[[#This Row],[EGRESOS]]</f>
        <v>-73940</v>
      </c>
      <c r="H516" s="157">
        <v>-17823649.609999999</v>
      </c>
      <c r="I516" s="218">
        <v>1140</v>
      </c>
      <c r="J516" s="162">
        <f>Tabla3[[#This Row],[EGRESOS]]/Tabla3[[#This Row],[TC]]</f>
        <v>64.859649122807014</v>
      </c>
      <c r="K516" s="162">
        <f>Tabla3[[#This Row],[INGRESOS]]/Tabla3[[#This Row],[TC]]</f>
        <v>0</v>
      </c>
      <c r="L516" s="125" t="s">
        <v>150</v>
      </c>
      <c r="M516" s="125" t="s">
        <v>151</v>
      </c>
      <c r="N516" s="125" t="s">
        <v>262</v>
      </c>
      <c r="O516" s="195" t="s">
        <v>194</v>
      </c>
      <c r="P516" s="195" t="s">
        <v>195</v>
      </c>
      <c r="Q516" s="195" t="s">
        <v>200</v>
      </c>
      <c r="R516" s="195" t="s">
        <v>565</v>
      </c>
      <c r="S516" s="195" t="s">
        <v>566</v>
      </c>
      <c r="T516" s="195" t="s">
        <v>567</v>
      </c>
      <c r="U516" s="195" t="s">
        <v>380</v>
      </c>
      <c r="V516" s="195"/>
      <c r="W516" s="195" t="s">
        <v>157</v>
      </c>
      <c r="X516" s="195" t="s">
        <v>187</v>
      </c>
      <c r="Y516" s="195" t="s">
        <v>164</v>
      </c>
    </row>
    <row r="517" spans="1:25" hidden="1" x14ac:dyDescent="0.25">
      <c r="A517" s="193" t="s">
        <v>55</v>
      </c>
      <c r="B517" s="158">
        <v>45741</v>
      </c>
      <c r="C517" s="159" t="s">
        <v>264</v>
      </c>
      <c r="D517" s="159"/>
      <c r="E517" s="160">
        <v>443.64</v>
      </c>
      <c r="F517" s="160">
        <v>0</v>
      </c>
      <c r="G517" s="194">
        <f>Tabla3[[#This Row],[INGRESOS]]-Tabla3[[#This Row],[EGRESOS]]</f>
        <v>-443.64</v>
      </c>
      <c r="H517" s="157">
        <v>-17824093.25</v>
      </c>
      <c r="I517" s="218">
        <v>1140</v>
      </c>
      <c r="J517" s="162">
        <f>Tabla3[[#This Row],[EGRESOS]]/Tabla3[[#This Row],[TC]]</f>
        <v>0.38915789473684209</v>
      </c>
      <c r="K517" s="162">
        <f>Tabla3[[#This Row],[INGRESOS]]/Tabla3[[#This Row],[TC]]</f>
        <v>0</v>
      </c>
      <c r="L517" s="125" t="s">
        <v>150</v>
      </c>
      <c r="M517" s="125" t="s">
        <v>151</v>
      </c>
      <c r="N517" s="125" t="s">
        <v>262</v>
      </c>
      <c r="O517" s="195" t="s">
        <v>159</v>
      </c>
      <c r="P517" s="195" t="s">
        <v>160</v>
      </c>
      <c r="Q517" s="195" t="s">
        <v>161</v>
      </c>
      <c r="R517" s="195" t="s">
        <v>179</v>
      </c>
      <c r="S517" s="195"/>
      <c r="T517" s="195"/>
      <c r="U517" s="195" t="s">
        <v>376</v>
      </c>
      <c r="V517" s="195"/>
      <c r="W517" s="195" t="s">
        <v>157</v>
      </c>
      <c r="X517" s="195" t="s">
        <v>6</v>
      </c>
      <c r="Y517" s="195" t="s">
        <v>164</v>
      </c>
    </row>
    <row r="518" spans="1:25" hidden="1" x14ac:dyDescent="0.25">
      <c r="A518" s="193" t="s">
        <v>55</v>
      </c>
      <c r="B518" s="158">
        <v>45742</v>
      </c>
      <c r="C518" s="159" t="s">
        <v>192</v>
      </c>
      <c r="D518" s="159"/>
      <c r="E518" s="160">
        <v>1700000</v>
      </c>
      <c r="F518" s="160">
        <v>0</v>
      </c>
      <c r="G518" s="194">
        <f>Tabla3[[#This Row],[INGRESOS]]-Tabla3[[#This Row],[EGRESOS]]</f>
        <v>-1700000</v>
      </c>
      <c r="H518" s="157">
        <v>-19524093.25</v>
      </c>
      <c r="I518" s="218">
        <v>1140</v>
      </c>
      <c r="J518" s="162">
        <f>Tabla3[[#This Row],[EGRESOS]]/Tabla3[[#This Row],[TC]]</f>
        <v>1491.2280701754387</v>
      </c>
      <c r="K518" s="162">
        <f>Tabla3[[#This Row],[INGRESOS]]/Tabla3[[#This Row],[TC]]</f>
        <v>0</v>
      </c>
      <c r="L518" s="125" t="s">
        <v>150</v>
      </c>
      <c r="M518" s="125" t="s">
        <v>151</v>
      </c>
      <c r="N518" s="125" t="s">
        <v>262</v>
      </c>
      <c r="O518" s="195" t="s">
        <v>153</v>
      </c>
      <c r="P518" s="195" t="s">
        <v>154</v>
      </c>
      <c r="Q518" s="195" t="s">
        <v>155</v>
      </c>
      <c r="R518" s="195" t="s">
        <v>414</v>
      </c>
      <c r="S518" s="195"/>
      <c r="T518" s="195"/>
      <c r="U518" s="195" t="s">
        <v>375</v>
      </c>
      <c r="V518" s="195"/>
      <c r="W518" s="195"/>
      <c r="X518" s="195"/>
      <c r="Y518" s="195"/>
    </row>
    <row r="519" spans="1:25" hidden="1" x14ac:dyDescent="0.25">
      <c r="A519" s="193" t="s">
        <v>55</v>
      </c>
      <c r="B519" s="158">
        <v>45742</v>
      </c>
      <c r="C519" s="159" t="s">
        <v>346</v>
      </c>
      <c r="D519" s="159"/>
      <c r="E519" s="160">
        <v>121</v>
      </c>
      <c r="F519" s="160">
        <v>0</v>
      </c>
      <c r="G519" s="194">
        <f>Tabla3[[#This Row],[INGRESOS]]-Tabla3[[#This Row],[EGRESOS]]</f>
        <v>-121</v>
      </c>
      <c r="H519" s="157">
        <v>-19524214.25</v>
      </c>
      <c r="I519" s="218">
        <v>1140</v>
      </c>
      <c r="J519" s="162">
        <f>Tabla3[[#This Row],[EGRESOS]]/Tabla3[[#This Row],[TC]]</f>
        <v>0.10614035087719298</v>
      </c>
      <c r="K519" s="162">
        <f>Tabla3[[#This Row],[INGRESOS]]/Tabla3[[#This Row],[TC]]</f>
        <v>0</v>
      </c>
      <c r="L519" s="125" t="s">
        <v>150</v>
      </c>
      <c r="M519" s="125" t="s">
        <v>151</v>
      </c>
      <c r="N519" s="125" t="s">
        <v>262</v>
      </c>
      <c r="O519" s="195" t="s">
        <v>159</v>
      </c>
      <c r="P519" s="195" t="s">
        <v>163</v>
      </c>
      <c r="Q519" s="195" t="s">
        <v>215</v>
      </c>
      <c r="R519" s="195"/>
      <c r="S519" s="195"/>
      <c r="T519" s="195"/>
      <c r="U519" s="195" t="s">
        <v>376</v>
      </c>
      <c r="V519" s="195"/>
      <c r="W519" s="195" t="s">
        <v>157</v>
      </c>
      <c r="X519" s="195" t="s">
        <v>6</v>
      </c>
      <c r="Y519" s="195" t="s">
        <v>164</v>
      </c>
    </row>
    <row r="520" spans="1:25" hidden="1" x14ac:dyDescent="0.25">
      <c r="A520" s="193" t="s">
        <v>55</v>
      </c>
      <c r="B520" s="158">
        <v>45742</v>
      </c>
      <c r="C520" s="159" t="s">
        <v>302</v>
      </c>
      <c r="D520" s="159"/>
      <c r="E520" s="160">
        <v>30000</v>
      </c>
      <c r="F520" s="160">
        <v>0</v>
      </c>
      <c r="G520" s="194">
        <f>Tabla3[[#This Row],[INGRESOS]]-Tabla3[[#This Row],[EGRESOS]]</f>
        <v>-30000</v>
      </c>
      <c r="H520" s="157">
        <v>-19718214.25</v>
      </c>
      <c r="I520" s="218">
        <v>1140</v>
      </c>
      <c r="J520" s="162">
        <f>Tabla3[[#This Row],[EGRESOS]]/Tabla3[[#This Row],[TC]]</f>
        <v>26.315789473684209</v>
      </c>
      <c r="K520" s="162">
        <f>Tabla3[[#This Row],[INGRESOS]]/Tabla3[[#This Row],[TC]]</f>
        <v>0</v>
      </c>
      <c r="L520" s="125" t="s">
        <v>150</v>
      </c>
      <c r="M520" s="125" t="s">
        <v>151</v>
      </c>
      <c r="N520" s="125" t="s">
        <v>262</v>
      </c>
      <c r="O520" s="195" t="s">
        <v>362</v>
      </c>
      <c r="P520" t="s">
        <v>396</v>
      </c>
      <c r="Q520" s="7" t="s">
        <v>397</v>
      </c>
      <c r="R520" s="195"/>
      <c r="S520" s="195" t="s">
        <v>398</v>
      </c>
      <c r="T520" s="195"/>
      <c r="U520" s="125" t="s">
        <v>376</v>
      </c>
      <c r="V520" s="195"/>
      <c r="W520" s="125" t="s">
        <v>157</v>
      </c>
      <c r="X520" s="125" t="s">
        <v>6</v>
      </c>
      <c r="Y520" s="125" t="s">
        <v>164</v>
      </c>
    </row>
    <row r="521" spans="1:25" hidden="1" x14ac:dyDescent="0.25">
      <c r="A521" s="193" t="s">
        <v>55</v>
      </c>
      <c r="B521" s="158">
        <v>45742</v>
      </c>
      <c r="C521" s="159" t="s">
        <v>302</v>
      </c>
      <c r="D521" s="159"/>
      <c r="E521" s="160">
        <v>14000</v>
      </c>
      <c r="F521" s="160">
        <v>0</v>
      </c>
      <c r="G521" s="194">
        <f>Tabla3[[#This Row],[INGRESOS]]-Tabla3[[#This Row],[EGRESOS]]</f>
        <v>-14000</v>
      </c>
      <c r="H521" s="157">
        <v>-19718214.25</v>
      </c>
      <c r="I521" s="218">
        <v>1140</v>
      </c>
      <c r="J521" s="162">
        <f>Tabla3[[#This Row],[EGRESOS]]/Tabla3[[#This Row],[TC]]</f>
        <v>12.280701754385966</v>
      </c>
      <c r="K521" s="162">
        <f>Tabla3[[#This Row],[INGRESOS]]/Tabla3[[#This Row],[TC]]</f>
        <v>0</v>
      </c>
      <c r="L521" s="125" t="s">
        <v>150</v>
      </c>
      <c r="M521" s="125" t="s">
        <v>151</v>
      </c>
      <c r="N521" s="125" t="s">
        <v>262</v>
      </c>
      <c r="O521" s="195" t="s">
        <v>194</v>
      </c>
      <c r="P521" s="195" t="s">
        <v>298</v>
      </c>
      <c r="Q521" s="195" t="s">
        <v>299</v>
      </c>
      <c r="R521" s="195" t="s">
        <v>568</v>
      </c>
      <c r="S521" s="195"/>
      <c r="T521" s="195"/>
      <c r="U521" s="195" t="s">
        <v>381</v>
      </c>
      <c r="V521" s="195"/>
      <c r="W521" s="195" t="s">
        <v>157</v>
      </c>
      <c r="X521" s="195" t="s">
        <v>187</v>
      </c>
      <c r="Y521" s="195" t="s">
        <v>164</v>
      </c>
    </row>
    <row r="522" spans="1:25" hidden="1" x14ac:dyDescent="0.25">
      <c r="A522" s="193" t="s">
        <v>55</v>
      </c>
      <c r="B522" s="158">
        <v>45742</v>
      </c>
      <c r="C522" s="159" t="s">
        <v>302</v>
      </c>
      <c r="D522" s="159"/>
      <c r="E522" s="160">
        <v>150000</v>
      </c>
      <c r="F522" s="160">
        <v>0</v>
      </c>
      <c r="G522" s="194">
        <f>Tabla3[[#This Row],[INGRESOS]]-Tabla3[[#This Row],[EGRESOS]]</f>
        <v>-150000</v>
      </c>
      <c r="H522" s="157">
        <v>-19718214.25</v>
      </c>
      <c r="I522" s="218">
        <v>1140</v>
      </c>
      <c r="J522" s="162">
        <f>Tabla3[[#This Row],[EGRESOS]]/Tabla3[[#This Row],[TC]]</f>
        <v>131.57894736842104</v>
      </c>
      <c r="K522" s="162">
        <f>Tabla3[[#This Row],[INGRESOS]]/Tabla3[[#This Row],[TC]]</f>
        <v>0</v>
      </c>
      <c r="L522" s="125" t="s">
        <v>150</v>
      </c>
      <c r="M522" s="125" t="s">
        <v>151</v>
      </c>
      <c r="N522" s="125" t="s">
        <v>262</v>
      </c>
      <c r="O522" s="195" t="s">
        <v>159</v>
      </c>
      <c r="P522" s="195" t="s">
        <v>171</v>
      </c>
      <c r="Q522" s="195" t="s">
        <v>400</v>
      </c>
      <c r="R522" s="195"/>
      <c r="S522" s="195" t="s">
        <v>559</v>
      </c>
      <c r="T522" s="195"/>
      <c r="U522" s="195" t="s">
        <v>378</v>
      </c>
      <c r="V522" s="195"/>
      <c r="W522" s="195" t="s">
        <v>157</v>
      </c>
      <c r="X522" s="195" t="s">
        <v>187</v>
      </c>
      <c r="Y522" s="195" t="s">
        <v>164</v>
      </c>
    </row>
    <row r="523" spans="1:25" hidden="1" x14ac:dyDescent="0.25">
      <c r="A523" s="193" t="s">
        <v>55</v>
      </c>
      <c r="B523" s="158">
        <v>45742</v>
      </c>
      <c r="C523" s="159" t="s">
        <v>302</v>
      </c>
      <c r="D523" s="159"/>
      <c r="E523" s="160">
        <v>245000</v>
      </c>
      <c r="F523" s="160">
        <v>0</v>
      </c>
      <c r="G523" s="194">
        <f>Tabla3[[#This Row],[INGRESOS]]-Tabla3[[#This Row],[EGRESOS]]</f>
        <v>-245000</v>
      </c>
      <c r="H523" s="157">
        <v>-19963214.25</v>
      </c>
      <c r="I523" s="218">
        <v>1140</v>
      </c>
      <c r="J523" s="162">
        <f>Tabla3[[#This Row],[EGRESOS]]/Tabla3[[#This Row],[TC]]</f>
        <v>214.91228070175438</v>
      </c>
      <c r="K523" s="162">
        <f>Tabla3[[#This Row],[INGRESOS]]/Tabla3[[#This Row],[TC]]</f>
        <v>0</v>
      </c>
      <c r="L523" s="125" t="s">
        <v>150</v>
      </c>
      <c r="M523" s="125" t="s">
        <v>151</v>
      </c>
      <c r="N523" s="125" t="s">
        <v>262</v>
      </c>
      <c r="O523" s="195" t="s">
        <v>159</v>
      </c>
      <c r="P523" s="195" t="s">
        <v>166</v>
      </c>
      <c r="Q523" s="195" t="s">
        <v>167</v>
      </c>
      <c r="R523" s="195" t="s">
        <v>188</v>
      </c>
      <c r="S523" s="195" t="s">
        <v>169</v>
      </c>
      <c r="T523" s="195"/>
      <c r="U523" s="195" t="s">
        <v>377</v>
      </c>
      <c r="V523" s="195" t="s">
        <v>169</v>
      </c>
      <c r="W523" s="125" t="s">
        <v>157</v>
      </c>
      <c r="X523" s="195" t="s">
        <v>170</v>
      </c>
      <c r="Y523" s="195" t="s">
        <v>164</v>
      </c>
    </row>
    <row r="524" spans="1:25" hidden="1" x14ac:dyDescent="0.25">
      <c r="A524" s="193" t="s">
        <v>55</v>
      </c>
      <c r="B524" s="158">
        <v>45742</v>
      </c>
      <c r="C524" s="159" t="s">
        <v>264</v>
      </c>
      <c r="D524" s="159"/>
      <c r="E524" s="160">
        <v>2634.73</v>
      </c>
      <c r="F524" s="160">
        <v>0</v>
      </c>
      <c r="G524" s="194">
        <f>Tabla3[[#This Row],[INGRESOS]]-Tabla3[[#This Row],[EGRESOS]]</f>
        <v>-2634.73</v>
      </c>
      <c r="H524" s="157">
        <v>-19965848.98</v>
      </c>
      <c r="I524" s="218">
        <v>1140</v>
      </c>
      <c r="J524" s="162">
        <f>Tabla3[[#This Row],[EGRESOS]]/Tabla3[[#This Row],[TC]]</f>
        <v>2.3111666666666668</v>
      </c>
      <c r="K524" s="162">
        <f>Tabla3[[#This Row],[INGRESOS]]/Tabla3[[#This Row],[TC]]</f>
        <v>0</v>
      </c>
      <c r="L524" s="125" t="s">
        <v>150</v>
      </c>
      <c r="M524" s="125" t="s">
        <v>151</v>
      </c>
      <c r="N524" s="125" t="s">
        <v>262</v>
      </c>
      <c r="O524" s="195" t="s">
        <v>159</v>
      </c>
      <c r="P524" s="195" t="s">
        <v>160</v>
      </c>
      <c r="Q524" s="195" t="s">
        <v>161</v>
      </c>
      <c r="R524" s="195" t="s">
        <v>179</v>
      </c>
      <c r="S524" s="195"/>
      <c r="T524" s="195"/>
      <c r="U524" s="195" t="s">
        <v>376</v>
      </c>
      <c r="V524" s="195"/>
      <c r="W524" s="125" t="s">
        <v>157</v>
      </c>
      <c r="X524" s="195" t="s">
        <v>6</v>
      </c>
      <c r="Y524" s="195" t="s">
        <v>164</v>
      </c>
    </row>
    <row r="525" spans="1:25" hidden="1" x14ac:dyDescent="0.25">
      <c r="A525" s="193" t="s">
        <v>55</v>
      </c>
      <c r="B525" s="158">
        <v>45742</v>
      </c>
      <c r="C525" s="159" t="s">
        <v>264</v>
      </c>
      <c r="D525" s="159"/>
      <c r="E525" s="160">
        <v>2634.73</v>
      </c>
      <c r="F525" s="160">
        <v>0</v>
      </c>
      <c r="G525" s="194">
        <f>Tabla3[[#This Row],[INGRESOS]]-Tabla3[[#This Row],[EGRESOS]]</f>
        <v>-2634.73</v>
      </c>
      <c r="H525" s="157">
        <v>-19965848.98</v>
      </c>
      <c r="I525" s="218">
        <v>1140</v>
      </c>
      <c r="J525" s="162">
        <f>Tabla3[[#This Row],[EGRESOS]]/Tabla3[[#This Row],[TC]]</f>
        <v>2.3111666666666668</v>
      </c>
      <c r="K525" s="162">
        <f>Tabla3[[#This Row],[INGRESOS]]/Tabla3[[#This Row],[TC]]</f>
        <v>0</v>
      </c>
      <c r="L525" s="125" t="s">
        <v>150</v>
      </c>
      <c r="M525" s="125" t="s">
        <v>151</v>
      </c>
      <c r="N525" s="125" t="s">
        <v>262</v>
      </c>
      <c r="O525" s="195" t="s">
        <v>159</v>
      </c>
      <c r="P525" s="195" t="s">
        <v>160</v>
      </c>
      <c r="Q525" s="195" t="s">
        <v>161</v>
      </c>
      <c r="R525" s="195" t="s">
        <v>179</v>
      </c>
      <c r="S525" s="195"/>
      <c r="T525" s="195"/>
      <c r="U525" s="195" t="s">
        <v>376</v>
      </c>
      <c r="V525" s="195"/>
      <c r="W525" s="195" t="s">
        <v>157</v>
      </c>
      <c r="X525" s="195" t="s">
        <v>6</v>
      </c>
      <c r="Y525" s="195" t="s">
        <v>164</v>
      </c>
    </row>
    <row r="526" spans="1:25" hidden="1" x14ac:dyDescent="0.25">
      <c r="A526" s="193" t="s">
        <v>55</v>
      </c>
      <c r="B526" s="158">
        <v>45743</v>
      </c>
      <c r="C526" s="159" t="s">
        <v>192</v>
      </c>
      <c r="D526" s="159"/>
      <c r="E526" s="160">
        <v>70000</v>
      </c>
      <c r="F526" s="160">
        <v>0</v>
      </c>
      <c r="G526" s="194">
        <f>Tabla3[[#This Row],[INGRESOS]]-Tabla3[[#This Row],[EGRESOS]]</f>
        <v>-70000</v>
      </c>
      <c r="H526" s="157">
        <v>-20035848.98</v>
      </c>
      <c r="I526" s="218">
        <v>1140</v>
      </c>
      <c r="J526" s="162">
        <f>Tabla3[[#This Row],[EGRESOS]]/Tabla3[[#This Row],[TC]]</f>
        <v>61.403508771929822</v>
      </c>
      <c r="K526" s="162">
        <f>Tabla3[[#This Row],[INGRESOS]]/Tabla3[[#This Row],[TC]]</f>
        <v>0</v>
      </c>
      <c r="L526" s="125" t="s">
        <v>150</v>
      </c>
      <c r="M526" s="125" t="s">
        <v>151</v>
      </c>
      <c r="N526" s="125" t="s">
        <v>262</v>
      </c>
      <c r="O526" s="195" t="s">
        <v>153</v>
      </c>
      <c r="P526" s="195" t="s">
        <v>154</v>
      </c>
      <c r="Q526" s="195" t="s">
        <v>155</v>
      </c>
      <c r="R526" s="195" t="s">
        <v>569</v>
      </c>
      <c r="S526" s="195"/>
      <c r="T526" s="195"/>
      <c r="U526" s="195" t="s">
        <v>375</v>
      </c>
      <c r="V526" s="195"/>
      <c r="W526" s="195"/>
      <c r="X526" s="195"/>
      <c r="Y526" s="195"/>
    </row>
    <row r="527" spans="1:25" hidden="1" x14ac:dyDescent="0.25">
      <c r="A527" s="193" t="s">
        <v>55</v>
      </c>
      <c r="B527" s="158">
        <v>45743</v>
      </c>
      <c r="C527" s="159" t="s">
        <v>267</v>
      </c>
      <c r="D527" s="159"/>
      <c r="E527" s="160">
        <v>1423.17</v>
      </c>
      <c r="F527" s="160">
        <v>0</v>
      </c>
      <c r="G527" s="194">
        <f>Tabla3[[#This Row],[INGRESOS]]-Tabla3[[#This Row],[EGRESOS]]</f>
        <v>-1423.17</v>
      </c>
      <c r="H527" s="157">
        <v>-20037272.149999999</v>
      </c>
      <c r="I527" s="218">
        <v>1140</v>
      </c>
      <c r="J527" s="162">
        <f>Tabla3[[#This Row],[EGRESOS]]/Tabla3[[#This Row],[TC]]</f>
        <v>1.2483947368421053</v>
      </c>
      <c r="K527" s="162">
        <f>Tabla3[[#This Row],[INGRESOS]]/Tabla3[[#This Row],[TC]]</f>
        <v>0</v>
      </c>
      <c r="L527" s="125" t="s">
        <v>150</v>
      </c>
      <c r="M527" s="125" t="s">
        <v>151</v>
      </c>
      <c r="N527" s="125" t="s">
        <v>262</v>
      </c>
      <c r="O527" s="195" t="s">
        <v>159</v>
      </c>
      <c r="P527" s="195" t="s">
        <v>160</v>
      </c>
      <c r="Q527" s="195" t="s">
        <v>161</v>
      </c>
      <c r="R527" s="195" t="s">
        <v>570</v>
      </c>
      <c r="S527" s="195"/>
      <c r="T527" s="195"/>
      <c r="U527" s="195" t="s">
        <v>376</v>
      </c>
      <c r="V527" s="195"/>
      <c r="W527" s="195" t="s">
        <v>157</v>
      </c>
      <c r="X527" s="195" t="s">
        <v>6</v>
      </c>
      <c r="Y527" s="195" t="s">
        <v>164</v>
      </c>
    </row>
    <row r="528" spans="1:25" hidden="1" x14ac:dyDescent="0.25">
      <c r="A528" s="193" t="s">
        <v>55</v>
      </c>
      <c r="B528" s="158">
        <v>45743</v>
      </c>
      <c r="C528" s="159" t="s">
        <v>268</v>
      </c>
      <c r="D528" s="159"/>
      <c r="E528" s="160">
        <v>203.31</v>
      </c>
      <c r="F528" s="160">
        <v>0</v>
      </c>
      <c r="G528" s="194">
        <f>Tabla3[[#This Row],[INGRESOS]]-Tabla3[[#This Row],[EGRESOS]]</f>
        <v>-203.31</v>
      </c>
      <c r="H528" s="157">
        <v>-20037475.460000001</v>
      </c>
      <c r="I528" s="218">
        <v>1140</v>
      </c>
      <c r="J528" s="162">
        <f>Tabla3[[#This Row],[EGRESOS]]/Tabla3[[#This Row],[TC]]</f>
        <v>0.17834210526315789</v>
      </c>
      <c r="K528" s="162">
        <f>Tabla3[[#This Row],[INGRESOS]]/Tabla3[[#This Row],[TC]]</f>
        <v>0</v>
      </c>
      <c r="L528" s="125" t="s">
        <v>150</v>
      </c>
      <c r="M528" s="125" t="s">
        <v>151</v>
      </c>
      <c r="N528" s="125" t="s">
        <v>262</v>
      </c>
      <c r="O528" s="195" t="s">
        <v>159</v>
      </c>
      <c r="P528" s="195" t="s">
        <v>160</v>
      </c>
      <c r="Q528" s="195" t="s">
        <v>161</v>
      </c>
      <c r="R528" s="195" t="s">
        <v>239</v>
      </c>
      <c r="S528" s="195"/>
      <c r="T528" s="195"/>
      <c r="U528" s="195" t="s">
        <v>376</v>
      </c>
      <c r="V528" s="195"/>
      <c r="W528" s="195" t="s">
        <v>157</v>
      </c>
      <c r="X528" s="195" t="s">
        <v>6</v>
      </c>
      <c r="Y528" s="195" t="s">
        <v>164</v>
      </c>
    </row>
    <row r="529" spans="1:25" hidden="1" x14ac:dyDescent="0.25">
      <c r="A529" s="193" t="s">
        <v>55</v>
      </c>
      <c r="B529" s="158">
        <v>45743</v>
      </c>
      <c r="C529" s="159" t="s">
        <v>360</v>
      </c>
      <c r="D529" s="159"/>
      <c r="E529" s="160">
        <v>6777</v>
      </c>
      <c r="F529" s="160">
        <v>0</v>
      </c>
      <c r="G529" s="194">
        <f>Tabla3[[#This Row],[INGRESOS]]-Tabla3[[#This Row],[EGRESOS]]</f>
        <v>-6777</v>
      </c>
      <c r="H529" s="157">
        <v>-20044252.460000001</v>
      </c>
      <c r="I529" s="218">
        <v>1140</v>
      </c>
      <c r="J529" s="162">
        <f>Tabla3[[#This Row],[EGRESOS]]/Tabla3[[#This Row],[TC]]</f>
        <v>5.9447368421052635</v>
      </c>
      <c r="K529" s="162">
        <f>Tabla3[[#This Row],[INGRESOS]]/Tabla3[[#This Row],[TC]]</f>
        <v>0</v>
      </c>
      <c r="L529" s="125" t="s">
        <v>150</v>
      </c>
      <c r="M529" s="125" t="s">
        <v>151</v>
      </c>
      <c r="N529" s="125" t="s">
        <v>262</v>
      </c>
      <c r="O529" s="195" t="s">
        <v>159</v>
      </c>
      <c r="P529" s="195" t="s">
        <v>163</v>
      </c>
      <c r="Q529" s="195" t="s">
        <v>215</v>
      </c>
      <c r="R529" s="195"/>
      <c r="S529" s="195"/>
      <c r="T529" s="195"/>
      <c r="U529" s="195" t="s">
        <v>376</v>
      </c>
      <c r="V529" s="195"/>
      <c r="W529" s="195" t="s">
        <v>157</v>
      </c>
      <c r="X529" s="195" t="s">
        <v>6</v>
      </c>
      <c r="Y529" s="195" t="s">
        <v>164</v>
      </c>
    </row>
    <row r="530" spans="1:25" hidden="1" x14ac:dyDescent="0.25">
      <c r="A530" s="193" t="s">
        <v>55</v>
      </c>
      <c r="B530" s="158">
        <v>45743</v>
      </c>
      <c r="C530" s="159" t="s">
        <v>264</v>
      </c>
      <c r="D530" s="159"/>
      <c r="E530" s="160">
        <v>50.42</v>
      </c>
      <c r="F530" s="160">
        <v>0</v>
      </c>
      <c r="G530" s="194">
        <f>Tabla3[[#This Row],[INGRESOS]]-Tabla3[[#This Row],[EGRESOS]]</f>
        <v>-50.42</v>
      </c>
      <c r="H530" s="157">
        <v>-20044302.879999999</v>
      </c>
      <c r="I530" s="218">
        <v>1140</v>
      </c>
      <c r="J530" s="162">
        <f>Tabla3[[#This Row],[EGRESOS]]/Tabla3[[#This Row],[TC]]</f>
        <v>4.4228070175438595E-2</v>
      </c>
      <c r="K530" s="162">
        <f>Tabla3[[#This Row],[INGRESOS]]/Tabla3[[#This Row],[TC]]</f>
        <v>0</v>
      </c>
      <c r="L530" s="125" t="s">
        <v>150</v>
      </c>
      <c r="M530" s="125" t="s">
        <v>151</v>
      </c>
      <c r="N530" s="125" t="s">
        <v>262</v>
      </c>
      <c r="O530" s="195" t="s">
        <v>159</v>
      </c>
      <c r="P530" s="195" t="s">
        <v>160</v>
      </c>
      <c r="Q530" s="195" t="s">
        <v>161</v>
      </c>
      <c r="R530" s="195" t="s">
        <v>179</v>
      </c>
      <c r="S530" s="195"/>
      <c r="T530" s="195"/>
      <c r="U530" s="195" t="s">
        <v>376</v>
      </c>
      <c r="V530" s="195"/>
      <c r="W530" s="195" t="s">
        <v>157</v>
      </c>
      <c r="X530" s="195" t="s">
        <v>6</v>
      </c>
      <c r="Y530" s="195" t="s">
        <v>164</v>
      </c>
    </row>
    <row r="531" spans="1:25" hidden="1" x14ac:dyDescent="0.25">
      <c r="A531" s="193" t="s">
        <v>55</v>
      </c>
      <c r="B531" s="158">
        <v>45744</v>
      </c>
      <c r="C531" s="159" t="s">
        <v>295</v>
      </c>
      <c r="D531" s="159"/>
      <c r="E531" s="160">
        <v>52018.25</v>
      </c>
      <c r="F531" s="160">
        <v>0</v>
      </c>
      <c r="G531" s="194">
        <f>Tabla3[[#This Row],[INGRESOS]]-Tabla3[[#This Row],[EGRESOS]]</f>
        <v>-52018.25</v>
      </c>
      <c r="H531" s="157">
        <v>-20096321.129999999</v>
      </c>
      <c r="I531" s="218">
        <v>1140</v>
      </c>
      <c r="J531" s="162">
        <f>Tabla3[[#This Row],[EGRESOS]]/Tabla3[[#This Row],[TC]]</f>
        <v>45.63004385964912</v>
      </c>
      <c r="K531" s="162">
        <f>Tabla3[[#This Row],[INGRESOS]]/Tabla3[[#This Row],[TC]]</f>
        <v>0</v>
      </c>
      <c r="L531" s="125" t="s">
        <v>150</v>
      </c>
      <c r="M531" s="125" t="s">
        <v>151</v>
      </c>
      <c r="N531" s="125" t="s">
        <v>262</v>
      </c>
      <c r="O531" s="195" t="s">
        <v>153</v>
      </c>
      <c r="P531" s="195" t="s">
        <v>154</v>
      </c>
      <c r="Q531" s="195" t="s">
        <v>155</v>
      </c>
      <c r="R531" s="195" t="s">
        <v>308</v>
      </c>
      <c r="S531" s="195"/>
      <c r="T531" s="195"/>
      <c r="U531" s="195" t="s">
        <v>375</v>
      </c>
      <c r="V531" s="195"/>
      <c r="W531" s="195"/>
      <c r="X531" s="195"/>
      <c r="Y531" s="195"/>
    </row>
    <row r="532" spans="1:25" hidden="1" x14ac:dyDescent="0.25">
      <c r="A532" s="193" t="s">
        <v>55</v>
      </c>
      <c r="B532" s="158">
        <v>45747</v>
      </c>
      <c r="C532" s="159" t="s">
        <v>276</v>
      </c>
      <c r="D532" s="159" t="s">
        <v>571</v>
      </c>
      <c r="E532" s="160">
        <v>342700</v>
      </c>
      <c r="F532" s="160">
        <v>0</v>
      </c>
      <c r="G532" s="194">
        <f>Tabla3[[#This Row],[INGRESOS]]-Tabla3[[#This Row],[EGRESOS]]</f>
        <v>-342700</v>
      </c>
      <c r="H532" s="157">
        <v>-20439021.129999999</v>
      </c>
      <c r="I532" s="218">
        <v>1140</v>
      </c>
      <c r="J532" s="162">
        <f>Tabla3[[#This Row],[EGRESOS]]/Tabla3[[#This Row],[TC]]</f>
        <v>300.61403508771929</v>
      </c>
      <c r="K532" s="162">
        <f>Tabla3[[#This Row],[INGRESOS]]/Tabla3[[#This Row],[TC]]</f>
        <v>0</v>
      </c>
      <c r="L532" s="125" t="s">
        <v>150</v>
      </c>
      <c r="M532" s="125" t="s">
        <v>151</v>
      </c>
      <c r="N532" s="125" t="s">
        <v>262</v>
      </c>
      <c r="O532" s="195" t="s">
        <v>194</v>
      </c>
      <c r="P532" s="195" t="s">
        <v>229</v>
      </c>
      <c r="Q532" s="195"/>
      <c r="R532" s="195"/>
      <c r="S532" s="195" t="s">
        <v>572</v>
      </c>
      <c r="T532" s="195"/>
      <c r="U532" s="195" t="s">
        <v>381</v>
      </c>
      <c r="V532" s="195"/>
      <c r="W532" s="195" t="s">
        <v>157</v>
      </c>
      <c r="X532" s="195" t="s">
        <v>187</v>
      </c>
      <c r="Y532" s="195" t="s">
        <v>164</v>
      </c>
    </row>
    <row r="533" spans="1:25" hidden="1" x14ac:dyDescent="0.25">
      <c r="A533" s="193" t="s">
        <v>56</v>
      </c>
      <c r="B533" s="158">
        <v>45748</v>
      </c>
      <c r="C533" s="159" t="s">
        <v>267</v>
      </c>
      <c r="D533" s="159"/>
      <c r="E533" s="160">
        <v>21999.200000000001</v>
      </c>
      <c r="F533" s="160">
        <v>0</v>
      </c>
      <c r="G533" s="194">
        <f>Tabla3[[#This Row],[INGRESOS]]-Tabla3[[#This Row],[EGRESOS]]</f>
        <v>-21999.200000000001</v>
      </c>
      <c r="H533" s="157">
        <v>-20463076.530000001</v>
      </c>
      <c r="I533" s="218">
        <v>1140</v>
      </c>
      <c r="J533" s="162">
        <f>Tabla3[[#This Row],[EGRESOS]]/Tabla3[[#This Row],[TC]]</f>
        <v>19.297543859649124</v>
      </c>
      <c r="K533" s="162">
        <f>Tabla3[[#This Row],[INGRESOS]]/Tabla3[[#This Row],[TC]]</f>
        <v>0</v>
      </c>
      <c r="L533" s="125" t="s">
        <v>150</v>
      </c>
      <c r="M533" s="125" t="s">
        <v>151</v>
      </c>
      <c r="N533" s="125" t="s">
        <v>262</v>
      </c>
      <c r="O533" s="195" t="s">
        <v>159</v>
      </c>
      <c r="P533" s="195" t="s">
        <v>160</v>
      </c>
      <c r="Q533" s="195" t="s">
        <v>161</v>
      </c>
      <c r="R533" s="195" t="s">
        <v>162</v>
      </c>
      <c r="S533" s="195"/>
      <c r="T533" s="195"/>
      <c r="U533" s="195" t="s">
        <v>376</v>
      </c>
      <c r="V533" s="195"/>
      <c r="W533" s="195" t="s">
        <v>157</v>
      </c>
      <c r="X533" s="195" t="s">
        <v>6</v>
      </c>
      <c r="Y533" s="195" t="s">
        <v>164</v>
      </c>
    </row>
    <row r="534" spans="1:25" hidden="1" x14ac:dyDescent="0.25">
      <c r="A534" s="193" t="s">
        <v>56</v>
      </c>
      <c r="B534" s="158">
        <v>45748</v>
      </c>
      <c r="C534" s="159" t="s">
        <v>268</v>
      </c>
      <c r="D534" s="159"/>
      <c r="E534" s="160">
        <v>3142.74</v>
      </c>
      <c r="F534" s="160">
        <v>0</v>
      </c>
      <c r="G534" s="194">
        <f>Tabla3[[#This Row],[INGRESOS]]-Tabla3[[#This Row],[EGRESOS]]</f>
        <v>-3142.74</v>
      </c>
      <c r="H534" s="157">
        <v>-20466219.27</v>
      </c>
      <c r="I534" s="218">
        <v>1140</v>
      </c>
      <c r="J534" s="162">
        <f>Tabla3[[#This Row],[EGRESOS]]/Tabla3[[#This Row],[TC]]</f>
        <v>2.7567894736842105</v>
      </c>
      <c r="K534" s="162">
        <f>Tabla3[[#This Row],[INGRESOS]]/Tabla3[[#This Row],[TC]]</f>
        <v>0</v>
      </c>
      <c r="L534" s="125" t="s">
        <v>150</v>
      </c>
      <c r="M534" s="125" t="s">
        <v>151</v>
      </c>
      <c r="N534" s="125" t="s">
        <v>262</v>
      </c>
      <c r="O534" s="195" t="s">
        <v>159</v>
      </c>
      <c r="P534" s="195" t="s">
        <v>160</v>
      </c>
      <c r="Q534" s="195" t="s">
        <v>161</v>
      </c>
      <c r="R534" s="195" t="s">
        <v>239</v>
      </c>
      <c r="S534" s="195"/>
      <c r="T534" s="195"/>
      <c r="U534" s="195" t="s">
        <v>376</v>
      </c>
      <c r="V534" s="195"/>
      <c r="W534" s="195" t="s">
        <v>157</v>
      </c>
      <c r="X534" s="195" t="s">
        <v>6</v>
      </c>
      <c r="Y534" s="195" t="s">
        <v>164</v>
      </c>
    </row>
    <row r="535" spans="1:25" hidden="1" x14ac:dyDescent="0.25">
      <c r="A535" s="193" t="s">
        <v>56</v>
      </c>
      <c r="B535" s="158">
        <v>45748</v>
      </c>
      <c r="C535" s="159" t="s">
        <v>273</v>
      </c>
      <c r="D535" s="159"/>
      <c r="E535" s="160">
        <v>209516.16</v>
      </c>
      <c r="F535" s="160">
        <v>0</v>
      </c>
      <c r="G535" s="194">
        <f>Tabla3[[#This Row],[INGRESOS]]-Tabla3[[#This Row],[EGRESOS]]</f>
        <v>-209516.16</v>
      </c>
      <c r="H535" s="157">
        <v>-20675735.43</v>
      </c>
      <c r="I535" s="218">
        <v>1140</v>
      </c>
      <c r="J535" s="162">
        <f>Tabla3[[#This Row],[EGRESOS]]/Tabla3[[#This Row],[TC]]</f>
        <v>183.78610526315791</v>
      </c>
      <c r="K535" s="162">
        <f>Tabla3[[#This Row],[INGRESOS]]/Tabla3[[#This Row],[TC]]</f>
        <v>0</v>
      </c>
      <c r="L535" s="125" t="s">
        <v>150</v>
      </c>
      <c r="M535" s="125" t="s">
        <v>151</v>
      </c>
      <c r="N535" s="125" t="s">
        <v>262</v>
      </c>
      <c r="O535" s="195" t="s">
        <v>159</v>
      </c>
      <c r="P535" s="195" t="s">
        <v>235</v>
      </c>
      <c r="Q535" s="195" t="s">
        <v>236</v>
      </c>
      <c r="R535" s="195"/>
      <c r="S535" s="195"/>
      <c r="T535" s="195"/>
      <c r="U535" s="195" t="s">
        <v>376</v>
      </c>
      <c r="V535" s="195"/>
      <c r="W535" s="195" t="s">
        <v>157</v>
      </c>
      <c r="X535" s="195" t="s">
        <v>6</v>
      </c>
      <c r="Y535" s="195" t="s">
        <v>164</v>
      </c>
    </row>
    <row r="536" spans="1:25" hidden="1" x14ac:dyDescent="0.25">
      <c r="A536" s="193" t="s">
        <v>56</v>
      </c>
      <c r="B536" s="158">
        <v>45748</v>
      </c>
      <c r="C536" s="159" t="s">
        <v>267</v>
      </c>
      <c r="D536" s="159"/>
      <c r="E536" s="160">
        <v>20863.14</v>
      </c>
      <c r="F536" s="160">
        <v>0</v>
      </c>
      <c r="G536" s="194">
        <f>Tabla3[[#This Row],[INGRESOS]]-Tabla3[[#This Row],[EGRESOS]]</f>
        <v>-20863.14</v>
      </c>
      <c r="H536" s="157">
        <v>-20696598.57</v>
      </c>
      <c r="I536" s="218">
        <v>1140</v>
      </c>
      <c r="J536" s="162">
        <f>Tabla3[[#This Row],[EGRESOS]]/Tabla3[[#This Row],[TC]]</f>
        <v>18.300999999999998</v>
      </c>
      <c r="K536" s="162">
        <f>Tabla3[[#This Row],[INGRESOS]]/Tabla3[[#This Row],[TC]]</f>
        <v>0</v>
      </c>
      <c r="L536" s="125" t="s">
        <v>150</v>
      </c>
      <c r="M536" s="125" t="s">
        <v>151</v>
      </c>
      <c r="N536" s="125" t="s">
        <v>262</v>
      </c>
      <c r="O536" s="195" t="s">
        <v>159</v>
      </c>
      <c r="P536" s="195" t="s">
        <v>160</v>
      </c>
      <c r="Q536" s="195" t="s">
        <v>161</v>
      </c>
      <c r="R536" s="195" t="s">
        <v>162</v>
      </c>
      <c r="S536" s="195"/>
      <c r="T536" s="195"/>
      <c r="U536" s="195" t="s">
        <v>376</v>
      </c>
      <c r="V536" s="195"/>
      <c r="W536" s="195" t="s">
        <v>157</v>
      </c>
      <c r="X536" s="195" t="s">
        <v>6</v>
      </c>
      <c r="Y536" s="195" t="s">
        <v>164</v>
      </c>
    </row>
    <row r="537" spans="1:25" hidden="1" x14ac:dyDescent="0.25">
      <c r="A537" s="193" t="s">
        <v>56</v>
      </c>
      <c r="B537" s="158">
        <v>45748</v>
      </c>
      <c r="C537" s="159" t="s">
        <v>268</v>
      </c>
      <c r="D537" s="159"/>
      <c r="E537" s="160">
        <v>2980.45</v>
      </c>
      <c r="F537" s="160">
        <v>0</v>
      </c>
      <c r="G537" s="194">
        <f>Tabla3[[#This Row],[INGRESOS]]-Tabla3[[#This Row],[EGRESOS]]</f>
        <v>-2980.45</v>
      </c>
      <c r="H537" s="157">
        <v>-20699579.02</v>
      </c>
      <c r="I537" s="218">
        <v>1140</v>
      </c>
      <c r="J537" s="162">
        <f>Tabla3[[#This Row],[EGRESOS]]/Tabla3[[#This Row],[TC]]</f>
        <v>2.6144298245614035</v>
      </c>
      <c r="K537" s="162">
        <f>Tabla3[[#This Row],[INGRESOS]]/Tabla3[[#This Row],[TC]]</f>
        <v>0</v>
      </c>
      <c r="L537" s="125" t="s">
        <v>150</v>
      </c>
      <c r="M537" s="125" t="s">
        <v>151</v>
      </c>
      <c r="N537" s="125" t="s">
        <v>262</v>
      </c>
      <c r="O537" s="195" t="s">
        <v>159</v>
      </c>
      <c r="P537" s="195" t="s">
        <v>160</v>
      </c>
      <c r="Q537" s="195" t="s">
        <v>161</v>
      </c>
      <c r="R537" s="195" t="s">
        <v>239</v>
      </c>
      <c r="S537" s="195"/>
      <c r="T537" s="195"/>
      <c r="U537" s="195" t="s">
        <v>376</v>
      </c>
      <c r="V537" s="195"/>
      <c r="W537" s="195" t="s">
        <v>157</v>
      </c>
      <c r="X537" s="195" t="s">
        <v>6</v>
      </c>
      <c r="Y537" s="195" t="s">
        <v>164</v>
      </c>
    </row>
    <row r="538" spans="1:25" hidden="1" x14ac:dyDescent="0.25">
      <c r="A538" s="193" t="s">
        <v>56</v>
      </c>
      <c r="B538" s="158">
        <v>45748</v>
      </c>
      <c r="C538" s="159" t="s">
        <v>273</v>
      </c>
      <c r="D538" s="159"/>
      <c r="E538" s="160">
        <v>198696.54</v>
      </c>
      <c r="F538" s="160">
        <v>0</v>
      </c>
      <c r="G538" s="194">
        <f>Tabla3[[#This Row],[INGRESOS]]-Tabla3[[#This Row],[EGRESOS]]</f>
        <v>-198696.54</v>
      </c>
      <c r="H538" s="157">
        <v>-20898275.559999999</v>
      </c>
      <c r="I538" s="218">
        <v>1140</v>
      </c>
      <c r="J538" s="162">
        <f>Tabla3[[#This Row],[EGRESOS]]/Tabla3[[#This Row],[TC]]</f>
        <v>174.2952105263158</v>
      </c>
      <c r="K538" s="162">
        <f>Tabla3[[#This Row],[INGRESOS]]/Tabla3[[#This Row],[TC]]</f>
        <v>0</v>
      </c>
      <c r="L538" s="125" t="s">
        <v>150</v>
      </c>
      <c r="M538" s="125" t="s">
        <v>151</v>
      </c>
      <c r="N538" s="125" t="s">
        <v>262</v>
      </c>
      <c r="O538" s="195" t="s">
        <v>159</v>
      </c>
      <c r="P538" s="195" t="s">
        <v>235</v>
      </c>
      <c r="Q538" s="195" t="s">
        <v>236</v>
      </c>
      <c r="R538" s="195"/>
      <c r="S538" s="195"/>
      <c r="T538" s="195"/>
      <c r="U538" s="195" t="s">
        <v>376</v>
      </c>
      <c r="V538" s="195"/>
      <c r="W538" s="195" t="s">
        <v>157</v>
      </c>
      <c r="X538" s="195" t="s">
        <v>6</v>
      </c>
      <c r="Y538" s="195" t="s">
        <v>164</v>
      </c>
    </row>
    <row r="539" spans="1:25" hidden="1" x14ac:dyDescent="0.25">
      <c r="A539" s="193" t="s">
        <v>56</v>
      </c>
      <c r="B539" s="158">
        <v>45748</v>
      </c>
      <c r="C539" s="159" t="s">
        <v>267</v>
      </c>
      <c r="D539" s="159"/>
      <c r="E539" s="160">
        <v>19.579999999999998</v>
      </c>
      <c r="F539" s="160">
        <v>0</v>
      </c>
      <c r="G539" s="194">
        <f>Tabla3[[#This Row],[INGRESOS]]-Tabla3[[#This Row],[EGRESOS]]</f>
        <v>-19.579999999999998</v>
      </c>
      <c r="H539" s="157">
        <v>-20898295.140000001</v>
      </c>
      <c r="I539" s="218">
        <v>1140</v>
      </c>
      <c r="J539" s="162">
        <f>Tabla3[[#This Row],[EGRESOS]]/Tabla3[[#This Row],[TC]]</f>
        <v>1.7175438596491226E-2</v>
      </c>
      <c r="K539" s="162">
        <f>Tabla3[[#This Row],[INGRESOS]]/Tabla3[[#This Row],[TC]]</f>
        <v>0</v>
      </c>
      <c r="L539" s="125" t="s">
        <v>150</v>
      </c>
      <c r="M539" s="125" t="s">
        <v>151</v>
      </c>
      <c r="N539" s="125" t="s">
        <v>262</v>
      </c>
      <c r="O539" s="195" t="s">
        <v>159</v>
      </c>
      <c r="P539" s="195" t="s">
        <v>160</v>
      </c>
      <c r="Q539" s="195" t="s">
        <v>161</v>
      </c>
      <c r="R539" s="195" t="s">
        <v>162</v>
      </c>
      <c r="S539" s="195"/>
      <c r="T539" s="195"/>
      <c r="U539" s="195" t="s">
        <v>376</v>
      </c>
      <c r="V539" s="195"/>
      <c r="W539" s="195" t="s">
        <v>157</v>
      </c>
      <c r="X539" s="195" t="s">
        <v>6</v>
      </c>
      <c r="Y539" s="195" t="s">
        <v>164</v>
      </c>
    </row>
    <row r="540" spans="1:25" hidden="1" x14ac:dyDescent="0.25">
      <c r="A540" s="193" t="s">
        <v>56</v>
      </c>
      <c r="B540" s="158">
        <v>45748</v>
      </c>
      <c r="C540" s="159" t="s">
        <v>275</v>
      </c>
      <c r="D540" s="159"/>
      <c r="E540" s="160">
        <v>186.49</v>
      </c>
      <c r="F540" s="160">
        <v>0</v>
      </c>
      <c r="G540" s="194">
        <f>Tabla3[[#This Row],[INGRESOS]]-Tabla3[[#This Row],[EGRESOS]]</f>
        <v>-186.49</v>
      </c>
      <c r="H540" s="157">
        <v>-20898481.629999999</v>
      </c>
      <c r="I540" s="218">
        <v>1140</v>
      </c>
      <c r="J540" s="162">
        <f>Tabla3[[#This Row],[EGRESOS]]/Tabla3[[#This Row],[TC]]</f>
        <v>0.16358771929824562</v>
      </c>
      <c r="K540" s="162">
        <f>Tabla3[[#This Row],[INGRESOS]]/Tabla3[[#This Row],[TC]]</f>
        <v>0</v>
      </c>
      <c r="L540" s="125" t="s">
        <v>150</v>
      </c>
      <c r="M540" s="125" t="s">
        <v>151</v>
      </c>
      <c r="N540" s="125" t="s">
        <v>262</v>
      </c>
      <c r="O540" s="195" t="s">
        <v>159</v>
      </c>
      <c r="P540" s="195" t="s">
        <v>235</v>
      </c>
      <c r="Q540" s="195" t="s">
        <v>236</v>
      </c>
      <c r="R540" s="195"/>
      <c r="S540" s="195"/>
      <c r="T540" s="195"/>
      <c r="U540" s="195" t="s">
        <v>376</v>
      </c>
      <c r="V540" s="195"/>
      <c r="W540" s="195" t="s">
        <v>157</v>
      </c>
      <c r="X540" s="195" t="s">
        <v>6</v>
      </c>
      <c r="Y540" s="195" t="s">
        <v>164</v>
      </c>
    </row>
    <row r="541" spans="1:25" hidden="1" x14ac:dyDescent="0.25">
      <c r="A541" s="193" t="s">
        <v>56</v>
      </c>
      <c r="B541" s="158">
        <v>45748</v>
      </c>
      <c r="C541" s="159" t="s">
        <v>276</v>
      </c>
      <c r="D541" s="159" t="s">
        <v>573</v>
      </c>
      <c r="E541" s="160">
        <v>1108898.33</v>
      </c>
      <c r="F541" s="160">
        <v>0</v>
      </c>
      <c r="G541" s="194">
        <f>Tabla3[[#This Row],[INGRESOS]]-Tabla3[[#This Row],[EGRESOS]]</f>
        <v>-1108898.33</v>
      </c>
      <c r="H541" s="157">
        <v>-22007379.960000001</v>
      </c>
      <c r="I541" s="218">
        <v>1140</v>
      </c>
      <c r="J541" s="162">
        <f>Tabla3[[#This Row],[EGRESOS]]/Tabla3[[#This Row],[TC]]</f>
        <v>972.71783333333337</v>
      </c>
      <c r="K541" s="162">
        <f>Tabla3[[#This Row],[INGRESOS]]/Tabla3[[#This Row],[TC]]</f>
        <v>0</v>
      </c>
      <c r="L541" s="125" t="s">
        <v>150</v>
      </c>
      <c r="M541" s="125" t="s">
        <v>151</v>
      </c>
      <c r="N541" s="125" t="s">
        <v>262</v>
      </c>
      <c r="O541" s="195" t="s">
        <v>222</v>
      </c>
      <c r="P541" s="195" t="s">
        <v>223</v>
      </c>
      <c r="Q541" s="195" t="s">
        <v>367</v>
      </c>
      <c r="R541" s="195"/>
      <c r="S541" s="195" t="s">
        <v>535</v>
      </c>
      <c r="T541" s="195"/>
      <c r="U541" s="195" t="s">
        <v>380</v>
      </c>
      <c r="V541" s="195"/>
      <c r="W541" s="195" t="s">
        <v>157</v>
      </c>
      <c r="X541" s="195" t="s">
        <v>187</v>
      </c>
      <c r="Y541" s="195" t="s">
        <v>164</v>
      </c>
    </row>
    <row r="542" spans="1:25" hidden="1" x14ac:dyDescent="0.25">
      <c r="A542" s="193" t="s">
        <v>56</v>
      </c>
      <c r="B542" s="158">
        <v>45748</v>
      </c>
      <c r="C542" s="159" t="s">
        <v>326</v>
      </c>
      <c r="D542" s="159" t="s">
        <v>574</v>
      </c>
      <c r="E542" s="160">
        <v>440000</v>
      </c>
      <c r="F542" s="160">
        <v>0</v>
      </c>
      <c r="G542" s="194">
        <f>Tabla3[[#This Row],[INGRESOS]]-Tabla3[[#This Row],[EGRESOS]]</f>
        <v>-440000</v>
      </c>
      <c r="H542" s="157">
        <v>-22447379.960000001</v>
      </c>
      <c r="I542" s="218">
        <v>1140</v>
      </c>
      <c r="J542" s="162">
        <f>Tabla3[[#This Row],[EGRESOS]]/Tabla3[[#This Row],[TC]]</f>
        <v>385.96491228070175</v>
      </c>
      <c r="K542" s="162">
        <f>Tabla3[[#This Row],[INGRESOS]]/Tabla3[[#This Row],[TC]]</f>
        <v>0</v>
      </c>
      <c r="L542" s="125" t="s">
        <v>150</v>
      </c>
      <c r="M542" s="125" t="s">
        <v>151</v>
      </c>
      <c r="N542" s="125" t="s">
        <v>262</v>
      </c>
      <c r="O542" s="195" t="s">
        <v>222</v>
      </c>
      <c r="P542" s="195" t="s">
        <v>223</v>
      </c>
      <c r="Q542" s="195" t="s">
        <v>184</v>
      </c>
      <c r="R542" s="195"/>
      <c r="S542" s="195" t="s">
        <v>310</v>
      </c>
      <c r="T542" s="195" t="s">
        <v>575</v>
      </c>
      <c r="U542" s="195" t="s">
        <v>380</v>
      </c>
      <c r="V542" s="195"/>
      <c r="W542" s="195" t="s">
        <v>157</v>
      </c>
      <c r="X542" s="195" t="s">
        <v>187</v>
      </c>
      <c r="Y542" s="195" t="s">
        <v>164</v>
      </c>
    </row>
    <row r="543" spans="1:25" hidden="1" x14ac:dyDescent="0.25">
      <c r="A543" s="193" t="s">
        <v>56</v>
      </c>
      <c r="B543" s="158">
        <v>45748</v>
      </c>
      <c r="C543" s="159" t="s">
        <v>550</v>
      </c>
      <c r="D543" s="159"/>
      <c r="E543" s="160">
        <v>0</v>
      </c>
      <c r="F543" s="160">
        <v>1500000</v>
      </c>
      <c r="G543" s="194">
        <f>Tabla3[[#This Row],[INGRESOS]]-Tabla3[[#This Row],[EGRESOS]]</f>
        <v>1500000</v>
      </c>
      <c r="H543" s="157">
        <v>-20947379.960000001</v>
      </c>
      <c r="I543" s="218">
        <v>1140</v>
      </c>
      <c r="J543" s="162">
        <f>Tabla3[[#This Row],[EGRESOS]]/Tabla3[[#This Row],[TC]]</f>
        <v>0</v>
      </c>
      <c r="K543" s="162">
        <f>Tabla3[[#This Row],[INGRESOS]]/Tabla3[[#This Row],[TC]]</f>
        <v>1315.7894736842106</v>
      </c>
      <c r="L543" s="125" t="s">
        <v>150</v>
      </c>
      <c r="M543" s="125" t="s">
        <v>151</v>
      </c>
      <c r="N543" s="125" t="s">
        <v>262</v>
      </c>
      <c r="O543" s="195" t="s">
        <v>159</v>
      </c>
      <c r="P543" s="195" t="s">
        <v>166</v>
      </c>
      <c r="Q543" s="195" t="s">
        <v>407</v>
      </c>
      <c r="R543" s="195"/>
      <c r="S543" s="195" t="s">
        <v>169</v>
      </c>
      <c r="T543" s="195"/>
      <c r="U543" s="125" t="s">
        <v>408</v>
      </c>
      <c r="V543" s="195" t="s">
        <v>169</v>
      </c>
      <c r="W543" s="125" t="s">
        <v>157</v>
      </c>
      <c r="X543" s="195" t="s">
        <v>164</v>
      </c>
      <c r="Y543" s="195" t="s">
        <v>409</v>
      </c>
    </row>
    <row r="544" spans="1:25" hidden="1" x14ac:dyDescent="0.25">
      <c r="A544" s="193" t="s">
        <v>56</v>
      </c>
      <c r="B544" s="158">
        <v>45748</v>
      </c>
      <c r="C544" s="159" t="s">
        <v>267</v>
      </c>
      <c r="D544" s="159"/>
      <c r="E544" s="160">
        <v>3024</v>
      </c>
      <c r="F544" s="160">
        <v>0</v>
      </c>
      <c r="G544" s="194">
        <f>Tabla3[[#This Row],[INGRESOS]]-Tabla3[[#This Row],[EGRESOS]]</f>
        <v>-3024</v>
      </c>
      <c r="H544" s="157">
        <v>-20950403.960000001</v>
      </c>
      <c r="I544" s="218">
        <v>1140</v>
      </c>
      <c r="J544" s="162">
        <f>Tabla3[[#This Row],[EGRESOS]]/Tabla3[[#This Row],[TC]]</f>
        <v>2.6526315789473682</v>
      </c>
      <c r="K544" s="162">
        <f>Tabla3[[#This Row],[INGRESOS]]/Tabla3[[#This Row],[TC]]</f>
        <v>0</v>
      </c>
      <c r="L544" s="125" t="s">
        <v>150</v>
      </c>
      <c r="M544" s="125" t="s">
        <v>151</v>
      </c>
      <c r="N544" s="125" t="s">
        <v>262</v>
      </c>
      <c r="O544" s="195" t="s">
        <v>159</v>
      </c>
      <c r="P544" s="195" t="s">
        <v>160</v>
      </c>
      <c r="Q544" s="195" t="s">
        <v>161</v>
      </c>
      <c r="R544" s="195" t="s">
        <v>162</v>
      </c>
      <c r="S544" s="195"/>
      <c r="T544" s="195"/>
      <c r="U544" s="195" t="s">
        <v>376</v>
      </c>
      <c r="V544" s="195"/>
      <c r="W544" s="195" t="s">
        <v>157</v>
      </c>
      <c r="X544" s="195" t="s">
        <v>6</v>
      </c>
      <c r="Y544" s="195" t="s">
        <v>164</v>
      </c>
    </row>
    <row r="545" spans="1:25" hidden="1" x14ac:dyDescent="0.25">
      <c r="A545" s="193" t="s">
        <v>56</v>
      </c>
      <c r="B545" s="158">
        <v>45748</v>
      </c>
      <c r="C545" s="159" t="s">
        <v>268</v>
      </c>
      <c r="D545" s="159"/>
      <c r="E545" s="160">
        <v>432</v>
      </c>
      <c r="F545" s="160">
        <v>0</v>
      </c>
      <c r="G545" s="194">
        <f>Tabla3[[#This Row],[INGRESOS]]-Tabla3[[#This Row],[EGRESOS]]</f>
        <v>-432</v>
      </c>
      <c r="H545" s="157">
        <v>-20950835.960000001</v>
      </c>
      <c r="I545" s="218">
        <v>1140</v>
      </c>
      <c r="J545" s="162">
        <f>Tabla3[[#This Row],[EGRESOS]]/Tabla3[[#This Row],[TC]]</f>
        <v>0.37894736842105264</v>
      </c>
      <c r="K545" s="162">
        <f>Tabla3[[#This Row],[INGRESOS]]/Tabla3[[#This Row],[TC]]</f>
        <v>0</v>
      </c>
      <c r="L545" s="125" t="s">
        <v>150</v>
      </c>
      <c r="M545" s="125" t="s">
        <v>151</v>
      </c>
      <c r="N545" s="125" t="s">
        <v>262</v>
      </c>
      <c r="O545" s="195" t="s">
        <v>159</v>
      </c>
      <c r="P545" s="195" t="s">
        <v>160</v>
      </c>
      <c r="Q545" s="195" t="s">
        <v>161</v>
      </c>
      <c r="R545" s="195" t="s">
        <v>239</v>
      </c>
      <c r="S545" s="195"/>
      <c r="T545" s="195"/>
      <c r="U545" s="195" t="s">
        <v>376</v>
      </c>
      <c r="V545" s="195"/>
      <c r="W545" s="195" t="s">
        <v>157</v>
      </c>
      <c r="X545" s="195" t="s">
        <v>6</v>
      </c>
      <c r="Y545" s="195" t="s">
        <v>164</v>
      </c>
    </row>
    <row r="546" spans="1:25" hidden="1" x14ac:dyDescent="0.25">
      <c r="A546" s="193" t="s">
        <v>56</v>
      </c>
      <c r="B546" s="158">
        <v>45748</v>
      </c>
      <c r="C546" s="159" t="s">
        <v>294</v>
      </c>
      <c r="D546" s="159"/>
      <c r="E546" s="160">
        <v>14400</v>
      </c>
      <c r="F546" s="160">
        <v>0</v>
      </c>
      <c r="G546" s="194">
        <f>Tabla3[[#This Row],[INGRESOS]]-Tabla3[[#This Row],[EGRESOS]]</f>
        <v>-14400</v>
      </c>
      <c r="H546" s="157">
        <v>-20965235.960000001</v>
      </c>
      <c r="I546" s="218">
        <v>1140</v>
      </c>
      <c r="J546" s="162">
        <f>Tabla3[[#This Row],[EGRESOS]]/Tabla3[[#This Row],[TC]]</f>
        <v>12.631578947368421</v>
      </c>
      <c r="K546" s="162">
        <f>Tabla3[[#This Row],[INGRESOS]]/Tabla3[[#This Row],[TC]]</f>
        <v>0</v>
      </c>
      <c r="L546" s="125" t="s">
        <v>150</v>
      </c>
      <c r="M546" s="125" t="s">
        <v>151</v>
      </c>
      <c r="N546" s="125" t="s">
        <v>262</v>
      </c>
      <c r="O546" s="195" t="s">
        <v>159</v>
      </c>
      <c r="P546" s="195" t="s">
        <v>163</v>
      </c>
      <c r="Q546" s="195" t="s">
        <v>215</v>
      </c>
      <c r="R546" s="195"/>
      <c r="S546" s="195"/>
      <c r="T546" s="195"/>
      <c r="U546" s="195" t="s">
        <v>376</v>
      </c>
      <c r="V546" s="195"/>
      <c r="W546" s="195" t="s">
        <v>157</v>
      </c>
      <c r="X546" s="195" t="s">
        <v>6</v>
      </c>
      <c r="Y546" s="195" t="s">
        <v>164</v>
      </c>
    </row>
    <row r="547" spans="1:25" hidden="1" x14ac:dyDescent="0.25">
      <c r="A547" s="193" t="s">
        <v>56</v>
      </c>
      <c r="B547" s="158">
        <v>45748</v>
      </c>
      <c r="C547" s="159" t="s">
        <v>498</v>
      </c>
      <c r="D547" s="159"/>
      <c r="E547" s="160">
        <v>6198.49</v>
      </c>
      <c r="F547" s="160">
        <v>0</v>
      </c>
      <c r="G547" s="194">
        <f>Tabla3[[#This Row],[INGRESOS]]-Tabla3[[#This Row],[EGRESOS]]</f>
        <v>-6198.49</v>
      </c>
      <c r="H547" s="157">
        <v>-20971434.449999999</v>
      </c>
      <c r="I547" s="218">
        <v>1140</v>
      </c>
      <c r="J547" s="162">
        <f>Tabla3[[#This Row],[EGRESOS]]/Tabla3[[#This Row],[TC]]</f>
        <v>5.4372719298245613</v>
      </c>
      <c r="K547" s="162">
        <f>Tabla3[[#This Row],[INGRESOS]]/Tabla3[[#This Row],[TC]]</f>
        <v>0</v>
      </c>
      <c r="L547" s="125" t="s">
        <v>150</v>
      </c>
      <c r="M547" s="125" t="s">
        <v>151</v>
      </c>
      <c r="N547" s="125" t="s">
        <v>262</v>
      </c>
      <c r="O547" s="195" t="s">
        <v>159</v>
      </c>
      <c r="P547" s="195" t="s">
        <v>160</v>
      </c>
      <c r="Q547" s="195" t="s">
        <v>161</v>
      </c>
      <c r="R547" s="195" t="s">
        <v>245</v>
      </c>
      <c r="S547" s="195"/>
      <c r="T547" s="195"/>
      <c r="U547" s="195" t="s">
        <v>376</v>
      </c>
      <c r="V547" s="195"/>
      <c r="W547" s="195" t="s">
        <v>157</v>
      </c>
      <c r="X547" s="195" t="s">
        <v>6</v>
      </c>
      <c r="Y547" s="195" t="s">
        <v>164</v>
      </c>
    </row>
    <row r="548" spans="1:25" hidden="1" x14ac:dyDescent="0.25">
      <c r="A548" s="193" t="s">
        <v>56</v>
      </c>
      <c r="B548" s="158">
        <v>45748</v>
      </c>
      <c r="C548" s="159" t="s">
        <v>498</v>
      </c>
      <c r="D548" s="159"/>
      <c r="E548" s="160">
        <v>5599.19</v>
      </c>
      <c r="F548" s="160">
        <v>0</v>
      </c>
      <c r="G548" s="194">
        <f>Tabla3[[#This Row],[INGRESOS]]-Tabla3[[#This Row],[EGRESOS]]</f>
        <v>-5599.19</v>
      </c>
      <c r="H548" s="157">
        <v>-20977033.640000001</v>
      </c>
      <c r="I548" s="218">
        <v>1140</v>
      </c>
      <c r="J548" s="162">
        <f>Tabla3[[#This Row],[EGRESOS]]/Tabla3[[#This Row],[TC]]</f>
        <v>4.9115701754385963</v>
      </c>
      <c r="K548" s="162">
        <f>Tabla3[[#This Row],[INGRESOS]]/Tabla3[[#This Row],[TC]]</f>
        <v>0</v>
      </c>
      <c r="L548" s="125" t="s">
        <v>150</v>
      </c>
      <c r="M548" s="125" t="s">
        <v>151</v>
      </c>
      <c r="N548" s="125" t="s">
        <v>262</v>
      </c>
      <c r="O548" s="195" t="s">
        <v>159</v>
      </c>
      <c r="P548" s="195" t="s">
        <v>160</v>
      </c>
      <c r="Q548" s="195" t="s">
        <v>161</v>
      </c>
      <c r="R548" s="195" t="s">
        <v>245</v>
      </c>
      <c r="S548" s="195"/>
      <c r="T548" s="195"/>
      <c r="U548" s="195" t="s">
        <v>376</v>
      </c>
      <c r="V548" s="195"/>
      <c r="W548" s="195" t="s">
        <v>157</v>
      </c>
      <c r="X548" s="195" t="s">
        <v>6</v>
      </c>
      <c r="Y548" s="195" t="s">
        <v>164</v>
      </c>
    </row>
    <row r="549" spans="1:25" hidden="1" x14ac:dyDescent="0.25">
      <c r="A549" s="193" t="s">
        <v>56</v>
      </c>
      <c r="B549" s="158">
        <v>45748</v>
      </c>
      <c r="C549" s="159" t="s">
        <v>498</v>
      </c>
      <c r="D549" s="159"/>
      <c r="E549" s="160">
        <v>4.05</v>
      </c>
      <c r="F549" s="160">
        <v>0</v>
      </c>
      <c r="G549" s="194">
        <f>Tabla3[[#This Row],[INGRESOS]]-Tabla3[[#This Row],[EGRESOS]]</f>
        <v>-4.05</v>
      </c>
      <c r="H549" s="157">
        <v>-20977037.690000001</v>
      </c>
      <c r="I549" s="218">
        <v>1140</v>
      </c>
      <c r="J549" s="162">
        <f>Tabla3[[#This Row],[EGRESOS]]/Tabla3[[#This Row],[TC]]</f>
        <v>3.5526315789473684E-3</v>
      </c>
      <c r="K549" s="162">
        <f>Tabla3[[#This Row],[INGRESOS]]/Tabla3[[#This Row],[TC]]</f>
        <v>0</v>
      </c>
      <c r="L549" s="125" t="s">
        <v>150</v>
      </c>
      <c r="M549" s="125" t="s">
        <v>151</v>
      </c>
      <c r="N549" s="125" t="s">
        <v>262</v>
      </c>
      <c r="O549" s="195" t="s">
        <v>159</v>
      </c>
      <c r="P549" s="195" t="s">
        <v>160</v>
      </c>
      <c r="Q549" s="195" t="s">
        <v>161</v>
      </c>
      <c r="R549" s="195" t="s">
        <v>245</v>
      </c>
      <c r="S549" s="195"/>
      <c r="T549" s="195"/>
      <c r="U549" s="195" t="s">
        <v>376</v>
      </c>
      <c r="V549" s="195"/>
      <c r="W549" s="195" t="s">
        <v>157</v>
      </c>
      <c r="X549" s="195" t="s">
        <v>6</v>
      </c>
      <c r="Y549" s="195" t="s">
        <v>164</v>
      </c>
    </row>
    <row r="550" spans="1:25" hidden="1" x14ac:dyDescent="0.25">
      <c r="A550" s="193" t="s">
        <v>56</v>
      </c>
      <c r="B550" s="158">
        <v>45748</v>
      </c>
      <c r="C550" s="159" t="s">
        <v>551</v>
      </c>
      <c r="D550" s="159"/>
      <c r="E550" s="160">
        <v>9000</v>
      </c>
      <c r="F550" s="160">
        <v>0</v>
      </c>
      <c r="G550" s="194">
        <f>Tabla3[[#This Row],[INGRESOS]]-Tabla3[[#This Row],[EGRESOS]]</f>
        <v>-9000</v>
      </c>
      <c r="H550" s="157">
        <v>-20986037.690000001</v>
      </c>
      <c r="I550" s="218">
        <v>1140</v>
      </c>
      <c r="J550" s="162">
        <f>Tabla3[[#This Row],[EGRESOS]]/Tabla3[[#This Row],[TC]]</f>
        <v>7.8947368421052628</v>
      </c>
      <c r="K550" s="162">
        <f>Tabla3[[#This Row],[INGRESOS]]/Tabla3[[#This Row],[TC]]</f>
        <v>0</v>
      </c>
      <c r="L550" s="125" t="s">
        <v>150</v>
      </c>
      <c r="M550" s="125" t="s">
        <v>151</v>
      </c>
      <c r="N550" s="125" t="s">
        <v>262</v>
      </c>
      <c r="O550" s="195" t="s">
        <v>159</v>
      </c>
      <c r="P550" s="195" t="s">
        <v>160</v>
      </c>
      <c r="Q550" s="195" t="s">
        <v>161</v>
      </c>
      <c r="R550" s="195" t="s">
        <v>179</v>
      </c>
      <c r="S550" s="195"/>
      <c r="T550" s="195"/>
      <c r="U550" s="195" t="s">
        <v>376</v>
      </c>
      <c r="V550" s="195"/>
      <c r="W550" s="195" t="s">
        <v>157</v>
      </c>
      <c r="X550" s="195" t="s">
        <v>6</v>
      </c>
      <c r="Y550" s="195" t="s">
        <v>164</v>
      </c>
    </row>
    <row r="551" spans="1:25" hidden="1" x14ac:dyDescent="0.25">
      <c r="A551" s="193" t="s">
        <v>56</v>
      </c>
      <c r="B551" s="158">
        <v>45748</v>
      </c>
      <c r="C551" s="159" t="s">
        <v>264</v>
      </c>
      <c r="D551" s="159"/>
      <c r="E551" s="160">
        <v>12215.77</v>
      </c>
      <c r="F551" s="160">
        <v>0</v>
      </c>
      <c r="G551" s="194">
        <f>Tabla3[[#This Row],[INGRESOS]]-Tabla3[[#This Row],[EGRESOS]]</f>
        <v>-12215.77</v>
      </c>
      <c r="H551" s="157">
        <v>-20998253.460000001</v>
      </c>
      <c r="I551" s="218">
        <v>1140</v>
      </c>
      <c r="J551" s="162">
        <f>Tabla3[[#This Row],[EGRESOS]]/Tabla3[[#This Row],[TC]]</f>
        <v>10.715587719298245</v>
      </c>
      <c r="K551" s="162">
        <f>Tabla3[[#This Row],[INGRESOS]]/Tabla3[[#This Row],[TC]]</f>
        <v>0</v>
      </c>
      <c r="L551" s="125" t="s">
        <v>150</v>
      </c>
      <c r="M551" s="125" t="s">
        <v>151</v>
      </c>
      <c r="N551" s="125" t="s">
        <v>262</v>
      </c>
      <c r="O551" s="195" t="s">
        <v>159</v>
      </c>
      <c r="P551" s="195" t="s">
        <v>160</v>
      </c>
      <c r="Q551" s="195" t="s">
        <v>161</v>
      </c>
      <c r="R551" s="195" t="s">
        <v>179</v>
      </c>
      <c r="S551" s="195"/>
      <c r="T551" s="195"/>
      <c r="U551" s="195" t="s">
        <v>376</v>
      </c>
      <c r="V551" s="195"/>
      <c r="W551" s="195" t="s">
        <v>157</v>
      </c>
      <c r="X551" s="195" t="s">
        <v>6</v>
      </c>
      <c r="Y551" s="195" t="s">
        <v>164</v>
      </c>
    </row>
    <row r="552" spans="1:25" hidden="1" x14ac:dyDescent="0.25">
      <c r="A552" s="193" t="s">
        <v>56</v>
      </c>
      <c r="B552" s="158">
        <v>45750</v>
      </c>
      <c r="C552" s="159" t="s">
        <v>276</v>
      </c>
      <c r="D552" s="159" t="s">
        <v>576</v>
      </c>
      <c r="E552" s="160">
        <v>4254250</v>
      </c>
      <c r="F552" s="160">
        <v>0</v>
      </c>
      <c r="G552" s="194">
        <f>Tabla3[[#This Row],[INGRESOS]]-Tabla3[[#This Row],[EGRESOS]]</f>
        <v>-4254250</v>
      </c>
      <c r="H552" s="157">
        <v>-25252503.460000001</v>
      </c>
      <c r="I552" s="218">
        <v>1140</v>
      </c>
      <c r="J552" s="162">
        <f>Tabla3[[#This Row],[EGRESOS]]/Tabla3[[#This Row],[TC]]</f>
        <v>3731.7982456140353</v>
      </c>
      <c r="K552" s="162">
        <f>Tabla3[[#This Row],[INGRESOS]]/Tabla3[[#This Row],[TC]]</f>
        <v>0</v>
      </c>
      <c r="L552" s="125" t="s">
        <v>150</v>
      </c>
      <c r="M552" s="125" t="s">
        <v>151</v>
      </c>
      <c r="N552" s="125" t="s">
        <v>262</v>
      </c>
      <c r="O552" s="195" t="s">
        <v>182</v>
      </c>
      <c r="P552" s="195" t="s">
        <v>183</v>
      </c>
      <c r="Q552" s="195" t="s">
        <v>247</v>
      </c>
      <c r="R552" s="195" t="s">
        <v>349</v>
      </c>
      <c r="S552" s="195" t="s">
        <v>577</v>
      </c>
      <c r="T552" s="195"/>
      <c r="U552" s="195" t="s">
        <v>381</v>
      </c>
      <c r="V552" s="195"/>
      <c r="W552" s="195" t="s">
        <v>157</v>
      </c>
      <c r="X552" s="195" t="s">
        <v>187</v>
      </c>
      <c r="Y552" s="195" t="s">
        <v>164</v>
      </c>
    </row>
    <row r="553" spans="1:25" hidden="1" x14ac:dyDescent="0.25">
      <c r="A553" s="193" t="s">
        <v>56</v>
      </c>
      <c r="B553" s="158">
        <v>45750</v>
      </c>
      <c r="C553" s="159" t="s">
        <v>267</v>
      </c>
      <c r="D553" s="159"/>
      <c r="E553" s="160">
        <v>3024</v>
      </c>
      <c r="F553" s="160">
        <v>0</v>
      </c>
      <c r="G553" s="194">
        <f>Tabla3[[#This Row],[INGRESOS]]-Tabla3[[#This Row],[EGRESOS]]</f>
        <v>-3024</v>
      </c>
      <c r="H553" s="157">
        <v>-25255527.460000001</v>
      </c>
      <c r="I553" s="218">
        <v>1140</v>
      </c>
      <c r="J553" s="162">
        <f>Tabla3[[#This Row],[EGRESOS]]/Tabla3[[#This Row],[TC]]</f>
        <v>2.6526315789473682</v>
      </c>
      <c r="K553" s="162">
        <f>Tabla3[[#This Row],[INGRESOS]]/Tabla3[[#This Row],[TC]]</f>
        <v>0</v>
      </c>
      <c r="L553" s="125" t="s">
        <v>150</v>
      </c>
      <c r="M553" s="125" t="s">
        <v>151</v>
      </c>
      <c r="N553" s="125" t="s">
        <v>262</v>
      </c>
      <c r="O553" s="195" t="s">
        <v>159</v>
      </c>
      <c r="P553" s="195" t="s">
        <v>160</v>
      </c>
      <c r="Q553" s="195" t="s">
        <v>161</v>
      </c>
      <c r="R553" s="195" t="s">
        <v>162</v>
      </c>
      <c r="S553" s="195"/>
      <c r="T553" s="195"/>
      <c r="U553" s="195" t="s">
        <v>376</v>
      </c>
      <c r="V553" s="195"/>
      <c r="W553" s="195" t="s">
        <v>157</v>
      </c>
      <c r="X553" s="195" t="s">
        <v>6</v>
      </c>
      <c r="Y553" s="195" t="s">
        <v>164</v>
      </c>
    </row>
    <row r="554" spans="1:25" hidden="1" x14ac:dyDescent="0.25">
      <c r="A554" s="193" t="s">
        <v>56</v>
      </c>
      <c r="B554" s="158">
        <v>45750</v>
      </c>
      <c r="C554" s="159" t="s">
        <v>268</v>
      </c>
      <c r="D554" s="159"/>
      <c r="E554" s="160">
        <v>432</v>
      </c>
      <c r="F554" s="160">
        <v>0</v>
      </c>
      <c r="G554" s="194">
        <f>Tabla3[[#This Row],[INGRESOS]]-Tabla3[[#This Row],[EGRESOS]]</f>
        <v>-432</v>
      </c>
      <c r="H554" s="157">
        <v>-25255959.460000001</v>
      </c>
      <c r="I554" s="218">
        <v>1140</v>
      </c>
      <c r="J554" s="162">
        <f>Tabla3[[#This Row],[EGRESOS]]/Tabla3[[#This Row],[TC]]</f>
        <v>0.37894736842105264</v>
      </c>
      <c r="K554" s="162">
        <f>Tabla3[[#This Row],[INGRESOS]]/Tabla3[[#This Row],[TC]]</f>
        <v>0</v>
      </c>
      <c r="L554" s="125" t="s">
        <v>150</v>
      </c>
      <c r="M554" s="125" t="s">
        <v>151</v>
      </c>
      <c r="N554" s="125" t="s">
        <v>262</v>
      </c>
      <c r="O554" s="195" t="s">
        <v>159</v>
      </c>
      <c r="P554" s="195" t="s">
        <v>160</v>
      </c>
      <c r="Q554" s="195" t="s">
        <v>161</v>
      </c>
      <c r="R554" s="195" t="s">
        <v>239</v>
      </c>
      <c r="S554" s="195"/>
      <c r="T554" s="195"/>
      <c r="U554" s="195" t="s">
        <v>376</v>
      </c>
      <c r="V554" s="195"/>
      <c r="W554" s="195" t="s">
        <v>157</v>
      </c>
      <c r="X554" s="195" t="s">
        <v>6</v>
      </c>
      <c r="Y554" s="195" t="s">
        <v>164</v>
      </c>
    </row>
    <row r="555" spans="1:25" hidden="1" x14ac:dyDescent="0.25">
      <c r="A555" s="193" t="s">
        <v>56</v>
      </c>
      <c r="B555" s="158">
        <v>45750</v>
      </c>
      <c r="C555" s="159" t="s">
        <v>294</v>
      </c>
      <c r="D555" s="159"/>
      <c r="E555" s="160">
        <v>14400</v>
      </c>
      <c r="F555" s="160">
        <v>0</v>
      </c>
      <c r="G555" s="194">
        <f>Tabla3[[#This Row],[INGRESOS]]-Tabla3[[#This Row],[EGRESOS]]</f>
        <v>-14400</v>
      </c>
      <c r="H555" s="157">
        <v>-25270359.460000001</v>
      </c>
      <c r="I555" s="218">
        <v>1140</v>
      </c>
      <c r="J555" s="162">
        <f>Tabla3[[#This Row],[EGRESOS]]/Tabla3[[#This Row],[TC]]</f>
        <v>12.631578947368421</v>
      </c>
      <c r="K555" s="162">
        <f>Tabla3[[#This Row],[INGRESOS]]/Tabla3[[#This Row],[TC]]</f>
        <v>0</v>
      </c>
      <c r="L555" s="125" t="s">
        <v>150</v>
      </c>
      <c r="M555" s="125" t="s">
        <v>151</v>
      </c>
      <c r="N555" s="125" t="s">
        <v>262</v>
      </c>
      <c r="O555" s="195" t="s">
        <v>159</v>
      </c>
      <c r="P555" s="195" t="s">
        <v>163</v>
      </c>
      <c r="Q555" s="195" t="s">
        <v>215</v>
      </c>
      <c r="R555" s="195"/>
      <c r="S555" s="195"/>
      <c r="T555" s="195"/>
      <c r="U555" s="195" t="s">
        <v>376</v>
      </c>
      <c r="V555" s="195"/>
      <c r="W555" s="195" t="s">
        <v>157</v>
      </c>
      <c r="X555" s="195" t="s">
        <v>6</v>
      </c>
      <c r="Y555" s="195" t="s">
        <v>164</v>
      </c>
    </row>
    <row r="556" spans="1:25" hidden="1" x14ac:dyDescent="0.25">
      <c r="A556" s="193" t="s">
        <v>56</v>
      </c>
      <c r="B556" s="158">
        <v>45750</v>
      </c>
      <c r="C556" s="159" t="s">
        <v>264</v>
      </c>
      <c r="D556" s="159"/>
      <c r="E556" s="160">
        <v>25632.639999999999</v>
      </c>
      <c r="F556" s="160">
        <v>0</v>
      </c>
      <c r="G556" s="194">
        <f>Tabla3[[#This Row],[INGRESOS]]-Tabla3[[#This Row],[EGRESOS]]</f>
        <v>-25632.639999999999</v>
      </c>
      <c r="H556" s="157">
        <v>-25295992.100000001</v>
      </c>
      <c r="I556" s="218">
        <v>1140</v>
      </c>
      <c r="J556" s="162">
        <f>Tabla3[[#This Row],[EGRESOS]]/Tabla3[[#This Row],[TC]]</f>
        <v>22.484771929824561</v>
      </c>
      <c r="K556" s="162">
        <f>Tabla3[[#This Row],[INGRESOS]]/Tabla3[[#This Row],[TC]]</f>
        <v>0</v>
      </c>
      <c r="L556" s="125" t="s">
        <v>150</v>
      </c>
      <c r="M556" s="125" t="s">
        <v>151</v>
      </c>
      <c r="N556" s="125" t="s">
        <v>262</v>
      </c>
      <c r="O556" s="195" t="s">
        <v>159</v>
      </c>
      <c r="P556" s="195" t="s">
        <v>160</v>
      </c>
      <c r="Q556" s="195" t="s">
        <v>161</v>
      </c>
      <c r="R556" s="195" t="s">
        <v>179</v>
      </c>
      <c r="S556" s="195"/>
      <c r="T556" s="195"/>
      <c r="U556" s="195" t="s">
        <v>376</v>
      </c>
      <c r="V556" s="195"/>
      <c r="W556" s="195" t="s">
        <v>157</v>
      </c>
      <c r="X556" s="195" t="s">
        <v>6</v>
      </c>
      <c r="Y556" s="195" t="s">
        <v>164</v>
      </c>
    </row>
    <row r="557" spans="1:25" hidden="1" x14ac:dyDescent="0.25">
      <c r="A557" s="193" t="s">
        <v>56</v>
      </c>
      <c r="B557" s="158">
        <v>45751</v>
      </c>
      <c r="C557" s="159" t="s">
        <v>276</v>
      </c>
      <c r="D557" s="159" t="s">
        <v>578</v>
      </c>
      <c r="E557" s="160">
        <v>1229406</v>
      </c>
      <c r="F557" s="160">
        <v>0</v>
      </c>
      <c r="G557" s="194">
        <f>Tabla3[[#This Row],[INGRESOS]]-Tabla3[[#This Row],[EGRESOS]]</f>
        <v>-1229406</v>
      </c>
      <c r="H557" s="157">
        <v>-26525398.100000001</v>
      </c>
      <c r="I557" s="218">
        <v>1140</v>
      </c>
      <c r="J557" s="162">
        <f>Tabla3[[#This Row],[EGRESOS]]/Tabla3[[#This Row],[TC]]</f>
        <v>1078.4263157894736</v>
      </c>
      <c r="K557" s="162">
        <f>Tabla3[[#This Row],[INGRESOS]]/Tabla3[[#This Row],[TC]]</f>
        <v>0</v>
      </c>
      <c r="L557" s="125" t="s">
        <v>150</v>
      </c>
      <c r="M557" s="125" t="s">
        <v>151</v>
      </c>
      <c r="N557" s="125" t="s">
        <v>262</v>
      </c>
      <c r="O557" s="195" t="s">
        <v>182</v>
      </c>
      <c r="P557" s="195" t="s">
        <v>183</v>
      </c>
      <c r="Q557" s="195" t="s">
        <v>189</v>
      </c>
      <c r="R557" s="195" t="s">
        <v>349</v>
      </c>
      <c r="S557" s="195" t="s">
        <v>350</v>
      </c>
      <c r="T557" s="195"/>
      <c r="U557" s="195" t="s">
        <v>381</v>
      </c>
      <c r="V557" s="195"/>
      <c r="W557" s="195" t="s">
        <v>157</v>
      </c>
      <c r="X557" s="195" t="s">
        <v>187</v>
      </c>
      <c r="Y557" s="195" t="s">
        <v>164</v>
      </c>
    </row>
    <row r="558" spans="1:25" hidden="1" x14ac:dyDescent="0.25">
      <c r="A558" s="193" t="s">
        <v>56</v>
      </c>
      <c r="B558" s="158">
        <v>45751</v>
      </c>
      <c r="C558" s="159" t="s">
        <v>579</v>
      </c>
      <c r="D558" s="159"/>
      <c r="E558" s="160">
        <v>0</v>
      </c>
      <c r="F558" s="160">
        <v>700000</v>
      </c>
      <c r="G558" s="194">
        <f>Tabla3[[#This Row],[INGRESOS]]-Tabla3[[#This Row],[EGRESOS]]</f>
        <v>700000</v>
      </c>
      <c r="H558" s="157">
        <v>-25825398.100000001</v>
      </c>
      <c r="I558" s="218">
        <v>1140</v>
      </c>
      <c r="J558" s="162">
        <f>Tabla3[[#This Row],[EGRESOS]]/Tabla3[[#This Row],[TC]]</f>
        <v>0</v>
      </c>
      <c r="K558" s="162">
        <f>Tabla3[[#This Row],[INGRESOS]]/Tabla3[[#This Row],[TC]]</f>
        <v>614.03508771929819</v>
      </c>
      <c r="L558" s="125" t="s">
        <v>150</v>
      </c>
      <c r="M558" s="125" t="s">
        <v>151</v>
      </c>
      <c r="N558" s="125" t="s">
        <v>262</v>
      </c>
      <c r="O558" s="195" t="s">
        <v>159</v>
      </c>
      <c r="P558" s="195" t="s">
        <v>166</v>
      </c>
      <c r="Q558" s="195" t="s">
        <v>407</v>
      </c>
      <c r="R558" s="195"/>
      <c r="S558" s="195" t="s">
        <v>169</v>
      </c>
      <c r="T558" s="195"/>
      <c r="U558" s="125" t="s">
        <v>408</v>
      </c>
      <c r="V558" s="195" t="s">
        <v>169</v>
      </c>
      <c r="W558" s="195" t="s">
        <v>157</v>
      </c>
      <c r="X558" s="195" t="s">
        <v>164</v>
      </c>
      <c r="Y558" s="195" t="s">
        <v>409</v>
      </c>
    </row>
    <row r="559" spans="1:25" hidden="1" x14ac:dyDescent="0.25">
      <c r="A559" s="193" t="s">
        <v>56</v>
      </c>
      <c r="B559" s="158">
        <v>45751</v>
      </c>
      <c r="C559" s="159" t="s">
        <v>580</v>
      </c>
      <c r="D559" s="159"/>
      <c r="E559" s="160">
        <v>0</v>
      </c>
      <c r="F559" s="160">
        <v>520000</v>
      </c>
      <c r="G559" s="194">
        <f>Tabla3[[#This Row],[INGRESOS]]-Tabla3[[#This Row],[EGRESOS]]</f>
        <v>520000</v>
      </c>
      <c r="H559" s="157">
        <v>-25305398.100000001</v>
      </c>
      <c r="I559" s="218">
        <v>1140</v>
      </c>
      <c r="J559" s="162">
        <f>Tabla3[[#This Row],[EGRESOS]]/Tabla3[[#This Row],[TC]]</f>
        <v>0</v>
      </c>
      <c r="K559" s="162">
        <f>Tabla3[[#This Row],[INGRESOS]]/Tabla3[[#This Row],[TC]]</f>
        <v>456.14035087719299</v>
      </c>
      <c r="L559" s="125" t="s">
        <v>150</v>
      </c>
      <c r="M559" s="125" t="s">
        <v>151</v>
      </c>
      <c r="N559" s="125" t="s">
        <v>262</v>
      </c>
      <c r="O559" s="195" t="s">
        <v>153</v>
      </c>
      <c r="P559" s="195" t="s">
        <v>154</v>
      </c>
      <c r="Q559" s="195" t="s">
        <v>155</v>
      </c>
      <c r="R559" s="125" t="s">
        <v>581</v>
      </c>
      <c r="S559" s="195"/>
      <c r="T559" s="195"/>
      <c r="U559" s="195" t="s">
        <v>375</v>
      </c>
      <c r="V559" s="195"/>
      <c r="W559" s="195" t="s">
        <v>157</v>
      </c>
      <c r="X559" s="125"/>
      <c r="Y559" s="125"/>
    </row>
    <row r="560" spans="1:25" hidden="1" x14ac:dyDescent="0.25">
      <c r="A560" s="193" t="s">
        <v>56</v>
      </c>
      <c r="B560" s="158">
        <v>45751</v>
      </c>
      <c r="C560" s="159" t="s">
        <v>550</v>
      </c>
      <c r="D560" s="159"/>
      <c r="E560" s="160">
        <v>0</v>
      </c>
      <c r="F560" s="160">
        <v>30000</v>
      </c>
      <c r="G560" s="194">
        <f>Tabla3[[#This Row],[INGRESOS]]-Tabla3[[#This Row],[EGRESOS]]</f>
        <v>30000</v>
      </c>
      <c r="H560" s="157">
        <v>-25275398.100000001</v>
      </c>
      <c r="I560" s="218">
        <v>1140</v>
      </c>
      <c r="J560" s="162">
        <f>Tabla3[[#This Row],[EGRESOS]]/Tabla3[[#This Row],[TC]]</f>
        <v>0</v>
      </c>
      <c r="K560" s="162">
        <f>Tabla3[[#This Row],[INGRESOS]]/Tabla3[[#This Row],[TC]]</f>
        <v>26.315789473684209</v>
      </c>
      <c r="L560" s="125" t="s">
        <v>150</v>
      </c>
      <c r="M560" s="125" t="s">
        <v>151</v>
      </c>
      <c r="N560" s="125" t="s">
        <v>262</v>
      </c>
      <c r="O560" s="195" t="s">
        <v>159</v>
      </c>
      <c r="P560" s="195" t="s">
        <v>166</v>
      </c>
      <c r="Q560" s="195" t="s">
        <v>407</v>
      </c>
      <c r="R560" s="195"/>
      <c r="S560" s="195" t="s">
        <v>169</v>
      </c>
      <c r="T560" s="195"/>
      <c r="U560" s="125" t="s">
        <v>408</v>
      </c>
      <c r="V560" s="195" t="s">
        <v>169</v>
      </c>
      <c r="W560" s="195" t="s">
        <v>157</v>
      </c>
      <c r="X560" s="195" t="s">
        <v>164</v>
      </c>
      <c r="Y560" s="195" t="s">
        <v>409</v>
      </c>
    </row>
    <row r="561" spans="1:25" hidden="1" x14ac:dyDescent="0.25">
      <c r="A561" s="193" t="s">
        <v>56</v>
      </c>
      <c r="B561" s="158">
        <v>45751</v>
      </c>
      <c r="C561" s="159" t="s">
        <v>267</v>
      </c>
      <c r="D561" s="159"/>
      <c r="E561" s="160">
        <v>3024</v>
      </c>
      <c r="F561" s="160">
        <v>0</v>
      </c>
      <c r="G561" s="194">
        <f>Tabla3[[#This Row],[INGRESOS]]-Tabla3[[#This Row],[EGRESOS]]</f>
        <v>-3024</v>
      </c>
      <c r="H561" s="157">
        <v>-25278422.100000001</v>
      </c>
      <c r="I561" s="218">
        <v>1140</v>
      </c>
      <c r="J561" s="162">
        <f>Tabla3[[#This Row],[EGRESOS]]/Tabla3[[#This Row],[TC]]</f>
        <v>2.6526315789473682</v>
      </c>
      <c r="K561" s="162">
        <f>Tabla3[[#This Row],[INGRESOS]]/Tabla3[[#This Row],[TC]]</f>
        <v>0</v>
      </c>
      <c r="L561" s="125" t="s">
        <v>150</v>
      </c>
      <c r="M561" s="125" t="s">
        <v>151</v>
      </c>
      <c r="N561" s="125" t="s">
        <v>262</v>
      </c>
      <c r="O561" s="195" t="s">
        <v>159</v>
      </c>
      <c r="P561" s="195" t="s">
        <v>160</v>
      </c>
      <c r="Q561" s="195" t="s">
        <v>161</v>
      </c>
      <c r="R561" s="195" t="s">
        <v>162</v>
      </c>
      <c r="S561" s="195"/>
      <c r="T561" s="195"/>
      <c r="U561" s="195" t="s">
        <v>376</v>
      </c>
      <c r="V561" s="195"/>
      <c r="W561" s="195" t="s">
        <v>157</v>
      </c>
      <c r="X561" s="195" t="s">
        <v>6</v>
      </c>
      <c r="Y561" s="195" t="s">
        <v>164</v>
      </c>
    </row>
    <row r="562" spans="1:25" hidden="1" x14ac:dyDescent="0.25">
      <c r="A562" s="193" t="s">
        <v>56</v>
      </c>
      <c r="B562" s="158">
        <v>45751</v>
      </c>
      <c r="C562" s="159" t="s">
        <v>268</v>
      </c>
      <c r="D562" s="159"/>
      <c r="E562" s="160">
        <v>432</v>
      </c>
      <c r="F562" s="160">
        <v>0</v>
      </c>
      <c r="G562" s="194">
        <f>Tabla3[[#This Row],[INGRESOS]]-Tabla3[[#This Row],[EGRESOS]]</f>
        <v>-432</v>
      </c>
      <c r="H562" s="157">
        <v>-25278854.100000001</v>
      </c>
      <c r="I562" s="218">
        <v>1140</v>
      </c>
      <c r="J562" s="162">
        <f>Tabla3[[#This Row],[EGRESOS]]/Tabla3[[#This Row],[TC]]</f>
        <v>0.37894736842105264</v>
      </c>
      <c r="K562" s="162">
        <f>Tabla3[[#This Row],[INGRESOS]]/Tabla3[[#This Row],[TC]]</f>
        <v>0</v>
      </c>
      <c r="L562" s="125" t="s">
        <v>150</v>
      </c>
      <c r="M562" s="125" t="s">
        <v>151</v>
      </c>
      <c r="N562" s="125" t="s">
        <v>262</v>
      </c>
      <c r="O562" s="195" t="s">
        <v>159</v>
      </c>
      <c r="P562" s="195" t="s">
        <v>160</v>
      </c>
      <c r="Q562" s="195" t="s">
        <v>161</v>
      </c>
      <c r="R562" s="195" t="s">
        <v>239</v>
      </c>
      <c r="S562" s="195"/>
      <c r="T562" s="195"/>
      <c r="U562" s="195" t="s">
        <v>376</v>
      </c>
      <c r="V562" s="195"/>
      <c r="W562" s="195" t="s">
        <v>157</v>
      </c>
      <c r="X562" s="195" t="s">
        <v>6</v>
      </c>
      <c r="Y562" s="195" t="s">
        <v>164</v>
      </c>
    </row>
    <row r="563" spans="1:25" hidden="1" x14ac:dyDescent="0.25">
      <c r="A563" s="193" t="s">
        <v>56</v>
      </c>
      <c r="B563" s="158">
        <v>45751</v>
      </c>
      <c r="C563" s="159" t="s">
        <v>294</v>
      </c>
      <c r="D563" s="159"/>
      <c r="E563" s="160">
        <v>14400</v>
      </c>
      <c r="F563" s="160">
        <v>0</v>
      </c>
      <c r="G563" s="194">
        <f>Tabla3[[#This Row],[INGRESOS]]-Tabla3[[#This Row],[EGRESOS]]</f>
        <v>-14400</v>
      </c>
      <c r="H563" s="157">
        <v>-25293254.100000001</v>
      </c>
      <c r="I563" s="218">
        <v>1140</v>
      </c>
      <c r="J563" s="162">
        <f>Tabla3[[#This Row],[EGRESOS]]/Tabla3[[#This Row],[TC]]</f>
        <v>12.631578947368421</v>
      </c>
      <c r="K563" s="162">
        <f>Tabla3[[#This Row],[INGRESOS]]/Tabla3[[#This Row],[TC]]</f>
        <v>0</v>
      </c>
      <c r="L563" s="125" t="s">
        <v>150</v>
      </c>
      <c r="M563" s="125" t="s">
        <v>151</v>
      </c>
      <c r="N563" s="125" t="s">
        <v>262</v>
      </c>
      <c r="O563" s="195" t="s">
        <v>159</v>
      </c>
      <c r="P563" s="195" t="s">
        <v>163</v>
      </c>
      <c r="Q563" s="195" t="s">
        <v>215</v>
      </c>
      <c r="R563" s="195"/>
      <c r="S563" s="195"/>
      <c r="T563" s="195"/>
      <c r="U563" s="195" t="s">
        <v>376</v>
      </c>
      <c r="V563" s="195"/>
      <c r="W563" s="195" t="s">
        <v>157</v>
      </c>
      <c r="X563" s="195" t="s">
        <v>6</v>
      </c>
      <c r="Y563" s="195" t="s">
        <v>164</v>
      </c>
    </row>
    <row r="564" spans="1:25" hidden="1" x14ac:dyDescent="0.25">
      <c r="A564" s="196" t="s">
        <v>56</v>
      </c>
      <c r="B564" s="197">
        <v>45751</v>
      </c>
      <c r="C564" s="198" t="s">
        <v>551</v>
      </c>
      <c r="D564" s="198"/>
      <c r="E564" s="199">
        <v>4380</v>
      </c>
      <c r="F564" s="199">
        <v>0</v>
      </c>
      <c r="G564" s="200">
        <f>Tabla3[[#This Row],[INGRESOS]]-Tabla3[[#This Row],[EGRESOS]]</f>
        <v>-4380</v>
      </c>
      <c r="H564" s="201">
        <v>-25297634.100000001</v>
      </c>
      <c r="I564" s="118">
        <v>1140</v>
      </c>
      <c r="J564" s="203">
        <f>Tabla3[[#This Row],[EGRESOS]]/Tabla3[[#This Row],[TC]]</f>
        <v>3.8421052631578947</v>
      </c>
      <c r="K564" s="203">
        <f>Tabla3[[#This Row],[INGRESOS]]/Tabla3[[#This Row],[TC]]</f>
        <v>0</v>
      </c>
      <c r="L564" s="204" t="s">
        <v>150</v>
      </c>
      <c r="M564" s="204" t="s">
        <v>151</v>
      </c>
      <c r="N564" s="204" t="s">
        <v>262</v>
      </c>
      <c r="O564" s="205" t="s">
        <v>159</v>
      </c>
      <c r="P564" s="205" t="s">
        <v>160</v>
      </c>
      <c r="Q564" s="205" t="s">
        <v>161</v>
      </c>
      <c r="R564" s="205" t="s">
        <v>179</v>
      </c>
      <c r="S564" s="205"/>
      <c r="T564" s="205"/>
      <c r="U564" s="205" t="s">
        <v>376</v>
      </c>
      <c r="V564" s="205"/>
      <c r="W564" s="205" t="s">
        <v>157</v>
      </c>
      <c r="X564" s="205" t="s">
        <v>6</v>
      </c>
      <c r="Y564" s="205" t="s">
        <v>164</v>
      </c>
    </row>
    <row r="565" spans="1:25" hidden="1" x14ac:dyDescent="0.25">
      <c r="A565" s="196" t="s">
        <v>56</v>
      </c>
      <c r="B565" s="197">
        <v>45751</v>
      </c>
      <c r="C565" s="198" t="s">
        <v>264</v>
      </c>
      <c r="D565" s="198"/>
      <c r="E565" s="199">
        <v>7483.58</v>
      </c>
      <c r="F565" s="199"/>
      <c r="G565" s="200">
        <f>Tabla3[[#This Row],[INGRESOS]]-Tabla3[[#This Row],[EGRESOS]]</f>
        <v>-7483.58</v>
      </c>
      <c r="H565" s="201">
        <v>-25305117.68</v>
      </c>
      <c r="I565" s="118">
        <v>1140</v>
      </c>
      <c r="J565" s="203">
        <f>Tabla3[[#This Row],[EGRESOS]]/Tabla3[[#This Row],[TC]]</f>
        <v>6.564543859649123</v>
      </c>
      <c r="K565" s="203">
        <f>Tabla3[[#This Row],[INGRESOS]]/Tabla3[[#This Row],[TC]]</f>
        <v>0</v>
      </c>
      <c r="L565" s="204" t="s">
        <v>150</v>
      </c>
      <c r="M565" s="204" t="s">
        <v>151</v>
      </c>
      <c r="N565" s="204" t="s">
        <v>262</v>
      </c>
      <c r="O565" s="205" t="s">
        <v>159</v>
      </c>
      <c r="P565" s="205" t="s">
        <v>160</v>
      </c>
      <c r="Q565" s="205" t="s">
        <v>161</v>
      </c>
      <c r="R565" s="205" t="s">
        <v>179</v>
      </c>
      <c r="S565" s="205"/>
      <c r="T565" s="205"/>
      <c r="U565" s="205" t="s">
        <v>376</v>
      </c>
      <c r="V565" s="205"/>
      <c r="W565" s="205" t="s">
        <v>157</v>
      </c>
      <c r="X565" s="205" t="s">
        <v>6</v>
      </c>
      <c r="Y565" s="205" t="s">
        <v>164</v>
      </c>
    </row>
  </sheetData>
  <pageMargins left="0.25" right="0.25" top="0.75" bottom="0.75" header="0.3" footer="0.3"/>
  <pageSetup paperSize="5" orientation="landscape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9CEE-E361-4FDA-B1C7-FBF6B9594AD2}">
  <sheetPr>
    <tabColor rgb="FF92D050"/>
  </sheetPr>
  <dimension ref="A1:N129"/>
  <sheetViews>
    <sheetView topLeftCell="A97" zoomScaleNormal="100" workbookViewId="0">
      <pane xSplit="1" topLeftCell="B1" activePane="topRight" state="frozen"/>
      <selection activeCell="A22" sqref="A22"/>
      <selection pane="topRight" activeCell="D110" sqref="D110"/>
    </sheetView>
  </sheetViews>
  <sheetFormatPr baseColWidth="10" defaultColWidth="9.140625" defaultRowHeight="15" outlineLevelRow="1" x14ac:dyDescent="0.25"/>
  <cols>
    <col min="1" max="1" width="37.7109375" customWidth="1"/>
    <col min="2" max="2" width="20" bestFit="1" customWidth="1"/>
    <col min="3" max="3" width="20.7109375" customWidth="1"/>
    <col min="4" max="4" width="20" bestFit="1" customWidth="1"/>
    <col min="5" max="7" width="21.42578125" customWidth="1"/>
    <col min="8" max="9" width="20" bestFit="1" customWidth="1"/>
    <col min="10" max="10" width="16.42578125" bestFit="1" customWidth="1"/>
    <col min="11" max="11" width="17.5703125" bestFit="1" customWidth="1"/>
    <col min="12" max="12" width="16.85546875" bestFit="1" customWidth="1"/>
    <col min="13" max="13" width="17.5703125" bestFit="1" customWidth="1"/>
    <col min="14" max="14" width="18.7109375" bestFit="1" customWidth="1"/>
  </cols>
  <sheetData>
    <row r="1" spans="1:14" s="7" customFormat="1" ht="18.75" x14ac:dyDescent="0.25">
      <c r="A1" s="219" t="s">
        <v>87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</row>
    <row r="2" spans="1:14" ht="18.75" x14ac:dyDescent="0.25">
      <c r="A2" s="130" t="s">
        <v>83</v>
      </c>
      <c r="B2" s="131"/>
      <c r="C2" s="131"/>
      <c r="D2" s="131"/>
      <c r="E2" s="7"/>
      <c r="F2" s="7"/>
      <c r="G2" s="130"/>
      <c r="H2" s="130"/>
      <c r="I2" s="7"/>
      <c r="J2" s="7"/>
      <c r="K2" s="131"/>
      <c r="L2" s="4"/>
      <c r="M2" s="4"/>
      <c r="N2" s="4"/>
    </row>
    <row r="3" spans="1:14" ht="18.75" x14ac:dyDescent="0.25">
      <c r="A3" s="130" t="s">
        <v>0</v>
      </c>
      <c r="B3" s="131"/>
      <c r="C3" s="131"/>
      <c r="D3" s="131"/>
      <c r="E3" s="7"/>
      <c r="F3" s="7"/>
      <c r="G3" s="7"/>
      <c r="H3" s="132"/>
      <c r="I3" s="130"/>
      <c r="J3" s="7"/>
      <c r="K3" s="131"/>
      <c r="L3" s="4"/>
      <c r="M3" s="4"/>
      <c r="N3" s="4"/>
    </row>
    <row r="4" spans="1:14" ht="18.75" x14ac:dyDescent="0.25">
      <c r="A4" s="131"/>
      <c r="B4" s="131"/>
      <c r="C4" s="131"/>
      <c r="D4" s="131"/>
      <c r="E4" s="7"/>
      <c r="F4" s="7"/>
      <c r="G4" s="7"/>
      <c r="H4" s="7"/>
      <c r="I4" s="132"/>
      <c r="J4" s="7"/>
      <c r="K4" s="131"/>
      <c r="L4" s="4"/>
      <c r="M4" s="4"/>
      <c r="N4" s="4"/>
    </row>
    <row r="5" spans="1:14" ht="18.75" x14ac:dyDescent="0.25">
      <c r="A5" s="132" t="s">
        <v>1</v>
      </c>
      <c r="B5" s="131"/>
      <c r="C5" s="131"/>
      <c r="D5" s="131"/>
      <c r="E5" s="7"/>
      <c r="F5" s="7"/>
      <c r="G5" s="7"/>
      <c r="H5" s="131"/>
      <c r="I5" s="131"/>
      <c r="J5" s="131"/>
      <c r="K5" s="131"/>
      <c r="L5" s="4"/>
      <c r="M5" s="4"/>
      <c r="N5" s="4"/>
    </row>
    <row r="6" spans="1:14" ht="18.75" x14ac:dyDescent="0.25">
      <c r="A6" s="131"/>
      <c r="B6" s="131"/>
      <c r="C6" s="131"/>
      <c r="D6" s="131"/>
      <c r="E6" s="7"/>
      <c r="F6" s="7"/>
      <c r="G6" s="7"/>
      <c r="H6" s="131"/>
      <c r="I6" s="131"/>
      <c r="J6" s="131"/>
      <c r="K6" s="131"/>
      <c r="L6" s="4"/>
      <c r="M6" s="4"/>
      <c r="N6" s="4"/>
    </row>
    <row r="7" spans="1:14" ht="18.75" x14ac:dyDescent="0.25">
      <c r="A7" s="131"/>
      <c r="B7" s="131"/>
      <c r="C7" s="131"/>
      <c r="D7" s="131"/>
      <c r="E7" s="7"/>
      <c r="F7" s="7"/>
      <c r="G7" s="7"/>
      <c r="H7" s="131"/>
      <c r="I7" s="131"/>
      <c r="J7" s="131"/>
      <c r="K7" s="131"/>
      <c r="L7" s="4"/>
      <c r="M7" s="4"/>
      <c r="N7" s="4"/>
    </row>
    <row r="8" spans="1:14" ht="18.75" x14ac:dyDescent="0.25">
      <c r="A8" s="131"/>
      <c r="B8" s="131"/>
      <c r="C8" s="131"/>
      <c r="D8" s="131"/>
      <c r="E8" s="7"/>
      <c r="F8" s="7"/>
      <c r="G8" s="7"/>
      <c r="H8" s="131"/>
      <c r="I8" s="131"/>
      <c r="J8" s="131"/>
      <c r="K8" s="131"/>
      <c r="L8" s="4"/>
      <c r="M8" s="4"/>
      <c r="N8" s="4"/>
    </row>
    <row r="9" spans="1:14" ht="18.75" x14ac:dyDescent="0.25">
      <c r="A9" s="131"/>
      <c r="B9" s="131"/>
      <c r="C9" s="131"/>
      <c r="D9" s="131"/>
      <c r="E9" s="7"/>
      <c r="F9" s="7"/>
      <c r="G9" s="7"/>
      <c r="H9" s="131"/>
      <c r="I9" s="131"/>
      <c r="J9" s="131"/>
      <c r="K9" s="131"/>
      <c r="L9" s="4"/>
      <c r="M9" s="4"/>
      <c r="N9" s="4"/>
    </row>
    <row r="10" spans="1:14" ht="18.75" x14ac:dyDescent="0.25">
      <c r="A10" s="131"/>
      <c r="B10" s="131"/>
      <c r="C10" s="131"/>
      <c r="D10" s="131"/>
      <c r="E10" s="7"/>
      <c r="F10" s="7"/>
      <c r="G10" s="7"/>
      <c r="H10" s="131"/>
      <c r="I10" s="131"/>
      <c r="J10" s="131"/>
      <c r="K10" s="131"/>
      <c r="L10" s="4"/>
      <c r="M10" s="4"/>
      <c r="N10" s="4"/>
    </row>
    <row r="11" spans="1:14" ht="18.75" x14ac:dyDescent="0.25">
      <c r="A11" s="131"/>
      <c r="B11" s="131"/>
      <c r="C11" s="131"/>
      <c r="D11" s="131"/>
      <c r="E11" s="7"/>
      <c r="F11" s="7"/>
      <c r="G11" s="7"/>
      <c r="H11" s="131"/>
      <c r="I11" s="131"/>
      <c r="J11" s="131"/>
      <c r="K11" s="131"/>
      <c r="L11" s="4"/>
      <c r="M11" s="4"/>
      <c r="N11" s="4"/>
    </row>
    <row r="12" spans="1:14" ht="18.75" x14ac:dyDescent="0.25">
      <c r="A12" s="131"/>
      <c r="B12" s="131"/>
      <c r="C12" s="131"/>
      <c r="D12" s="131"/>
      <c r="E12" s="7"/>
      <c r="F12" s="7"/>
      <c r="G12" s="7"/>
      <c r="H12" s="131"/>
      <c r="I12" s="131"/>
      <c r="J12" s="131"/>
      <c r="K12" s="131"/>
      <c r="L12" s="4"/>
      <c r="M12" s="4"/>
      <c r="N12" s="4"/>
    </row>
    <row r="13" spans="1:14" ht="18.75" x14ac:dyDescent="0.25">
      <c r="A13" s="131"/>
      <c r="B13" s="131"/>
      <c r="C13" s="131"/>
      <c r="D13" s="131"/>
      <c r="E13" s="7"/>
      <c r="F13" s="7"/>
      <c r="G13" s="7"/>
      <c r="H13" s="131"/>
      <c r="I13" s="131"/>
      <c r="J13" s="131"/>
      <c r="K13" s="131"/>
      <c r="L13" s="4"/>
      <c r="M13" s="4"/>
      <c r="N13" s="4"/>
    </row>
    <row r="14" spans="1:14" ht="15.75" x14ac:dyDescent="0.25">
      <c r="A14" s="166" t="s">
        <v>16</v>
      </c>
      <c r="B14" s="167">
        <v>45292</v>
      </c>
      <c r="C14" s="167">
        <v>45323</v>
      </c>
      <c r="D14" s="167">
        <v>45352</v>
      </c>
      <c r="E14" s="167">
        <v>45383</v>
      </c>
      <c r="F14" s="167">
        <v>45413</v>
      </c>
      <c r="G14" s="167">
        <v>45444</v>
      </c>
      <c r="H14" s="167">
        <v>45474</v>
      </c>
      <c r="I14" s="167">
        <v>45505</v>
      </c>
      <c r="J14" s="167">
        <v>45536</v>
      </c>
      <c r="K14" s="167">
        <v>45566</v>
      </c>
      <c r="L14" s="167">
        <v>45597</v>
      </c>
      <c r="M14" s="167">
        <v>45627</v>
      </c>
      <c r="N14" s="168" t="s">
        <v>2</v>
      </c>
    </row>
    <row r="15" spans="1:14" x14ac:dyDescent="0.25">
      <c r="A15" s="181" t="s">
        <v>3</v>
      </c>
      <c r="B15" s="182">
        <f>SUM(B16,B25)</f>
        <v>25762930</v>
      </c>
      <c r="C15" s="182">
        <f t="shared" ref="C15:H15" si="0">SUM(C16,C25)</f>
        <v>607040</v>
      </c>
      <c r="D15" s="182">
        <f t="shared" si="0"/>
        <v>25444000</v>
      </c>
      <c r="E15" s="182">
        <f t="shared" si="0"/>
        <v>0</v>
      </c>
      <c r="F15" s="182">
        <f t="shared" si="0"/>
        <v>0</v>
      </c>
      <c r="G15" s="182">
        <f t="shared" si="0"/>
        <v>0</v>
      </c>
      <c r="H15" s="182">
        <f t="shared" si="0"/>
        <v>0</v>
      </c>
      <c r="I15" s="182">
        <f t="shared" ref="I15" si="1">SUM(I16,I25)</f>
        <v>0</v>
      </c>
      <c r="J15" s="182">
        <f t="shared" ref="J15" si="2">SUM(J16,J25)</f>
        <v>0</v>
      </c>
      <c r="K15" s="182">
        <f t="shared" ref="K15" si="3">SUM(K16,K25)</f>
        <v>0</v>
      </c>
      <c r="L15" s="182">
        <f>SUM(L17:L37)</f>
        <v>0</v>
      </c>
      <c r="M15" s="182">
        <f>SUM(M17:M37)</f>
        <v>0</v>
      </c>
      <c r="N15" s="182">
        <f>SUM(N17:N37)</f>
        <v>0</v>
      </c>
    </row>
    <row r="16" spans="1:14" x14ac:dyDescent="0.25">
      <c r="A16" s="164" t="s">
        <v>129</v>
      </c>
      <c r="B16" s="165">
        <f>SUM(B17:B18,B22)</f>
        <v>0</v>
      </c>
      <c r="C16" s="165">
        <f t="shared" ref="C16:G16" si="4">SUM(C17:C18,C22)</f>
        <v>607040</v>
      </c>
      <c r="D16" s="165">
        <f t="shared" si="4"/>
        <v>0</v>
      </c>
      <c r="E16" s="165">
        <f t="shared" si="4"/>
        <v>0</v>
      </c>
      <c r="F16" s="165">
        <f t="shared" si="4"/>
        <v>0</v>
      </c>
      <c r="G16" s="165">
        <f t="shared" si="4"/>
        <v>0</v>
      </c>
      <c r="H16" s="165">
        <f>SUM(H17:H18,H22)</f>
        <v>0</v>
      </c>
      <c r="I16" s="165">
        <f t="shared" ref="I16" si="5">SUM(I17:I18,I22)</f>
        <v>0</v>
      </c>
      <c r="J16" s="165">
        <f t="shared" ref="J16" si="6">SUM(J17:J18,J22)</f>
        <v>0</v>
      </c>
      <c r="K16" s="165">
        <f t="shared" ref="K16" si="7">SUM(K17:K18,K22)</f>
        <v>0</v>
      </c>
      <c r="L16" s="165">
        <f t="shared" ref="L16" si="8">SUM(L17:L18,L22)</f>
        <v>0</v>
      </c>
      <c r="M16" s="165">
        <f t="shared" ref="M16" si="9">SUM(M17:M18,M22)</f>
        <v>0</v>
      </c>
      <c r="N16" s="165">
        <f t="shared" ref="N16" si="10">SUM(N17:N18,N22)</f>
        <v>0</v>
      </c>
    </row>
    <row r="17" spans="1:14" x14ac:dyDescent="0.25">
      <c r="A17" s="122" t="s">
        <v>32</v>
      </c>
      <c r="B17" s="119"/>
      <c r="C17" s="119"/>
      <c r="D17" s="119"/>
      <c r="E17" s="119"/>
      <c r="F17" s="120"/>
      <c r="G17" s="120"/>
      <c r="H17" s="120"/>
      <c r="I17" s="120"/>
      <c r="J17" s="120"/>
      <c r="K17" s="120"/>
      <c r="L17" s="120"/>
      <c r="M17" s="120"/>
      <c r="N17" s="127"/>
    </row>
    <row r="18" spans="1:14" x14ac:dyDescent="0.25">
      <c r="A18" s="122" t="s">
        <v>89</v>
      </c>
      <c r="B18" s="119">
        <f>SUM(B19:B21)</f>
        <v>0</v>
      </c>
      <c r="C18" s="119">
        <f>SUM(C19:C21)</f>
        <v>607040</v>
      </c>
      <c r="D18" s="119">
        <f t="shared" ref="D18:E18" si="11">SUM(D19:D21)</f>
        <v>0</v>
      </c>
      <c r="E18" s="119">
        <f t="shared" si="11"/>
        <v>0</v>
      </c>
      <c r="F18" s="119">
        <f t="shared" ref="F18" si="12">SUM(F19:F21)</f>
        <v>0</v>
      </c>
      <c r="G18" s="119">
        <f t="shared" ref="G18" si="13">SUM(G19:G21)</f>
        <v>0</v>
      </c>
      <c r="H18" s="119">
        <f>SUM(H19:H21)</f>
        <v>0</v>
      </c>
      <c r="I18" s="119">
        <f t="shared" ref="I18" si="14">SUM(I19:I21)</f>
        <v>0</v>
      </c>
      <c r="J18" s="119">
        <f t="shared" ref="J18" si="15">SUM(J19:J21)</f>
        <v>0</v>
      </c>
      <c r="K18" s="119">
        <f t="shared" ref="K18" si="16">SUM(K19:K21)</f>
        <v>0</v>
      </c>
      <c r="L18" s="119">
        <f t="shared" ref="L18" si="17">SUM(L19:L21)</f>
        <v>0</v>
      </c>
      <c r="M18" s="119">
        <f t="shared" ref="M18" si="18">SUM(M19:M21)</f>
        <v>0</v>
      </c>
      <c r="N18" s="119">
        <f t="shared" ref="N18" si="19">SUM(N19:N21)</f>
        <v>0</v>
      </c>
    </row>
    <row r="19" spans="1:14" x14ac:dyDescent="0.25">
      <c r="A19" s="123" t="s">
        <v>131</v>
      </c>
      <c r="B19" s="119"/>
      <c r="C19" s="119">
        <v>607040</v>
      </c>
      <c r="D19" s="119"/>
      <c r="E19" s="119"/>
      <c r="F19" s="120"/>
      <c r="G19" s="120"/>
      <c r="H19" s="119"/>
      <c r="I19" s="120"/>
      <c r="J19" s="120"/>
      <c r="K19" s="120"/>
      <c r="L19" s="120"/>
      <c r="M19" s="120"/>
      <c r="N19" s="127"/>
    </row>
    <row r="20" spans="1:14" x14ac:dyDescent="0.25">
      <c r="A20" s="123" t="s">
        <v>132</v>
      </c>
      <c r="B20" s="119"/>
      <c r="C20" s="119"/>
      <c r="D20" s="119"/>
      <c r="E20" s="119"/>
      <c r="F20" s="120"/>
      <c r="G20" s="120"/>
      <c r="H20" s="120"/>
      <c r="I20" s="120"/>
      <c r="J20" s="120"/>
      <c r="K20" s="120"/>
      <c r="L20" s="120"/>
      <c r="M20" s="120"/>
      <c r="N20" s="127"/>
    </row>
    <row r="21" spans="1:14" x14ac:dyDescent="0.25">
      <c r="A21" s="123" t="s">
        <v>133</v>
      </c>
      <c r="B21" s="119"/>
      <c r="C21" s="119"/>
      <c r="D21" s="119"/>
      <c r="E21" s="119"/>
      <c r="F21" s="120"/>
      <c r="G21" s="120"/>
      <c r="H21" s="120"/>
      <c r="I21" s="120"/>
      <c r="J21" s="120"/>
      <c r="K21" s="120"/>
      <c r="L21" s="120"/>
      <c r="M21" s="120"/>
      <c r="N21" s="127"/>
    </row>
    <row r="22" spans="1:14" x14ac:dyDescent="0.25">
      <c r="A22" s="122" t="s">
        <v>90</v>
      </c>
      <c r="B22" s="119">
        <f>SUM(B23:B24)</f>
        <v>0</v>
      </c>
      <c r="C22" s="119">
        <f t="shared" ref="C22:M22" si="20">SUM(C23:C24)</f>
        <v>0</v>
      </c>
      <c r="D22" s="119">
        <f t="shared" si="20"/>
        <v>0</v>
      </c>
      <c r="E22" s="119">
        <f>SUM(E23:E24)</f>
        <v>0</v>
      </c>
      <c r="F22" s="119">
        <f>SUM(F23:F24)</f>
        <v>0</v>
      </c>
      <c r="G22" s="119">
        <f>SUM(G23:G24)</f>
        <v>0</v>
      </c>
      <c r="H22" s="119">
        <f>SUM(H23:H24)</f>
        <v>0</v>
      </c>
      <c r="I22" s="119">
        <f t="shared" si="20"/>
        <v>0</v>
      </c>
      <c r="J22" s="119">
        <f t="shared" si="20"/>
        <v>0</v>
      </c>
      <c r="K22" s="119">
        <f t="shared" si="20"/>
        <v>0</v>
      </c>
      <c r="L22" s="119">
        <f t="shared" si="20"/>
        <v>0</v>
      </c>
      <c r="M22" s="119">
        <f t="shared" si="20"/>
        <v>0</v>
      </c>
      <c r="N22" s="127"/>
    </row>
    <row r="23" spans="1:14" x14ac:dyDescent="0.25">
      <c r="A23" s="123" t="s">
        <v>128</v>
      </c>
      <c r="B23" s="119"/>
      <c r="C23" s="119"/>
      <c r="D23" s="119"/>
      <c r="E23" s="119"/>
      <c r="F23" s="119"/>
      <c r="G23" s="119"/>
      <c r="H23" s="119"/>
      <c r="I23" s="120"/>
      <c r="J23" s="120"/>
      <c r="K23" s="120"/>
      <c r="L23" s="120"/>
      <c r="M23" s="120"/>
      <c r="N23" s="127"/>
    </row>
    <row r="24" spans="1:14" x14ac:dyDescent="0.25">
      <c r="A24" s="123" t="s">
        <v>125</v>
      </c>
      <c r="B24" s="119"/>
      <c r="C24" s="119"/>
      <c r="D24" s="119"/>
      <c r="E24" s="119"/>
      <c r="F24" s="120"/>
      <c r="G24" s="120"/>
      <c r="H24" s="120"/>
      <c r="I24" s="120"/>
      <c r="J24" s="120"/>
      <c r="K24" s="120"/>
      <c r="L24" s="120"/>
      <c r="M24" s="120"/>
      <c r="N24" s="127"/>
    </row>
    <row r="25" spans="1:14" x14ac:dyDescent="0.25">
      <c r="A25" s="164" t="s">
        <v>130</v>
      </c>
      <c r="B25" s="165">
        <f>SUM(B26:B37)</f>
        <v>25762930</v>
      </c>
      <c r="C25" s="165">
        <f t="shared" ref="C25:G25" si="21">SUM(C26:C37)</f>
        <v>0</v>
      </c>
      <c r="D25" s="165">
        <f t="shared" si="21"/>
        <v>25444000</v>
      </c>
      <c r="E25" s="165">
        <f t="shared" si="21"/>
        <v>0</v>
      </c>
      <c r="F25" s="165">
        <f t="shared" si="21"/>
        <v>0</v>
      </c>
      <c r="G25" s="165">
        <f t="shared" si="21"/>
        <v>0</v>
      </c>
      <c r="H25" s="165">
        <f>SUM(H26:H37)</f>
        <v>0</v>
      </c>
      <c r="I25" s="165">
        <f t="shared" ref="I25:M25" si="22">SUM(I26:I37)</f>
        <v>0</v>
      </c>
      <c r="J25" s="165">
        <f t="shared" si="22"/>
        <v>0</v>
      </c>
      <c r="K25" s="165">
        <f t="shared" si="22"/>
        <v>0</v>
      </c>
      <c r="L25" s="165">
        <f t="shared" si="22"/>
        <v>0</v>
      </c>
      <c r="M25" s="165">
        <f t="shared" si="22"/>
        <v>0</v>
      </c>
      <c r="N25" s="165"/>
    </row>
    <row r="26" spans="1:14" x14ac:dyDescent="0.25">
      <c r="A26" s="122" t="s">
        <v>34</v>
      </c>
      <c r="B26" s="119"/>
      <c r="C26" s="119"/>
      <c r="D26" s="119">
        <v>5780000</v>
      </c>
      <c r="E26" s="119"/>
      <c r="F26" s="120"/>
      <c r="G26" s="120"/>
      <c r="H26" s="120"/>
      <c r="I26" s="120"/>
      <c r="J26" s="120"/>
      <c r="K26" s="120"/>
      <c r="L26" s="120"/>
      <c r="M26" s="120"/>
      <c r="N26" s="127"/>
    </row>
    <row r="27" spans="1:14" x14ac:dyDescent="0.25">
      <c r="A27" s="122" t="s">
        <v>35</v>
      </c>
      <c r="B27" s="119"/>
      <c r="C27" s="119"/>
      <c r="D27" s="119"/>
      <c r="E27" s="119"/>
      <c r="F27" s="120"/>
      <c r="G27" s="120"/>
      <c r="H27" s="120"/>
      <c r="I27" s="120"/>
      <c r="J27" s="120"/>
      <c r="K27" s="120"/>
      <c r="L27" s="120"/>
      <c r="M27" s="120"/>
      <c r="N27" s="127"/>
    </row>
    <row r="28" spans="1:14" x14ac:dyDescent="0.25">
      <c r="A28" s="123" t="s">
        <v>36</v>
      </c>
      <c r="B28" s="119"/>
      <c r="C28" s="119"/>
      <c r="D28" s="119"/>
      <c r="E28" s="119"/>
      <c r="F28" s="120"/>
      <c r="G28" s="120"/>
      <c r="H28" s="120"/>
      <c r="I28" s="120"/>
      <c r="J28" s="120"/>
      <c r="K28" s="120"/>
      <c r="L28" s="120"/>
      <c r="M28" s="120"/>
      <c r="N28" s="127"/>
    </row>
    <row r="29" spans="1:14" x14ac:dyDescent="0.25">
      <c r="A29" s="123" t="s">
        <v>37</v>
      </c>
      <c r="B29" s="119"/>
      <c r="C29" s="119"/>
      <c r="D29" s="119"/>
      <c r="E29" s="119"/>
      <c r="F29" s="120"/>
      <c r="G29" s="120"/>
      <c r="H29" s="120"/>
      <c r="I29" s="120"/>
      <c r="J29" s="120"/>
      <c r="K29" s="120"/>
      <c r="L29" s="120"/>
      <c r="M29" s="120"/>
      <c r="N29" s="127"/>
    </row>
    <row r="30" spans="1:14" x14ac:dyDescent="0.25">
      <c r="A30" s="123" t="s">
        <v>38</v>
      </c>
      <c r="B30" s="119"/>
      <c r="C30" s="119"/>
      <c r="D30" s="119"/>
      <c r="E30" s="119"/>
      <c r="F30" s="120"/>
      <c r="G30" s="120"/>
      <c r="H30" s="120"/>
      <c r="I30" s="120"/>
      <c r="J30" s="120"/>
      <c r="K30" s="120"/>
      <c r="L30" s="120"/>
      <c r="M30" s="120"/>
      <c r="N30" s="127"/>
    </row>
    <row r="31" spans="1:14" x14ac:dyDescent="0.25">
      <c r="A31" s="123" t="s">
        <v>101</v>
      </c>
      <c r="B31" s="119"/>
      <c r="C31" s="119"/>
      <c r="D31" s="119"/>
      <c r="E31" s="119"/>
      <c r="F31" s="120"/>
      <c r="G31" s="120"/>
      <c r="H31" s="120"/>
      <c r="I31" s="120"/>
      <c r="J31" s="120"/>
      <c r="K31" s="120"/>
      <c r="L31" s="120"/>
      <c r="M31" s="120"/>
      <c r="N31" s="127"/>
    </row>
    <row r="32" spans="1:14" x14ac:dyDescent="0.25">
      <c r="A32" s="123" t="s">
        <v>39</v>
      </c>
      <c r="B32" s="190">
        <v>25762930</v>
      </c>
      <c r="C32" s="119"/>
      <c r="D32" s="119">
        <v>19664000</v>
      </c>
      <c r="E32" s="119"/>
      <c r="F32" s="120"/>
      <c r="G32" s="120"/>
      <c r="H32" s="120"/>
      <c r="I32" s="120"/>
      <c r="J32" s="120"/>
      <c r="K32" s="120"/>
      <c r="L32" s="120"/>
      <c r="M32" s="120"/>
      <c r="N32" s="127"/>
    </row>
    <row r="33" spans="1:14" x14ac:dyDescent="0.25">
      <c r="A33" s="123" t="s">
        <v>134</v>
      </c>
      <c r="B33" s="119"/>
      <c r="C33" s="119"/>
      <c r="D33" s="119"/>
      <c r="E33" s="119"/>
      <c r="F33" s="120"/>
      <c r="G33" s="120"/>
      <c r="H33" s="120"/>
      <c r="I33" s="120"/>
      <c r="J33" s="120"/>
      <c r="K33" s="120"/>
      <c r="L33" s="120"/>
      <c r="M33" s="120"/>
      <c r="N33" s="127"/>
    </row>
    <row r="34" spans="1:14" x14ac:dyDescent="0.25">
      <c r="A34" s="123" t="s">
        <v>41</v>
      </c>
      <c r="B34" s="119"/>
      <c r="C34" s="119"/>
      <c r="D34" s="119"/>
      <c r="E34" s="119"/>
      <c r="F34" s="121"/>
      <c r="G34" s="120"/>
      <c r="H34" s="120"/>
      <c r="I34" s="120"/>
      <c r="J34" s="121"/>
      <c r="K34" s="120"/>
      <c r="L34" s="120"/>
      <c r="M34" s="120"/>
      <c r="N34" s="127"/>
    </row>
    <row r="35" spans="1:14" x14ac:dyDescent="0.25">
      <c r="A35" s="123" t="s">
        <v>42</v>
      </c>
      <c r="B35" s="119"/>
      <c r="C35" s="119"/>
      <c r="D35" s="119"/>
      <c r="E35" s="119"/>
      <c r="F35" s="120"/>
      <c r="G35" s="120"/>
      <c r="H35" s="120"/>
      <c r="I35" s="120"/>
      <c r="J35" s="120"/>
      <c r="K35" s="120"/>
      <c r="L35" s="120"/>
      <c r="M35" s="120"/>
      <c r="N35" s="127"/>
    </row>
    <row r="36" spans="1:14" x14ac:dyDescent="0.25">
      <c r="A36" s="123" t="s">
        <v>51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7"/>
    </row>
    <row r="37" spans="1:14" x14ac:dyDescent="0.25">
      <c r="A37" s="123" t="s">
        <v>43</v>
      </c>
      <c r="B37" s="120"/>
      <c r="C37" s="120"/>
      <c r="D37" s="120"/>
      <c r="E37" s="120"/>
      <c r="F37" s="120"/>
      <c r="G37" s="120"/>
      <c r="H37" s="120"/>
      <c r="I37" s="120"/>
      <c r="J37" s="121"/>
      <c r="K37" s="120"/>
      <c r="L37" s="120"/>
      <c r="M37" s="120"/>
      <c r="N37" s="127"/>
    </row>
    <row r="38" spans="1:14" x14ac:dyDescent="0.25">
      <c r="A38" s="178" t="s">
        <v>6</v>
      </c>
      <c r="B38" s="182">
        <f>SUM(B39)</f>
        <v>16255589.439999999</v>
      </c>
      <c r="C38" s="182">
        <f t="shared" ref="C38:D38" si="23">SUM(C39)</f>
        <v>8216035.9199999999</v>
      </c>
      <c r="D38" s="182">
        <f t="shared" si="23"/>
        <v>11879094.74</v>
      </c>
      <c r="E38" s="182">
        <f t="shared" ref="E38:H38" si="24">SUM(E39)</f>
        <v>0</v>
      </c>
      <c r="F38" s="182">
        <f t="shared" si="24"/>
        <v>0</v>
      </c>
      <c r="G38" s="182">
        <f t="shared" si="24"/>
        <v>0</v>
      </c>
      <c r="H38" s="182">
        <f t="shared" si="24"/>
        <v>0</v>
      </c>
      <c r="I38" s="182">
        <f t="shared" ref="I38" si="25">SUM(I39)</f>
        <v>0</v>
      </c>
      <c r="J38" s="182">
        <f t="shared" ref="J38" si="26">SUM(J39)</f>
        <v>0</v>
      </c>
      <c r="K38" s="182">
        <f t="shared" ref="K38" si="27">SUM(K39)</f>
        <v>0</v>
      </c>
      <c r="L38" s="182">
        <f t="shared" ref="L38:M38" si="28">SUM(L39)</f>
        <v>0</v>
      </c>
      <c r="M38" s="179">
        <f t="shared" si="28"/>
        <v>0</v>
      </c>
      <c r="N38" s="180">
        <f>SUM(N40:N70)</f>
        <v>0</v>
      </c>
    </row>
    <row r="39" spans="1:14" x14ac:dyDescent="0.25">
      <c r="A39" s="164" t="s">
        <v>91</v>
      </c>
      <c r="B39" s="187">
        <f>SUM(B40,B54)</f>
        <v>16255589.439999999</v>
      </c>
      <c r="C39" s="187">
        <f t="shared" ref="C39:M39" si="29">SUM(C40,C54)</f>
        <v>8216035.9199999999</v>
      </c>
      <c r="D39" s="187">
        <f t="shared" si="29"/>
        <v>11879094.74</v>
      </c>
      <c r="E39" s="187">
        <f t="shared" si="29"/>
        <v>0</v>
      </c>
      <c r="F39" s="187">
        <f t="shared" si="29"/>
        <v>0</v>
      </c>
      <c r="G39" s="187">
        <f t="shared" si="29"/>
        <v>0</v>
      </c>
      <c r="H39" s="187">
        <f t="shared" si="29"/>
        <v>0</v>
      </c>
      <c r="I39" s="187">
        <f t="shared" si="29"/>
        <v>0</v>
      </c>
      <c r="J39" s="187">
        <f t="shared" si="29"/>
        <v>0</v>
      </c>
      <c r="K39" s="187">
        <f t="shared" si="29"/>
        <v>0</v>
      </c>
      <c r="L39" s="187">
        <f t="shared" si="29"/>
        <v>0</v>
      </c>
      <c r="M39" s="187">
        <f t="shared" si="29"/>
        <v>0</v>
      </c>
      <c r="N39" s="185"/>
    </row>
    <row r="40" spans="1:14" x14ac:dyDescent="0.25">
      <c r="A40" s="122" t="s">
        <v>67</v>
      </c>
      <c r="B40" s="188">
        <f>SUM(B41,B44)</f>
        <v>12761629</v>
      </c>
      <c r="C40" s="188">
        <f t="shared" ref="C40:I40" si="30">SUM(C41,C44)</f>
        <v>4397324.91</v>
      </c>
      <c r="D40" s="188">
        <f t="shared" si="30"/>
        <v>6781610.2200000007</v>
      </c>
      <c r="E40" s="188">
        <f t="shared" si="30"/>
        <v>0</v>
      </c>
      <c r="F40" s="188">
        <f t="shared" si="30"/>
        <v>0</v>
      </c>
      <c r="G40" s="188">
        <f t="shared" si="30"/>
        <v>0</v>
      </c>
      <c r="H40" s="188">
        <f t="shared" si="30"/>
        <v>0</v>
      </c>
      <c r="I40" s="188">
        <f t="shared" si="30"/>
        <v>0</v>
      </c>
      <c r="J40" s="188">
        <f>SUM(J41:J49)</f>
        <v>0</v>
      </c>
      <c r="K40" s="188">
        <f>SUM(K41:K49)</f>
        <v>0</v>
      </c>
      <c r="L40" s="188">
        <f>SUM(L41:L49)</f>
        <v>0</v>
      </c>
      <c r="M40" s="188">
        <f>SUM(M41:M49)</f>
        <v>0</v>
      </c>
      <c r="N40" s="189"/>
    </row>
    <row r="41" spans="1:14" x14ac:dyDescent="0.25">
      <c r="A41" s="122" t="s">
        <v>89</v>
      </c>
      <c r="B41" s="186">
        <f>SUM(B42:B43)</f>
        <v>11324992</v>
      </c>
      <c r="C41" s="186">
        <f t="shared" ref="C41:I41" si="31">SUM(C42:C43)</f>
        <v>2479963.27</v>
      </c>
      <c r="D41" s="186">
        <f t="shared" si="31"/>
        <v>5256184.78</v>
      </c>
      <c r="E41" s="119">
        <f t="shared" si="31"/>
        <v>0</v>
      </c>
      <c r="F41" s="119">
        <f t="shared" si="31"/>
        <v>0</v>
      </c>
      <c r="G41" s="119">
        <f t="shared" si="31"/>
        <v>0</v>
      </c>
      <c r="H41" s="119">
        <f t="shared" si="31"/>
        <v>0</v>
      </c>
      <c r="I41" s="119">
        <f t="shared" si="31"/>
        <v>0</v>
      </c>
      <c r="J41" s="120"/>
      <c r="K41" s="120"/>
      <c r="L41" s="120"/>
      <c r="M41" s="120"/>
      <c r="N41" s="127"/>
    </row>
    <row r="42" spans="1:14" outlineLevel="1" x14ac:dyDescent="0.25">
      <c r="A42" s="122" t="s">
        <v>123</v>
      </c>
      <c r="B42" s="190">
        <v>10998292</v>
      </c>
      <c r="C42" s="119">
        <v>2479963.27</v>
      </c>
      <c r="D42" s="119">
        <v>5256184.78</v>
      </c>
      <c r="E42" s="119"/>
      <c r="F42" s="120"/>
      <c r="G42" s="120"/>
      <c r="H42" s="120"/>
      <c r="I42" s="120"/>
      <c r="J42" s="120"/>
      <c r="K42" s="120"/>
      <c r="L42" s="120"/>
      <c r="M42" s="120"/>
      <c r="N42" s="127"/>
    </row>
    <row r="43" spans="1:14" outlineLevel="1" x14ac:dyDescent="0.25">
      <c r="A43" s="122" t="s">
        <v>124</v>
      </c>
      <c r="B43" s="190">
        <v>326700</v>
      </c>
      <c r="C43" s="119"/>
      <c r="D43" s="119"/>
      <c r="E43" s="119"/>
      <c r="F43" s="120"/>
      <c r="G43" s="120"/>
      <c r="H43" s="7"/>
      <c r="I43" s="120"/>
      <c r="J43" s="120"/>
      <c r="K43" s="120"/>
      <c r="L43" s="120"/>
      <c r="M43" s="120"/>
      <c r="N43" s="127"/>
    </row>
    <row r="44" spans="1:14" x14ac:dyDescent="0.25">
      <c r="A44" s="122" t="s">
        <v>90</v>
      </c>
      <c r="B44" s="186">
        <f>SUM(B45:B53)</f>
        <v>1436637</v>
      </c>
      <c r="C44" s="186">
        <f>SUM(C45:C53)</f>
        <v>1917361.64</v>
      </c>
      <c r="D44" s="186">
        <f t="shared" ref="D44" si="32">SUM(D45:D53)</f>
        <v>1525425.44</v>
      </c>
      <c r="E44" s="119">
        <f>SUM(E45:E53)</f>
        <v>0</v>
      </c>
      <c r="F44" s="119">
        <f>SUM(F45:F53)</f>
        <v>0</v>
      </c>
      <c r="G44" s="119">
        <f>SUM(G45:G53)</f>
        <v>0</v>
      </c>
      <c r="H44" s="119">
        <f>SUM(H45:H53)</f>
        <v>0</v>
      </c>
      <c r="I44" s="119">
        <f>SUM(I45:I53)</f>
        <v>0</v>
      </c>
      <c r="J44" s="120"/>
      <c r="K44" s="120"/>
      <c r="L44" s="120"/>
      <c r="M44" s="120"/>
      <c r="N44" s="127"/>
    </row>
    <row r="45" spans="1:14" x14ac:dyDescent="0.25">
      <c r="A45" s="123" t="s">
        <v>137</v>
      </c>
      <c r="B45" s="119"/>
      <c r="C45" s="119"/>
      <c r="D45" s="119"/>
      <c r="E45" s="119"/>
      <c r="F45" s="120"/>
      <c r="G45" s="120"/>
      <c r="H45" s="120"/>
      <c r="I45" s="120"/>
      <c r="J45" s="120"/>
      <c r="K45" s="120"/>
      <c r="L45" s="120"/>
      <c r="M45" s="120"/>
      <c r="N45" s="127"/>
    </row>
    <row r="46" spans="1:14" outlineLevel="1" x14ac:dyDescent="0.25">
      <c r="A46" s="123" t="s">
        <v>122</v>
      </c>
      <c r="B46" s="190">
        <v>40000</v>
      </c>
      <c r="C46" s="119"/>
      <c r="D46" s="119"/>
      <c r="E46" s="119"/>
      <c r="F46" s="120"/>
      <c r="G46" s="120"/>
      <c r="H46" s="120"/>
      <c r="I46" s="120"/>
      <c r="J46" s="120"/>
      <c r="K46" s="120"/>
      <c r="L46" s="120"/>
      <c r="M46" s="120"/>
      <c r="N46" s="127"/>
    </row>
    <row r="47" spans="1:14" outlineLevel="1" x14ac:dyDescent="0.25">
      <c r="A47" s="123" t="s">
        <v>135</v>
      </c>
      <c r="B47" s="190">
        <v>392000</v>
      </c>
      <c r="C47" s="119">
        <v>392000</v>
      </c>
      <c r="D47" s="119">
        <v>392000</v>
      </c>
      <c r="E47" s="119"/>
      <c r="F47" s="120"/>
      <c r="G47" s="120"/>
      <c r="H47" s="120"/>
      <c r="I47" s="120"/>
      <c r="J47" s="120"/>
      <c r="K47" s="120"/>
      <c r="L47" s="120"/>
      <c r="M47" s="120"/>
      <c r="N47" s="127"/>
    </row>
    <row r="48" spans="1:14" outlineLevel="1" x14ac:dyDescent="0.25">
      <c r="A48" s="123" t="s">
        <v>8</v>
      </c>
      <c r="B48" s="119"/>
      <c r="C48" s="119">
        <v>914111.4</v>
      </c>
      <c r="D48" s="119">
        <v>1000000</v>
      </c>
      <c r="E48" s="119"/>
      <c r="F48" s="120"/>
      <c r="G48" s="120"/>
      <c r="H48" s="120"/>
      <c r="I48" s="120"/>
      <c r="J48" s="120"/>
      <c r="K48" s="120"/>
      <c r="L48" s="120"/>
      <c r="M48" s="120"/>
      <c r="N48" s="127"/>
    </row>
    <row r="49" spans="1:14" outlineLevel="1" x14ac:dyDescent="0.25">
      <c r="A49" s="123" t="s">
        <v>97</v>
      </c>
      <c r="B49" s="119"/>
      <c r="C49" s="119"/>
      <c r="D49" s="119"/>
      <c r="E49" s="119"/>
      <c r="F49" s="120"/>
      <c r="G49" s="120"/>
      <c r="H49" s="120"/>
      <c r="I49" s="120"/>
      <c r="J49" s="120"/>
      <c r="K49" s="120"/>
      <c r="L49" s="120"/>
      <c r="M49" s="120"/>
      <c r="N49" s="127"/>
    </row>
    <row r="50" spans="1:14" outlineLevel="1" x14ac:dyDescent="0.25">
      <c r="A50" s="123" t="s">
        <v>126</v>
      </c>
      <c r="B50" s="190">
        <v>1004637</v>
      </c>
      <c r="C50" s="119">
        <v>611250.24</v>
      </c>
      <c r="D50" s="119">
        <v>133425.44</v>
      </c>
      <c r="E50" s="119"/>
      <c r="F50" s="120"/>
      <c r="G50" s="120"/>
      <c r="H50" s="120"/>
      <c r="I50" s="120"/>
      <c r="J50" s="120"/>
      <c r="K50" s="120"/>
      <c r="L50" s="120"/>
      <c r="M50" s="120"/>
      <c r="N50" s="127"/>
    </row>
    <row r="51" spans="1:14" outlineLevel="1" x14ac:dyDescent="0.25">
      <c r="A51" s="123" t="s">
        <v>127</v>
      </c>
      <c r="B51" s="119"/>
      <c r="C51" s="119"/>
      <c r="D51" s="119"/>
      <c r="E51" s="119"/>
      <c r="F51" s="120"/>
      <c r="G51" s="120"/>
      <c r="H51" s="120"/>
      <c r="I51" s="120"/>
      <c r="J51" s="120"/>
      <c r="K51" s="120"/>
      <c r="L51" s="120"/>
      <c r="M51" s="120"/>
      <c r="N51" s="127"/>
    </row>
    <row r="52" spans="1:14" outlineLevel="1" x14ac:dyDescent="0.25">
      <c r="A52" s="123" t="s">
        <v>136</v>
      </c>
      <c r="B52" s="119"/>
      <c r="C52" s="119"/>
      <c r="D52" s="119"/>
      <c r="E52" s="119"/>
      <c r="F52" s="120"/>
      <c r="G52" s="120"/>
      <c r="H52" s="120"/>
      <c r="I52" s="120"/>
      <c r="J52" s="120"/>
      <c r="K52" s="120"/>
      <c r="L52" s="120"/>
      <c r="M52" s="120"/>
      <c r="N52" s="127"/>
    </row>
    <row r="53" spans="1:14" outlineLevel="1" x14ac:dyDescent="0.25">
      <c r="A53" s="123" t="s">
        <v>125</v>
      </c>
      <c r="C53" s="119"/>
      <c r="D53" s="119"/>
      <c r="E53" s="119"/>
      <c r="F53" s="120"/>
      <c r="G53" s="120"/>
      <c r="H53" s="120"/>
      <c r="I53" s="120"/>
      <c r="J53" s="120"/>
      <c r="K53" s="120"/>
      <c r="L53" s="120"/>
      <c r="M53" s="120"/>
      <c r="N53" s="127"/>
    </row>
    <row r="54" spans="1:14" x14ac:dyDescent="0.25">
      <c r="A54" s="122" t="s">
        <v>68</v>
      </c>
      <c r="B54" s="184">
        <f>SUM(B55,B64)</f>
        <v>3493960.4399999995</v>
      </c>
      <c r="C54" s="184">
        <f t="shared" ref="C54:D54" si="33">SUM(C55,C64)</f>
        <v>3818711.01</v>
      </c>
      <c r="D54" s="184">
        <f t="shared" si="33"/>
        <v>5097484.5199999996</v>
      </c>
      <c r="E54" s="184">
        <f t="shared" ref="E54" si="34">SUM(E55,E64)</f>
        <v>0</v>
      </c>
      <c r="F54" s="184">
        <f t="shared" ref="F54" si="35">SUM(F55,F64)</f>
        <v>0</v>
      </c>
      <c r="G54" s="184">
        <f t="shared" ref="G54" si="36">SUM(G55,G64)</f>
        <v>0</v>
      </c>
      <c r="H54" s="184">
        <f t="shared" ref="H54" si="37">SUM(H55,H64)</f>
        <v>0</v>
      </c>
      <c r="I54" s="184">
        <f>SUM(I55,I64)</f>
        <v>0</v>
      </c>
      <c r="J54" s="184">
        <f t="shared" ref="J54" si="38">SUM(J55,J64)</f>
        <v>0</v>
      </c>
      <c r="K54" s="184">
        <f t="shared" ref="K54" si="39">SUM(K55,K64)</f>
        <v>0</v>
      </c>
      <c r="L54" s="184">
        <f t="shared" ref="L54:M54" si="40">SUM(L55,L64)</f>
        <v>0</v>
      </c>
      <c r="M54" s="184">
        <f t="shared" si="40"/>
        <v>0</v>
      </c>
      <c r="N54" s="185"/>
    </row>
    <row r="55" spans="1:14" x14ac:dyDescent="0.25">
      <c r="A55" s="122" t="s">
        <v>47</v>
      </c>
      <c r="B55" s="186">
        <f>SUM(B56:B63)</f>
        <v>2575817.0699999998</v>
      </c>
      <c r="C55" s="186">
        <f t="shared" ref="C55:D55" si="41">SUM(C56:C63)</f>
        <v>2873461.19</v>
      </c>
      <c r="D55" s="186">
        <f t="shared" si="41"/>
        <v>4149998.96</v>
      </c>
      <c r="E55" s="186">
        <f t="shared" ref="E55" si="42">SUM(E56:E63)</f>
        <v>0</v>
      </c>
      <c r="F55" s="186">
        <f t="shared" ref="F55" si="43">SUM(F56:F63)</f>
        <v>0</v>
      </c>
      <c r="G55" s="186">
        <f t="shared" ref="G55" si="44">SUM(G56:G63)</f>
        <v>0</v>
      </c>
      <c r="H55" s="186">
        <f t="shared" ref="H55" si="45">SUM(H56:H63)</f>
        <v>0</v>
      </c>
      <c r="I55" s="186">
        <f t="shared" ref="I55" si="46">SUM(I56:I63)</f>
        <v>0</v>
      </c>
      <c r="J55" s="186">
        <f t="shared" ref="J55" si="47">SUM(J56:J63)</f>
        <v>0</v>
      </c>
      <c r="K55" s="186">
        <f t="shared" ref="K55" si="48">SUM(K56:K63)</f>
        <v>0</v>
      </c>
      <c r="L55" s="186">
        <f t="shared" ref="L55:M55" si="49">SUM(L56:L63)</f>
        <v>0</v>
      </c>
      <c r="M55" s="186">
        <f t="shared" si="49"/>
        <v>0</v>
      </c>
      <c r="N55" s="185"/>
    </row>
    <row r="56" spans="1:14" outlineLevel="1" x14ac:dyDescent="0.25">
      <c r="A56" s="123" t="s">
        <v>46</v>
      </c>
      <c r="B56" s="119"/>
      <c r="C56" s="119"/>
      <c r="D56" s="119"/>
      <c r="E56" s="119"/>
      <c r="F56" s="120"/>
      <c r="G56" s="120"/>
      <c r="H56" s="120"/>
      <c r="I56" s="120"/>
      <c r="J56" s="121"/>
      <c r="K56" s="120"/>
      <c r="L56" s="120"/>
      <c r="M56" s="120"/>
      <c r="N56" s="127"/>
    </row>
    <row r="57" spans="1:14" outlineLevel="1" x14ac:dyDescent="0.25">
      <c r="A57" s="123" t="s">
        <v>48</v>
      </c>
      <c r="B57" s="119"/>
      <c r="C57" s="119"/>
      <c r="D57" s="119"/>
      <c r="E57" s="119"/>
      <c r="F57" s="120"/>
      <c r="G57" s="120"/>
      <c r="H57" s="120"/>
      <c r="I57" s="120"/>
      <c r="J57" s="120"/>
      <c r="K57" s="120"/>
      <c r="L57" s="120"/>
      <c r="M57" s="120"/>
      <c r="N57" s="127"/>
    </row>
    <row r="58" spans="1:14" outlineLevel="1" x14ac:dyDescent="0.25">
      <c r="A58" s="123" t="s">
        <v>45</v>
      </c>
      <c r="B58" s="119"/>
      <c r="C58" s="119">
        <v>381312</v>
      </c>
      <c r="D58" s="119">
        <v>850000</v>
      </c>
      <c r="E58" s="119"/>
      <c r="F58" s="120"/>
      <c r="G58" s="120"/>
      <c r="H58" s="120"/>
      <c r="I58" s="120"/>
      <c r="J58" s="121"/>
      <c r="K58" s="120"/>
      <c r="L58" s="120"/>
      <c r="M58" s="120"/>
      <c r="N58" s="127"/>
    </row>
    <row r="59" spans="1:14" outlineLevel="1" x14ac:dyDescent="0.25">
      <c r="A59" s="123" t="s">
        <v>9</v>
      </c>
      <c r="B59" s="190">
        <v>4345</v>
      </c>
      <c r="C59" s="119">
        <v>4345</v>
      </c>
      <c r="D59" s="119">
        <v>4345</v>
      </c>
      <c r="E59" s="119"/>
      <c r="F59" s="119"/>
      <c r="G59" s="119"/>
      <c r="H59" s="120"/>
      <c r="I59" s="120"/>
      <c r="J59" s="120"/>
      <c r="K59" s="120"/>
      <c r="L59" s="120"/>
      <c r="M59" s="120"/>
      <c r="N59" s="127"/>
    </row>
    <row r="60" spans="1:14" outlineLevel="1" x14ac:dyDescent="0.25">
      <c r="A60" s="123" t="s">
        <v>10</v>
      </c>
      <c r="B60" s="190">
        <v>1915724.18</v>
      </c>
      <c r="C60" s="119">
        <v>1519741.53</v>
      </c>
      <c r="D60" s="119">
        <v>3295653.96</v>
      </c>
      <c r="E60" s="119"/>
      <c r="F60" s="120"/>
      <c r="G60" s="120"/>
      <c r="H60" s="120"/>
      <c r="I60" s="120"/>
      <c r="J60" s="120"/>
      <c r="K60" s="120"/>
      <c r="L60" s="120"/>
      <c r="M60" s="120"/>
      <c r="N60" s="127"/>
    </row>
    <row r="61" spans="1:14" outlineLevel="1" x14ac:dyDescent="0.25">
      <c r="A61" s="123" t="s">
        <v>19</v>
      </c>
      <c r="B61" s="190">
        <v>655747.89</v>
      </c>
      <c r="C61" s="119">
        <v>968062.66</v>
      </c>
      <c r="D61" s="119"/>
      <c r="E61" s="119"/>
      <c r="F61" s="120"/>
      <c r="G61" s="120"/>
      <c r="H61" s="120"/>
      <c r="I61" s="120"/>
      <c r="J61" s="120"/>
      <c r="K61" s="120"/>
      <c r="L61" s="120"/>
      <c r="M61" s="120"/>
      <c r="N61" s="127"/>
    </row>
    <row r="62" spans="1:14" outlineLevel="1" x14ac:dyDescent="0.25">
      <c r="A62" s="123" t="s">
        <v>49</v>
      </c>
      <c r="B62" s="119"/>
      <c r="C62" s="119"/>
      <c r="D62" s="119"/>
      <c r="E62" s="119"/>
      <c r="F62" s="120"/>
      <c r="G62" s="120"/>
      <c r="H62" s="120"/>
      <c r="I62" s="120"/>
      <c r="J62" s="120"/>
      <c r="K62" s="120"/>
      <c r="L62" s="120"/>
      <c r="M62" s="120"/>
      <c r="N62" s="127"/>
    </row>
    <row r="63" spans="1:14" outlineLevel="1" x14ac:dyDescent="0.25">
      <c r="A63" s="123" t="s">
        <v>95</v>
      </c>
      <c r="B63" s="119"/>
      <c r="C63" s="119"/>
      <c r="D63" s="119"/>
      <c r="E63" s="119"/>
      <c r="F63" s="120"/>
      <c r="G63" s="120"/>
      <c r="H63" s="120"/>
      <c r="I63" s="120"/>
      <c r="J63" s="120"/>
      <c r="K63" s="120"/>
      <c r="L63" s="120"/>
      <c r="M63" s="120"/>
      <c r="N63" s="127"/>
    </row>
    <row r="64" spans="1:14" x14ac:dyDescent="0.25">
      <c r="A64" s="122" t="s">
        <v>25</v>
      </c>
      <c r="B64" s="186">
        <f>SUM(B65:B70)</f>
        <v>918143.36999999988</v>
      </c>
      <c r="C64" s="186">
        <f>SUM(C65:C70)</f>
        <v>945249.82000000007</v>
      </c>
      <c r="D64" s="186">
        <f t="shared" ref="D64" si="50">SUM(D65:D70)</f>
        <v>947485.55999999994</v>
      </c>
      <c r="E64" s="186">
        <f t="shared" ref="E64" si="51">SUM(E65:E70)</f>
        <v>0</v>
      </c>
      <c r="F64" s="186">
        <f t="shared" ref="F64" si="52">SUM(F65:F70)</f>
        <v>0</v>
      </c>
      <c r="G64" s="186">
        <f t="shared" ref="G64" si="53">SUM(G65:G70)</f>
        <v>0</v>
      </c>
      <c r="H64" s="186">
        <f t="shared" ref="H64" si="54">SUM(H65:H70)</f>
        <v>0</v>
      </c>
      <c r="I64" s="186">
        <f t="shared" ref="I64" si="55">SUM(I65:I70)</f>
        <v>0</v>
      </c>
      <c r="J64" s="186">
        <f t="shared" ref="J64" si="56">SUM(J65:J70)</f>
        <v>0</v>
      </c>
      <c r="K64" s="186">
        <f t="shared" ref="K64" si="57">SUM(K65:K70)</f>
        <v>0</v>
      </c>
      <c r="L64" s="186">
        <f t="shared" ref="L64:M64" si="58">SUM(L65:L70)</f>
        <v>0</v>
      </c>
      <c r="M64" s="186">
        <f t="shared" si="58"/>
        <v>0</v>
      </c>
      <c r="N64" s="185"/>
    </row>
    <row r="65" spans="1:14" outlineLevel="1" x14ac:dyDescent="0.25">
      <c r="A65" s="123" t="s">
        <v>7</v>
      </c>
      <c r="B65" s="190">
        <v>283265</v>
      </c>
      <c r="C65" s="119">
        <v>176266.2</v>
      </c>
      <c r="D65" s="119">
        <v>216333.59</v>
      </c>
      <c r="E65" s="119"/>
      <c r="F65" s="120"/>
      <c r="G65" s="120"/>
      <c r="H65" s="120"/>
      <c r="I65" s="120"/>
      <c r="J65" s="120"/>
      <c r="K65" s="120"/>
      <c r="L65" s="120"/>
      <c r="M65" s="120"/>
      <c r="N65" s="127"/>
    </row>
    <row r="66" spans="1:14" outlineLevel="1" x14ac:dyDescent="0.25">
      <c r="A66" s="123" t="s">
        <v>4</v>
      </c>
      <c r="B66" s="190">
        <v>491878.36999999994</v>
      </c>
      <c r="C66" s="119">
        <v>446683.62</v>
      </c>
      <c r="D66" s="119">
        <v>692351.97</v>
      </c>
      <c r="E66" s="119"/>
      <c r="F66" s="120"/>
      <c r="G66" s="120"/>
      <c r="H66" s="120"/>
      <c r="I66" s="120"/>
      <c r="J66" s="120"/>
      <c r="K66" s="120"/>
      <c r="L66" s="120"/>
      <c r="M66" s="120"/>
      <c r="N66" s="127"/>
    </row>
    <row r="67" spans="1:14" outlineLevel="1" x14ac:dyDescent="0.25">
      <c r="A67" s="123" t="s">
        <v>22</v>
      </c>
      <c r="B67" s="119"/>
      <c r="C67" s="119"/>
      <c r="D67" s="119"/>
      <c r="E67" s="119"/>
      <c r="F67" s="120"/>
      <c r="G67" s="120"/>
      <c r="H67" s="120"/>
      <c r="I67" s="120"/>
      <c r="J67" s="120"/>
      <c r="K67" s="120"/>
      <c r="L67" s="120"/>
      <c r="M67" s="120"/>
      <c r="N67" s="127"/>
    </row>
    <row r="68" spans="1:14" outlineLevel="1" x14ac:dyDescent="0.25">
      <c r="A68" s="123" t="s">
        <v>99</v>
      </c>
      <c r="B68" s="119"/>
      <c r="C68" s="119"/>
      <c r="D68" s="119"/>
      <c r="E68" s="119"/>
      <c r="F68" s="120"/>
      <c r="G68" s="120"/>
      <c r="H68" s="120"/>
      <c r="I68" s="120"/>
      <c r="J68" s="120"/>
      <c r="K68" s="120"/>
      <c r="L68" s="120"/>
      <c r="M68" s="120"/>
      <c r="N68" s="127"/>
    </row>
    <row r="69" spans="1:14" x14ac:dyDescent="0.25">
      <c r="A69" s="122" t="s">
        <v>30</v>
      </c>
      <c r="B69" s="119"/>
      <c r="C69" s="119"/>
      <c r="D69" s="119"/>
      <c r="E69" s="119"/>
      <c r="F69" s="120"/>
      <c r="G69" s="120"/>
      <c r="H69" s="120"/>
      <c r="I69" s="120"/>
      <c r="J69" s="120"/>
      <c r="K69" s="120"/>
      <c r="L69" s="120"/>
      <c r="M69" s="120"/>
      <c r="N69" s="127"/>
    </row>
    <row r="70" spans="1:14" x14ac:dyDescent="0.25">
      <c r="A70" s="124" t="s">
        <v>31</v>
      </c>
      <c r="B70" s="190">
        <v>143000</v>
      </c>
      <c r="C70" s="119">
        <v>322300</v>
      </c>
      <c r="D70" s="119">
        <v>38800</v>
      </c>
      <c r="E70" s="119"/>
      <c r="F70" s="120"/>
      <c r="G70" s="120"/>
      <c r="H70" s="120"/>
      <c r="I70" s="120"/>
      <c r="J70" s="120"/>
      <c r="K70" s="120"/>
      <c r="L70" s="120"/>
      <c r="M70" s="120"/>
      <c r="N70" s="127"/>
    </row>
    <row r="71" spans="1:14" s="129" customFormat="1" x14ac:dyDescent="0.25">
      <c r="A71" s="169" t="s">
        <v>94</v>
      </c>
      <c r="B71" s="183">
        <f>B15-B38</f>
        <v>9507340.5600000005</v>
      </c>
      <c r="C71" s="183">
        <f t="shared" ref="C71:N71" si="59">C15-C38</f>
        <v>-7608995.9199999999</v>
      </c>
      <c r="D71" s="183">
        <f t="shared" si="59"/>
        <v>13564905.26</v>
      </c>
      <c r="E71" s="183">
        <f t="shared" si="59"/>
        <v>0</v>
      </c>
      <c r="F71" s="183">
        <f t="shared" si="59"/>
        <v>0</v>
      </c>
      <c r="G71" s="183">
        <f t="shared" si="59"/>
        <v>0</v>
      </c>
      <c r="H71" s="183">
        <f t="shared" si="59"/>
        <v>0</v>
      </c>
      <c r="I71" s="183">
        <f t="shared" si="59"/>
        <v>0</v>
      </c>
      <c r="J71" s="183">
        <f t="shared" si="59"/>
        <v>0</v>
      </c>
      <c r="K71" s="183">
        <f t="shared" si="59"/>
        <v>0</v>
      </c>
      <c r="L71" s="183">
        <f t="shared" si="59"/>
        <v>0</v>
      </c>
      <c r="M71" s="183">
        <f t="shared" si="59"/>
        <v>0</v>
      </c>
      <c r="N71" s="170">
        <f t="shared" si="59"/>
        <v>0</v>
      </c>
    </row>
    <row r="72" spans="1:14" x14ac:dyDescent="0.25">
      <c r="A72" s="123" t="s">
        <v>70</v>
      </c>
      <c r="B72" s="119"/>
      <c r="C72" s="119"/>
      <c r="D72" s="119"/>
      <c r="E72" s="119"/>
      <c r="F72" s="120"/>
      <c r="G72" s="120"/>
      <c r="H72" s="120"/>
      <c r="I72" s="120"/>
      <c r="J72" s="120"/>
      <c r="K72" s="120"/>
      <c r="L72" s="120"/>
      <c r="M72" s="120"/>
      <c r="N72" s="127"/>
    </row>
    <row r="73" spans="1:14" x14ac:dyDescent="0.25">
      <c r="A73" s="123" t="s">
        <v>71</v>
      </c>
      <c r="B73" s="119"/>
      <c r="C73" s="119"/>
      <c r="D73" s="119"/>
      <c r="E73" s="119"/>
      <c r="F73" s="120"/>
      <c r="G73" s="120"/>
      <c r="H73" s="120"/>
      <c r="I73" s="120"/>
      <c r="J73" s="120"/>
      <c r="K73" s="120"/>
      <c r="L73" s="120"/>
      <c r="M73" s="120"/>
      <c r="N73" s="127"/>
    </row>
    <row r="74" spans="1:14" x14ac:dyDescent="0.25">
      <c r="A74" s="123" t="s">
        <v>72</v>
      </c>
      <c r="B74" s="119"/>
      <c r="C74" s="119"/>
      <c r="D74" s="119"/>
      <c r="E74" s="119"/>
      <c r="F74" s="120"/>
      <c r="G74" s="120"/>
      <c r="H74" s="120"/>
      <c r="I74" s="120"/>
      <c r="J74" s="120"/>
      <c r="K74" s="120"/>
      <c r="L74" s="120"/>
      <c r="M74" s="120"/>
      <c r="N74" s="127"/>
    </row>
    <row r="75" spans="1:14" s="129" customFormat="1" x14ac:dyDescent="0.25">
      <c r="A75" s="169" t="s">
        <v>73</v>
      </c>
      <c r="B75" s="183">
        <f>B71-SUM(B72:B74)</f>
        <v>9507340.5600000005</v>
      </c>
      <c r="C75" s="183">
        <f t="shared" ref="C75:N75" si="60">C71-SUM(C72:C74)</f>
        <v>-7608995.9199999999</v>
      </c>
      <c r="D75" s="183">
        <f t="shared" si="60"/>
        <v>13564905.26</v>
      </c>
      <c r="E75" s="183">
        <f t="shared" si="60"/>
        <v>0</v>
      </c>
      <c r="F75" s="183">
        <f t="shared" si="60"/>
        <v>0</v>
      </c>
      <c r="G75" s="183">
        <f t="shared" si="60"/>
        <v>0</v>
      </c>
      <c r="H75" s="183">
        <f t="shared" si="60"/>
        <v>0</v>
      </c>
      <c r="I75" s="183">
        <f t="shared" si="60"/>
        <v>0</v>
      </c>
      <c r="J75" s="183">
        <f t="shared" si="60"/>
        <v>0</v>
      </c>
      <c r="K75" s="183">
        <f t="shared" si="60"/>
        <v>0</v>
      </c>
      <c r="L75" s="183">
        <f t="shared" si="60"/>
        <v>0</v>
      </c>
      <c r="M75" s="183">
        <f t="shared" si="60"/>
        <v>0</v>
      </c>
      <c r="N75" s="170">
        <f t="shared" si="60"/>
        <v>0</v>
      </c>
    </row>
    <row r="76" spans="1:14" x14ac:dyDescent="0.25">
      <c r="A76" s="122" t="s">
        <v>26</v>
      </c>
      <c r="B76" s="119">
        <f>SUM(B77:B86)</f>
        <v>287005.10000000003</v>
      </c>
      <c r="C76" s="119">
        <f t="shared" ref="C76:D76" si="61">SUM(C77:C86)</f>
        <v>667319.24</v>
      </c>
      <c r="D76" s="119">
        <f t="shared" si="61"/>
        <v>906031.44000000018</v>
      </c>
      <c r="E76" s="119">
        <f t="shared" ref="E76" si="62">SUM(E77:E86)</f>
        <v>0</v>
      </c>
      <c r="F76" s="119">
        <f t="shared" ref="F76" si="63">SUM(F77:F86)</f>
        <v>0</v>
      </c>
      <c r="G76" s="119">
        <f t="shared" ref="G76" si="64">SUM(G77:G86)</f>
        <v>0</v>
      </c>
      <c r="H76" s="119">
        <f>SUM(H77:H86)</f>
        <v>0</v>
      </c>
      <c r="I76" s="119">
        <f>SUM(I77:I86)</f>
        <v>0</v>
      </c>
      <c r="J76" s="119">
        <f t="shared" ref="J76" si="65">SUM(J77:J86)</f>
        <v>0</v>
      </c>
      <c r="K76" s="119">
        <f t="shared" ref="K76" si="66">SUM(K77:K86)</f>
        <v>0</v>
      </c>
      <c r="L76" s="119">
        <f t="shared" ref="L76:M76" si="67">SUM(L77:L86)</f>
        <v>0</v>
      </c>
      <c r="M76" s="119">
        <f t="shared" si="67"/>
        <v>0</v>
      </c>
      <c r="N76" s="127"/>
    </row>
    <row r="77" spans="1:14" x14ac:dyDescent="0.25">
      <c r="A77" s="123" t="s">
        <v>24</v>
      </c>
      <c r="B77" s="190">
        <v>93381.78</v>
      </c>
      <c r="C77" s="119">
        <v>437097.25999999995</v>
      </c>
      <c r="D77" s="119">
        <v>686746.72000000009</v>
      </c>
      <c r="E77" s="119"/>
      <c r="F77" s="120"/>
      <c r="G77" s="120"/>
      <c r="H77" s="120"/>
      <c r="I77" s="120"/>
      <c r="J77" s="120"/>
      <c r="K77" s="120"/>
      <c r="L77" s="120"/>
      <c r="M77" s="120"/>
      <c r="N77" s="127"/>
    </row>
    <row r="78" spans="1:14" x14ac:dyDescent="0.25">
      <c r="A78" s="123" t="s">
        <v>17</v>
      </c>
      <c r="B78" s="190">
        <v>19791.59</v>
      </c>
      <c r="C78" s="119">
        <v>23954.35</v>
      </c>
      <c r="D78" s="119">
        <v>357.13</v>
      </c>
      <c r="E78" s="119"/>
      <c r="F78" s="120"/>
      <c r="G78" s="120"/>
      <c r="H78" s="120"/>
      <c r="I78" s="120"/>
      <c r="J78" s="120"/>
      <c r="K78" s="120"/>
      <c r="L78" s="120"/>
      <c r="M78" s="120"/>
      <c r="N78" s="127"/>
    </row>
    <row r="79" spans="1:14" x14ac:dyDescent="0.25">
      <c r="A79" s="123" t="s">
        <v>11</v>
      </c>
      <c r="B79" s="190">
        <v>13943</v>
      </c>
      <c r="C79" s="119">
        <v>8974.52</v>
      </c>
      <c r="D79" s="119">
        <v>14592.539999999999</v>
      </c>
      <c r="E79" s="119"/>
      <c r="F79" s="120"/>
      <c r="G79" s="120"/>
      <c r="H79" s="120"/>
      <c r="I79" s="120"/>
      <c r="J79" s="120"/>
      <c r="K79" s="120"/>
      <c r="L79" s="120"/>
      <c r="M79" s="120"/>
      <c r="N79" s="127"/>
    </row>
    <row r="80" spans="1:14" x14ac:dyDescent="0.25">
      <c r="A80" s="123" t="s">
        <v>86</v>
      </c>
      <c r="B80" s="190">
        <v>702</v>
      </c>
      <c r="C80" s="119">
        <v>793.06</v>
      </c>
      <c r="D80" s="119">
        <v>1620</v>
      </c>
      <c r="E80" s="119"/>
      <c r="F80" s="120"/>
      <c r="G80" s="120"/>
      <c r="H80" s="120"/>
      <c r="I80" s="120"/>
      <c r="J80" s="120"/>
      <c r="K80" s="120"/>
      <c r="L80" s="120"/>
      <c r="M80" s="120"/>
      <c r="N80" s="127"/>
    </row>
    <row r="81" spans="1:14" x14ac:dyDescent="0.25">
      <c r="A81" s="123" t="s">
        <v>18</v>
      </c>
      <c r="B81" s="119"/>
      <c r="C81" s="119"/>
      <c r="D81" s="119"/>
      <c r="E81" s="119"/>
      <c r="F81" s="120"/>
      <c r="G81" s="120"/>
      <c r="H81" s="120"/>
      <c r="I81" s="120"/>
      <c r="J81" s="120"/>
      <c r="K81" s="120"/>
      <c r="L81" s="120"/>
      <c r="M81" s="120"/>
      <c r="N81" s="127"/>
    </row>
    <row r="82" spans="1:14" x14ac:dyDescent="0.25">
      <c r="A82" s="123" t="s">
        <v>12</v>
      </c>
      <c r="B82" s="190">
        <v>5968.47</v>
      </c>
      <c r="C82" s="119">
        <v>11526.34</v>
      </c>
      <c r="D82" s="119">
        <v>15120.939999999999</v>
      </c>
      <c r="E82" s="119"/>
      <c r="F82" s="120"/>
      <c r="G82" s="120"/>
      <c r="H82" s="120"/>
      <c r="I82" s="120"/>
      <c r="J82" s="120"/>
      <c r="K82" s="120"/>
      <c r="L82" s="120"/>
      <c r="M82" s="120"/>
      <c r="N82" s="127"/>
    </row>
    <row r="83" spans="1:14" x14ac:dyDescent="0.25">
      <c r="A83" s="123" t="s">
        <v>44</v>
      </c>
      <c r="B83" s="190">
        <v>153218.26000000004</v>
      </c>
      <c r="C83" s="119">
        <v>184973.71</v>
      </c>
      <c r="D83" s="119">
        <v>187594.1100000001</v>
      </c>
      <c r="E83" s="119"/>
      <c r="F83" s="120"/>
      <c r="G83" s="120"/>
      <c r="H83" s="120"/>
      <c r="I83" s="120"/>
      <c r="J83" s="120"/>
      <c r="K83" s="120"/>
      <c r="L83" s="120"/>
      <c r="M83" s="120"/>
      <c r="N83" s="127"/>
    </row>
    <row r="84" spans="1:14" ht="14.25" customHeight="1" x14ac:dyDescent="0.25">
      <c r="A84" s="123" t="s">
        <v>20</v>
      </c>
      <c r="B84" s="128"/>
      <c r="C84" s="119"/>
      <c r="D84" s="125"/>
      <c r="E84" s="119"/>
      <c r="F84" s="120"/>
      <c r="G84" s="120"/>
      <c r="H84" s="120"/>
      <c r="I84" s="120"/>
      <c r="J84" s="121"/>
      <c r="K84" s="120"/>
      <c r="L84" s="120"/>
      <c r="M84" s="120"/>
      <c r="N84" s="127"/>
    </row>
    <row r="85" spans="1:14" ht="14.25" customHeight="1" x14ac:dyDescent="0.25">
      <c r="A85" s="123" t="s">
        <v>21</v>
      </c>
      <c r="B85" s="119"/>
      <c r="C85" s="119"/>
      <c r="D85" s="119"/>
      <c r="E85" s="119"/>
      <c r="F85" s="120"/>
      <c r="G85" s="120"/>
      <c r="H85" s="120"/>
      <c r="I85" s="120"/>
      <c r="J85" s="121"/>
      <c r="K85" s="120"/>
      <c r="L85" s="120"/>
      <c r="M85" s="120"/>
      <c r="N85" s="127"/>
    </row>
    <row r="86" spans="1:14" ht="14.25" customHeight="1" x14ac:dyDescent="0.25">
      <c r="A86" s="123" t="s">
        <v>5</v>
      </c>
      <c r="B86" s="119"/>
      <c r="C86" s="119"/>
      <c r="D86" s="119"/>
      <c r="E86" s="119"/>
      <c r="F86" s="120"/>
      <c r="G86" s="120"/>
      <c r="H86" s="120"/>
      <c r="I86" s="120"/>
      <c r="J86" s="121"/>
      <c r="K86" s="120"/>
      <c r="L86" s="120"/>
      <c r="M86" s="120"/>
      <c r="N86" s="127"/>
    </row>
    <row r="87" spans="1:14" ht="14.25" customHeight="1" x14ac:dyDescent="0.25">
      <c r="A87" s="169" t="s">
        <v>74</v>
      </c>
      <c r="B87" s="183">
        <f>B75-B76</f>
        <v>9220335.4600000009</v>
      </c>
      <c r="C87" s="183">
        <f t="shared" ref="C87:N87" si="68">C75-C76</f>
        <v>-8276315.1600000001</v>
      </c>
      <c r="D87" s="183">
        <f t="shared" si="68"/>
        <v>12658873.82</v>
      </c>
      <c r="E87" s="183">
        <f t="shared" si="68"/>
        <v>0</v>
      </c>
      <c r="F87" s="183">
        <f t="shared" si="68"/>
        <v>0</v>
      </c>
      <c r="G87" s="183">
        <f t="shared" si="68"/>
        <v>0</v>
      </c>
      <c r="H87" s="183">
        <f t="shared" si="68"/>
        <v>0</v>
      </c>
      <c r="I87" s="183">
        <f t="shared" si="68"/>
        <v>0</v>
      </c>
      <c r="J87" s="183">
        <f t="shared" si="68"/>
        <v>0</v>
      </c>
      <c r="K87" s="183">
        <f t="shared" si="68"/>
        <v>0</v>
      </c>
      <c r="L87" s="183">
        <f t="shared" si="68"/>
        <v>0</v>
      </c>
      <c r="M87" s="183">
        <f t="shared" si="68"/>
        <v>0</v>
      </c>
      <c r="N87" s="177">
        <f t="shared" si="68"/>
        <v>0</v>
      </c>
    </row>
    <row r="88" spans="1:14" ht="14.25" customHeight="1" x14ac:dyDescent="0.25">
      <c r="A88" s="123" t="s">
        <v>70</v>
      </c>
      <c r="B88" s="119"/>
      <c r="C88" s="119"/>
      <c r="D88" s="119"/>
      <c r="E88" s="119"/>
      <c r="F88" s="120"/>
      <c r="G88" s="120"/>
      <c r="H88" s="120"/>
      <c r="I88" s="120"/>
      <c r="J88" s="121"/>
      <c r="K88" s="120"/>
      <c r="L88" s="120"/>
      <c r="M88" s="120"/>
      <c r="N88" s="127"/>
    </row>
    <row r="89" spans="1:14" ht="14.25" customHeight="1" x14ac:dyDescent="0.25">
      <c r="A89" s="123" t="s">
        <v>71</v>
      </c>
      <c r="B89" s="119"/>
      <c r="C89" s="119"/>
      <c r="D89" s="119"/>
      <c r="E89" s="119"/>
      <c r="F89" s="120"/>
      <c r="G89" s="120"/>
      <c r="H89" s="120"/>
      <c r="I89" s="120"/>
      <c r="J89" s="121"/>
      <c r="K89" s="120"/>
      <c r="L89" s="120"/>
      <c r="M89" s="120"/>
      <c r="N89" s="127"/>
    </row>
    <row r="90" spans="1:14" ht="14.25" customHeight="1" x14ac:dyDescent="0.25">
      <c r="A90" s="123" t="s">
        <v>72</v>
      </c>
      <c r="B90" s="119"/>
      <c r="C90" s="119"/>
      <c r="D90" s="119"/>
      <c r="E90" s="119"/>
      <c r="F90" s="120"/>
      <c r="G90" s="120"/>
      <c r="H90" s="120"/>
      <c r="I90" s="120"/>
      <c r="J90" s="121"/>
      <c r="K90" s="120"/>
      <c r="L90" s="120"/>
      <c r="M90" s="120"/>
      <c r="N90" s="127"/>
    </row>
    <row r="91" spans="1:14" ht="14.25" customHeight="1" x14ac:dyDescent="0.25">
      <c r="A91" s="122" t="s">
        <v>103</v>
      </c>
      <c r="B91" s="119">
        <f>SUM(B92:B96)</f>
        <v>6372037.5100000007</v>
      </c>
      <c r="C91" s="119">
        <f t="shared" ref="C91:N91" si="69">SUM(C92:C96)</f>
        <v>4957263.92</v>
      </c>
      <c r="D91" s="119">
        <f t="shared" si="69"/>
        <v>5649537.3200000003</v>
      </c>
      <c r="E91" s="119">
        <f t="shared" ref="E91:H91" si="70">SUM(E92:E97)</f>
        <v>0</v>
      </c>
      <c r="F91" s="119">
        <f t="shared" si="70"/>
        <v>0</v>
      </c>
      <c r="G91" s="119">
        <f t="shared" si="70"/>
        <v>0</v>
      </c>
      <c r="H91" s="119">
        <f t="shared" si="70"/>
        <v>0</v>
      </c>
      <c r="I91" s="119">
        <f>SUM(I92:I97)</f>
        <v>0</v>
      </c>
      <c r="J91" s="119">
        <f t="shared" si="69"/>
        <v>0</v>
      </c>
      <c r="K91" s="119">
        <f t="shared" si="69"/>
        <v>0</v>
      </c>
      <c r="L91" s="119">
        <f t="shared" si="69"/>
        <v>0</v>
      </c>
      <c r="M91" s="119">
        <f t="shared" si="69"/>
        <v>0</v>
      </c>
      <c r="N91" s="119">
        <f t="shared" si="69"/>
        <v>0</v>
      </c>
    </row>
    <row r="92" spans="1:14" ht="14.25" customHeight="1" x14ac:dyDescent="0.25">
      <c r="A92" s="123" t="s">
        <v>76</v>
      </c>
      <c r="B92" s="119"/>
      <c r="C92" s="119"/>
      <c r="D92" s="119"/>
      <c r="E92" s="119"/>
      <c r="F92" s="120"/>
      <c r="G92" s="120"/>
      <c r="H92" s="120"/>
      <c r="I92" s="120"/>
      <c r="J92" s="121"/>
      <c r="K92" s="120"/>
      <c r="L92" s="120"/>
      <c r="M92" s="120"/>
      <c r="N92" s="127"/>
    </row>
    <row r="93" spans="1:14" ht="14.25" customHeight="1" x14ac:dyDescent="0.25">
      <c r="A93" s="123" t="s">
        <v>92</v>
      </c>
      <c r="B93" s="119"/>
      <c r="C93" s="119"/>
      <c r="D93" s="119"/>
      <c r="E93" s="119"/>
      <c r="F93" s="120"/>
      <c r="G93" s="120"/>
      <c r="H93" s="120"/>
      <c r="I93" s="120"/>
      <c r="J93" s="121"/>
      <c r="K93" s="120"/>
      <c r="L93" s="120"/>
      <c r="M93" s="120"/>
      <c r="N93" s="127"/>
    </row>
    <row r="94" spans="1:14" ht="14.25" customHeight="1" x14ac:dyDescent="0.25">
      <c r="A94" s="123" t="s">
        <v>78</v>
      </c>
      <c r="B94" s="119"/>
      <c r="C94" s="119"/>
      <c r="D94" s="119"/>
      <c r="E94" s="119"/>
      <c r="F94" s="120"/>
      <c r="G94" s="120"/>
      <c r="H94" s="120"/>
      <c r="I94" s="120"/>
      <c r="J94" s="121"/>
      <c r="K94" s="120"/>
      <c r="L94" s="120"/>
      <c r="M94" s="120"/>
      <c r="N94" s="127"/>
    </row>
    <row r="95" spans="1:14" ht="14.25" customHeight="1" x14ac:dyDescent="0.25">
      <c r="A95" s="123" t="s">
        <v>98</v>
      </c>
      <c r="B95" s="190">
        <v>1512235.28</v>
      </c>
      <c r="C95" s="119">
        <v>886404.45</v>
      </c>
      <c r="D95" s="119">
        <v>2820792.7199999997</v>
      </c>
      <c r="E95" s="119"/>
      <c r="F95" s="120"/>
      <c r="G95" s="120"/>
      <c r="H95" s="120"/>
      <c r="I95" s="120"/>
      <c r="J95" s="121"/>
      <c r="K95" s="120"/>
      <c r="L95" s="120"/>
      <c r="M95" s="120"/>
      <c r="N95" s="127"/>
    </row>
    <row r="96" spans="1:14" ht="14.25" customHeight="1" x14ac:dyDescent="0.25">
      <c r="A96" s="123" t="s">
        <v>138</v>
      </c>
      <c r="B96" s="190">
        <v>4859802.2300000004</v>
      </c>
      <c r="C96" s="119">
        <v>4070859.4699999997</v>
      </c>
      <c r="D96" s="119">
        <v>2828744.6</v>
      </c>
      <c r="E96" s="119"/>
      <c r="F96" s="120"/>
      <c r="G96" s="120"/>
      <c r="H96" s="120"/>
      <c r="I96" s="120"/>
      <c r="J96" s="121"/>
      <c r="K96" s="120"/>
      <c r="L96" s="120"/>
      <c r="M96" s="120"/>
      <c r="N96" s="127"/>
    </row>
    <row r="97" spans="1:14" ht="14.25" customHeight="1" x14ac:dyDescent="0.25">
      <c r="A97" s="123" t="s">
        <v>80</v>
      </c>
      <c r="B97" s="119"/>
      <c r="C97" s="119"/>
      <c r="D97" s="119"/>
      <c r="E97" s="119"/>
      <c r="F97" s="120"/>
      <c r="G97" s="120"/>
      <c r="H97" s="120"/>
      <c r="I97" s="120"/>
      <c r="J97" s="121"/>
      <c r="K97" s="120"/>
      <c r="L97" s="120"/>
      <c r="M97" s="120"/>
      <c r="N97" s="127"/>
    </row>
    <row r="98" spans="1:14" ht="14.25" customHeight="1" x14ac:dyDescent="0.25">
      <c r="A98" s="122" t="s">
        <v>27</v>
      </c>
      <c r="B98" s="119">
        <f>SUM(B99:B103)</f>
        <v>3004070.6399999997</v>
      </c>
      <c r="C98" s="119">
        <f t="shared" ref="C98:N98" si="71">SUM(C99:C103)</f>
        <v>1173708.99</v>
      </c>
      <c r="D98" s="119">
        <f t="shared" si="71"/>
        <v>1173709</v>
      </c>
      <c r="E98" s="119">
        <f t="shared" si="71"/>
        <v>0</v>
      </c>
      <c r="F98" s="119">
        <f t="shared" si="71"/>
        <v>0</v>
      </c>
      <c r="G98" s="119">
        <f t="shared" si="71"/>
        <v>0</v>
      </c>
      <c r="H98" s="119">
        <f t="shared" si="71"/>
        <v>0</v>
      </c>
      <c r="I98" s="119">
        <f>SUM(I99:I103)</f>
        <v>0</v>
      </c>
      <c r="J98" s="119">
        <f t="shared" si="71"/>
        <v>0</v>
      </c>
      <c r="K98" s="119">
        <f t="shared" si="71"/>
        <v>0</v>
      </c>
      <c r="L98" s="119">
        <f t="shared" si="71"/>
        <v>0</v>
      </c>
      <c r="M98" s="119">
        <f t="shared" si="71"/>
        <v>0</v>
      </c>
      <c r="N98" s="119">
        <f t="shared" si="71"/>
        <v>0</v>
      </c>
    </row>
    <row r="99" spans="1:14" ht="14.25" customHeight="1" x14ac:dyDescent="0.25">
      <c r="A99" s="123" t="s">
        <v>96</v>
      </c>
      <c r="B99" s="190">
        <v>1830361.64</v>
      </c>
      <c r="C99" s="119"/>
      <c r="D99" s="119"/>
      <c r="E99" s="119"/>
      <c r="F99" s="120"/>
      <c r="G99" s="120"/>
      <c r="H99" s="120"/>
      <c r="I99" s="7"/>
      <c r="J99" s="121"/>
      <c r="K99" s="120"/>
      <c r="L99" s="119"/>
      <c r="M99" s="120"/>
      <c r="N99" s="127"/>
    </row>
    <row r="100" spans="1:14" ht="14.25" customHeight="1" x14ac:dyDescent="0.25">
      <c r="A100" s="123" t="s">
        <v>121</v>
      </c>
      <c r="B100" s="7"/>
      <c r="C100" s="119"/>
      <c r="D100" s="119"/>
      <c r="E100" s="119"/>
      <c r="F100" s="120"/>
      <c r="G100" s="120"/>
      <c r="H100" s="120"/>
      <c r="I100" s="120"/>
      <c r="J100" s="121"/>
      <c r="K100" s="120"/>
      <c r="L100" s="119"/>
      <c r="M100" s="120"/>
      <c r="N100" s="127"/>
    </row>
    <row r="101" spans="1:14" ht="14.25" customHeight="1" x14ac:dyDescent="0.25">
      <c r="A101" s="123" t="s">
        <v>118</v>
      </c>
      <c r="B101" s="7"/>
      <c r="C101" s="119"/>
      <c r="D101" s="119"/>
      <c r="E101" s="119"/>
      <c r="F101" s="120"/>
      <c r="G101" s="120"/>
      <c r="H101" s="120"/>
      <c r="I101" s="120"/>
      <c r="J101" s="121"/>
      <c r="K101" s="120"/>
      <c r="L101" s="120"/>
      <c r="M101" s="120"/>
      <c r="N101" s="127"/>
    </row>
    <row r="102" spans="1:14" ht="14.25" customHeight="1" x14ac:dyDescent="0.25">
      <c r="A102" s="123" t="s">
        <v>119</v>
      </c>
      <c r="B102" s="119"/>
      <c r="C102" s="119"/>
      <c r="D102" s="119"/>
      <c r="E102" s="119"/>
      <c r="F102" s="120"/>
      <c r="G102" s="120"/>
      <c r="H102" s="120"/>
      <c r="I102" s="120"/>
      <c r="J102" s="121"/>
      <c r="K102" s="120"/>
      <c r="L102" s="120"/>
      <c r="M102" s="120"/>
      <c r="N102" s="127"/>
    </row>
    <row r="103" spans="1:14" ht="14.25" customHeight="1" x14ac:dyDescent="0.25">
      <c r="A103" s="123" t="s">
        <v>374</v>
      </c>
      <c r="B103" s="190">
        <v>1173709</v>
      </c>
      <c r="C103" s="119">
        <v>1173708.99</v>
      </c>
      <c r="D103" s="119">
        <v>1173709</v>
      </c>
      <c r="E103" s="119"/>
      <c r="F103" s="120"/>
      <c r="G103" s="120"/>
      <c r="H103" s="120"/>
      <c r="I103" s="120"/>
      <c r="J103" s="121"/>
      <c r="K103" s="120"/>
      <c r="L103" s="120"/>
      <c r="M103" s="120"/>
      <c r="N103" s="127"/>
    </row>
    <row r="104" spans="1:14" ht="14.25" customHeight="1" x14ac:dyDescent="0.25">
      <c r="A104" s="169" t="s">
        <v>75</v>
      </c>
      <c r="B104" s="183">
        <f>B87+SUM(B88:B90)-B91-B98</f>
        <v>-155772.68999999948</v>
      </c>
      <c r="C104" s="183">
        <f>C87+SUM(C88:C90)-C91-C98</f>
        <v>-14407288.07</v>
      </c>
      <c r="D104" s="183">
        <f t="shared" ref="D104:N104" si="72">D87+SUM(D88:D90)-D91-D98</f>
        <v>5835627.5</v>
      </c>
      <c r="E104" s="183">
        <f t="shared" si="72"/>
        <v>0</v>
      </c>
      <c r="F104" s="183">
        <f t="shared" si="72"/>
        <v>0</v>
      </c>
      <c r="G104" s="183">
        <f t="shared" si="72"/>
        <v>0</v>
      </c>
      <c r="H104" s="183">
        <f t="shared" si="72"/>
        <v>0</v>
      </c>
      <c r="I104" s="183">
        <f>I87+SUM(I88:I90)-I91-I98</f>
        <v>0</v>
      </c>
      <c r="J104" s="183">
        <f t="shared" si="72"/>
        <v>0</v>
      </c>
      <c r="K104" s="183">
        <f t="shared" si="72"/>
        <v>0</v>
      </c>
      <c r="L104" s="183">
        <f t="shared" si="72"/>
        <v>0</v>
      </c>
      <c r="M104" s="183">
        <f t="shared" si="72"/>
        <v>0</v>
      </c>
      <c r="N104" s="177">
        <f t="shared" si="72"/>
        <v>0</v>
      </c>
    </row>
    <row r="105" spans="1:14" ht="14.25" customHeight="1" x14ac:dyDescent="0.25">
      <c r="A105" s="122" t="s">
        <v>120</v>
      </c>
      <c r="B105" s="119">
        <f>SUM(B106:B109)</f>
        <v>2032678.35</v>
      </c>
      <c r="C105" s="119">
        <f t="shared" ref="C105:N105" si="73">SUM(C106:C109)</f>
        <v>2000000</v>
      </c>
      <c r="D105" s="119">
        <f t="shared" si="73"/>
        <v>2938035.57</v>
      </c>
      <c r="E105" s="119">
        <f t="shared" si="73"/>
        <v>0</v>
      </c>
      <c r="F105" s="119">
        <f t="shared" si="73"/>
        <v>0</v>
      </c>
      <c r="G105" s="119">
        <f t="shared" si="73"/>
        <v>0</v>
      </c>
      <c r="H105" s="119">
        <f t="shared" si="73"/>
        <v>0</v>
      </c>
      <c r="I105" s="119">
        <f t="shared" si="73"/>
        <v>0</v>
      </c>
      <c r="J105" s="119">
        <f t="shared" si="73"/>
        <v>0</v>
      </c>
      <c r="K105" s="119">
        <f t="shared" si="73"/>
        <v>0</v>
      </c>
      <c r="L105" s="119">
        <f t="shared" si="73"/>
        <v>0</v>
      </c>
      <c r="M105" s="119">
        <f t="shared" si="73"/>
        <v>0</v>
      </c>
      <c r="N105" s="119">
        <f t="shared" si="73"/>
        <v>0</v>
      </c>
    </row>
    <row r="106" spans="1:14" ht="14.25" customHeight="1" x14ac:dyDescent="0.25">
      <c r="A106" s="123" t="s">
        <v>28</v>
      </c>
      <c r="B106" s="125"/>
      <c r="C106" s="119"/>
      <c r="D106" s="119"/>
      <c r="E106" s="119"/>
      <c r="F106" s="120"/>
      <c r="G106" s="120"/>
      <c r="H106" s="120"/>
      <c r="I106" s="120"/>
      <c r="J106" s="121"/>
      <c r="K106" s="120"/>
      <c r="L106" s="120"/>
      <c r="M106" s="120"/>
      <c r="N106" s="127"/>
    </row>
    <row r="107" spans="1:14" ht="14.25" customHeight="1" x14ac:dyDescent="0.25">
      <c r="A107" s="123" t="s">
        <v>82</v>
      </c>
      <c r="B107" s="190">
        <v>2032678.35</v>
      </c>
      <c r="C107" s="119">
        <v>2000000</v>
      </c>
      <c r="D107" s="119">
        <v>2938035.57</v>
      </c>
      <c r="E107" s="119"/>
      <c r="F107" s="120"/>
      <c r="G107" s="120"/>
      <c r="H107" s="120"/>
      <c r="I107" s="120"/>
      <c r="J107" s="121"/>
      <c r="K107" s="120"/>
      <c r="L107" s="120"/>
      <c r="M107" s="120"/>
      <c r="N107" s="127"/>
    </row>
    <row r="108" spans="1:14" ht="14.25" customHeight="1" x14ac:dyDescent="0.25">
      <c r="A108" s="123" t="s">
        <v>50</v>
      </c>
      <c r="B108" s="119"/>
      <c r="C108" s="119"/>
      <c r="D108" s="119"/>
      <c r="E108" s="119"/>
      <c r="F108" s="120"/>
      <c r="G108" s="120"/>
      <c r="H108" s="120"/>
      <c r="I108" s="120"/>
      <c r="J108" s="121"/>
      <c r="K108" s="120"/>
      <c r="L108" s="120"/>
      <c r="M108" s="120"/>
      <c r="N108" s="127"/>
    </row>
    <row r="109" spans="1:14" ht="14.25" customHeight="1" x14ac:dyDescent="0.25">
      <c r="A109" s="126"/>
      <c r="B109" s="119"/>
      <c r="C109" s="119"/>
      <c r="D109" s="119"/>
      <c r="E109" s="119"/>
      <c r="F109" s="120"/>
      <c r="G109" s="120"/>
      <c r="H109" s="120"/>
      <c r="I109" s="120"/>
      <c r="J109" s="121"/>
      <c r="K109" s="120"/>
      <c r="L109" s="120"/>
      <c r="M109" s="120"/>
      <c r="N109" s="127"/>
    </row>
    <row r="110" spans="1:14" s="129" customFormat="1" ht="14.25" customHeight="1" x14ac:dyDescent="0.25">
      <c r="A110" s="172" t="s">
        <v>102</v>
      </c>
      <c r="B110" s="173">
        <f>B104-B105</f>
        <v>-2188451.0399999996</v>
      </c>
      <c r="C110" s="173">
        <f t="shared" ref="C110:K110" si="74">C104-C105</f>
        <v>-16407288.07</v>
      </c>
      <c r="D110" s="173">
        <f t="shared" si="74"/>
        <v>2897591.93</v>
      </c>
      <c r="E110" s="173">
        <f t="shared" si="74"/>
        <v>0</v>
      </c>
      <c r="F110" s="173">
        <f t="shared" si="74"/>
        <v>0</v>
      </c>
      <c r="G110" s="173">
        <f t="shared" si="74"/>
        <v>0</v>
      </c>
      <c r="H110" s="173">
        <f t="shared" si="74"/>
        <v>0</v>
      </c>
      <c r="I110" s="173">
        <f>I104-I105</f>
        <v>0</v>
      </c>
      <c r="J110" s="173">
        <f t="shared" si="74"/>
        <v>0</v>
      </c>
      <c r="K110" s="173">
        <f t="shared" si="74"/>
        <v>0</v>
      </c>
      <c r="L110" s="173">
        <f>L104-L91-L98-L105</f>
        <v>0</v>
      </c>
      <c r="M110" s="173">
        <f>M104-M91-M98-M105</f>
        <v>0</v>
      </c>
      <c r="N110" s="174">
        <f>SUM(N91:N96)</f>
        <v>0</v>
      </c>
    </row>
    <row r="111" spans="1:14" x14ac:dyDescent="0.25">
      <c r="A111" s="175" t="s">
        <v>13</v>
      </c>
      <c r="B111" s="191">
        <v>-5367763.6099999994</v>
      </c>
      <c r="C111" s="176">
        <f>+B112</f>
        <v>-7556214.6499999985</v>
      </c>
      <c r="D111" s="176">
        <f t="shared" ref="D111:H111" si="75">+C112</f>
        <v>-23963502.719999999</v>
      </c>
      <c r="E111" s="176">
        <f t="shared" si="75"/>
        <v>-21065910.789999999</v>
      </c>
      <c r="F111" s="176">
        <f>+E112</f>
        <v>-21065910.789999999</v>
      </c>
      <c r="G111" s="176">
        <f t="shared" si="75"/>
        <v>-21065910.789999999</v>
      </c>
      <c r="H111" s="176">
        <f t="shared" si="75"/>
        <v>-21065910.789999999</v>
      </c>
      <c r="I111" s="176">
        <f t="shared" ref="I111" si="76">+H112</f>
        <v>-21065910.789999999</v>
      </c>
      <c r="J111" s="176">
        <f t="shared" ref="J111" si="77">+I112</f>
        <v>-21065910.789999999</v>
      </c>
      <c r="K111" s="176">
        <f t="shared" ref="K111" si="78">+J112</f>
        <v>-21065910.789999999</v>
      </c>
      <c r="L111" s="176">
        <f t="shared" ref="L111" si="79">+K112</f>
        <v>-21065910.789999999</v>
      </c>
      <c r="M111" s="176">
        <f t="shared" ref="M111" si="80">+L112</f>
        <v>-21065910.789999999</v>
      </c>
      <c r="N111" s="176">
        <f t="shared" ref="N111" si="81">+M112</f>
        <v>-21065910.789999999</v>
      </c>
    </row>
    <row r="112" spans="1:14" x14ac:dyDescent="0.25">
      <c r="A112" s="171" t="s">
        <v>93</v>
      </c>
      <c r="B112" s="170">
        <f>B110+B111</f>
        <v>-7556214.6499999985</v>
      </c>
      <c r="C112" s="170">
        <f>C110+C111</f>
        <v>-23963502.719999999</v>
      </c>
      <c r="D112" s="192">
        <f t="shared" ref="D112:N112" si="82">D110+D111</f>
        <v>-21065910.789999999</v>
      </c>
      <c r="E112" s="170">
        <f t="shared" si="82"/>
        <v>-21065910.789999999</v>
      </c>
      <c r="F112" s="170">
        <f t="shared" si="82"/>
        <v>-21065910.789999999</v>
      </c>
      <c r="G112" s="170">
        <f t="shared" si="82"/>
        <v>-21065910.789999999</v>
      </c>
      <c r="H112" s="170">
        <f t="shared" si="82"/>
        <v>-21065910.789999999</v>
      </c>
      <c r="I112" s="170">
        <f t="shared" si="82"/>
        <v>-21065910.789999999</v>
      </c>
      <c r="J112" s="170">
        <f t="shared" si="82"/>
        <v>-21065910.789999999</v>
      </c>
      <c r="K112" s="170">
        <f t="shared" si="82"/>
        <v>-21065910.789999999</v>
      </c>
      <c r="L112" s="170">
        <f t="shared" si="82"/>
        <v>-21065910.789999999</v>
      </c>
      <c r="M112" s="170">
        <f t="shared" si="82"/>
        <v>-21065910.789999999</v>
      </c>
      <c r="N112" s="170">
        <f t="shared" si="82"/>
        <v>-21065910.789999999</v>
      </c>
    </row>
    <row r="129" spans="5:5" x14ac:dyDescent="0.25">
      <c r="E129" s="26"/>
    </row>
  </sheetData>
  <mergeCells count="1">
    <mergeCell ref="A1:N1"/>
  </mergeCells>
  <pageMargins left="0.25" right="0.25" top="0.75" bottom="0.75" header="0.3" footer="0.3"/>
  <pageSetup paperSize="8" orientation="landscape" r:id="rId1"/>
  <ignoredErrors>
    <ignoredError sqref="C22:D22 E22:F22 H22:I22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O98"/>
  <sheetViews>
    <sheetView topLeftCell="A4" zoomScale="80" zoomScaleNormal="80" workbookViewId="0">
      <pane xSplit="1" topLeftCell="B1" activePane="topRight" state="frozen"/>
      <selection activeCell="A22" sqref="A22"/>
      <selection pane="topRight" activeCell="F17" sqref="F17"/>
    </sheetView>
  </sheetViews>
  <sheetFormatPr baseColWidth="10" defaultColWidth="9.140625" defaultRowHeight="15" x14ac:dyDescent="0.25"/>
  <cols>
    <col min="1" max="1" width="37.7109375" bestFit="1" customWidth="1"/>
    <col min="2" max="2" width="15.7109375" hidden="1" customWidth="1"/>
    <col min="3" max="3" width="19.42578125" customWidth="1"/>
    <col min="4" max="5" width="16.5703125" customWidth="1"/>
    <col min="6" max="8" width="17.42578125" bestFit="1" customWidth="1"/>
    <col min="9" max="9" width="16.28515625" bestFit="1" customWidth="1"/>
    <col min="10" max="10" width="17.42578125" bestFit="1" customWidth="1"/>
    <col min="11" max="11" width="16.28515625" bestFit="1" customWidth="1"/>
    <col min="12" max="12" width="17.42578125" bestFit="1" customWidth="1"/>
    <col min="13" max="13" width="16.7109375" bestFit="1" customWidth="1"/>
    <col min="14" max="14" width="17.42578125" bestFit="1" customWidth="1"/>
    <col min="15" max="15" width="18.5703125" bestFit="1" customWidth="1"/>
  </cols>
  <sheetData>
    <row r="1" spans="1:15" s="7" customFormat="1" ht="18.75" x14ac:dyDescent="0.25">
      <c r="A1" s="219" t="s">
        <v>88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</row>
    <row r="2" spans="1:15" ht="18.75" x14ac:dyDescent="0.25">
      <c r="A2" s="1" t="s">
        <v>83</v>
      </c>
      <c r="B2" s="1"/>
      <c r="C2" s="4"/>
      <c r="D2" s="4"/>
      <c r="E2" s="4"/>
      <c r="H2" s="1"/>
      <c r="I2" s="1"/>
      <c r="L2" s="4"/>
      <c r="M2" s="4"/>
      <c r="N2" s="4"/>
      <c r="O2" s="4"/>
    </row>
    <row r="3" spans="1:15" ht="18.75" x14ac:dyDescent="0.25">
      <c r="A3" s="1" t="s">
        <v>0</v>
      </c>
      <c r="B3" s="1"/>
      <c r="C3" s="4"/>
      <c r="D3" s="4"/>
      <c r="E3" s="4"/>
      <c r="I3" s="2"/>
      <c r="J3" s="1"/>
      <c r="L3" s="4"/>
      <c r="M3" s="4"/>
      <c r="N3" s="4"/>
      <c r="O3" s="4"/>
    </row>
    <row r="4" spans="1:15" ht="18.75" x14ac:dyDescent="0.25">
      <c r="A4" s="4"/>
      <c r="B4" s="4"/>
      <c r="C4" s="4"/>
      <c r="D4" s="4"/>
      <c r="E4" s="4"/>
      <c r="J4" s="2"/>
      <c r="L4" s="4"/>
      <c r="M4" s="4"/>
      <c r="N4" s="4"/>
      <c r="O4" s="4"/>
    </row>
    <row r="5" spans="1:15" ht="18.75" x14ac:dyDescent="0.25">
      <c r="A5" s="2" t="s">
        <v>1</v>
      </c>
      <c r="B5" s="2"/>
      <c r="C5" s="4"/>
      <c r="D5" s="4"/>
      <c r="E5" s="4"/>
      <c r="I5" s="4"/>
      <c r="J5" s="4"/>
      <c r="K5" s="4"/>
      <c r="L5" s="4"/>
      <c r="M5" s="4"/>
      <c r="N5" s="4"/>
      <c r="O5" s="4"/>
    </row>
    <row r="6" spans="1:15" ht="18.75" x14ac:dyDescent="0.25">
      <c r="A6" s="4"/>
      <c r="B6" s="4"/>
      <c r="C6" s="4"/>
      <c r="D6" s="4"/>
      <c r="E6" s="4"/>
      <c r="I6" s="4"/>
      <c r="J6" s="4"/>
      <c r="K6" s="4"/>
      <c r="L6" s="4"/>
      <c r="M6" s="4"/>
      <c r="N6" s="4"/>
      <c r="O6" s="4"/>
    </row>
    <row r="7" spans="1:15" ht="18.75" x14ac:dyDescent="0.25">
      <c r="A7" s="4"/>
      <c r="B7" s="4"/>
      <c r="C7" s="4"/>
      <c r="D7" s="4"/>
      <c r="E7" s="4"/>
      <c r="I7" s="4"/>
      <c r="J7" s="4"/>
      <c r="K7" s="4"/>
      <c r="L7" s="4"/>
      <c r="M7" s="4"/>
      <c r="N7" s="4"/>
      <c r="O7" s="4"/>
    </row>
    <row r="8" spans="1:15" ht="18.75" x14ac:dyDescent="0.25">
      <c r="A8" s="4"/>
      <c r="B8" s="4"/>
      <c r="C8" s="4"/>
      <c r="D8" s="4"/>
      <c r="E8" s="4"/>
      <c r="I8" s="4"/>
      <c r="J8" s="4"/>
      <c r="K8" s="4"/>
      <c r="L8" s="4"/>
      <c r="M8" s="4"/>
      <c r="N8" s="4"/>
      <c r="O8" s="4"/>
    </row>
    <row r="9" spans="1:15" ht="18.75" x14ac:dyDescent="0.25">
      <c r="A9" s="4"/>
      <c r="B9" s="4"/>
      <c r="C9" s="4"/>
      <c r="D9" s="4"/>
      <c r="E9" s="4"/>
      <c r="I9" s="4"/>
      <c r="J9" s="4"/>
      <c r="K9" s="4"/>
      <c r="L9" s="4"/>
      <c r="M9" s="4"/>
      <c r="N9" s="4"/>
      <c r="O9" s="4"/>
    </row>
    <row r="10" spans="1:15" ht="18.75" x14ac:dyDescent="0.25">
      <c r="A10" s="4"/>
      <c r="B10" s="4"/>
      <c r="C10" s="4"/>
      <c r="D10" s="4"/>
      <c r="E10" s="4"/>
      <c r="I10" s="4"/>
      <c r="J10" s="4"/>
      <c r="K10" s="4"/>
      <c r="L10" s="4"/>
      <c r="M10" s="4"/>
      <c r="N10" s="4"/>
      <c r="O10" s="4"/>
    </row>
    <row r="11" spans="1:15" ht="18.75" x14ac:dyDescent="0.25">
      <c r="A11" s="4"/>
      <c r="B11" s="4"/>
      <c r="C11" s="4"/>
      <c r="D11" s="4"/>
      <c r="E11" s="4"/>
      <c r="I11" s="4"/>
      <c r="J11" s="4"/>
      <c r="K11" s="4"/>
      <c r="L11" s="4"/>
      <c r="M11" s="4"/>
      <c r="N11" s="4"/>
      <c r="O11" s="4"/>
    </row>
    <row r="12" spans="1:15" ht="18.75" x14ac:dyDescent="0.25">
      <c r="A12" s="4"/>
      <c r="B12" s="4"/>
      <c r="C12" s="4"/>
      <c r="D12" s="4"/>
      <c r="E12" s="4"/>
      <c r="I12" s="4"/>
      <c r="J12" s="4"/>
      <c r="K12" s="4"/>
      <c r="L12" s="4"/>
      <c r="M12" s="4"/>
      <c r="N12" s="4"/>
      <c r="O12" s="4"/>
    </row>
    <row r="13" spans="1:15" ht="19.5" thickBot="1" x14ac:dyDescent="0.3">
      <c r="A13" s="4"/>
      <c r="B13" s="4"/>
      <c r="C13" s="4"/>
      <c r="D13" s="4"/>
      <c r="E13" s="4"/>
      <c r="I13" s="4"/>
      <c r="J13" s="4"/>
      <c r="K13" s="4"/>
      <c r="L13" s="4"/>
      <c r="M13" s="4"/>
      <c r="N13" s="4"/>
      <c r="O13" s="4"/>
    </row>
    <row r="14" spans="1:15" ht="16.5" thickBot="1" x14ac:dyDescent="0.3">
      <c r="A14" s="62" t="s">
        <v>16</v>
      </c>
      <c r="B14" s="63"/>
      <c r="C14" s="64">
        <v>44927</v>
      </c>
      <c r="D14" s="64">
        <v>44958</v>
      </c>
      <c r="E14" s="64">
        <v>44986</v>
      </c>
      <c r="F14" s="64">
        <v>45017</v>
      </c>
      <c r="G14" s="64">
        <v>45047</v>
      </c>
      <c r="H14" s="64">
        <v>45078</v>
      </c>
      <c r="I14" s="64">
        <v>45108</v>
      </c>
      <c r="J14" s="64">
        <v>45139</v>
      </c>
      <c r="K14" s="64">
        <v>45170</v>
      </c>
      <c r="L14" s="64">
        <v>45200</v>
      </c>
      <c r="M14" s="64">
        <v>45231</v>
      </c>
      <c r="N14" s="64">
        <v>45261</v>
      </c>
      <c r="O14" s="65" t="s">
        <v>2</v>
      </c>
    </row>
    <row r="15" spans="1:15" ht="16.5" thickBot="1" x14ac:dyDescent="0.3">
      <c r="A15" s="44" t="s">
        <v>3</v>
      </c>
      <c r="B15" s="44"/>
      <c r="C15" s="59">
        <f t="shared" ref="C15:O15" si="0">SUM(C16:C28)</f>
        <v>436514.85</v>
      </c>
      <c r="D15" s="59">
        <f t="shared" si="0"/>
        <v>7115011.5199999996</v>
      </c>
      <c r="E15" s="59">
        <f t="shared" si="0"/>
        <v>5531718.1899999995</v>
      </c>
      <c r="F15" s="59">
        <f t="shared" si="0"/>
        <v>15403554.870000001</v>
      </c>
      <c r="G15" s="59">
        <f t="shared" si="0"/>
        <v>17780478.669999998</v>
      </c>
      <c r="H15" s="59">
        <f t="shared" si="0"/>
        <v>12383930.809999999</v>
      </c>
      <c r="I15" s="59">
        <f t="shared" si="0"/>
        <v>11719692.27</v>
      </c>
      <c r="J15" s="59">
        <f t="shared" si="0"/>
        <v>22242675.090000004</v>
      </c>
      <c r="K15" s="59">
        <f t="shared" si="0"/>
        <v>10653695.49</v>
      </c>
      <c r="L15" s="59">
        <f t="shared" si="0"/>
        <v>25644059.289999999</v>
      </c>
      <c r="M15" s="59">
        <f t="shared" si="0"/>
        <v>10588925.440000001</v>
      </c>
      <c r="N15" s="60">
        <f t="shared" si="0"/>
        <v>13182752.17</v>
      </c>
      <c r="O15" s="61">
        <f t="shared" si="0"/>
        <v>152683008.66</v>
      </c>
    </row>
    <row r="16" spans="1:15" x14ac:dyDescent="0.25">
      <c r="A16" s="14" t="s">
        <v>32</v>
      </c>
      <c r="B16" s="14"/>
      <c r="C16" s="11">
        <v>0</v>
      </c>
      <c r="D16" s="20">
        <v>0</v>
      </c>
      <c r="E16" s="11">
        <v>0</v>
      </c>
      <c r="F16" s="43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24">
        <v>0</v>
      </c>
      <c r="O16" s="109">
        <f>(SUM(C16:N16))*1</f>
        <v>0</v>
      </c>
    </row>
    <row r="17" spans="1:15" x14ac:dyDescent="0.25">
      <c r="A17" s="15" t="s">
        <v>33</v>
      </c>
      <c r="B17" s="15"/>
      <c r="C17" s="5">
        <v>0</v>
      </c>
      <c r="D17" s="21">
        <v>0</v>
      </c>
      <c r="E17" s="5">
        <v>100215.67</v>
      </c>
      <c r="F17" s="40">
        <v>12961050.870000001</v>
      </c>
      <c r="G17" s="5">
        <v>15524100.4</v>
      </c>
      <c r="H17" s="5">
        <v>10537468.75</v>
      </c>
      <c r="I17" s="5">
        <v>5849850.1099999994</v>
      </c>
      <c r="J17" s="5">
        <v>18430034.130000003</v>
      </c>
      <c r="K17" s="5">
        <v>1210791.3700000001</v>
      </c>
      <c r="L17" s="5">
        <v>8803059.290000001</v>
      </c>
      <c r="M17" s="5">
        <v>9490925.4400000013</v>
      </c>
      <c r="N17" s="21">
        <v>10970773.77</v>
      </c>
      <c r="O17" s="109">
        <f t="shared" ref="O17:O28" si="1">(SUM(C17:N17))*1</f>
        <v>93878269.799999997</v>
      </c>
    </row>
    <row r="18" spans="1:15" x14ac:dyDescent="0.25">
      <c r="A18" s="15" t="s">
        <v>34</v>
      </c>
      <c r="B18" s="15"/>
      <c r="C18" s="5">
        <v>90000</v>
      </c>
      <c r="D18" s="21">
        <v>207000</v>
      </c>
      <c r="E18" s="5">
        <v>1368000</v>
      </c>
      <c r="F18" s="40">
        <v>290000</v>
      </c>
      <c r="G18" s="5">
        <v>460000</v>
      </c>
      <c r="H18" s="5">
        <v>432000</v>
      </c>
      <c r="I18" s="5">
        <v>1369121</v>
      </c>
      <c r="J18" s="5">
        <v>1268800</v>
      </c>
      <c r="K18" s="5">
        <v>6291800</v>
      </c>
      <c r="L18" s="5">
        <v>4446000</v>
      </c>
      <c r="M18" s="5">
        <v>1098000</v>
      </c>
      <c r="N18" s="21">
        <v>2126456</v>
      </c>
      <c r="O18" s="109">
        <f t="shared" si="1"/>
        <v>19447177</v>
      </c>
    </row>
    <row r="19" spans="1:15" x14ac:dyDescent="0.25">
      <c r="A19" s="15" t="s">
        <v>35</v>
      </c>
      <c r="B19" s="15"/>
      <c r="C19" s="5">
        <v>346514.85</v>
      </c>
      <c r="D19" s="21">
        <v>1236491</v>
      </c>
      <c r="E19" s="5">
        <v>520500</v>
      </c>
      <c r="F19" s="40">
        <v>4950</v>
      </c>
      <c r="G19" s="5">
        <v>1029703</v>
      </c>
      <c r="H19" s="5">
        <v>504459.54</v>
      </c>
      <c r="I19" s="5">
        <v>1123070.44</v>
      </c>
      <c r="J19" s="5">
        <v>1716632.44</v>
      </c>
      <c r="K19" s="5">
        <v>984000</v>
      </c>
      <c r="L19" s="5">
        <v>1265000</v>
      </c>
      <c r="M19" s="5">
        <v>0</v>
      </c>
      <c r="N19" s="21">
        <v>85000</v>
      </c>
      <c r="O19" s="109">
        <f t="shared" si="1"/>
        <v>8816321.2699999996</v>
      </c>
    </row>
    <row r="20" spans="1:15" x14ac:dyDescent="0.25">
      <c r="A20" s="15" t="s">
        <v>36</v>
      </c>
      <c r="B20" s="15"/>
      <c r="C20" s="5">
        <v>0</v>
      </c>
      <c r="D20" s="21">
        <v>0</v>
      </c>
      <c r="E20" s="5">
        <v>0</v>
      </c>
      <c r="F20" s="40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21">
        <v>0</v>
      </c>
      <c r="O20" s="109">
        <f t="shared" si="1"/>
        <v>0</v>
      </c>
    </row>
    <row r="21" spans="1:15" x14ac:dyDescent="0.25">
      <c r="A21" s="15" t="s">
        <v>37</v>
      </c>
      <c r="B21" s="15"/>
      <c r="C21" s="5">
        <v>0</v>
      </c>
      <c r="D21" s="21">
        <v>0</v>
      </c>
      <c r="E21" s="5">
        <v>3543000</v>
      </c>
      <c r="F21" s="40">
        <v>2147554</v>
      </c>
      <c r="G21" s="5">
        <v>762000</v>
      </c>
      <c r="H21" s="5">
        <v>910000</v>
      </c>
      <c r="I21" s="5">
        <v>3003351.4</v>
      </c>
      <c r="J21" s="5">
        <v>823000</v>
      </c>
      <c r="K21" s="5">
        <v>0</v>
      </c>
      <c r="L21" s="5">
        <v>0</v>
      </c>
      <c r="M21" s="5">
        <v>0</v>
      </c>
      <c r="N21" s="21">
        <v>0</v>
      </c>
      <c r="O21" s="109">
        <f t="shared" si="1"/>
        <v>11188905.4</v>
      </c>
    </row>
    <row r="22" spans="1:15" x14ac:dyDescent="0.25">
      <c r="A22" s="15" t="s">
        <v>38</v>
      </c>
      <c r="B22" s="15"/>
      <c r="C22" s="5">
        <v>0</v>
      </c>
      <c r="D22" s="21">
        <v>0</v>
      </c>
      <c r="E22" s="5">
        <v>0</v>
      </c>
      <c r="F22" s="40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21">
        <v>0</v>
      </c>
      <c r="O22" s="109">
        <f t="shared" si="1"/>
        <v>0</v>
      </c>
    </row>
    <row r="23" spans="1:15" x14ac:dyDescent="0.25">
      <c r="A23" s="15" t="s">
        <v>39</v>
      </c>
      <c r="B23" s="15"/>
      <c r="C23" s="5">
        <v>0</v>
      </c>
      <c r="D23" s="21">
        <v>5668500</v>
      </c>
      <c r="E23" s="5">
        <v>0</v>
      </c>
      <c r="F23" s="40">
        <v>0</v>
      </c>
      <c r="G23" s="5">
        <v>0</v>
      </c>
      <c r="H23" s="5">
        <v>0</v>
      </c>
      <c r="I23" s="5">
        <v>0</v>
      </c>
      <c r="J23" s="5">
        <v>0</v>
      </c>
      <c r="K23" s="5">
        <v>280000</v>
      </c>
      <c r="L23" s="5">
        <v>0</v>
      </c>
      <c r="M23" s="5">
        <v>0</v>
      </c>
      <c r="N23" s="21">
        <v>0</v>
      </c>
      <c r="O23" s="109">
        <f t="shared" si="1"/>
        <v>5948500</v>
      </c>
    </row>
    <row r="24" spans="1:15" x14ac:dyDescent="0.25">
      <c r="A24" s="15" t="s">
        <v>40</v>
      </c>
      <c r="B24" s="15"/>
      <c r="C24" s="5">
        <v>0</v>
      </c>
      <c r="D24" s="21">
        <v>0</v>
      </c>
      <c r="E24" s="5">
        <v>0</v>
      </c>
      <c r="F24" s="40">
        <v>0</v>
      </c>
      <c r="G24" s="5">
        <v>4675.2700000000004</v>
      </c>
      <c r="H24" s="5">
        <v>0</v>
      </c>
      <c r="I24" s="5">
        <f>(384+373495.32)*1</f>
        <v>373879.32</v>
      </c>
      <c r="J24" s="5">
        <v>4208.5200000000004</v>
      </c>
      <c r="K24" s="5">
        <v>14104.12</v>
      </c>
      <c r="L24" s="5">
        <v>0</v>
      </c>
      <c r="M24" s="5">
        <v>0</v>
      </c>
      <c r="N24" s="21">
        <f>(400+122.4)*1</f>
        <v>522.4</v>
      </c>
      <c r="O24" s="109">
        <f t="shared" si="1"/>
        <v>397389.63000000006</v>
      </c>
    </row>
    <row r="25" spans="1:15" x14ac:dyDescent="0.25">
      <c r="A25" s="15" t="s">
        <v>41</v>
      </c>
      <c r="B25" s="15"/>
      <c r="C25" s="5">
        <v>0</v>
      </c>
      <c r="D25" s="21">
        <v>3020.52</v>
      </c>
      <c r="E25" s="5">
        <v>2.52</v>
      </c>
      <c r="F25" s="40">
        <v>0</v>
      </c>
      <c r="G25" s="31">
        <v>0</v>
      </c>
      <c r="H25" s="5">
        <v>2.52</v>
      </c>
      <c r="I25" s="5">
        <v>420</v>
      </c>
      <c r="J25" s="5">
        <v>0</v>
      </c>
      <c r="K25" s="31">
        <v>0</v>
      </c>
      <c r="L25" s="5">
        <v>0</v>
      </c>
      <c r="M25" s="5">
        <v>0</v>
      </c>
      <c r="N25" s="21">
        <v>0</v>
      </c>
      <c r="O25" s="109">
        <f t="shared" si="1"/>
        <v>3445.56</v>
      </c>
    </row>
    <row r="26" spans="1:15" x14ac:dyDescent="0.25">
      <c r="A26" s="15" t="s">
        <v>42</v>
      </c>
      <c r="B26" s="15"/>
      <c r="C26" s="5">
        <v>0</v>
      </c>
      <c r="D26" s="21">
        <v>0</v>
      </c>
      <c r="E26" s="5">
        <v>0</v>
      </c>
      <c r="F26" s="40">
        <v>0</v>
      </c>
      <c r="G26" s="5">
        <v>0</v>
      </c>
      <c r="H26" s="5">
        <v>0</v>
      </c>
      <c r="I26" s="5">
        <v>0</v>
      </c>
      <c r="J26" s="5">
        <v>0</v>
      </c>
      <c r="K26" s="5">
        <v>1733000</v>
      </c>
      <c r="L26" s="5">
        <v>9130000</v>
      </c>
      <c r="M26" s="5">
        <v>0</v>
      </c>
      <c r="N26" s="21">
        <v>0</v>
      </c>
      <c r="O26" s="109">
        <f t="shared" si="1"/>
        <v>10863000</v>
      </c>
    </row>
    <row r="27" spans="1:15" x14ac:dyDescent="0.25">
      <c r="A27" s="15" t="s">
        <v>51</v>
      </c>
      <c r="B27" s="15"/>
      <c r="C27" s="5">
        <v>0</v>
      </c>
      <c r="D27" s="21">
        <v>0</v>
      </c>
      <c r="E27" s="5">
        <v>0</v>
      </c>
      <c r="F27" s="40">
        <v>0</v>
      </c>
      <c r="G27" s="5">
        <v>0</v>
      </c>
      <c r="H27" s="5">
        <v>0</v>
      </c>
      <c r="I27" s="5">
        <v>0</v>
      </c>
      <c r="J27" s="5">
        <v>0</v>
      </c>
      <c r="K27" s="5">
        <v>140000</v>
      </c>
      <c r="L27" s="5">
        <v>2000000</v>
      </c>
      <c r="M27" s="5">
        <v>0</v>
      </c>
      <c r="N27" s="21">
        <v>0</v>
      </c>
      <c r="O27" s="109">
        <f t="shared" si="1"/>
        <v>2140000</v>
      </c>
    </row>
    <row r="28" spans="1:15" ht="15.75" thickBot="1" x14ac:dyDescent="0.3">
      <c r="A28" s="15" t="s">
        <v>43</v>
      </c>
      <c r="B28" s="15"/>
      <c r="C28" s="5">
        <v>0</v>
      </c>
      <c r="D28" s="21">
        <v>0</v>
      </c>
      <c r="E28" s="5">
        <v>0</v>
      </c>
      <c r="F28" s="40">
        <v>0</v>
      </c>
      <c r="G28" s="5">
        <v>0</v>
      </c>
      <c r="H28" s="5">
        <v>0</v>
      </c>
      <c r="I28" s="5">
        <v>0</v>
      </c>
      <c r="J28" s="5">
        <v>0</v>
      </c>
      <c r="K28" s="6">
        <v>0</v>
      </c>
      <c r="L28" s="5">
        <v>0</v>
      </c>
      <c r="M28" s="5">
        <v>0</v>
      </c>
      <c r="N28" s="21">
        <v>0</v>
      </c>
      <c r="O28" s="109">
        <f t="shared" si="1"/>
        <v>0</v>
      </c>
    </row>
    <row r="29" spans="1:15" ht="16.5" thickBot="1" x14ac:dyDescent="0.3">
      <c r="A29" s="47" t="s">
        <v>6</v>
      </c>
      <c r="B29" s="48"/>
      <c r="C29" s="45">
        <f>SUM(C30:C52)</f>
        <v>1654028.9</v>
      </c>
      <c r="D29" s="45">
        <f t="shared" ref="D29:N29" si="2">SUM(D30:D52)</f>
        <v>7996713.2299999995</v>
      </c>
      <c r="E29" s="45">
        <f t="shared" si="2"/>
        <v>6349164.6500000004</v>
      </c>
      <c r="F29" s="45">
        <f t="shared" si="2"/>
        <v>12255871.550000001</v>
      </c>
      <c r="G29" s="45">
        <f t="shared" si="2"/>
        <v>19271153.43</v>
      </c>
      <c r="H29" s="45">
        <f t="shared" si="2"/>
        <v>13650665.380000001</v>
      </c>
      <c r="I29" s="45">
        <f t="shared" si="2"/>
        <v>12211718.189999999</v>
      </c>
      <c r="J29" s="45">
        <f t="shared" si="2"/>
        <v>23640919.629999999</v>
      </c>
      <c r="K29" s="45">
        <f t="shared" si="2"/>
        <v>11476435.27</v>
      </c>
      <c r="L29" s="45">
        <f t="shared" si="2"/>
        <v>23177959.100000001</v>
      </c>
      <c r="M29" s="45">
        <f t="shared" si="2"/>
        <v>15621255.51</v>
      </c>
      <c r="N29" s="46">
        <f t="shared" si="2"/>
        <v>13170399.150000002</v>
      </c>
      <c r="O29" s="115">
        <f>SUM(O30:O52)</f>
        <v>160476283.99000001</v>
      </c>
    </row>
    <row r="30" spans="1:15" x14ac:dyDescent="0.25">
      <c r="A30" s="25" t="s">
        <v>67</v>
      </c>
      <c r="B30" s="34"/>
      <c r="C30" s="41"/>
      <c r="D30" s="42"/>
      <c r="E30" s="41"/>
      <c r="F30" s="33"/>
      <c r="G30" s="41"/>
      <c r="H30" s="33"/>
      <c r="I30" s="41"/>
      <c r="J30" s="33"/>
      <c r="K30" s="41"/>
      <c r="L30" s="33"/>
      <c r="M30" s="41"/>
      <c r="N30" s="33"/>
      <c r="O30" s="116"/>
    </row>
    <row r="31" spans="1:15" x14ac:dyDescent="0.25">
      <c r="A31" s="16" t="s">
        <v>8</v>
      </c>
      <c r="B31" s="17"/>
      <c r="C31" s="5">
        <v>0</v>
      </c>
      <c r="D31" s="21">
        <v>205633.5</v>
      </c>
      <c r="E31" s="5">
        <v>1282988.24</v>
      </c>
      <c r="F31" s="13">
        <v>395715.86</v>
      </c>
      <c r="G31" s="5">
        <v>914209.3</v>
      </c>
      <c r="H31" s="13">
        <v>101281.98</v>
      </c>
      <c r="I31" s="5">
        <v>1038645.8800000001</v>
      </c>
      <c r="J31" s="13">
        <v>803951.62000000011</v>
      </c>
      <c r="K31" s="5">
        <v>109844.82</v>
      </c>
      <c r="L31" s="13">
        <v>703672.77</v>
      </c>
      <c r="M31" s="5">
        <v>655007.11</v>
      </c>
      <c r="N31" s="13">
        <v>351441</v>
      </c>
      <c r="O31" s="109">
        <f>(SUM(C31:N31))*1</f>
        <v>6562392.080000001</v>
      </c>
    </row>
    <row r="32" spans="1:15" x14ac:dyDescent="0.25">
      <c r="A32" s="15"/>
      <c r="B32" s="18"/>
      <c r="C32" s="5"/>
      <c r="D32" s="21"/>
      <c r="E32" s="5"/>
      <c r="F32" s="13"/>
      <c r="G32" s="5"/>
      <c r="H32" s="13"/>
      <c r="I32" s="5"/>
      <c r="J32" s="13"/>
      <c r="K32" s="5"/>
      <c r="L32" s="13"/>
      <c r="M32" s="5"/>
      <c r="N32" s="13"/>
      <c r="O32" s="109"/>
    </row>
    <row r="33" spans="1:15" x14ac:dyDescent="0.25">
      <c r="A33" s="15" t="s">
        <v>68</v>
      </c>
      <c r="B33" s="35"/>
      <c r="C33" s="5"/>
      <c r="D33" s="21"/>
      <c r="E33" s="5"/>
      <c r="F33" s="13"/>
      <c r="G33" s="5"/>
      <c r="H33" s="13"/>
      <c r="I33" s="5"/>
      <c r="J33" s="13"/>
      <c r="K33" s="5"/>
      <c r="L33" s="13"/>
      <c r="M33" s="5"/>
      <c r="N33" s="13"/>
      <c r="O33" s="109"/>
    </row>
    <row r="34" spans="1:15" x14ac:dyDescent="0.25">
      <c r="A34" s="15" t="s">
        <v>47</v>
      </c>
      <c r="B34" s="36"/>
      <c r="C34" s="5"/>
      <c r="D34" s="21"/>
      <c r="E34" s="5"/>
      <c r="F34" s="13"/>
      <c r="G34" s="5"/>
      <c r="H34" s="13"/>
      <c r="I34" s="5"/>
      <c r="J34" s="13"/>
      <c r="K34" s="32"/>
      <c r="L34" s="13"/>
      <c r="M34" s="5"/>
      <c r="N34" s="13"/>
      <c r="O34" s="109"/>
    </row>
    <row r="35" spans="1:15" x14ac:dyDescent="0.25">
      <c r="A35" s="17" t="s">
        <v>46</v>
      </c>
      <c r="B35" s="37"/>
      <c r="C35" s="5">
        <v>0</v>
      </c>
      <c r="D35" s="21">
        <v>0</v>
      </c>
      <c r="E35" s="5">
        <v>0</v>
      </c>
      <c r="F35" s="13">
        <v>0</v>
      </c>
      <c r="G35" s="5">
        <v>0</v>
      </c>
      <c r="H35" s="13">
        <v>0</v>
      </c>
      <c r="I35" s="5">
        <v>198500</v>
      </c>
      <c r="J35" s="13">
        <v>0</v>
      </c>
      <c r="K35" s="32">
        <v>0</v>
      </c>
      <c r="L35" s="13">
        <v>0</v>
      </c>
      <c r="M35" s="5">
        <v>0</v>
      </c>
      <c r="N35" s="13">
        <v>0</v>
      </c>
      <c r="O35" s="109">
        <f t="shared" ref="O35:O41" si="3">(SUM(C35:N35))*1</f>
        <v>198500</v>
      </c>
    </row>
    <row r="36" spans="1:15" x14ac:dyDescent="0.25">
      <c r="A36" s="17" t="s">
        <v>48</v>
      </c>
      <c r="B36" s="37"/>
      <c r="C36" s="5">
        <v>0</v>
      </c>
      <c r="D36" s="21">
        <v>0</v>
      </c>
      <c r="E36" s="5">
        <v>0</v>
      </c>
      <c r="F36" s="13">
        <v>0</v>
      </c>
      <c r="G36" s="5">
        <v>0</v>
      </c>
      <c r="H36" s="13">
        <v>0</v>
      </c>
      <c r="I36" s="5">
        <v>0</v>
      </c>
      <c r="J36" s="13">
        <v>0</v>
      </c>
      <c r="K36" s="5">
        <v>15090</v>
      </c>
      <c r="L36" s="13">
        <v>0</v>
      </c>
      <c r="M36" s="5">
        <v>0</v>
      </c>
      <c r="N36" s="13">
        <v>0</v>
      </c>
      <c r="O36" s="109">
        <f t="shared" si="3"/>
        <v>15090</v>
      </c>
    </row>
    <row r="37" spans="1:15" x14ac:dyDescent="0.25">
      <c r="A37" s="17" t="s">
        <v>45</v>
      </c>
      <c r="B37" s="17"/>
      <c r="C37" s="5">
        <v>0</v>
      </c>
      <c r="D37" s="21">
        <v>0</v>
      </c>
      <c r="E37" s="5">
        <v>100000</v>
      </c>
      <c r="F37" s="13">
        <v>160000</v>
      </c>
      <c r="G37" s="5">
        <v>0</v>
      </c>
      <c r="H37" s="13">
        <v>0</v>
      </c>
      <c r="I37" s="5">
        <v>0</v>
      </c>
      <c r="J37" s="13">
        <v>250000</v>
      </c>
      <c r="K37" s="32">
        <v>0</v>
      </c>
      <c r="L37" s="13">
        <v>0</v>
      </c>
      <c r="M37" s="5">
        <v>0</v>
      </c>
      <c r="N37" s="13">
        <v>0</v>
      </c>
      <c r="O37" s="109">
        <f t="shared" si="3"/>
        <v>510000</v>
      </c>
    </row>
    <row r="38" spans="1:15" x14ac:dyDescent="0.25">
      <c r="A38" s="16" t="s">
        <v>9</v>
      </c>
      <c r="B38" s="17"/>
      <c r="C38" s="5">
        <v>24148</v>
      </c>
      <c r="D38" s="21">
        <v>71718</v>
      </c>
      <c r="E38" s="30">
        <v>588</v>
      </c>
      <c r="F38" s="29">
        <v>24158</v>
      </c>
      <c r="G38" s="30">
        <v>588</v>
      </c>
      <c r="H38" s="29">
        <v>588</v>
      </c>
      <c r="I38" s="5">
        <v>1008</v>
      </c>
      <c r="J38" s="13">
        <v>588</v>
      </c>
      <c r="K38" s="5">
        <v>588</v>
      </c>
      <c r="L38" s="13">
        <v>588</v>
      </c>
      <c r="M38" s="5">
        <v>588</v>
      </c>
      <c r="N38" s="13">
        <v>1176</v>
      </c>
      <c r="O38" s="109">
        <f t="shared" si="3"/>
        <v>126324</v>
      </c>
    </row>
    <row r="39" spans="1:15" x14ac:dyDescent="0.25">
      <c r="A39" s="16" t="s">
        <v>10</v>
      </c>
      <c r="B39" s="17"/>
      <c r="C39" s="5">
        <v>123325</v>
      </c>
      <c r="D39" s="21">
        <v>191400</v>
      </c>
      <c r="E39" s="5">
        <v>221000</v>
      </c>
      <c r="F39" s="13">
        <v>150000</v>
      </c>
      <c r="G39" s="5">
        <v>150000</v>
      </c>
      <c r="H39" s="13">
        <v>150000</v>
      </c>
      <c r="I39" s="5">
        <v>222685.44</v>
      </c>
      <c r="J39" s="13">
        <v>267500</v>
      </c>
      <c r="K39" s="5">
        <v>684014.8</v>
      </c>
      <c r="L39" s="13">
        <v>120000</v>
      </c>
      <c r="M39" s="5">
        <v>387600</v>
      </c>
      <c r="N39" s="13">
        <v>802336</v>
      </c>
      <c r="O39" s="109">
        <f t="shared" si="3"/>
        <v>3469861.24</v>
      </c>
    </row>
    <row r="40" spans="1:15" x14ac:dyDescent="0.25">
      <c r="A40" s="17" t="s">
        <v>19</v>
      </c>
      <c r="B40" s="37"/>
      <c r="C40" s="5">
        <v>0</v>
      </c>
      <c r="D40" s="21">
        <v>146042.16999999998</v>
      </c>
      <c r="E40" s="5">
        <v>0</v>
      </c>
      <c r="F40" s="13">
        <v>69341.490000000005</v>
      </c>
      <c r="G40" s="5">
        <v>0</v>
      </c>
      <c r="H40" s="13">
        <v>0</v>
      </c>
      <c r="I40" s="5">
        <v>0</v>
      </c>
      <c r="J40" s="13">
        <v>0</v>
      </c>
      <c r="K40" s="5">
        <v>0</v>
      </c>
      <c r="L40" s="13">
        <v>0</v>
      </c>
      <c r="M40" s="5">
        <v>127240.38</v>
      </c>
      <c r="N40" s="13">
        <v>0</v>
      </c>
      <c r="O40" s="109">
        <f t="shared" si="3"/>
        <v>342624.04</v>
      </c>
    </row>
    <row r="41" spans="1:15" x14ac:dyDescent="0.25">
      <c r="A41" s="16" t="s">
        <v>49</v>
      </c>
      <c r="B41" s="17"/>
      <c r="C41" s="5">
        <v>4000</v>
      </c>
      <c r="D41" s="21">
        <v>4000</v>
      </c>
      <c r="E41" s="5">
        <v>5000</v>
      </c>
      <c r="F41" s="13">
        <v>5000</v>
      </c>
      <c r="G41" s="5">
        <v>5000</v>
      </c>
      <c r="H41" s="13">
        <v>6250</v>
      </c>
      <c r="I41" s="5">
        <v>6250</v>
      </c>
      <c r="J41" s="13">
        <v>6250</v>
      </c>
      <c r="K41" s="5">
        <v>6250</v>
      </c>
      <c r="L41" s="13">
        <v>16876</v>
      </c>
      <c r="M41" s="5">
        <v>8438</v>
      </c>
      <c r="N41" s="13">
        <v>10550</v>
      </c>
      <c r="O41" s="109">
        <f t="shared" si="3"/>
        <v>83864</v>
      </c>
    </row>
    <row r="42" spans="1:15" x14ac:dyDescent="0.25">
      <c r="A42" s="15" t="s">
        <v>25</v>
      </c>
      <c r="B42" s="36"/>
      <c r="C42" s="5"/>
      <c r="D42" s="21"/>
      <c r="E42" s="5"/>
      <c r="F42" s="13"/>
      <c r="G42" s="5"/>
      <c r="H42" s="13"/>
      <c r="I42" s="5"/>
      <c r="J42" s="13"/>
      <c r="K42" s="32"/>
      <c r="L42" s="13"/>
      <c r="M42" s="5"/>
      <c r="N42" s="13"/>
      <c r="O42" s="109"/>
    </row>
    <row r="43" spans="1:15" x14ac:dyDescent="0.25">
      <c r="A43" s="16" t="s">
        <v>7</v>
      </c>
      <c r="B43" s="17"/>
      <c r="C43" s="5">
        <v>21084</v>
      </c>
      <c r="D43" s="21">
        <v>21153.53</v>
      </c>
      <c r="E43" s="5">
        <v>41662.15</v>
      </c>
      <c r="F43" s="13">
        <v>25462.15</v>
      </c>
      <c r="G43" s="5">
        <v>31441.15</v>
      </c>
      <c r="H43" s="13">
        <v>32364.300000000003</v>
      </c>
      <c r="I43" s="5">
        <v>36394.449999999997</v>
      </c>
      <c r="J43" s="13">
        <v>106322.20000000001</v>
      </c>
      <c r="K43" s="5">
        <v>32869.15</v>
      </c>
      <c r="L43" s="13">
        <v>32105</v>
      </c>
      <c r="M43" s="5">
        <v>42544.3</v>
      </c>
      <c r="N43" s="13">
        <v>64260.15</v>
      </c>
      <c r="O43" s="109">
        <f t="shared" ref="O43:O68" si="4">(SUM(C43:N43))*1</f>
        <v>487662.53</v>
      </c>
    </row>
    <row r="44" spans="1:15" x14ac:dyDescent="0.25">
      <c r="A44" s="17" t="s">
        <v>4</v>
      </c>
      <c r="B44" s="37"/>
      <c r="C44" s="5">
        <v>44353.17</v>
      </c>
      <c r="D44" s="21">
        <v>129435.81999999999</v>
      </c>
      <c r="E44" s="5">
        <v>152321.60999999999</v>
      </c>
      <c r="F44" s="13">
        <v>177188.05000000002</v>
      </c>
      <c r="G44" s="5">
        <v>131940.29</v>
      </c>
      <c r="H44" s="13">
        <v>234815.68000000002</v>
      </c>
      <c r="I44" s="5">
        <v>273007.45</v>
      </c>
      <c r="J44" s="13">
        <v>320622.01</v>
      </c>
      <c r="K44" s="5">
        <v>270443.50999999995</v>
      </c>
      <c r="L44" s="13">
        <v>400402.44999999995</v>
      </c>
      <c r="M44" s="5">
        <v>176563.33</v>
      </c>
      <c r="N44" s="13">
        <v>178594.55</v>
      </c>
      <c r="O44" s="109">
        <f t="shared" si="4"/>
        <v>2489687.92</v>
      </c>
    </row>
    <row r="45" spans="1:15" x14ac:dyDescent="0.25">
      <c r="A45" s="17" t="s">
        <v>22</v>
      </c>
      <c r="B45" s="37"/>
      <c r="C45" s="5">
        <v>0</v>
      </c>
      <c r="D45" s="21">
        <v>0</v>
      </c>
      <c r="E45" s="5">
        <v>0</v>
      </c>
      <c r="F45" s="13">
        <v>0</v>
      </c>
      <c r="G45" s="5">
        <v>0</v>
      </c>
      <c r="H45" s="13">
        <v>0</v>
      </c>
      <c r="I45" s="5">
        <v>0</v>
      </c>
      <c r="J45" s="13">
        <v>28040</v>
      </c>
      <c r="K45" s="5">
        <v>144630</v>
      </c>
      <c r="L45" s="13">
        <v>0</v>
      </c>
      <c r="M45" s="5">
        <v>0</v>
      </c>
      <c r="N45" s="13">
        <v>800</v>
      </c>
      <c r="O45" s="109">
        <f t="shared" si="4"/>
        <v>173470</v>
      </c>
    </row>
    <row r="46" spans="1:15" x14ac:dyDescent="0.25">
      <c r="A46" s="18" t="s">
        <v>27</v>
      </c>
      <c r="B46" s="36"/>
      <c r="C46" s="5">
        <v>45000</v>
      </c>
      <c r="D46" s="21">
        <v>14400</v>
      </c>
      <c r="E46" s="5">
        <v>0</v>
      </c>
      <c r="F46" s="13">
        <v>1519063.2</v>
      </c>
      <c r="G46" s="5">
        <v>2231368.7999999998</v>
      </c>
      <c r="H46" s="13">
        <v>92000</v>
      </c>
      <c r="I46" s="5">
        <v>2036469.17</v>
      </c>
      <c r="J46" s="13">
        <v>4675243.88</v>
      </c>
      <c r="K46" s="5">
        <v>1650195.02</v>
      </c>
      <c r="L46" s="13">
        <v>360661.57999999996</v>
      </c>
      <c r="M46" s="5">
        <v>49692.69</v>
      </c>
      <c r="N46" s="13">
        <v>179845.39</v>
      </c>
      <c r="O46" s="109">
        <f t="shared" ref="O46:O52" si="5">(SUM(C46:N46))*1</f>
        <v>12853939.73</v>
      </c>
    </row>
    <row r="47" spans="1:15" x14ac:dyDescent="0.25">
      <c r="A47" s="18" t="s">
        <v>28</v>
      </c>
      <c r="B47" s="36"/>
      <c r="C47" s="5">
        <v>0</v>
      </c>
      <c r="D47" s="21">
        <v>0</v>
      </c>
      <c r="E47" s="5">
        <v>0</v>
      </c>
      <c r="F47" s="13">
        <v>0</v>
      </c>
      <c r="G47" s="5">
        <v>0</v>
      </c>
      <c r="H47" s="13">
        <v>0</v>
      </c>
      <c r="I47" s="5">
        <v>0</v>
      </c>
      <c r="J47" s="13">
        <v>0</v>
      </c>
      <c r="K47" s="5">
        <v>0</v>
      </c>
      <c r="L47" s="13">
        <v>0</v>
      </c>
      <c r="M47" s="30">
        <v>250000</v>
      </c>
      <c r="N47" s="13">
        <v>0</v>
      </c>
      <c r="O47" s="109">
        <f t="shared" si="5"/>
        <v>250000</v>
      </c>
    </row>
    <row r="48" spans="1:15" x14ac:dyDescent="0.25">
      <c r="A48" s="15" t="s">
        <v>82</v>
      </c>
      <c r="B48" s="18"/>
      <c r="C48" s="5">
        <v>31189.85</v>
      </c>
      <c r="D48" s="21">
        <v>35200</v>
      </c>
      <c r="E48" s="5">
        <v>968000</v>
      </c>
      <c r="F48" s="13">
        <v>980067.93</v>
      </c>
      <c r="G48" s="5">
        <v>268580</v>
      </c>
      <c r="H48" s="13">
        <v>398846.94</v>
      </c>
      <c r="I48" s="5">
        <v>587551.4</v>
      </c>
      <c r="J48" s="13">
        <v>1391974</v>
      </c>
      <c r="K48" s="5">
        <v>275000</v>
      </c>
      <c r="L48" s="13">
        <v>238191.39</v>
      </c>
      <c r="M48" s="5">
        <v>653089</v>
      </c>
      <c r="N48" s="13">
        <v>2279794.73</v>
      </c>
      <c r="O48" s="109">
        <f t="shared" si="5"/>
        <v>8107485.2400000002</v>
      </c>
    </row>
    <row r="49" spans="1:15" x14ac:dyDescent="0.25">
      <c r="A49" s="15" t="s">
        <v>50</v>
      </c>
      <c r="B49" s="18"/>
      <c r="C49" s="5">
        <v>380000</v>
      </c>
      <c r="D49" s="21">
        <v>4341816</v>
      </c>
      <c r="E49" s="5">
        <v>1242961</v>
      </c>
      <c r="F49" s="13">
        <v>239400</v>
      </c>
      <c r="G49" s="5">
        <v>1021320</v>
      </c>
      <c r="H49" s="13">
        <v>63000</v>
      </c>
      <c r="I49" s="5">
        <v>983808.91</v>
      </c>
      <c r="J49" s="13">
        <v>525000</v>
      </c>
      <c r="K49" s="5">
        <v>862400</v>
      </c>
      <c r="L49" s="13">
        <v>82000</v>
      </c>
      <c r="M49" s="5">
        <v>1514350</v>
      </c>
      <c r="N49" s="13">
        <v>1887437</v>
      </c>
      <c r="O49" s="109">
        <f t="shared" si="5"/>
        <v>13143492.91</v>
      </c>
    </row>
    <row r="50" spans="1:15" x14ac:dyDescent="0.25">
      <c r="A50" s="15" t="s">
        <v>29</v>
      </c>
      <c r="B50" s="18"/>
      <c r="C50" s="5">
        <v>980928.88</v>
      </c>
      <c r="D50" s="21">
        <v>2835914.21</v>
      </c>
      <c r="E50" s="5">
        <v>2334643.65</v>
      </c>
      <c r="F50" s="13">
        <v>8372074.8700000001</v>
      </c>
      <c r="G50" s="5">
        <v>14516705.890000001</v>
      </c>
      <c r="H50" s="13">
        <v>12229283.700000001</v>
      </c>
      <c r="I50" s="5">
        <v>6817867.209999999</v>
      </c>
      <c r="J50" s="13">
        <v>4254877.0299999993</v>
      </c>
      <c r="K50" s="5">
        <v>7425109.9699999988</v>
      </c>
      <c r="L50" s="13">
        <v>21223461.91</v>
      </c>
      <c r="M50" s="5">
        <v>11756142.699999999</v>
      </c>
      <c r="N50" s="13">
        <v>7414164.330000001</v>
      </c>
      <c r="O50" s="109">
        <f t="shared" si="5"/>
        <v>100161174.35000001</v>
      </c>
    </row>
    <row r="51" spans="1:15" x14ac:dyDescent="0.25">
      <c r="A51" s="15" t="s">
        <v>30</v>
      </c>
      <c r="B51" s="18"/>
      <c r="C51" s="5">
        <v>0</v>
      </c>
      <c r="D51" s="21">
        <v>0</v>
      </c>
      <c r="E51" s="5">
        <v>0</v>
      </c>
      <c r="F51" s="13">
        <v>0</v>
      </c>
      <c r="G51" s="5">
        <v>0</v>
      </c>
      <c r="H51" s="13">
        <v>0</v>
      </c>
      <c r="I51" s="5">
        <v>0</v>
      </c>
      <c r="J51" s="13">
        <v>10770950.890000001</v>
      </c>
      <c r="K51" s="5">
        <v>0</v>
      </c>
      <c r="L51" s="13">
        <v>0</v>
      </c>
      <c r="M51" s="5">
        <v>0</v>
      </c>
      <c r="N51" s="13">
        <v>0</v>
      </c>
      <c r="O51" s="109">
        <f t="shared" si="5"/>
        <v>10770950.890000001</v>
      </c>
    </row>
    <row r="52" spans="1:15" ht="15.75" thickBot="1" x14ac:dyDescent="0.3">
      <c r="A52" s="19" t="s">
        <v>31</v>
      </c>
      <c r="B52" s="38"/>
      <c r="C52" s="12">
        <v>0</v>
      </c>
      <c r="D52" s="22">
        <v>0</v>
      </c>
      <c r="E52" s="12">
        <v>0</v>
      </c>
      <c r="F52" s="23">
        <v>138400</v>
      </c>
      <c r="G52" s="12">
        <v>0</v>
      </c>
      <c r="H52" s="23">
        <v>342234.78</v>
      </c>
      <c r="I52" s="12">
        <v>9530.2800000000007</v>
      </c>
      <c r="J52" s="23">
        <v>239600</v>
      </c>
      <c r="K52" s="12">
        <v>0</v>
      </c>
      <c r="L52" s="23">
        <v>0</v>
      </c>
      <c r="M52" s="12">
        <v>0</v>
      </c>
      <c r="N52" s="23">
        <v>0</v>
      </c>
      <c r="O52" s="109">
        <f t="shared" si="5"/>
        <v>729765.06</v>
      </c>
    </row>
    <row r="53" spans="1:15" ht="15.75" thickBot="1" x14ac:dyDescent="0.3">
      <c r="A53" s="54" t="s">
        <v>69</v>
      </c>
      <c r="B53" s="55"/>
      <c r="C53" s="56">
        <f t="shared" ref="C53:O53" si="6">C15-C29</f>
        <v>-1217514.0499999998</v>
      </c>
      <c r="D53" s="56">
        <f t="shared" si="6"/>
        <v>-881701.71</v>
      </c>
      <c r="E53" s="56">
        <f t="shared" si="6"/>
        <v>-817446.46000000089</v>
      </c>
      <c r="F53" s="56">
        <f t="shared" si="6"/>
        <v>3147683.3200000003</v>
      </c>
      <c r="G53" s="56">
        <f t="shared" si="6"/>
        <v>-1490674.7600000016</v>
      </c>
      <c r="H53" s="56">
        <f t="shared" si="6"/>
        <v>-1266734.5700000022</v>
      </c>
      <c r="I53" s="56">
        <f t="shared" si="6"/>
        <v>-492025.91999999993</v>
      </c>
      <c r="J53" s="56">
        <f t="shared" si="6"/>
        <v>-1398244.5399999954</v>
      </c>
      <c r="K53" s="56">
        <f t="shared" si="6"/>
        <v>-822739.77999999933</v>
      </c>
      <c r="L53" s="56">
        <f t="shared" si="6"/>
        <v>2466100.1899999976</v>
      </c>
      <c r="M53" s="56">
        <f t="shared" si="6"/>
        <v>-5032330.0699999984</v>
      </c>
      <c r="N53" s="56">
        <f t="shared" si="6"/>
        <v>12353.01999999769</v>
      </c>
      <c r="O53" s="114">
        <f t="shared" si="6"/>
        <v>-7793275.3300000131</v>
      </c>
    </row>
    <row r="54" spans="1:15" x14ac:dyDescent="0.25">
      <c r="A54" s="49" t="s">
        <v>70</v>
      </c>
      <c r="B54" s="37"/>
      <c r="C54" s="13"/>
      <c r="D54" s="5"/>
      <c r="E54" s="13"/>
      <c r="F54" s="5"/>
      <c r="G54" s="13"/>
      <c r="H54" s="5"/>
      <c r="I54" s="13"/>
      <c r="J54" s="5"/>
      <c r="K54" s="13"/>
      <c r="L54" s="5"/>
      <c r="M54" s="21"/>
      <c r="N54" s="21"/>
      <c r="O54" s="109"/>
    </row>
    <row r="55" spans="1:15" x14ac:dyDescent="0.25">
      <c r="A55" s="49" t="s">
        <v>71</v>
      </c>
      <c r="B55" s="37"/>
      <c r="C55" s="13"/>
      <c r="D55" s="5"/>
      <c r="E55" s="13"/>
      <c r="F55" s="5"/>
      <c r="G55" s="13"/>
      <c r="H55" s="5"/>
      <c r="I55" s="13"/>
      <c r="J55" s="5"/>
      <c r="K55" s="13"/>
      <c r="L55" s="5"/>
      <c r="M55" s="21"/>
      <c r="N55" s="21"/>
      <c r="O55" s="109"/>
    </row>
    <row r="56" spans="1:15" ht="15.75" thickBot="1" x14ac:dyDescent="0.3">
      <c r="A56" s="49" t="s">
        <v>72</v>
      </c>
      <c r="B56" s="37"/>
      <c r="C56" s="13"/>
      <c r="D56" s="5"/>
      <c r="E56" s="13"/>
      <c r="F56" s="5"/>
      <c r="G56" s="13"/>
      <c r="H56" s="5"/>
      <c r="I56" s="13"/>
      <c r="J56" s="5"/>
      <c r="K56" s="13"/>
      <c r="L56" s="5"/>
      <c r="M56" s="21"/>
      <c r="N56" s="21"/>
      <c r="O56" s="109"/>
    </row>
    <row r="57" spans="1:15" ht="15.75" thickBot="1" x14ac:dyDescent="0.3">
      <c r="A57" s="54" t="s">
        <v>73</v>
      </c>
      <c r="B57" s="55"/>
      <c r="C57" s="56">
        <f>C53-SUM(C54:C56)</f>
        <v>-1217514.0499999998</v>
      </c>
      <c r="D57" s="56">
        <f t="shared" ref="D57:N57" si="7">D53-SUM(D54:D56)</f>
        <v>-881701.71</v>
      </c>
      <c r="E57" s="56">
        <f t="shared" si="7"/>
        <v>-817446.46000000089</v>
      </c>
      <c r="F57" s="56">
        <f t="shared" si="7"/>
        <v>3147683.3200000003</v>
      </c>
      <c r="G57" s="56">
        <f t="shared" si="7"/>
        <v>-1490674.7600000016</v>
      </c>
      <c r="H57" s="56">
        <f t="shared" si="7"/>
        <v>-1266734.5700000022</v>
      </c>
      <c r="I57" s="56">
        <f t="shared" si="7"/>
        <v>-492025.91999999993</v>
      </c>
      <c r="J57" s="56">
        <f t="shared" si="7"/>
        <v>-1398244.5399999954</v>
      </c>
      <c r="K57" s="56">
        <f t="shared" si="7"/>
        <v>-822739.77999999933</v>
      </c>
      <c r="L57" s="56">
        <f t="shared" si="7"/>
        <v>2466100.1899999976</v>
      </c>
      <c r="M57" s="56">
        <f t="shared" si="7"/>
        <v>-5032330.0699999984</v>
      </c>
      <c r="N57" s="56">
        <f t="shared" si="7"/>
        <v>12353.01999999769</v>
      </c>
      <c r="O57" s="114">
        <f>O53-SUM(O54:O56)</f>
        <v>-7793275.3300000131</v>
      </c>
    </row>
    <row r="58" spans="1:15" x14ac:dyDescent="0.25">
      <c r="A58" s="17" t="s">
        <v>24</v>
      </c>
      <c r="B58" s="37"/>
      <c r="C58" s="13">
        <v>11530.57</v>
      </c>
      <c r="D58" s="5">
        <v>7275.73</v>
      </c>
      <c r="E58" s="13">
        <v>25904.829999999994</v>
      </c>
      <c r="F58" s="5">
        <v>48870.870999999999</v>
      </c>
      <c r="G58" s="13">
        <v>60669.760000000002</v>
      </c>
      <c r="H58" s="5">
        <v>27084.43</v>
      </c>
      <c r="I58" s="13">
        <v>58391.820000000014</v>
      </c>
      <c r="J58" s="5">
        <v>99004.72</v>
      </c>
      <c r="K58" s="13">
        <v>30704.120000000006</v>
      </c>
      <c r="L58" s="5">
        <v>111375.13</v>
      </c>
      <c r="M58" s="21">
        <v>37880.28</v>
      </c>
      <c r="N58" s="21">
        <v>59910.419999999984</v>
      </c>
      <c r="O58" s="109">
        <f>(SUM(C58:N58))*1</f>
        <v>578602.6810000001</v>
      </c>
    </row>
    <row r="59" spans="1:15" x14ac:dyDescent="0.25">
      <c r="A59" s="17" t="s">
        <v>17</v>
      </c>
      <c r="B59" s="37"/>
      <c r="C59" s="13">
        <v>1663.8100000000002</v>
      </c>
      <c r="D59" s="5">
        <v>4729.33</v>
      </c>
      <c r="E59" s="13">
        <v>2318.3200000000002</v>
      </c>
      <c r="F59" s="5">
        <v>2743.44</v>
      </c>
      <c r="G59" s="13">
        <v>8039.26</v>
      </c>
      <c r="H59" s="5">
        <v>8826.4699999999993</v>
      </c>
      <c r="I59" s="13">
        <v>9058.1500000000015</v>
      </c>
      <c r="J59" s="5">
        <v>11669.400000000001</v>
      </c>
      <c r="K59" s="13">
        <v>12799.33</v>
      </c>
      <c r="L59" s="5">
        <v>13226.57</v>
      </c>
      <c r="M59" s="21">
        <v>15394.42</v>
      </c>
      <c r="N59" s="21">
        <v>0</v>
      </c>
      <c r="O59" s="109">
        <f t="shared" si="4"/>
        <v>90468.500000000015</v>
      </c>
    </row>
    <row r="60" spans="1:15" x14ac:dyDescent="0.25">
      <c r="A60" s="16" t="s">
        <v>11</v>
      </c>
      <c r="B60" s="17"/>
      <c r="C60" s="21">
        <v>1215.92</v>
      </c>
      <c r="D60" s="5">
        <v>8510.2400000000016</v>
      </c>
      <c r="E60" s="13">
        <v>7594.24</v>
      </c>
      <c r="F60" s="5">
        <v>3316.8</v>
      </c>
      <c r="G60" s="13">
        <v>2641.64</v>
      </c>
      <c r="H60" s="5">
        <v>4597.41</v>
      </c>
      <c r="I60" s="13">
        <v>5258.0899999999992</v>
      </c>
      <c r="J60" s="5">
        <v>6629.7800000000007</v>
      </c>
      <c r="K60" s="13">
        <v>3566.66</v>
      </c>
      <c r="L60" s="5">
        <v>5753.4400000000023</v>
      </c>
      <c r="M60" s="21">
        <v>2325.25</v>
      </c>
      <c r="N60" s="21">
        <v>7415.0999999999995</v>
      </c>
      <c r="O60" s="109">
        <f t="shared" si="4"/>
        <v>58824.57</v>
      </c>
    </row>
    <row r="61" spans="1:15" x14ac:dyDescent="0.25">
      <c r="A61" s="16" t="s">
        <v>18</v>
      </c>
      <c r="B61" s="37"/>
      <c r="C61" s="31">
        <v>0</v>
      </c>
      <c r="D61" s="5">
        <v>0</v>
      </c>
      <c r="E61" s="13">
        <v>0</v>
      </c>
      <c r="F61" s="5">
        <v>0</v>
      </c>
      <c r="G61" s="13">
        <v>0</v>
      </c>
      <c r="H61" s="5">
        <v>0</v>
      </c>
      <c r="I61" s="13">
        <v>0</v>
      </c>
      <c r="J61" s="5">
        <v>0</v>
      </c>
      <c r="K61" s="13">
        <v>0</v>
      </c>
      <c r="L61" s="5">
        <v>0</v>
      </c>
      <c r="M61" s="21">
        <v>0</v>
      </c>
      <c r="N61" s="21">
        <v>0</v>
      </c>
      <c r="O61" s="109">
        <f t="shared" si="4"/>
        <v>0</v>
      </c>
    </row>
    <row r="62" spans="1:15" x14ac:dyDescent="0.25">
      <c r="A62" s="15" t="s">
        <v>26</v>
      </c>
      <c r="B62" s="18"/>
      <c r="C62" s="21"/>
      <c r="D62" s="5"/>
      <c r="E62" s="13"/>
      <c r="F62" s="5"/>
      <c r="G62" s="13"/>
      <c r="H62" s="5"/>
      <c r="I62" s="13"/>
      <c r="J62" s="5"/>
      <c r="K62" s="13"/>
      <c r="L62" s="32"/>
      <c r="M62" s="31"/>
      <c r="N62" s="21"/>
      <c r="O62" s="109"/>
    </row>
    <row r="63" spans="1:15" x14ac:dyDescent="0.25">
      <c r="A63" s="16" t="s">
        <v>12</v>
      </c>
      <c r="B63" s="17"/>
      <c r="C63" s="21">
        <v>659.39</v>
      </c>
      <c r="D63" s="5">
        <v>1817.37</v>
      </c>
      <c r="E63" s="13">
        <v>3983.38</v>
      </c>
      <c r="F63" s="5">
        <v>2562.2399999999998</v>
      </c>
      <c r="G63" s="13">
        <v>1754.5500000000002</v>
      </c>
      <c r="H63" s="5">
        <v>2736.9700000000003</v>
      </c>
      <c r="I63" s="13">
        <v>3009.65</v>
      </c>
      <c r="J63" s="5">
        <v>3349.18</v>
      </c>
      <c r="K63" s="13">
        <v>2641.09</v>
      </c>
      <c r="L63" s="5">
        <v>3572.5</v>
      </c>
      <c r="M63" s="13">
        <v>1479.2600000000002</v>
      </c>
      <c r="N63" s="21">
        <v>1572.41</v>
      </c>
      <c r="O63" s="109">
        <f t="shared" si="4"/>
        <v>29137.99</v>
      </c>
    </row>
    <row r="64" spans="1:15" x14ac:dyDescent="0.25">
      <c r="A64" s="16" t="s">
        <v>44</v>
      </c>
      <c r="B64" s="17"/>
      <c r="C64" s="21">
        <v>8782.869999999999</v>
      </c>
      <c r="D64" s="5">
        <v>37029.869999999988</v>
      </c>
      <c r="E64" s="13">
        <v>44045.799999999996</v>
      </c>
      <c r="F64" s="5">
        <v>103271.49000000002</v>
      </c>
      <c r="G64" s="13">
        <v>175810.85999999996</v>
      </c>
      <c r="H64" s="5">
        <v>150239.88999999996</v>
      </c>
      <c r="I64" s="13">
        <v>95402.140000000014</v>
      </c>
      <c r="J64" s="5">
        <v>222095.37000000005</v>
      </c>
      <c r="K64" s="13">
        <v>104786.79</v>
      </c>
      <c r="L64" s="5">
        <v>226147.1</v>
      </c>
      <c r="M64" s="13">
        <v>138855.67000000001</v>
      </c>
      <c r="N64" s="21">
        <v>134593.28</v>
      </c>
      <c r="O64" s="109">
        <f t="shared" si="4"/>
        <v>1441061.1300000001</v>
      </c>
    </row>
    <row r="65" spans="1:15" ht="14.25" customHeight="1" x14ac:dyDescent="0.25">
      <c r="A65" s="16" t="s">
        <v>20</v>
      </c>
      <c r="B65" s="17"/>
      <c r="C65" s="21">
        <v>60391.89</v>
      </c>
      <c r="D65" s="5">
        <v>60391.9</v>
      </c>
      <c r="E65" s="13">
        <v>662.79</v>
      </c>
      <c r="F65" s="5">
        <v>60391.88</v>
      </c>
      <c r="G65" s="13">
        <v>60391.89</v>
      </c>
      <c r="H65" s="5">
        <v>44740.04</v>
      </c>
      <c r="I65" s="13">
        <v>0</v>
      </c>
      <c r="J65" s="5">
        <v>44740.04</v>
      </c>
      <c r="K65" s="31">
        <v>0</v>
      </c>
      <c r="L65" s="5">
        <v>0</v>
      </c>
      <c r="M65" s="13">
        <v>105429.84000000001</v>
      </c>
      <c r="N65" s="21">
        <v>82094.97</v>
      </c>
      <c r="O65" s="109">
        <f t="shared" si="4"/>
        <v>519235.24</v>
      </c>
    </row>
    <row r="66" spans="1:15" ht="14.25" customHeight="1" x14ac:dyDescent="0.25">
      <c r="A66" s="16" t="s">
        <v>21</v>
      </c>
      <c r="B66" s="17"/>
      <c r="C66" s="21">
        <v>0</v>
      </c>
      <c r="D66" s="5">
        <v>0</v>
      </c>
      <c r="E66" s="13">
        <v>0</v>
      </c>
      <c r="F66" s="5">
        <v>61750</v>
      </c>
      <c r="G66" s="13">
        <v>50700</v>
      </c>
      <c r="H66" s="5">
        <v>0</v>
      </c>
      <c r="I66" s="13">
        <v>26650</v>
      </c>
      <c r="J66" s="5">
        <v>26000</v>
      </c>
      <c r="K66" s="31">
        <v>0</v>
      </c>
      <c r="L66" s="5">
        <v>0</v>
      </c>
      <c r="M66" s="13">
        <v>0</v>
      </c>
      <c r="N66" s="21">
        <v>0</v>
      </c>
      <c r="O66" s="109">
        <f t="shared" si="4"/>
        <v>165100</v>
      </c>
    </row>
    <row r="67" spans="1:15" ht="14.25" customHeight="1" x14ac:dyDescent="0.25">
      <c r="A67" s="16" t="s">
        <v>23</v>
      </c>
      <c r="B67" s="17"/>
      <c r="C67" s="21">
        <v>0</v>
      </c>
      <c r="D67" s="5">
        <v>0</v>
      </c>
      <c r="E67" s="13">
        <v>0</v>
      </c>
      <c r="F67" s="5">
        <v>0</v>
      </c>
      <c r="G67" s="13">
        <v>0</v>
      </c>
      <c r="H67" s="5">
        <v>0</v>
      </c>
      <c r="I67" s="13">
        <v>0</v>
      </c>
      <c r="J67" s="5">
        <v>0</v>
      </c>
      <c r="K67" s="31">
        <v>0</v>
      </c>
      <c r="L67" s="5">
        <v>0</v>
      </c>
      <c r="M67" s="29">
        <v>250681.96</v>
      </c>
      <c r="N67" s="21">
        <v>0</v>
      </c>
      <c r="O67" s="109">
        <f t="shared" si="4"/>
        <v>250681.96</v>
      </c>
    </row>
    <row r="68" spans="1:15" ht="14.25" customHeight="1" thickBot="1" x14ac:dyDescent="0.3">
      <c r="A68" s="16" t="s">
        <v>5</v>
      </c>
      <c r="B68" s="17"/>
      <c r="C68" s="21">
        <v>0</v>
      </c>
      <c r="D68" s="5">
        <v>0</v>
      </c>
      <c r="E68" s="13">
        <v>0</v>
      </c>
      <c r="F68" s="5">
        <v>0</v>
      </c>
      <c r="G68" s="13">
        <v>0</v>
      </c>
      <c r="H68" s="5">
        <v>0</v>
      </c>
      <c r="I68" s="13">
        <v>0</v>
      </c>
      <c r="J68" s="5">
        <v>0</v>
      </c>
      <c r="K68" s="31">
        <v>0</v>
      </c>
      <c r="L68" s="5">
        <v>178752.86</v>
      </c>
      <c r="M68" s="13">
        <v>126481.49</v>
      </c>
      <c r="N68" s="21">
        <v>0</v>
      </c>
      <c r="O68" s="109">
        <f t="shared" si="4"/>
        <v>305234.34999999998</v>
      </c>
    </row>
    <row r="69" spans="1:15" ht="14.25" customHeight="1" thickBot="1" x14ac:dyDescent="0.3">
      <c r="A69" s="53" t="s">
        <v>74</v>
      </c>
      <c r="B69" s="54"/>
      <c r="C69" s="46">
        <f>C57-SUM(C58:C68)</f>
        <v>-1301758.4999999998</v>
      </c>
      <c r="D69" s="46">
        <f t="shared" ref="D69:O69" si="8">D57-SUM(D58:D68)</f>
        <v>-1001456.1499999999</v>
      </c>
      <c r="E69" s="46">
        <f t="shared" si="8"/>
        <v>-901955.82000000088</v>
      </c>
      <c r="F69" s="46">
        <f t="shared" si="8"/>
        <v>2864776.5990000004</v>
      </c>
      <c r="G69" s="46">
        <f t="shared" si="8"/>
        <v>-1850682.7200000016</v>
      </c>
      <c r="H69" s="46">
        <f t="shared" si="8"/>
        <v>-1504959.7800000021</v>
      </c>
      <c r="I69" s="46">
        <f t="shared" si="8"/>
        <v>-689795.77</v>
      </c>
      <c r="J69" s="46">
        <f t="shared" si="8"/>
        <v>-1811733.0299999954</v>
      </c>
      <c r="K69" s="46">
        <f t="shared" si="8"/>
        <v>-977237.76999999932</v>
      </c>
      <c r="L69" s="46">
        <f t="shared" si="8"/>
        <v>1927272.5899999975</v>
      </c>
      <c r="M69" s="46">
        <f t="shared" si="8"/>
        <v>-5710858.2399999984</v>
      </c>
      <c r="N69" s="46">
        <f t="shared" si="8"/>
        <v>-273233.1600000023</v>
      </c>
      <c r="O69" s="114">
        <f t="shared" si="8"/>
        <v>-11231621.751000013</v>
      </c>
    </row>
    <row r="70" spans="1:15" ht="14.25" customHeight="1" x14ac:dyDescent="0.25">
      <c r="A70" s="49" t="s">
        <v>70</v>
      </c>
      <c r="B70" s="17"/>
      <c r="C70" s="21"/>
      <c r="D70" s="5"/>
      <c r="E70" s="13"/>
      <c r="F70" s="5"/>
      <c r="G70" s="13"/>
      <c r="H70" s="5"/>
      <c r="I70" s="13"/>
      <c r="J70" s="5"/>
      <c r="K70" s="31"/>
      <c r="L70" s="5"/>
      <c r="M70" s="13"/>
      <c r="N70" s="21"/>
      <c r="O70" s="109"/>
    </row>
    <row r="71" spans="1:15" ht="14.25" customHeight="1" x14ac:dyDescent="0.25">
      <c r="A71" s="49" t="s">
        <v>71</v>
      </c>
      <c r="B71" s="17"/>
      <c r="C71" s="21"/>
      <c r="D71" s="5"/>
      <c r="E71" s="13"/>
      <c r="F71" s="5"/>
      <c r="G71" s="13"/>
      <c r="H71" s="5"/>
      <c r="I71" s="13"/>
      <c r="J71" s="5"/>
      <c r="K71" s="31"/>
      <c r="L71" s="5"/>
      <c r="M71" s="13"/>
      <c r="N71" s="21"/>
      <c r="O71" s="109"/>
    </row>
    <row r="72" spans="1:15" ht="14.25" customHeight="1" x14ac:dyDescent="0.25">
      <c r="A72" s="49" t="s">
        <v>72</v>
      </c>
      <c r="B72" s="17"/>
      <c r="C72" s="21"/>
      <c r="D72" s="5"/>
      <c r="E72" s="13"/>
      <c r="F72" s="5"/>
      <c r="G72" s="13"/>
      <c r="H72" s="5"/>
      <c r="I72" s="13"/>
      <c r="J72" s="5"/>
      <c r="K72" s="31"/>
      <c r="L72" s="5"/>
      <c r="M72" s="13"/>
      <c r="N72" s="21"/>
      <c r="O72" s="109"/>
    </row>
    <row r="73" spans="1:15" ht="14.25" customHeight="1" x14ac:dyDescent="0.25">
      <c r="A73" s="50" t="s">
        <v>75</v>
      </c>
      <c r="B73" s="51"/>
      <c r="C73" s="52">
        <f>C69+SUM(C70:C72)</f>
        <v>-1301758.4999999998</v>
      </c>
      <c r="D73" s="52">
        <f t="shared" ref="D73:O73" si="9">D69+SUM(D70:D72)</f>
        <v>-1001456.1499999999</v>
      </c>
      <c r="E73" s="52">
        <f t="shared" si="9"/>
        <v>-901955.82000000088</v>
      </c>
      <c r="F73" s="52">
        <f t="shared" si="9"/>
        <v>2864776.5990000004</v>
      </c>
      <c r="G73" s="52">
        <f t="shared" si="9"/>
        <v>-1850682.7200000016</v>
      </c>
      <c r="H73" s="52">
        <f t="shared" si="9"/>
        <v>-1504959.7800000021</v>
      </c>
      <c r="I73" s="52">
        <f t="shared" si="9"/>
        <v>-689795.77</v>
      </c>
      <c r="J73" s="52">
        <f t="shared" si="9"/>
        <v>-1811733.0299999954</v>
      </c>
      <c r="K73" s="52">
        <f t="shared" si="9"/>
        <v>-977237.76999999932</v>
      </c>
      <c r="L73" s="52">
        <f t="shared" si="9"/>
        <v>1927272.5899999975</v>
      </c>
      <c r="M73" s="52">
        <f t="shared" si="9"/>
        <v>-5710858.2399999984</v>
      </c>
      <c r="N73" s="52">
        <f t="shared" si="9"/>
        <v>-273233.1600000023</v>
      </c>
      <c r="O73" s="113">
        <f t="shared" si="9"/>
        <v>-11231621.751000013</v>
      </c>
    </row>
    <row r="74" spans="1:15" ht="14.25" customHeight="1" x14ac:dyDescent="0.25">
      <c r="A74" s="49" t="s">
        <v>76</v>
      </c>
      <c r="B74" s="17"/>
      <c r="C74" s="21"/>
      <c r="D74" s="5"/>
      <c r="E74" s="13"/>
      <c r="F74" s="5"/>
      <c r="G74" s="13"/>
      <c r="H74" s="5"/>
      <c r="I74" s="13"/>
      <c r="J74" s="5"/>
      <c r="K74" s="31"/>
      <c r="L74" s="5"/>
      <c r="M74" s="13"/>
      <c r="N74" s="21"/>
      <c r="O74" s="109"/>
    </row>
    <row r="75" spans="1:15" ht="14.25" customHeight="1" x14ac:dyDescent="0.25">
      <c r="A75" s="49" t="s">
        <v>77</v>
      </c>
      <c r="B75" s="17"/>
      <c r="C75" s="21"/>
      <c r="D75" s="5"/>
      <c r="E75" s="13"/>
      <c r="F75" s="5"/>
      <c r="G75" s="13"/>
      <c r="H75" s="5"/>
      <c r="I75" s="13"/>
      <c r="J75" s="5"/>
      <c r="K75" s="31"/>
      <c r="L75" s="5"/>
      <c r="M75" s="13"/>
      <c r="N75" s="21"/>
      <c r="O75" s="109"/>
    </row>
    <row r="76" spans="1:15" ht="14.25" customHeight="1" x14ac:dyDescent="0.25">
      <c r="A76" s="49" t="s">
        <v>78</v>
      </c>
      <c r="B76" s="17"/>
      <c r="C76" s="21"/>
      <c r="D76" s="5"/>
      <c r="E76" s="13"/>
      <c r="F76" s="5"/>
      <c r="G76" s="13"/>
      <c r="H76" s="5"/>
      <c r="I76" s="13"/>
      <c r="J76" s="5"/>
      <c r="K76" s="31"/>
      <c r="L76" s="5"/>
      <c r="M76" s="13"/>
      <c r="N76" s="21"/>
      <c r="O76" s="109"/>
    </row>
    <row r="77" spans="1:15" ht="14.25" customHeight="1" x14ac:dyDescent="0.25">
      <c r="A77" s="49" t="s">
        <v>79</v>
      </c>
      <c r="B77" s="17"/>
      <c r="C77" s="21"/>
      <c r="D77" s="5"/>
      <c r="E77" s="13"/>
      <c r="F77" s="5"/>
      <c r="G77" s="13"/>
      <c r="H77" s="5"/>
      <c r="I77" s="13"/>
      <c r="J77" s="5"/>
      <c r="K77" s="31"/>
      <c r="L77" s="5"/>
      <c r="M77" s="13"/>
      <c r="N77" s="21"/>
      <c r="O77" s="109"/>
    </row>
    <row r="78" spans="1:15" ht="14.25" customHeight="1" thickBot="1" x14ac:dyDescent="0.3">
      <c r="A78" s="49" t="s">
        <v>80</v>
      </c>
      <c r="B78" s="17"/>
      <c r="C78" s="21"/>
      <c r="D78" s="5"/>
      <c r="E78" s="13"/>
      <c r="F78" s="5"/>
      <c r="G78" s="13"/>
      <c r="H78" s="5"/>
      <c r="I78" s="13"/>
      <c r="J78" s="5"/>
      <c r="K78" s="31"/>
      <c r="L78" s="5"/>
      <c r="M78" s="13"/>
      <c r="N78" s="21"/>
      <c r="O78" s="110"/>
    </row>
    <row r="79" spans="1:15" s="39" customFormat="1" ht="14.25" customHeight="1" x14ac:dyDescent="0.2">
      <c r="A79" s="57" t="s">
        <v>81</v>
      </c>
      <c r="B79" s="58">
        <f>SUM(B15:B78)</f>
        <v>0</v>
      </c>
      <c r="C79" s="58">
        <f>SUM(C73:C78)</f>
        <v>-1301758.4999999998</v>
      </c>
      <c r="D79" s="58">
        <f t="shared" ref="D79:M79" si="10">SUM(D73:D78)</f>
        <v>-1001456.1499999999</v>
      </c>
      <c r="E79" s="58">
        <f t="shared" si="10"/>
        <v>-901955.82000000088</v>
      </c>
      <c r="F79" s="58">
        <f t="shared" si="10"/>
        <v>2864776.5990000004</v>
      </c>
      <c r="G79" s="58">
        <f t="shared" si="10"/>
        <v>-1850682.7200000016</v>
      </c>
      <c r="H79" s="58">
        <f t="shared" si="10"/>
        <v>-1504959.7800000021</v>
      </c>
      <c r="I79" s="58">
        <f t="shared" si="10"/>
        <v>-689795.77</v>
      </c>
      <c r="J79" s="58">
        <f t="shared" si="10"/>
        <v>-1811733.0299999954</v>
      </c>
      <c r="K79" s="58">
        <f t="shared" si="10"/>
        <v>-977237.76999999932</v>
      </c>
      <c r="L79" s="58">
        <f t="shared" si="10"/>
        <v>1927272.5899999975</v>
      </c>
      <c r="M79" s="58">
        <f t="shared" si="10"/>
        <v>-5710858.2399999984</v>
      </c>
      <c r="N79" s="58">
        <f>SUM(N73:N78)</f>
        <v>-273233.1600000023</v>
      </c>
      <c r="O79" s="111">
        <f>SUM(O73:O78)</f>
        <v>-11231621.751000013</v>
      </c>
    </row>
    <row r="80" spans="1:15" x14ac:dyDescent="0.25">
      <c r="A80" s="3" t="s">
        <v>13</v>
      </c>
      <c r="B80" s="3"/>
      <c r="C80" s="3"/>
      <c r="D80" s="6">
        <f>C81</f>
        <v>-1301758.4999999998</v>
      </c>
      <c r="E80" s="6">
        <f t="shared" ref="E80:K80" si="11">D81</f>
        <v>-2303214.6499999994</v>
      </c>
      <c r="F80" s="6">
        <f t="shared" si="11"/>
        <v>-3205170.47</v>
      </c>
      <c r="G80" s="6">
        <f t="shared" si="11"/>
        <v>-340393.87099999981</v>
      </c>
      <c r="H80" s="6">
        <f t="shared" si="11"/>
        <v>-2191076.5910000014</v>
      </c>
      <c r="I80" s="6">
        <f t="shared" si="11"/>
        <v>-3696036.3710000035</v>
      </c>
      <c r="J80" s="6">
        <f t="shared" si="11"/>
        <v>-4385832.1410000036</v>
      </c>
      <c r="K80" s="6">
        <f t="shared" si="11"/>
        <v>-6197565.1709999992</v>
      </c>
      <c r="L80" s="6">
        <f>K81</f>
        <v>-7174802.9409999987</v>
      </c>
      <c r="M80" s="6">
        <f>L81</f>
        <v>-5247530.3510000017</v>
      </c>
      <c r="N80" s="6">
        <f>M81</f>
        <v>-10958388.591</v>
      </c>
      <c r="O80" s="109"/>
    </row>
    <row r="81" spans="1:15" ht="15.75" thickBot="1" x14ac:dyDescent="0.3">
      <c r="A81" s="8" t="s">
        <v>14</v>
      </c>
      <c r="B81" s="8"/>
      <c r="C81" s="9">
        <f t="shared" ref="C81:N81" si="12">C79+C80</f>
        <v>-1301758.4999999998</v>
      </c>
      <c r="D81" s="9">
        <f>D79+D80</f>
        <v>-2303214.6499999994</v>
      </c>
      <c r="E81" s="9">
        <f t="shared" si="12"/>
        <v>-3205170.47</v>
      </c>
      <c r="F81" s="9">
        <f t="shared" si="12"/>
        <v>-340393.87099999981</v>
      </c>
      <c r="G81" s="9">
        <f t="shared" si="12"/>
        <v>-2191076.5910000014</v>
      </c>
      <c r="H81" s="9">
        <f t="shared" si="12"/>
        <v>-3696036.3710000035</v>
      </c>
      <c r="I81" s="9">
        <f t="shared" si="12"/>
        <v>-4385832.1410000036</v>
      </c>
      <c r="J81" s="9">
        <f t="shared" si="12"/>
        <v>-6197565.1709999992</v>
      </c>
      <c r="K81" s="9">
        <f t="shared" si="12"/>
        <v>-7174802.9409999987</v>
      </c>
      <c r="L81" s="9">
        <f t="shared" si="12"/>
        <v>-5247530.3510000017</v>
      </c>
      <c r="M81" s="9">
        <f t="shared" si="12"/>
        <v>-10958388.591</v>
      </c>
      <c r="N81" s="9">
        <f t="shared" si="12"/>
        <v>-11231621.751000002</v>
      </c>
      <c r="O81" s="112"/>
    </row>
    <row r="98" spans="6:6" x14ac:dyDescent="0.25">
      <c r="F98" s="26"/>
    </row>
  </sheetData>
  <mergeCells count="1">
    <mergeCell ref="A1:O1"/>
  </mergeCells>
  <phoneticPr fontId="1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5F6B-D656-4148-B4FE-5EEAE14C3290}">
  <sheetPr>
    <tabColor theme="3" tint="0.39997558519241921"/>
  </sheetPr>
  <dimension ref="A1:O100"/>
  <sheetViews>
    <sheetView topLeftCell="A16" zoomScaleNormal="100" workbookViewId="0">
      <pane xSplit="1" topLeftCell="C1" activePane="topRight" state="frozen"/>
      <selection activeCell="A22" sqref="A22"/>
      <selection pane="topRight" activeCell="A31" sqref="A31:XFD31"/>
    </sheetView>
  </sheetViews>
  <sheetFormatPr baseColWidth="10" defaultColWidth="9.140625" defaultRowHeight="15" x14ac:dyDescent="0.25"/>
  <cols>
    <col min="1" max="1" width="37.7109375" bestFit="1" customWidth="1"/>
    <col min="2" max="2" width="15.7109375" hidden="1" customWidth="1"/>
    <col min="3" max="3" width="19.42578125" customWidth="1"/>
    <col min="4" max="5" width="16.5703125" customWidth="1"/>
    <col min="6" max="8" width="17.42578125" bestFit="1" customWidth="1"/>
    <col min="9" max="9" width="16.28515625" bestFit="1" customWidth="1"/>
    <col min="10" max="10" width="17.42578125" bestFit="1" customWidth="1"/>
    <col min="11" max="11" width="16.28515625" bestFit="1" customWidth="1"/>
    <col min="12" max="12" width="17.42578125" bestFit="1" customWidth="1"/>
    <col min="13" max="13" width="16.7109375" bestFit="1" customWidth="1"/>
    <col min="14" max="14" width="17.42578125" bestFit="1" customWidth="1"/>
    <col min="15" max="15" width="18.5703125" bestFit="1" customWidth="1"/>
  </cols>
  <sheetData>
    <row r="1" spans="1:15" s="7" customFormat="1" ht="18.75" x14ac:dyDescent="0.25">
      <c r="A1" s="219" t="s">
        <v>88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</row>
    <row r="2" spans="1:15" ht="18.75" x14ac:dyDescent="0.25">
      <c r="A2" s="1" t="s">
        <v>83</v>
      </c>
      <c r="B2" s="1"/>
      <c r="C2" s="4"/>
      <c r="D2" s="4"/>
      <c r="E2" s="4"/>
      <c r="H2" s="1"/>
      <c r="I2" s="1"/>
      <c r="L2" s="4"/>
      <c r="M2" s="4"/>
      <c r="N2" s="4"/>
      <c r="O2" s="4"/>
    </row>
    <row r="3" spans="1:15" ht="18.75" x14ac:dyDescent="0.25">
      <c r="A3" s="1" t="s">
        <v>0</v>
      </c>
      <c r="B3" s="1"/>
      <c r="C3" s="4"/>
      <c r="D3" s="4"/>
      <c r="E3" s="4"/>
      <c r="I3" s="2"/>
      <c r="J3" s="1"/>
      <c r="L3" s="4"/>
      <c r="M3" s="4"/>
      <c r="N3" s="4"/>
      <c r="O3" s="4"/>
    </row>
    <row r="4" spans="1:15" ht="18.75" x14ac:dyDescent="0.25">
      <c r="A4" s="4"/>
      <c r="B4" s="4"/>
      <c r="C4" s="4"/>
      <c r="D4" s="4"/>
      <c r="E4" s="4"/>
      <c r="J4" s="2"/>
      <c r="L4" s="4"/>
      <c r="M4" s="4"/>
      <c r="N4" s="4"/>
      <c r="O4" s="4"/>
    </row>
    <row r="5" spans="1:15" ht="18.75" x14ac:dyDescent="0.25">
      <c r="A5" s="2" t="s">
        <v>52</v>
      </c>
      <c r="B5" s="2"/>
      <c r="C5" s="4"/>
      <c r="D5" s="4"/>
      <c r="E5" s="4"/>
      <c r="I5" s="4"/>
      <c r="J5" s="4"/>
      <c r="K5" s="4"/>
      <c r="L5" s="4"/>
      <c r="M5" s="4"/>
      <c r="N5" s="4"/>
      <c r="O5" s="4"/>
    </row>
    <row r="6" spans="1:15" ht="18.75" x14ac:dyDescent="0.25">
      <c r="A6" s="4"/>
      <c r="B6" s="4"/>
      <c r="C6" s="4"/>
      <c r="D6" s="4"/>
      <c r="E6" s="4"/>
      <c r="I6" s="4"/>
      <c r="J6" s="4"/>
      <c r="K6" s="4"/>
      <c r="L6" s="4"/>
      <c r="M6" s="4"/>
      <c r="N6" s="4"/>
      <c r="O6" s="4"/>
    </row>
    <row r="7" spans="1:15" ht="18.75" x14ac:dyDescent="0.25">
      <c r="A7" s="4"/>
      <c r="B7" s="4"/>
      <c r="C7" s="4"/>
      <c r="D7" s="4"/>
      <c r="E7" s="4"/>
      <c r="I7" s="4"/>
      <c r="J7" s="4"/>
      <c r="K7" s="4"/>
      <c r="L7" s="4"/>
      <c r="M7" s="4"/>
      <c r="N7" s="4"/>
      <c r="O7" s="4"/>
    </row>
    <row r="8" spans="1:15" ht="18.75" x14ac:dyDescent="0.25">
      <c r="A8" s="4"/>
      <c r="B8" s="4"/>
      <c r="C8" s="4"/>
      <c r="D8" s="4"/>
      <c r="E8" s="4"/>
      <c r="I8" s="4"/>
      <c r="J8" s="4"/>
      <c r="K8" s="4"/>
      <c r="L8" s="4"/>
      <c r="M8" s="4"/>
      <c r="N8" s="4"/>
      <c r="O8" s="4"/>
    </row>
    <row r="9" spans="1:15" ht="18.75" x14ac:dyDescent="0.25">
      <c r="A9" s="4"/>
      <c r="B9" s="4"/>
      <c r="C9" s="4"/>
      <c r="D9" s="4"/>
      <c r="E9" s="4"/>
      <c r="I9" s="4"/>
      <c r="J9" s="4"/>
      <c r="K9" s="4"/>
      <c r="L9" s="4"/>
      <c r="M9" s="4"/>
      <c r="N9" s="4"/>
      <c r="O9" s="4"/>
    </row>
    <row r="10" spans="1:15" ht="18.75" x14ac:dyDescent="0.25">
      <c r="A10" s="4"/>
      <c r="B10" s="4"/>
      <c r="C10" s="4"/>
      <c r="D10" s="4"/>
      <c r="E10" s="4"/>
      <c r="I10" s="4"/>
      <c r="J10" s="4"/>
      <c r="K10" s="4"/>
      <c r="L10" s="4"/>
      <c r="M10" s="4"/>
      <c r="N10" s="4"/>
      <c r="O10" s="4"/>
    </row>
    <row r="11" spans="1:15" ht="18.75" x14ac:dyDescent="0.25">
      <c r="A11" s="4"/>
      <c r="B11" s="4"/>
      <c r="C11" s="4"/>
      <c r="D11" s="4"/>
      <c r="E11" s="4"/>
      <c r="I11" s="4"/>
      <c r="J11" s="4"/>
      <c r="K11" s="4"/>
      <c r="L11" s="4"/>
      <c r="M11" s="4"/>
      <c r="N11" s="4"/>
      <c r="O11" s="4"/>
    </row>
    <row r="12" spans="1:15" ht="18.75" x14ac:dyDescent="0.25">
      <c r="A12" s="4"/>
      <c r="B12" s="4"/>
      <c r="C12" s="4"/>
      <c r="D12" s="4"/>
      <c r="E12" s="4"/>
      <c r="I12" s="4"/>
      <c r="J12" s="4"/>
      <c r="K12" s="4"/>
      <c r="L12" s="4"/>
      <c r="M12" s="4"/>
      <c r="N12" s="4"/>
      <c r="O12" s="4"/>
    </row>
    <row r="13" spans="1:15" ht="19.5" thickBot="1" x14ac:dyDescent="0.3">
      <c r="A13" s="4"/>
      <c r="B13" s="4"/>
      <c r="C13" s="4"/>
      <c r="D13" s="4"/>
      <c r="E13" s="4"/>
      <c r="I13" s="4"/>
      <c r="J13" s="4"/>
      <c r="K13" s="4"/>
      <c r="L13" s="4"/>
      <c r="M13" s="4"/>
      <c r="N13" s="4"/>
      <c r="O13" s="4"/>
    </row>
    <row r="14" spans="1:15" ht="16.5" thickBot="1" x14ac:dyDescent="0.3">
      <c r="A14" s="69" t="s">
        <v>16</v>
      </c>
      <c r="B14" s="70"/>
      <c r="C14" s="71">
        <v>44927</v>
      </c>
      <c r="D14" s="71">
        <v>44958</v>
      </c>
      <c r="E14" s="71">
        <v>44986</v>
      </c>
      <c r="F14" s="71">
        <v>45017</v>
      </c>
      <c r="G14" s="71">
        <v>45047</v>
      </c>
      <c r="H14" s="71">
        <v>45078</v>
      </c>
      <c r="I14" s="71">
        <v>45108</v>
      </c>
      <c r="J14" s="71">
        <v>45139</v>
      </c>
      <c r="K14" s="71">
        <v>45170</v>
      </c>
      <c r="L14" s="71">
        <v>45200</v>
      </c>
      <c r="M14" s="71">
        <v>45231</v>
      </c>
      <c r="N14" s="71">
        <v>45261</v>
      </c>
      <c r="O14" s="72" t="s">
        <v>2</v>
      </c>
    </row>
    <row r="15" spans="1:15" ht="15.75" x14ac:dyDescent="0.25">
      <c r="A15" s="27" t="s">
        <v>15</v>
      </c>
      <c r="B15" s="28">
        <v>186</v>
      </c>
      <c r="C15" s="28">
        <v>196</v>
      </c>
      <c r="D15" s="28">
        <v>207.5</v>
      </c>
      <c r="E15" s="28">
        <v>221</v>
      </c>
      <c r="F15" s="28">
        <v>237</v>
      </c>
      <c r="G15" s="28">
        <v>255</v>
      </c>
      <c r="H15" s="28">
        <v>273.5</v>
      </c>
      <c r="I15" s="28">
        <v>347.5</v>
      </c>
      <c r="J15" s="28">
        <v>347.5</v>
      </c>
      <c r="K15" s="28">
        <v>347.5</v>
      </c>
      <c r="L15" s="28">
        <v>358</v>
      </c>
      <c r="M15" s="28">
        <v>788.25</v>
      </c>
      <c r="N15" s="28">
        <f>AVERAGE(B15:M15)</f>
        <v>313.72916666666669</v>
      </c>
      <c r="O15" s="28">
        <v>350</v>
      </c>
    </row>
    <row r="16" spans="1:15" s="7" customFormat="1" ht="15.75" x14ac:dyDescent="0.25">
      <c r="A16" s="80"/>
      <c r="B16" s="81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</row>
    <row r="17" spans="1:15" ht="15.75" x14ac:dyDescent="0.25">
      <c r="A17" s="68" t="s">
        <v>3</v>
      </c>
      <c r="B17" s="68"/>
      <c r="C17" s="87">
        <f>SUM(C19:C30)</f>
        <v>2227.1165816326529</v>
      </c>
      <c r="D17" s="87">
        <f t="shared" ref="D17:O17" si="0">SUM(D18:D30)</f>
        <v>34289.212144578312</v>
      </c>
      <c r="E17" s="87">
        <f t="shared" si="0"/>
        <v>25030.399049773754</v>
      </c>
      <c r="F17" s="87">
        <f t="shared" si="0"/>
        <v>64993.902405063302</v>
      </c>
      <c r="G17" s="87">
        <f t="shared" si="0"/>
        <v>69727.367333333343</v>
      </c>
      <c r="H17" s="87">
        <f t="shared" si="0"/>
        <v>45279.454515539306</v>
      </c>
      <c r="I17" s="87">
        <f t="shared" si="0"/>
        <v>33725.733151079141</v>
      </c>
      <c r="J17" s="87">
        <f t="shared" si="0"/>
        <v>64007.698100719434</v>
      </c>
      <c r="K17" s="87">
        <f t="shared" si="0"/>
        <v>30658.116517985614</v>
      </c>
      <c r="L17" s="87">
        <f t="shared" si="0"/>
        <v>71631.450530726259</v>
      </c>
      <c r="M17" s="87">
        <f t="shared" si="0"/>
        <v>13433.460754836666</v>
      </c>
      <c r="N17" s="87">
        <f t="shared" si="0"/>
        <v>42019.530125506346</v>
      </c>
      <c r="O17" s="87">
        <f t="shared" si="0"/>
        <v>436237.16759999999</v>
      </c>
    </row>
    <row r="18" spans="1:15" x14ac:dyDescent="0.25">
      <c r="A18" s="14" t="s">
        <v>32</v>
      </c>
      <c r="B18" s="14"/>
      <c r="C18" s="88">
        <f>'FLUJO DE CAJA ARS2023'!C16/'FLUJO DE CAJA USD2023 '!C$15</f>
        <v>0</v>
      </c>
      <c r="D18" s="88">
        <f>'FLUJO DE CAJA ARS2023'!D16/'FLUJO DE CAJA USD2023 '!D$15</f>
        <v>0</v>
      </c>
      <c r="E18" s="88">
        <f>'FLUJO DE CAJA ARS2023'!E16/'FLUJO DE CAJA USD2023 '!E$15</f>
        <v>0</v>
      </c>
      <c r="F18" s="88">
        <f>'FLUJO DE CAJA ARS2023'!F16/'FLUJO DE CAJA USD2023 '!F$15</f>
        <v>0</v>
      </c>
      <c r="G18" s="88">
        <f>'FLUJO DE CAJA ARS2023'!G16/'FLUJO DE CAJA USD2023 '!G$15</f>
        <v>0</v>
      </c>
      <c r="H18" s="88">
        <f>'FLUJO DE CAJA ARS2023'!H16/'FLUJO DE CAJA USD2023 '!H$15</f>
        <v>0</v>
      </c>
      <c r="I18" s="88">
        <f>'FLUJO DE CAJA ARS2023'!I16/'FLUJO DE CAJA USD2023 '!I$15</f>
        <v>0</v>
      </c>
      <c r="J18" s="88">
        <f>'FLUJO DE CAJA ARS2023'!J16/'FLUJO DE CAJA USD2023 '!J$15</f>
        <v>0</v>
      </c>
      <c r="K18" s="88">
        <f>'FLUJO DE CAJA ARS2023'!K16/'FLUJO DE CAJA USD2023 '!K$15</f>
        <v>0</v>
      </c>
      <c r="L18" s="88">
        <f>'FLUJO DE CAJA ARS2023'!L16/'FLUJO DE CAJA USD2023 '!L$15</f>
        <v>0</v>
      </c>
      <c r="M18" s="88">
        <f>'FLUJO DE CAJA ARS2023'!M16/'FLUJO DE CAJA USD2023 '!M$15</f>
        <v>0</v>
      </c>
      <c r="N18" s="88">
        <f>'FLUJO DE CAJA ARS2023'!N16/'FLUJO DE CAJA USD2023 '!N$15</f>
        <v>0</v>
      </c>
      <c r="O18" s="88">
        <f>'FLUJO DE CAJA ARS2023'!O16/'FLUJO DE CAJA USD2023 '!O$15</f>
        <v>0</v>
      </c>
    </row>
    <row r="19" spans="1:15" x14ac:dyDescent="0.25">
      <c r="A19" s="15" t="s">
        <v>33</v>
      </c>
      <c r="B19" s="15"/>
      <c r="C19" s="88">
        <f>'FLUJO DE CAJA ARS2023'!C17/'FLUJO DE CAJA USD2023 '!$C$15</f>
        <v>0</v>
      </c>
      <c r="D19" s="88">
        <f>'FLUJO DE CAJA ARS2023'!D17/'FLUJO DE CAJA USD2023 '!D$15</f>
        <v>0</v>
      </c>
      <c r="E19" s="88">
        <f>'FLUJO DE CAJA ARS2023'!E17/'FLUJO DE CAJA USD2023 '!E$15</f>
        <v>453.46457013574661</v>
      </c>
      <c r="F19" s="88">
        <f>'FLUJO DE CAJA ARS2023'!F17/'FLUJO DE CAJA USD2023 '!F$15</f>
        <v>54687.978354430386</v>
      </c>
      <c r="G19" s="88">
        <f>'FLUJO DE CAJA ARS2023'!G17/'FLUJO DE CAJA USD2023 '!G$15</f>
        <v>60878.825098039219</v>
      </c>
      <c r="H19" s="88">
        <f>'FLUJO DE CAJA ARS2023'!H17/'FLUJO DE CAJA USD2023 '!H$15</f>
        <v>38528.222120658138</v>
      </c>
      <c r="I19" s="88">
        <f>'FLUJO DE CAJA ARS2023'!I17/'FLUJO DE CAJA USD2023 '!I$15</f>
        <v>16834.10103597122</v>
      </c>
      <c r="J19" s="88">
        <f>'FLUJO DE CAJA ARS2023'!J17/'FLUJO DE CAJA USD2023 '!J$15</f>
        <v>53036.069438848928</v>
      </c>
      <c r="K19" s="88">
        <f>'FLUJO DE CAJA ARS2023'!K17/'FLUJO DE CAJA USD2023 '!K$15</f>
        <v>3484.291712230216</v>
      </c>
      <c r="L19" s="88">
        <f>'FLUJO DE CAJA ARS2023'!L17/'FLUJO DE CAJA USD2023 '!L$15</f>
        <v>24589.551089385477</v>
      </c>
      <c r="M19" s="88">
        <f>'FLUJO DE CAJA ARS2023'!M17/'FLUJO DE CAJA USD2023 '!M$15</f>
        <v>12040.50166825246</v>
      </c>
      <c r="N19" s="88">
        <f>'FLUJO DE CAJA ARS2023'!N17/'FLUJO DE CAJA USD2023 '!N$15</f>
        <v>34968.931599707816</v>
      </c>
      <c r="O19" s="88">
        <f>'FLUJO DE CAJA ARS2023'!O17/'FLUJO DE CAJA USD2023 '!O$15</f>
        <v>268223.62799999997</v>
      </c>
    </row>
    <row r="20" spans="1:15" x14ac:dyDescent="0.25">
      <c r="A20" s="15" t="s">
        <v>34</v>
      </c>
      <c r="B20" s="15"/>
      <c r="C20" s="88">
        <f>'FLUJO DE CAJA ARS2023'!C18/'FLUJO DE CAJA USD2023 '!$C$15</f>
        <v>459.18367346938777</v>
      </c>
      <c r="D20" s="88">
        <f>'FLUJO DE CAJA ARS2023'!D18/'FLUJO DE CAJA USD2023 '!D$15</f>
        <v>997.59036144578317</v>
      </c>
      <c r="E20" s="88">
        <f>'FLUJO DE CAJA ARS2023'!E18/'FLUJO DE CAJA USD2023 '!E$15</f>
        <v>6190.0452488687779</v>
      </c>
      <c r="F20" s="88">
        <f>'FLUJO DE CAJA ARS2023'!F18/'FLUJO DE CAJA USD2023 '!F$15</f>
        <v>1223.6286919831223</v>
      </c>
      <c r="G20" s="88">
        <f>'FLUJO DE CAJA ARS2023'!G18/'FLUJO DE CAJA USD2023 '!G$15</f>
        <v>1803.9215686274511</v>
      </c>
      <c r="H20" s="88">
        <f>'FLUJO DE CAJA ARS2023'!H18/'FLUJO DE CAJA USD2023 '!H$15</f>
        <v>1579.5246800731261</v>
      </c>
      <c r="I20" s="88">
        <f>'FLUJO DE CAJA ARS2023'!I18/'FLUJO DE CAJA USD2023 '!I$15</f>
        <v>3939.9165467625899</v>
      </c>
      <c r="J20" s="88">
        <f>'FLUJO DE CAJA ARS2023'!J18/'FLUJO DE CAJA USD2023 '!J$15</f>
        <v>3651.223021582734</v>
      </c>
      <c r="K20" s="88">
        <f>'FLUJO DE CAJA ARS2023'!K18/'FLUJO DE CAJA USD2023 '!K$15</f>
        <v>18105.899280575541</v>
      </c>
      <c r="L20" s="88">
        <f>'FLUJO DE CAJA ARS2023'!L18/'FLUJO DE CAJA USD2023 '!L$15</f>
        <v>12418.994413407821</v>
      </c>
      <c r="M20" s="88">
        <f>'FLUJO DE CAJA ARS2023'!M18/'FLUJO DE CAJA USD2023 '!M$15</f>
        <v>1392.9590865842056</v>
      </c>
      <c r="N20" s="88">
        <f>'FLUJO DE CAJA ARS2023'!N18/'FLUJO DE CAJA USD2023 '!N$15</f>
        <v>6777.9990703233943</v>
      </c>
      <c r="O20" s="88">
        <f>'FLUJO DE CAJA ARS2023'!O18/'FLUJO DE CAJA USD2023 '!O$15</f>
        <v>55563.362857142856</v>
      </c>
    </row>
    <row r="21" spans="1:15" x14ac:dyDescent="0.25">
      <c r="A21" s="15" t="s">
        <v>35</v>
      </c>
      <c r="B21" s="15"/>
      <c r="C21" s="88">
        <f>'FLUJO DE CAJA ARS2023'!C19/'FLUJO DE CAJA USD2023 '!$C$15</f>
        <v>1767.9329081632652</v>
      </c>
      <c r="D21" s="88">
        <f>'FLUJO DE CAJA ARS2023'!D19/'FLUJO DE CAJA USD2023 '!D$15</f>
        <v>5958.9927710843376</v>
      </c>
      <c r="E21" s="88">
        <f>'FLUJO DE CAJA ARS2023'!E19/'FLUJO DE CAJA USD2023 '!E$15</f>
        <v>2355.2036199095023</v>
      </c>
      <c r="F21" s="88">
        <f>'FLUJO DE CAJA ARS2023'!F19/'FLUJO DE CAJA USD2023 '!F$15</f>
        <v>20.88607594936709</v>
      </c>
      <c r="G21" s="88">
        <f>'FLUJO DE CAJA ARS2023'!G19/'FLUJO DE CAJA USD2023 '!G$15</f>
        <v>4038.0509803921568</v>
      </c>
      <c r="H21" s="88">
        <f>'FLUJO DE CAJA ARS2023'!H19/'FLUJO DE CAJA USD2023 '!H$15</f>
        <v>1844.4590127970748</v>
      </c>
      <c r="I21" s="88">
        <f>'FLUJO DE CAJA ARS2023'!I19/'FLUJO DE CAJA USD2023 '!I$15</f>
        <v>3231.8573812949639</v>
      </c>
      <c r="J21" s="88">
        <f>'FLUJO DE CAJA ARS2023'!J19/'FLUJO DE CAJA USD2023 '!J$15</f>
        <v>4939.9494676258992</v>
      </c>
      <c r="K21" s="88">
        <f>'FLUJO DE CAJA ARS2023'!K19/'FLUJO DE CAJA USD2023 '!K$15</f>
        <v>2831.6546762589928</v>
      </c>
      <c r="L21" s="88">
        <f>'FLUJO DE CAJA ARS2023'!L19/'FLUJO DE CAJA USD2023 '!L$15</f>
        <v>3533.5195530726255</v>
      </c>
      <c r="M21" s="88">
        <f>'FLUJO DE CAJA ARS2023'!M19/'FLUJO DE CAJA USD2023 '!M$15</f>
        <v>0</v>
      </c>
      <c r="N21" s="88">
        <f>'FLUJO DE CAJA ARS2023'!N19/'FLUJO DE CAJA USD2023 '!N$15</f>
        <v>270.93432498837905</v>
      </c>
      <c r="O21" s="88">
        <f>'FLUJO DE CAJA ARS2023'!O19/'FLUJO DE CAJA USD2023 '!O$15</f>
        <v>25189.489342857141</v>
      </c>
    </row>
    <row r="22" spans="1:15" x14ac:dyDescent="0.25">
      <c r="A22" s="15" t="s">
        <v>36</v>
      </c>
      <c r="B22" s="15"/>
      <c r="C22" s="88">
        <f>'FLUJO DE CAJA ARS2023'!C20/'FLUJO DE CAJA USD2023 '!$C$15</f>
        <v>0</v>
      </c>
      <c r="D22" s="88">
        <f>'FLUJO DE CAJA ARS2023'!D20/'FLUJO DE CAJA USD2023 '!D$15</f>
        <v>0</v>
      </c>
      <c r="E22" s="88">
        <f>'FLUJO DE CAJA ARS2023'!E20/'FLUJO DE CAJA USD2023 '!E$15</f>
        <v>0</v>
      </c>
      <c r="F22" s="88">
        <f>'FLUJO DE CAJA ARS2023'!F20/'FLUJO DE CAJA USD2023 '!F$15</f>
        <v>0</v>
      </c>
      <c r="G22" s="88">
        <f>'FLUJO DE CAJA ARS2023'!G20/'FLUJO DE CAJA USD2023 '!G$15</f>
        <v>0</v>
      </c>
      <c r="H22" s="88">
        <f>'FLUJO DE CAJA ARS2023'!H20/'FLUJO DE CAJA USD2023 '!H$15</f>
        <v>0</v>
      </c>
      <c r="I22" s="88">
        <f>'FLUJO DE CAJA ARS2023'!I20/'FLUJO DE CAJA USD2023 '!I$15</f>
        <v>0</v>
      </c>
      <c r="J22" s="88">
        <f>'FLUJO DE CAJA ARS2023'!J20/'FLUJO DE CAJA USD2023 '!J$15</f>
        <v>0</v>
      </c>
      <c r="K22" s="88">
        <f>'FLUJO DE CAJA ARS2023'!K20/'FLUJO DE CAJA USD2023 '!K$15</f>
        <v>0</v>
      </c>
      <c r="L22" s="88">
        <f>'FLUJO DE CAJA ARS2023'!L20/'FLUJO DE CAJA USD2023 '!L$15</f>
        <v>0</v>
      </c>
      <c r="M22" s="88">
        <f>'FLUJO DE CAJA ARS2023'!M20/'FLUJO DE CAJA USD2023 '!M$15</f>
        <v>0</v>
      </c>
      <c r="N22" s="88">
        <f>'FLUJO DE CAJA ARS2023'!N20/'FLUJO DE CAJA USD2023 '!N$15</f>
        <v>0</v>
      </c>
      <c r="O22" s="88">
        <f>'FLUJO DE CAJA ARS2023'!O20/'FLUJO DE CAJA USD2023 '!O$15</f>
        <v>0</v>
      </c>
    </row>
    <row r="23" spans="1:15" x14ac:dyDescent="0.25">
      <c r="A23" s="15" t="s">
        <v>37</v>
      </c>
      <c r="B23" s="15"/>
      <c r="C23" s="88">
        <f>'FLUJO DE CAJA ARS2023'!C21/'FLUJO DE CAJA USD2023 '!$C$15</f>
        <v>0</v>
      </c>
      <c r="D23" s="88">
        <f>'FLUJO DE CAJA ARS2023'!D21/'FLUJO DE CAJA USD2023 '!D$15</f>
        <v>0</v>
      </c>
      <c r="E23" s="88">
        <f>'FLUJO DE CAJA ARS2023'!E21/'FLUJO DE CAJA USD2023 '!E$15</f>
        <v>16031.674208144796</v>
      </c>
      <c r="F23" s="88">
        <f>'FLUJO DE CAJA ARS2023'!F21/'FLUJO DE CAJA USD2023 '!F$15</f>
        <v>9061.4092827004224</v>
      </c>
      <c r="G23" s="88">
        <f>'FLUJO DE CAJA ARS2023'!G21/'FLUJO DE CAJA USD2023 '!G$15</f>
        <v>2988.2352941176468</v>
      </c>
      <c r="H23" s="88">
        <f>'FLUJO DE CAJA ARS2023'!H21/'FLUJO DE CAJA USD2023 '!H$15</f>
        <v>3327.2394881170017</v>
      </c>
      <c r="I23" s="88">
        <f>'FLUJO DE CAJA ARS2023'!I21/'FLUJO DE CAJA USD2023 '!I$15</f>
        <v>8642.7378417266191</v>
      </c>
      <c r="J23" s="88">
        <f>'FLUJO DE CAJA ARS2023'!J21/'FLUJO DE CAJA USD2023 '!J$15</f>
        <v>2368.3453237410072</v>
      </c>
      <c r="K23" s="88">
        <f>'FLUJO DE CAJA ARS2023'!K21/'FLUJO DE CAJA USD2023 '!K$15</f>
        <v>0</v>
      </c>
      <c r="L23" s="88">
        <f>'FLUJO DE CAJA ARS2023'!L21/'FLUJO DE CAJA USD2023 '!L$15</f>
        <v>0</v>
      </c>
      <c r="M23" s="88">
        <f>'FLUJO DE CAJA ARS2023'!M21/'FLUJO DE CAJA USD2023 '!M$15</f>
        <v>0</v>
      </c>
      <c r="N23" s="88">
        <f>'FLUJO DE CAJA ARS2023'!N21/'FLUJO DE CAJA USD2023 '!N$15</f>
        <v>0</v>
      </c>
      <c r="O23" s="88">
        <f>'FLUJO DE CAJA ARS2023'!O21/'FLUJO DE CAJA USD2023 '!O$15</f>
        <v>31968.301142857144</v>
      </c>
    </row>
    <row r="24" spans="1:15" x14ac:dyDescent="0.25">
      <c r="A24" s="15" t="s">
        <v>38</v>
      </c>
      <c r="B24" s="15"/>
      <c r="C24" s="88">
        <f>'FLUJO DE CAJA ARS2023'!C22/'FLUJO DE CAJA USD2023 '!$C$15</f>
        <v>0</v>
      </c>
      <c r="D24" s="88">
        <f>'FLUJO DE CAJA ARS2023'!D22/'FLUJO DE CAJA USD2023 '!D$15</f>
        <v>0</v>
      </c>
      <c r="E24" s="88">
        <f>'FLUJO DE CAJA ARS2023'!E22/'FLUJO DE CAJA USD2023 '!E$15</f>
        <v>0</v>
      </c>
      <c r="F24" s="88">
        <f>'FLUJO DE CAJA ARS2023'!F22/'FLUJO DE CAJA USD2023 '!F$15</f>
        <v>0</v>
      </c>
      <c r="G24" s="88">
        <f>'FLUJO DE CAJA ARS2023'!G22/'FLUJO DE CAJA USD2023 '!G$15</f>
        <v>0</v>
      </c>
      <c r="H24" s="88">
        <f>'FLUJO DE CAJA ARS2023'!H22/'FLUJO DE CAJA USD2023 '!H$15</f>
        <v>0</v>
      </c>
      <c r="I24" s="88">
        <f>'FLUJO DE CAJA ARS2023'!I22/'FLUJO DE CAJA USD2023 '!I$15</f>
        <v>0</v>
      </c>
      <c r="J24" s="88">
        <f>'FLUJO DE CAJA ARS2023'!J22/'FLUJO DE CAJA USD2023 '!J$15</f>
        <v>0</v>
      </c>
      <c r="K24" s="88">
        <f>'FLUJO DE CAJA ARS2023'!K22/'FLUJO DE CAJA USD2023 '!K$15</f>
        <v>0</v>
      </c>
      <c r="L24" s="88">
        <f>'FLUJO DE CAJA ARS2023'!L22/'FLUJO DE CAJA USD2023 '!L$15</f>
        <v>0</v>
      </c>
      <c r="M24" s="88">
        <f>'FLUJO DE CAJA ARS2023'!M22/'FLUJO DE CAJA USD2023 '!M$15</f>
        <v>0</v>
      </c>
      <c r="N24" s="88">
        <f>'FLUJO DE CAJA ARS2023'!N22/'FLUJO DE CAJA USD2023 '!N$15</f>
        <v>0</v>
      </c>
      <c r="O24" s="88">
        <f>'FLUJO DE CAJA ARS2023'!O22/'FLUJO DE CAJA USD2023 '!O$15</f>
        <v>0</v>
      </c>
    </row>
    <row r="25" spans="1:15" x14ac:dyDescent="0.25">
      <c r="A25" s="15" t="s">
        <v>39</v>
      </c>
      <c r="B25" s="15"/>
      <c r="C25" s="88">
        <f>'FLUJO DE CAJA ARS2023'!C23/'FLUJO DE CAJA USD2023 '!$C$15</f>
        <v>0</v>
      </c>
      <c r="D25" s="88">
        <f>'FLUJO DE CAJA ARS2023'!D23/'FLUJO DE CAJA USD2023 '!D$15</f>
        <v>27318.072289156626</v>
      </c>
      <c r="E25" s="88">
        <f>'FLUJO DE CAJA ARS2023'!E23/'FLUJO DE CAJA USD2023 '!E$15</f>
        <v>0</v>
      </c>
      <c r="F25" s="88">
        <f>'FLUJO DE CAJA ARS2023'!F23/'FLUJO DE CAJA USD2023 '!F$15</f>
        <v>0</v>
      </c>
      <c r="G25" s="88">
        <f>'FLUJO DE CAJA ARS2023'!G23/'FLUJO DE CAJA USD2023 '!G$15</f>
        <v>0</v>
      </c>
      <c r="H25" s="88">
        <f>'FLUJO DE CAJA ARS2023'!H23/'FLUJO DE CAJA USD2023 '!H$15</f>
        <v>0</v>
      </c>
      <c r="I25" s="88">
        <f>'FLUJO DE CAJA ARS2023'!I23/'FLUJO DE CAJA USD2023 '!I$15</f>
        <v>0</v>
      </c>
      <c r="J25" s="88">
        <f>'FLUJO DE CAJA ARS2023'!J23/'FLUJO DE CAJA USD2023 '!J$15</f>
        <v>0</v>
      </c>
      <c r="K25" s="88">
        <f>'FLUJO DE CAJA ARS2023'!K23/'FLUJO DE CAJA USD2023 '!K$15</f>
        <v>805.75539568345323</v>
      </c>
      <c r="L25" s="88">
        <f>'FLUJO DE CAJA ARS2023'!L23/'FLUJO DE CAJA USD2023 '!L$15</f>
        <v>0</v>
      </c>
      <c r="M25" s="88">
        <f>'FLUJO DE CAJA ARS2023'!M23/'FLUJO DE CAJA USD2023 '!M$15</f>
        <v>0</v>
      </c>
      <c r="N25" s="88">
        <f>'FLUJO DE CAJA ARS2023'!N23/'FLUJO DE CAJA USD2023 '!N$15</f>
        <v>0</v>
      </c>
      <c r="O25" s="88">
        <f>'FLUJO DE CAJA ARS2023'!O23/'FLUJO DE CAJA USD2023 '!O$15</f>
        <v>16995.714285714286</v>
      </c>
    </row>
    <row r="26" spans="1:15" x14ac:dyDescent="0.25">
      <c r="A26" s="15" t="s">
        <v>40</v>
      </c>
      <c r="B26" s="15"/>
      <c r="C26" s="88">
        <f>'FLUJO DE CAJA ARS2023'!C24/'FLUJO DE CAJA USD2023 '!$C$15</f>
        <v>0</v>
      </c>
      <c r="D26" s="88">
        <f>'FLUJO DE CAJA ARS2023'!D24/'FLUJO DE CAJA USD2023 '!D$15</f>
        <v>0</v>
      </c>
      <c r="E26" s="88">
        <f>'FLUJO DE CAJA ARS2023'!E24/'FLUJO DE CAJA USD2023 '!E$15</f>
        <v>0</v>
      </c>
      <c r="F26" s="88">
        <f>'FLUJO DE CAJA ARS2023'!F24/'FLUJO DE CAJA USD2023 '!F$15</f>
        <v>0</v>
      </c>
      <c r="G26" s="88">
        <f>'FLUJO DE CAJA ARS2023'!G24/'FLUJO DE CAJA USD2023 '!G$15</f>
        <v>18.334392156862748</v>
      </c>
      <c r="H26" s="88">
        <f>'FLUJO DE CAJA ARS2023'!H24/'FLUJO DE CAJA USD2023 '!H$15</f>
        <v>0</v>
      </c>
      <c r="I26" s="88">
        <f>'FLUJO DE CAJA ARS2023'!I24/'FLUJO DE CAJA USD2023 '!I$15</f>
        <v>1075.9117122302159</v>
      </c>
      <c r="J26" s="88">
        <f>'FLUJO DE CAJA ARS2023'!J24/'FLUJO DE CAJA USD2023 '!J$15</f>
        <v>12.11084892086331</v>
      </c>
      <c r="K26" s="88">
        <f>'FLUJO DE CAJA ARS2023'!K24/'FLUJO DE CAJA USD2023 '!K$15</f>
        <v>40.587395683453238</v>
      </c>
      <c r="L26" s="88">
        <f>'FLUJO DE CAJA ARS2023'!L24/'FLUJO DE CAJA USD2023 '!L$15</f>
        <v>0</v>
      </c>
      <c r="M26" s="88">
        <f>'FLUJO DE CAJA ARS2023'!M24/'FLUJO DE CAJA USD2023 '!M$15</f>
        <v>0</v>
      </c>
      <c r="N26" s="88">
        <f>'FLUJO DE CAJA ARS2023'!N24/'FLUJO DE CAJA USD2023 '!N$15</f>
        <v>1.6651304867521082</v>
      </c>
      <c r="O26" s="88">
        <f>'FLUJO DE CAJA ARS2023'!O24/'FLUJO DE CAJA USD2023 '!O$15</f>
        <v>1135.3989428571431</v>
      </c>
    </row>
    <row r="27" spans="1:15" x14ac:dyDescent="0.25">
      <c r="A27" s="15" t="s">
        <v>41</v>
      </c>
      <c r="B27" s="15"/>
      <c r="C27" s="88">
        <f>'FLUJO DE CAJA ARS2023'!C25/'FLUJO DE CAJA USD2023 '!$C$15</f>
        <v>0</v>
      </c>
      <c r="D27" s="88">
        <f>'FLUJO DE CAJA ARS2023'!D25/'FLUJO DE CAJA USD2023 '!D$15</f>
        <v>14.556722891566265</v>
      </c>
      <c r="E27" s="88">
        <f>'FLUJO DE CAJA ARS2023'!E25/'FLUJO DE CAJA USD2023 '!E$15</f>
        <v>1.1402714932126697E-2</v>
      </c>
      <c r="F27" s="88">
        <f>'FLUJO DE CAJA ARS2023'!F25/'FLUJO DE CAJA USD2023 '!F$15</f>
        <v>0</v>
      </c>
      <c r="G27" s="88">
        <f>'FLUJO DE CAJA ARS2023'!G25/'FLUJO DE CAJA USD2023 '!G$15</f>
        <v>0</v>
      </c>
      <c r="H27" s="88">
        <f>'FLUJO DE CAJA ARS2023'!H25/'FLUJO DE CAJA USD2023 '!H$15</f>
        <v>9.2138939670932361E-3</v>
      </c>
      <c r="I27" s="88">
        <f>'FLUJO DE CAJA ARS2023'!I25/'FLUJO DE CAJA USD2023 '!I$15</f>
        <v>1.2086330935251799</v>
      </c>
      <c r="J27" s="88">
        <f>'FLUJO DE CAJA ARS2023'!J25/'FLUJO DE CAJA USD2023 '!J$15</f>
        <v>0</v>
      </c>
      <c r="K27" s="88">
        <f>'FLUJO DE CAJA ARS2023'!K25/'FLUJO DE CAJA USD2023 '!K$15</f>
        <v>0</v>
      </c>
      <c r="L27" s="88">
        <f>'FLUJO DE CAJA ARS2023'!L25/'FLUJO DE CAJA USD2023 '!L$15</f>
        <v>0</v>
      </c>
      <c r="M27" s="88">
        <f>'FLUJO DE CAJA ARS2023'!M25/'FLUJO DE CAJA USD2023 '!M$15</f>
        <v>0</v>
      </c>
      <c r="N27" s="88">
        <f>'FLUJO DE CAJA ARS2023'!N25/'FLUJO DE CAJA USD2023 '!N$15</f>
        <v>0</v>
      </c>
      <c r="O27" s="88">
        <f>'FLUJO DE CAJA ARS2023'!O25/'FLUJO DE CAJA USD2023 '!O$15</f>
        <v>9.8444571428571432</v>
      </c>
    </row>
    <row r="28" spans="1:15" x14ac:dyDescent="0.25">
      <c r="A28" s="15" t="s">
        <v>42</v>
      </c>
      <c r="B28" s="15"/>
      <c r="C28" s="88">
        <f>'FLUJO DE CAJA ARS2023'!C26/'FLUJO DE CAJA USD2023 '!$C$15</f>
        <v>0</v>
      </c>
      <c r="D28" s="88">
        <f>'FLUJO DE CAJA ARS2023'!D26/'FLUJO DE CAJA USD2023 '!D$15</f>
        <v>0</v>
      </c>
      <c r="E28" s="88">
        <f>'FLUJO DE CAJA ARS2023'!E26/'FLUJO DE CAJA USD2023 '!E$15</f>
        <v>0</v>
      </c>
      <c r="F28" s="88">
        <f>'FLUJO DE CAJA ARS2023'!F26/'FLUJO DE CAJA USD2023 '!F$15</f>
        <v>0</v>
      </c>
      <c r="G28" s="88">
        <f>'FLUJO DE CAJA ARS2023'!G26/'FLUJO DE CAJA USD2023 '!G$15</f>
        <v>0</v>
      </c>
      <c r="H28" s="88">
        <f>'FLUJO DE CAJA ARS2023'!H26/'FLUJO DE CAJA USD2023 '!H$15</f>
        <v>0</v>
      </c>
      <c r="I28" s="88">
        <f>'FLUJO DE CAJA ARS2023'!I26/'FLUJO DE CAJA USD2023 '!I$15</f>
        <v>0</v>
      </c>
      <c r="J28" s="88">
        <f>'FLUJO DE CAJA ARS2023'!J26/'FLUJO DE CAJA USD2023 '!J$15</f>
        <v>0</v>
      </c>
      <c r="K28" s="88">
        <f>'FLUJO DE CAJA ARS2023'!K26/'FLUJO DE CAJA USD2023 '!K$15</f>
        <v>4987.0503597122306</v>
      </c>
      <c r="L28" s="88">
        <f>'FLUJO DE CAJA ARS2023'!L26/'FLUJO DE CAJA USD2023 '!L$15</f>
        <v>25502.793296089385</v>
      </c>
      <c r="M28" s="88">
        <f>'FLUJO DE CAJA ARS2023'!M26/'FLUJO DE CAJA USD2023 '!M$15</f>
        <v>0</v>
      </c>
      <c r="N28" s="88">
        <f>'FLUJO DE CAJA ARS2023'!N26/'FLUJO DE CAJA USD2023 '!N$15</f>
        <v>0</v>
      </c>
      <c r="O28" s="88">
        <f>'FLUJO DE CAJA ARS2023'!O26/'FLUJO DE CAJA USD2023 '!O$15</f>
        <v>31037.142857142859</v>
      </c>
    </row>
    <row r="29" spans="1:15" x14ac:dyDescent="0.25">
      <c r="A29" s="15" t="s">
        <v>51</v>
      </c>
      <c r="B29" s="15"/>
      <c r="C29" s="88">
        <f>'FLUJO DE CAJA ARS2023'!C27/'FLUJO DE CAJA USD2023 '!$C$15</f>
        <v>0</v>
      </c>
      <c r="D29" s="88">
        <f>'FLUJO DE CAJA ARS2023'!D27/'FLUJO DE CAJA USD2023 '!D$15</f>
        <v>0</v>
      </c>
      <c r="E29" s="88">
        <f>'FLUJO DE CAJA ARS2023'!E27/'FLUJO DE CAJA USD2023 '!E$15</f>
        <v>0</v>
      </c>
      <c r="F29" s="88">
        <f>'FLUJO DE CAJA ARS2023'!F27/'FLUJO DE CAJA USD2023 '!F$15</f>
        <v>0</v>
      </c>
      <c r="G29" s="88">
        <f>'FLUJO DE CAJA ARS2023'!G27/'FLUJO DE CAJA USD2023 '!G$15</f>
        <v>0</v>
      </c>
      <c r="H29" s="88">
        <f>'FLUJO DE CAJA ARS2023'!H27/'FLUJO DE CAJA USD2023 '!H$15</f>
        <v>0</v>
      </c>
      <c r="I29" s="88">
        <f>'FLUJO DE CAJA ARS2023'!I27/'FLUJO DE CAJA USD2023 '!I$15</f>
        <v>0</v>
      </c>
      <c r="J29" s="88">
        <f>'FLUJO DE CAJA ARS2023'!J27/'FLUJO DE CAJA USD2023 '!J$15</f>
        <v>0</v>
      </c>
      <c r="K29" s="88">
        <f>'FLUJO DE CAJA ARS2023'!K27/'FLUJO DE CAJA USD2023 '!K$15</f>
        <v>402.87769784172662</v>
      </c>
      <c r="L29" s="88">
        <f>'FLUJO DE CAJA ARS2023'!L27/'FLUJO DE CAJA USD2023 '!L$15</f>
        <v>5586.5921787709494</v>
      </c>
      <c r="M29" s="88">
        <f>'FLUJO DE CAJA ARS2023'!M27/'FLUJO DE CAJA USD2023 '!M$15</f>
        <v>0</v>
      </c>
      <c r="N29" s="88">
        <f>'FLUJO DE CAJA ARS2023'!N27/'FLUJO DE CAJA USD2023 '!N$15</f>
        <v>0</v>
      </c>
      <c r="O29" s="88">
        <f>'FLUJO DE CAJA ARS2023'!O27/'FLUJO DE CAJA USD2023 '!O$15</f>
        <v>6114.2857142857147</v>
      </c>
    </row>
    <row r="30" spans="1:15" x14ac:dyDescent="0.25">
      <c r="A30" s="15" t="s">
        <v>43</v>
      </c>
      <c r="B30" s="15"/>
      <c r="C30" s="88">
        <f>'FLUJO DE CAJA ARS2023'!C28/'FLUJO DE CAJA USD2023 '!$C$15</f>
        <v>0</v>
      </c>
      <c r="D30" s="88">
        <f>'FLUJO DE CAJA ARS2023'!D28/'FLUJO DE CAJA USD2023 '!D$15</f>
        <v>0</v>
      </c>
      <c r="E30" s="88">
        <f>'FLUJO DE CAJA ARS2023'!E28/'FLUJO DE CAJA USD2023 '!E$15</f>
        <v>0</v>
      </c>
      <c r="F30" s="88">
        <f>'FLUJO DE CAJA ARS2023'!F28/'FLUJO DE CAJA USD2023 '!F$15</f>
        <v>0</v>
      </c>
      <c r="G30" s="88">
        <f>'FLUJO DE CAJA ARS2023'!G28/'FLUJO DE CAJA USD2023 '!G$15</f>
        <v>0</v>
      </c>
      <c r="H30" s="88">
        <f>'FLUJO DE CAJA ARS2023'!H28/'FLUJO DE CAJA USD2023 '!H$15</f>
        <v>0</v>
      </c>
      <c r="I30" s="88">
        <f>'FLUJO DE CAJA ARS2023'!I28/'FLUJO DE CAJA USD2023 '!I$15</f>
        <v>0</v>
      </c>
      <c r="J30" s="88">
        <f>'FLUJO DE CAJA ARS2023'!J28/'FLUJO DE CAJA USD2023 '!J$15</f>
        <v>0</v>
      </c>
      <c r="K30" s="88">
        <f>'FLUJO DE CAJA ARS2023'!K28/'FLUJO DE CAJA USD2023 '!K$15</f>
        <v>0</v>
      </c>
      <c r="L30" s="88">
        <f>'FLUJO DE CAJA ARS2023'!L28/'FLUJO DE CAJA USD2023 '!L$15</f>
        <v>0</v>
      </c>
      <c r="M30" s="88">
        <f>'FLUJO DE CAJA ARS2023'!M28/'FLUJO DE CAJA USD2023 '!M$15</f>
        <v>0</v>
      </c>
      <c r="N30" s="88">
        <f>'FLUJO DE CAJA ARS2023'!N28/'FLUJO DE CAJA USD2023 '!N$15</f>
        <v>0</v>
      </c>
      <c r="O30" s="88">
        <f>'FLUJO DE CAJA ARS2023'!O28/'FLUJO DE CAJA USD2023 '!O$15</f>
        <v>0</v>
      </c>
    </row>
    <row r="31" spans="1:15" ht="15.75" x14ac:dyDescent="0.25">
      <c r="A31" s="66" t="s">
        <v>6</v>
      </c>
      <c r="B31" s="67"/>
      <c r="C31" s="89">
        <f>SUM(C32:C54)</f>
        <v>8438.9229591836738</v>
      </c>
      <c r="D31" s="89">
        <f>SUM(D32:D54)</f>
        <v>38538.377012048193</v>
      </c>
      <c r="E31" s="89">
        <f>SUM(E32:E54)</f>
        <v>28729.251809954752</v>
      </c>
      <c r="F31" s="89">
        <f t="shared" ref="F31:N31" si="1">SUM(F32:F54)</f>
        <v>51712.538185654012</v>
      </c>
      <c r="G31" s="89">
        <f t="shared" si="1"/>
        <v>75573.150705882363</v>
      </c>
      <c r="H31" s="89">
        <f t="shared" si="1"/>
        <v>49911.02515539305</v>
      </c>
      <c r="I31" s="89">
        <f t="shared" si="1"/>
        <v>35141.635079136686</v>
      </c>
      <c r="J31" s="89">
        <f t="shared" si="1"/>
        <v>68031.423395683465</v>
      </c>
      <c r="K31" s="89">
        <f t="shared" si="1"/>
        <v>33025.713007194237</v>
      </c>
      <c r="L31" s="89">
        <f t="shared" si="1"/>
        <v>64742.902513966481</v>
      </c>
      <c r="M31" s="89">
        <f t="shared" si="1"/>
        <v>19817.640989533778</v>
      </c>
      <c r="N31" s="89">
        <f t="shared" si="1"/>
        <v>41980.155335679665</v>
      </c>
      <c r="O31" s="89">
        <f>SUM(O32:O54)</f>
        <v>458503.66854285711</v>
      </c>
    </row>
    <row r="32" spans="1:15" x14ac:dyDescent="0.25">
      <c r="A32" s="25" t="s">
        <v>67</v>
      </c>
      <c r="B32" s="34"/>
      <c r="C32" s="90"/>
      <c r="D32" s="91"/>
      <c r="E32" s="90"/>
      <c r="F32" s="92"/>
      <c r="G32" s="90"/>
      <c r="H32" s="92"/>
      <c r="I32" s="90"/>
      <c r="J32" s="92"/>
      <c r="K32" s="90"/>
      <c r="L32" s="92"/>
      <c r="M32" s="90"/>
      <c r="N32" s="92"/>
      <c r="O32" s="93"/>
    </row>
    <row r="33" spans="1:15" x14ac:dyDescent="0.25">
      <c r="A33" s="16" t="s">
        <v>8</v>
      </c>
      <c r="B33" s="17"/>
      <c r="C33" s="88">
        <f>'FLUJO DE CAJA ARS2023'!C31/'FLUJO DE CAJA USD2023 '!C$15</f>
        <v>0</v>
      </c>
      <c r="D33" s="88">
        <f>'FLUJO DE CAJA ARS2023'!D31/'FLUJO DE CAJA USD2023 '!D$15</f>
        <v>991.00481927710848</v>
      </c>
      <c r="E33" s="88">
        <f>'FLUJO DE CAJA ARS2023'!E31/'FLUJO DE CAJA USD2023 '!E$15</f>
        <v>5805.3766515837106</v>
      </c>
      <c r="F33" s="88">
        <f>'FLUJO DE CAJA ARS2023'!F31/'FLUJO DE CAJA USD2023 '!F$15</f>
        <v>1669.6871729957804</v>
      </c>
      <c r="G33" s="88">
        <f>'FLUJO DE CAJA ARS2023'!G31/'FLUJO DE CAJA USD2023 '!G$15</f>
        <v>3585.1345098039219</v>
      </c>
      <c r="H33" s="88">
        <f>'FLUJO DE CAJA ARS2023'!H31/'FLUJO DE CAJA USD2023 '!H$15</f>
        <v>370.3180255941499</v>
      </c>
      <c r="I33" s="88">
        <f>'FLUJO DE CAJA ARS2023'!I31/'FLUJO DE CAJA USD2023 '!I$15</f>
        <v>2988.9090071942451</v>
      </c>
      <c r="J33" s="88">
        <f>'FLUJO DE CAJA ARS2023'!J31/'FLUJO DE CAJA USD2023 '!J$15</f>
        <v>2313.529841726619</v>
      </c>
      <c r="K33" s="88">
        <f>'FLUJO DE CAJA ARS2023'!K31/'FLUJO DE CAJA USD2023 '!K$15</f>
        <v>316.10020143884896</v>
      </c>
      <c r="L33" s="88">
        <f>'FLUJO DE CAJA ARS2023'!L31/'FLUJO DE CAJA USD2023 '!L$15</f>
        <v>1965.5663966480447</v>
      </c>
      <c r="M33" s="88">
        <f>'FLUJO DE CAJA ARS2023'!M31/'FLUJO DE CAJA USD2023 '!M$15</f>
        <v>830.96366634950834</v>
      </c>
      <c r="N33" s="88">
        <f>'FLUJO DE CAJA ARS2023'!N31/'FLUJO DE CAJA USD2023 '!N$15</f>
        <v>1120.2050600969519</v>
      </c>
      <c r="O33" s="88">
        <f>'FLUJO DE CAJA ARS2023'!O31/'FLUJO DE CAJA USD2023 '!O$15</f>
        <v>18749.691657142859</v>
      </c>
    </row>
    <row r="34" spans="1:15" x14ac:dyDescent="0.25">
      <c r="A34" s="15"/>
      <c r="B34" s="18"/>
      <c r="C34" s="88">
        <f>'FLUJO DE CAJA ARS2023'!C32/'FLUJO DE CAJA USD2023 '!C$15</f>
        <v>0</v>
      </c>
      <c r="D34" s="88">
        <f>'FLUJO DE CAJA ARS2023'!D32/'FLUJO DE CAJA USD2023 '!D$15</f>
        <v>0</v>
      </c>
      <c r="E34" s="88">
        <f>'FLUJO DE CAJA ARS2023'!E32/'FLUJO DE CAJA USD2023 '!E$15</f>
        <v>0</v>
      </c>
      <c r="F34" s="88">
        <f>'FLUJO DE CAJA ARS2023'!F32/'FLUJO DE CAJA USD2023 '!F$15</f>
        <v>0</v>
      </c>
      <c r="G34" s="88">
        <f>'FLUJO DE CAJA ARS2023'!G32/'FLUJO DE CAJA USD2023 '!G$15</f>
        <v>0</v>
      </c>
      <c r="H34" s="88">
        <f>'FLUJO DE CAJA ARS2023'!H32/'FLUJO DE CAJA USD2023 '!H$15</f>
        <v>0</v>
      </c>
      <c r="I34" s="88">
        <f>'FLUJO DE CAJA ARS2023'!I32/'FLUJO DE CAJA USD2023 '!I$15</f>
        <v>0</v>
      </c>
      <c r="J34" s="88">
        <f>'FLUJO DE CAJA ARS2023'!J32/'FLUJO DE CAJA USD2023 '!J$15</f>
        <v>0</v>
      </c>
      <c r="K34" s="88">
        <f>'FLUJO DE CAJA ARS2023'!K32/'FLUJO DE CAJA USD2023 '!K$15</f>
        <v>0</v>
      </c>
      <c r="L34" s="88">
        <f>'FLUJO DE CAJA ARS2023'!L32/'FLUJO DE CAJA USD2023 '!L$15</f>
        <v>0</v>
      </c>
      <c r="M34" s="88">
        <f>'FLUJO DE CAJA ARS2023'!M32/'FLUJO DE CAJA USD2023 '!M$15</f>
        <v>0</v>
      </c>
      <c r="N34" s="88">
        <f>'FLUJO DE CAJA ARS2023'!N32/'FLUJO DE CAJA USD2023 '!N$15</f>
        <v>0</v>
      </c>
      <c r="O34" s="88">
        <f>'FLUJO DE CAJA ARS2023'!O32/'FLUJO DE CAJA USD2023 '!O$15</f>
        <v>0</v>
      </c>
    </row>
    <row r="35" spans="1:15" x14ac:dyDescent="0.25">
      <c r="A35" s="15" t="s">
        <v>68</v>
      </c>
      <c r="B35" s="35"/>
      <c r="C35" s="88">
        <f>'FLUJO DE CAJA ARS2023'!C33/'FLUJO DE CAJA USD2023 '!C$15</f>
        <v>0</v>
      </c>
      <c r="D35" s="88">
        <f>'FLUJO DE CAJA ARS2023'!D33/'FLUJO DE CAJA USD2023 '!D$15</f>
        <v>0</v>
      </c>
      <c r="E35" s="88">
        <f>'FLUJO DE CAJA ARS2023'!E33/'FLUJO DE CAJA USD2023 '!E$15</f>
        <v>0</v>
      </c>
      <c r="F35" s="88">
        <f>'FLUJO DE CAJA ARS2023'!F33/'FLUJO DE CAJA USD2023 '!F$15</f>
        <v>0</v>
      </c>
      <c r="G35" s="88">
        <f>'FLUJO DE CAJA ARS2023'!G33/'FLUJO DE CAJA USD2023 '!G$15</f>
        <v>0</v>
      </c>
      <c r="H35" s="88">
        <f>'FLUJO DE CAJA ARS2023'!H33/'FLUJO DE CAJA USD2023 '!H$15</f>
        <v>0</v>
      </c>
      <c r="I35" s="88">
        <f>'FLUJO DE CAJA ARS2023'!I33/'FLUJO DE CAJA USD2023 '!I$15</f>
        <v>0</v>
      </c>
      <c r="J35" s="88">
        <f>'FLUJO DE CAJA ARS2023'!J33/'FLUJO DE CAJA USD2023 '!J$15</f>
        <v>0</v>
      </c>
      <c r="K35" s="88">
        <f>'FLUJO DE CAJA ARS2023'!K33/'FLUJO DE CAJA USD2023 '!K$15</f>
        <v>0</v>
      </c>
      <c r="L35" s="88">
        <f>'FLUJO DE CAJA ARS2023'!L33/'FLUJO DE CAJA USD2023 '!L$15</f>
        <v>0</v>
      </c>
      <c r="M35" s="88">
        <f>'FLUJO DE CAJA ARS2023'!M33/'FLUJO DE CAJA USD2023 '!M$15</f>
        <v>0</v>
      </c>
      <c r="N35" s="88">
        <f>'FLUJO DE CAJA ARS2023'!N33/'FLUJO DE CAJA USD2023 '!N$15</f>
        <v>0</v>
      </c>
      <c r="O35" s="88">
        <f>'FLUJO DE CAJA ARS2023'!O33/'FLUJO DE CAJA USD2023 '!O$15</f>
        <v>0</v>
      </c>
    </row>
    <row r="36" spans="1:15" x14ac:dyDescent="0.25">
      <c r="A36" s="15" t="s">
        <v>47</v>
      </c>
      <c r="B36" s="36"/>
      <c r="C36" s="88">
        <f>'FLUJO DE CAJA ARS2023'!C34/'FLUJO DE CAJA USD2023 '!C$15</f>
        <v>0</v>
      </c>
      <c r="D36" s="88">
        <f>'FLUJO DE CAJA ARS2023'!D34/'FLUJO DE CAJA USD2023 '!D$15</f>
        <v>0</v>
      </c>
      <c r="E36" s="88">
        <f>'FLUJO DE CAJA ARS2023'!E34/'FLUJO DE CAJA USD2023 '!E$15</f>
        <v>0</v>
      </c>
      <c r="F36" s="88">
        <f>'FLUJO DE CAJA ARS2023'!F34/'FLUJO DE CAJA USD2023 '!F$15</f>
        <v>0</v>
      </c>
      <c r="G36" s="88">
        <f>'FLUJO DE CAJA ARS2023'!G34/'FLUJO DE CAJA USD2023 '!G$15</f>
        <v>0</v>
      </c>
      <c r="H36" s="88">
        <f>'FLUJO DE CAJA ARS2023'!H34/'FLUJO DE CAJA USD2023 '!H$15</f>
        <v>0</v>
      </c>
      <c r="I36" s="88">
        <f>'FLUJO DE CAJA ARS2023'!I34/'FLUJO DE CAJA USD2023 '!I$15</f>
        <v>0</v>
      </c>
      <c r="J36" s="88">
        <f>'FLUJO DE CAJA ARS2023'!J34/'FLUJO DE CAJA USD2023 '!J$15</f>
        <v>0</v>
      </c>
      <c r="K36" s="88">
        <f>'FLUJO DE CAJA ARS2023'!K34/'FLUJO DE CAJA USD2023 '!K$15</f>
        <v>0</v>
      </c>
      <c r="L36" s="88">
        <f>'FLUJO DE CAJA ARS2023'!L34/'FLUJO DE CAJA USD2023 '!L$15</f>
        <v>0</v>
      </c>
      <c r="M36" s="88">
        <f>'FLUJO DE CAJA ARS2023'!M34/'FLUJO DE CAJA USD2023 '!M$15</f>
        <v>0</v>
      </c>
      <c r="N36" s="88">
        <f>'FLUJO DE CAJA ARS2023'!N34/'FLUJO DE CAJA USD2023 '!N$15</f>
        <v>0</v>
      </c>
      <c r="O36" s="88">
        <f>'FLUJO DE CAJA ARS2023'!O34/'FLUJO DE CAJA USD2023 '!O$15</f>
        <v>0</v>
      </c>
    </row>
    <row r="37" spans="1:15" x14ac:dyDescent="0.25">
      <c r="A37" s="17" t="s">
        <v>46</v>
      </c>
      <c r="B37" s="37"/>
      <c r="C37" s="88">
        <f>'FLUJO DE CAJA ARS2023'!C35/'FLUJO DE CAJA USD2023 '!C$15</f>
        <v>0</v>
      </c>
      <c r="D37" s="88">
        <f>'FLUJO DE CAJA ARS2023'!D35/'FLUJO DE CAJA USD2023 '!D$15</f>
        <v>0</v>
      </c>
      <c r="E37" s="88">
        <f>'FLUJO DE CAJA ARS2023'!E35/'FLUJO DE CAJA USD2023 '!E$15</f>
        <v>0</v>
      </c>
      <c r="F37" s="88">
        <f>'FLUJO DE CAJA ARS2023'!F35/'FLUJO DE CAJA USD2023 '!F$15</f>
        <v>0</v>
      </c>
      <c r="G37" s="88">
        <f>'FLUJO DE CAJA ARS2023'!G35/'FLUJO DE CAJA USD2023 '!G$15</f>
        <v>0</v>
      </c>
      <c r="H37" s="88">
        <f>'FLUJO DE CAJA ARS2023'!H35/'FLUJO DE CAJA USD2023 '!H$15</f>
        <v>0</v>
      </c>
      <c r="I37" s="88">
        <f>'FLUJO DE CAJA ARS2023'!I35/'FLUJO DE CAJA USD2023 '!I$15</f>
        <v>571.22302158273385</v>
      </c>
      <c r="J37" s="88">
        <f>'FLUJO DE CAJA ARS2023'!J35/'FLUJO DE CAJA USD2023 '!J$15</f>
        <v>0</v>
      </c>
      <c r="K37" s="88">
        <f>'FLUJO DE CAJA ARS2023'!K35/'FLUJO DE CAJA USD2023 '!K$15</f>
        <v>0</v>
      </c>
      <c r="L37" s="88">
        <f>'FLUJO DE CAJA ARS2023'!L35/'FLUJO DE CAJA USD2023 '!L$15</f>
        <v>0</v>
      </c>
      <c r="M37" s="88">
        <f>'FLUJO DE CAJA ARS2023'!M35/'FLUJO DE CAJA USD2023 '!M$15</f>
        <v>0</v>
      </c>
      <c r="N37" s="88">
        <f>'FLUJO DE CAJA ARS2023'!N35/'FLUJO DE CAJA USD2023 '!N$15</f>
        <v>0</v>
      </c>
      <c r="O37" s="88">
        <f>'FLUJO DE CAJA ARS2023'!O35/'FLUJO DE CAJA USD2023 '!O$15</f>
        <v>567.14285714285711</v>
      </c>
    </row>
    <row r="38" spans="1:15" x14ac:dyDescent="0.25">
      <c r="A38" s="17" t="s">
        <v>48</v>
      </c>
      <c r="B38" s="37"/>
      <c r="C38" s="88">
        <f>'FLUJO DE CAJA ARS2023'!C36/'FLUJO DE CAJA USD2023 '!C$15</f>
        <v>0</v>
      </c>
      <c r="D38" s="88">
        <f>'FLUJO DE CAJA ARS2023'!D36/'FLUJO DE CAJA USD2023 '!D$15</f>
        <v>0</v>
      </c>
      <c r="E38" s="88">
        <f>'FLUJO DE CAJA ARS2023'!E36/'FLUJO DE CAJA USD2023 '!E$15</f>
        <v>0</v>
      </c>
      <c r="F38" s="88">
        <f>'FLUJO DE CAJA ARS2023'!F36/'FLUJO DE CAJA USD2023 '!F$15</f>
        <v>0</v>
      </c>
      <c r="G38" s="88">
        <f>'FLUJO DE CAJA ARS2023'!G36/'FLUJO DE CAJA USD2023 '!G$15</f>
        <v>0</v>
      </c>
      <c r="H38" s="88">
        <f>'FLUJO DE CAJA ARS2023'!H36/'FLUJO DE CAJA USD2023 '!H$15</f>
        <v>0</v>
      </c>
      <c r="I38" s="88">
        <f>'FLUJO DE CAJA ARS2023'!I36/'FLUJO DE CAJA USD2023 '!I$15</f>
        <v>0</v>
      </c>
      <c r="J38" s="88">
        <f>'FLUJO DE CAJA ARS2023'!J36/'FLUJO DE CAJA USD2023 '!J$15</f>
        <v>0</v>
      </c>
      <c r="K38" s="88">
        <f>'FLUJO DE CAJA ARS2023'!K36/'FLUJO DE CAJA USD2023 '!K$15</f>
        <v>43.424460431654673</v>
      </c>
      <c r="L38" s="88">
        <f>'FLUJO DE CAJA ARS2023'!L36/'FLUJO DE CAJA USD2023 '!L$15</f>
        <v>0</v>
      </c>
      <c r="M38" s="88">
        <f>'FLUJO DE CAJA ARS2023'!M36/'FLUJO DE CAJA USD2023 '!M$15</f>
        <v>0</v>
      </c>
      <c r="N38" s="88">
        <f>'FLUJO DE CAJA ARS2023'!N36/'FLUJO DE CAJA USD2023 '!N$15</f>
        <v>0</v>
      </c>
      <c r="O38" s="88">
        <f>'FLUJO DE CAJA ARS2023'!O36/'FLUJO DE CAJA USD2023 '!O$15</f>
        <v>43.114285714285714</v>
      </c>
    </row>
    <row r="39" spans="1:15" x14ac:dyDescent="0.25">
      <c r="A39" s="17" t="s">
        <v>45</v>
      </c>
      <c r="B39" s="17"/>
      <c r="C39" s="88">
        <f>'FLUJO DE CAJA ARS2023'!C37/'FLUJO DE CAJA USD2023 '!C$15</f>
        <v>0</v>
      </c>
      <c r="D39" s="88">
        <f>'FLUJO DE CAJA ARS2023'!D37/'FLUJO DE CAJA USD2023 '!D$15</f>
        <v>0</v>
      </c>
      <c r="E39" s="88">
        <f>'FLUJO DE CAJA ARS2023'!E37/'FLUJO DE CAJA USD2023 '!E$15</f>
        <v>452.48868778280541</v>
      </c>
      <c r="F39" s="88">
        <f>'FLUJO DE CAJA ARS2023'!F37/'FLUJO DE CAJA USD2023 '!F$15</f>
        <v>675.10548523206751</v>
      </c>
      <c r="G39" s="88">
        <f>'FLUJO DE CAJA ARS2023'!G37/'FLUJO DE CAJA USD2023 '!G$15</f>
        <v>0</v>
      </c>
      <c r="H39" s="88">
        <f>'FLUJO DE CAJA ARS2023'!H37/'FLUJO DE CAJA USD2023 '!H$15</f>
        <v>0</v>
      </c>
      <c r="I39" s="88">
        <f>'FLUJO DE CAJA ARS2023'!I37/'FLUJO DE CAJA USD2023 '!I$15</f>
        <v>0</v>
      </c>
      <c r="J39" s="88">
        <f>'FLUJO DE CAJA ARS2023'!J37/'FLUJO DE CAJA USD2023 '!J$15</f>
        <v>719.42446043165467</v>
      </c>
      <c r="K39" s="88">
        <f>'FLUJO DE CAJA ARS2023'!K37/'FLUJO DE CAJA USD2023 '!K$15</f>
        <v>0</v>
      </c>
      <c r="L39" s="88">
        <f>'FLUJO DE CAJA ARS2023'!L37/'FLUJO DE CAJA USD2023 '!L$15</f>
        <v>0</v>
      </c>
      <c r="M39" s="88">
        <f>'FLUJO DE CAJA ARS2023'!M37/'FLUJO DE CAJA USD2023 '!M$15</f>
        <v>0</v>
      </c>
      <c r="N39" s="88">
        <f>'FLUJO DE CAJA ARS2023'!N37/'FLUJO DE CAJA USD2023 '!N$15</f>
        <v>0</v>
      </c>
      <c r="O39" s="88">
        <f>'FLUJO DE CAJA ARS2023'!O37/'FLUJO DE CAJA USD2023 '!O$15</f>
        <v>1457.1428571428571</v>
      </c>
    </row>
    <row r="40" spans="1:15" x14ac:dyDescent="0.25">
      <c r="A40" s="16" t="s">
        <v>9</v>
      </c>
      <c r="B40" s="17"/>
      <c r="C40" s="88">
        <f>'FLUJO DE CAJA ARS2023'!C38/'FLUJO DE CAJA USD2023 '!C$15</f>
        <v>123.20408163265306</v>
      </c>
      <c r="D40" s="88">
        <f>'FLUJO DE CAJA ARS2023'!D38/'FLUJO DE CAJA USD2023 '!D$15</f>
        <v>345.62891566265063</v>
      </c>
      <c r="E40" s="88">
        <f>'FLUJO DE CAJA ARS2023'!E38/'FLUJO DE CAJA USD2023 '!E$15</f>
        <v>2.6606334841628958</v>
      </c>
      <c r="F40" s="88">
        <f>'FLUJO DE CAJA ARS2023'!F38/'FLUJO DE CAJA USD2023 '!F$15</f>
        <v>101.9324894514768</v>
      </c>
      <c r="G40" s="88">
        <f>'FLUJO DE CAJA ARS2023'!G38/'FLUJO DE CAJA USD2023 '!G$15</f>
        <v>2.3058823529411763</v>
      </c>
      <c r="H40" s="88">
        <f>'FLUJO DE CAJA ARS2023'!H38/'FLUJO DE CAJA USD2023 '!H$15</f>
        <v>2.1499085923217551</v>
      </c>
      <c r="I40" s="88">
        <f>'FLUJO DE CAJA ARS2023'!I38/'FLUJO DE CAJA USD2023 '!I$15</f>
        <v>2.9007194244604317</v>
      </c>
      <c r="J40" s="88">
        <f>'FLUJO DE CAJA ARS2023'!J38/'FLUJO DE CAJA USD2023 '!J$15</f>
        <v>1.6920863309352518</v>
      </c>
      <c r="K40" s="88">
        <f>'FLUJO DE CAJA ARS2023'!K38/'FLUJO DE CAJA USD2023 '!K$15</f>
        <v>1.6920863309352518</v>
      </c>
      <c r="L40" s="88">
        <f>'FLUJO DE CAJA ARS2023'!L38/'FLUJO DE CAJA USD2023 '!L$15</f>
        <v>1.6424581005586592</v>
      </c>
      <c r="M40" s="88">
        <f>'FLUJO DE CAJA ARS2023'!M38/'FLUJO DE CAJA USD2023 '!M$15</f>
        <v>0.74595623215984774</v>
      </c>
      <c r="N40" s="88">
        <f>'FLUJO DE CAJA ARS2023'!N38/'FLUJO DE CAJA USD2023 '!N$15</f>
        <v>3.7484560727803968</v>
      </c>
      <c r="O40" s="88">
        <f>'FLUJO DE CAJA ARS2023'!O38/'FLUJO DE CAJA USD2023 '!O$15</f>
        <v>360.92571428571426</v>
      </c>
    </row>
    <row r="41" spans="1:15" x14ac:dyDescent="0.25">
      <c r="A41" s="16" t="s">
        <v>10</v>
      </c>
      <c r="B41" s="17"/>
      <c r="C41" s="88">
        <f>'FLUJO DE CAJA ARS2023'!C39/'FLUJO DE CAJA USD2023 '!C$15</f>
        <v>629.2091836734694</v>
      </c>
      <c r="D41" s="88">
        <f>'FLUJO DE CAJA ARS2023'!D39/'FLUJO DE CAJA USD2023 '!D$15</f>
        <v>922.40963855421683</v>
      </c>
      <c r="E41" s="88">
        <f>'FLUJO DE CAJA ARS2023'!E39/'FLUJO DE CAJA USD2023 '!E$15</f>
        <v>1000</v>
      </c>
      <c r="F41" s="88">
        <f>'FLUJO DE CAJA ARS2023'!F39/'FLUJO DE CAJA USD2023 '!F$15</f>
        <v>632.91139240506334</v>
      </c>
      <c r="G41" s="88">
        <f>'FLUJO DE CAJA ARS2023'!G39/'FLUJO DE CAJA USD2023 '!G$15</f>
        <v>588.23529411764707</v>
      </c>
      <c r="H41" s="88">
        <f>'FLUJO DE CAJA ARS2023'!H39/'FLUJO DE CAJA USD2023 '!H$15</f>
        <v>548.44606946983549</v>
      </c>
      <c r="I41" s="88">
        <f>'FLUJO DE CAJA ARS2023'!I39/'FLUJO DE CAJA USD2023 '!I$15</f>
        <v>640.82141007194241</v>
      </c>
      <c r="J41" s="88">
        <f>'FLUJO DE CAJA ARS2023'!J39/'FLUJO DE CAJA USD2023 '!J$15</f>
        <v>769.78417266187046</v>
      </c>
      <c r="K41" s="88">
        <f>'FLUJO DE CAJA ARS2023'!K39/'FLUJO DE CAJA USD2023 '!K$15</f>
        <v>1968.3879136690648</v>
      </c>
      <c r="L41" s="88">
        <f>'FLUJO DE CAJA ARS2023'!L39/'FLUJO DE CAJA USD2023 '!L$15</f>
        <v>335.195530726257</v>
      </c>
      <c r="M41" s="88">
        <f>'FLUJO DE CAJA ARS2023'!M39/'FLUJO DE CAJA USD2023 '!M$15</f>
        <v>491.72216936251192</v>
      </c>
      <c r="N41" s="88">
        <f>'FLUJO DE CAJA ARS2023'!N39/'FLUJO DE CAJA USD2023 '!N$15</f>
        <v>2557.416030280895</v>
      </c>
      <c r="O41" s="88">
        <f>'FLUJO DE CAJA ARS2023'!O39/'FLUJO DE CAJA USD2023 '!O$15</f>
        <v>9913.8892571428569</v>
      </c>
    </row>
    <row r="42" spans="1:15" x14ac:dyDescent="0.25">
      <c r="A42" s="17" t="s">
        <v>19</v>
      </c>
      <c r="B42" s="37"/>
      <c r="C42" s="88">
        <f>'FLUJO DE CAJA ARS2023'!C40/'FLUJO DE CAJA USD2023 '!C$15</f>
        <v>0</v>
      </c>
      <c r="D42" s="88">
        <f>'FLUJO DE CAJA ARS2023'!D40/'FLUJO DE CAJA USD2023 '!D$15</f>
        <v>703.81768674698787</v>
      </c>
      <c r="E42" s="88">
        <f>'FLUJO DE CAJA ARS2023'!E40/'FLUJO DE CAJA USD2023 '!E$15</f>
        <v>0</v>
      </c>
      <c r="F42" s="88">
        <f>'FLUJO DE CAJA ARS2023'!F40/'FLUJO DE CAJA USD2023 '!F$15</f>
        <v>292.58012658227852</v>
      </c>
      <c r="G42" s="88">
        <f>'FLUJO DE CAJA ARS2023'!G40/'FLUJO DE CAJA USD2023 '!G$15</f>
        <v>0</v>
      </c>
      <c r="H42" s="88">
        <f>'FLUJO DE CAJA ARS2023'!H40/'FLUJO DE CAJA USD2023 '!H$15</f>
        <v>0</v>
      </c>
      <c r="I42" s="88">
        <f>'FLUJO DE CAJA ARS2023'!I40/'FLUJO DE CAJA USD2023 '!I$15</f>
        <v>0</v>
      </c>
      <c r="J42" s="88">
        <f>'FLUJO DE CAJA ARS2023'!J40/'FLUJO DE CAJA USD2023 '!J$15</f>
        <v>0</v>
      </c>
      <c r="K42" s="88">
        <f>'FLUJO DE CAJA ARS2023'!K40/'FLUJO DE CAJA USD2023 '!K$15</f>
        <v>0</v>
      </c>
      <c r="L42" s="88">
        <f>'FLUJO DE CAJA ARS2023'!L40/'FLUJO DE CAJA USD2023 '!L$15</f>
        <v>0</v>
      </c>
      <c r="M42" s="88">
        <f>'FLUJO DE CAJA ARS2023'!M40/'FLUJO DE CAJA USD2023 '!M$15</f>
        <v>161.42135109419601</v>
      </c>
      <c r="N42" s="88">
        <f>'FLUJO DE CAJA ARS2023'!N40/'FLUJO DE CAJA USD2023 '!N$15</f>
        <v>0</v>
      </c>
      <c r="O42" s="88">
        <f>'FLUJO DE CAJA ARS2023'!O40/'FLUJO DE CAJA USD2023 '!O$15</f>
        <v>978.9258285714285</v>
      </c>
    </row>
    <row r="43" spans="1:15" x14ac:dyDescent="0.25">
      <c r="A43" s="16" t="s">
        <v>49</v>
      </c>
      <c r="B43" s="17"/>
      <c r="C43" s="88">
        <f>'FLUJO DE CAJA ARS2023'!C41/'FLUJO DE CAJA USD2023 '!C$15</f>
        <v>20.408163265306122</v>
      </c>
      <c r="D43" s="88">
        <f>'FLUJO DE CAJA ARS2023'!D41/'FLUJO DE CAJA USD2023 '!D$15</f>
        <v>19.277108433734941</v>
      </c>
      <c r="E43" s="88">
        <f>'FLUJO DE CAJA ARS2023'!E41/'FLUJO DE CAJA USD2023 '!E$15</f>
        <v>22.624434389140273</v>
      </c>
      <c r="F43" s="88">
        <f>'FLUJO DE CAJA ARS2023'!F41/'FLUJO DE CAJA USD2023 '!F$15</f>
        <v>21.09704641350211</v>
      </c>
      <c r="G43" s="88">
        <f>'FLUJO DE CAJA ARS2023'!G41/'FLUJO DE CAJA USD2023 '!G$15</f>
        <v>19.607843137254903</v>
      </c>
      <c r="H43" s="88">
        <f>'FLUJO DE CAJA ARS2023'!H41/'FLUJO DE CAJA USD2023 '!H$15</f>
        <v>22.851919561243143</v>
      </c>
      <c r="I43" s="88">
        <f>'FLUJO DE CAJA ARS2023'!I41/'FLUJO DE CAJA USD2023 '!I$15</f>
        <v>17.985611510791365</v>
      </c>
      <c r="J43" s="88">
        <f>'FLUJO DE CAJA ARS2023'!J41/'FLUJO DE CAJA USD2023 '!J$15</f>
        <v>17.985611510791365</v>
      </c>
      <c r="K43" s="88">
        <f>'FLUJO DE CAJA ARS2023'!K41/'FLUJO DE CAJA USD2023 '!K$15</f>
        <v>17.985611510791365</v>
      </c>
      <c r="L43" s="88">
        <f>'FLUJO DE CAJA ARS2023'!L41/'FLUJO DE CAJA USD2023 '!L$15</f>
        <v>47.139664804469277</v>
      </c>
      <c r="M43" s="88">
        <f>'FLUJO DE CAJA ARS2023'!M41/'FLUJO DE CAJA USD2023 '!M$15</f>
        <v>10.704725658103394</v>
      </c>
      <c r="N43" s="88">
        <f>'FLUJO DE CAJA ARS2023'!N41/'FLUJO DE CAJA USD2023 '!N$15</f>
        <v>33.627730925028217</v>
      </c>
      <c r="O43" s="88">
        <f>'FLUJO DE CAJA ARS2023'!O41/'FLUJO DE CAJA USD2023 '!O$15</f>
        <v>239.61142857142858</v>
      </c>
    </row>
    <row r="44" spans="1:15" x14ac:dyDescent="0.25">
      <c r="A44" s="15" t="s">
        <v>25</v>
      </c>
      <c r="B44" s="36"/>
      <c r="C44" s="88">
        <f>'FLUJO DE CAJA ARS2023'!C42/'FLUJO DE CAJA USD2023 '!C$15</f>
        <v>0</v>
      </c>
      <c r="D44" s="88">
        <f>'FLUJO DE CAJA ARS2023'!D42/'FLUJO DE CAJA USD2023 '!D$15</f>
        <v>0</v>
      </c>
      <c r="E44" s="88">
        <f>'FLUJO DE CAJA ARS2023'!E42/'FLUJO DE CAJA USD2023 '!E$15</f>
        <v>0</v>
      </c>
      <c r="F44" s="88">
        <f>'FLUJO DE CAJA ARS2023'!F42/'FLUJO DE CAJA USD2023 '!F$15</f>
        <v>0</v>
      </c>
      <c r="G44" s="88">
        <f>'FLUJO DE CAJA ARS2023'!G42/'FLUJO DE CAJA USD2023 '!G$15</f>
        <v>0</v>
      </c>
      <c r="H44" s="88">
        <f>'FLUJO DE CAJA ARS2023'!H42/'FLUJO DE CAJA USD2023 '!H$15</f>
        <v>0</v>
      </c>
      <c r="I44" s="88">
        <f>'FLUJO DE CAJA ARS2023'!I42/'FLUJO DE CAJA USD2023 '!I$15</f>
        <v>0</v>
      </c>
      <c r="J44" s="88">
        <f>'FLUJO DE CAJA ARS2023'!J42/'FLUJO DE CAJA USD2023 '!J$15</f>
        <v>0</v>
      </c>
      <c r="K44" s="88">
        <f>'FLUJO DE CAJA ARS2023'!K42/'FLUJO DE CAJA USD2023 '!K$15</f>
        <v>0</v>
      </c>
      <c r="L44" s="88">
        <f>'FLUJO DE CAJA ARS2023'!L42/'FLUJO DE CAJA USD2023 '!L$15</f>
        <v>0</v>
      </c>
      <c r="M44" s="88">
        <f>'FLUJO DE CAJA ARS2023'!M42/'FLUJO DE CAJA USD2023 '!M$15</f>
        <v>0</v>
      </c>
      <c r="N44" s="88">
        <f>'FLUJO DE CAJA ARS2023'!N42/'FLUJO DE CAJA USD2023 '!N$15</f>
        <v>0</v>
      </c>
      <c r="O44" s="88">
        <f>'FLUJO DE CAJA ARS2023'!O42/'FLUJO DE CAJA USD2023 '!O$15</f>
        <v>0</v>
      </c>
    </row>
    <row r="45" spans="1:15" x14ac:dyDescent="0.25">
      <c r="A45" s="16" t="s">
        <v>7</v>
      </c>
      <c r="B45" s="17"/>
      <c r="C45" s="88">
        <f>'FLUJO DE CAJA ARS2023'!C43/'FLUJO DE CAJA USD2023 '!C$15</f>
        <v>107.57142857142857</v>
      </c>
      <c r="D45" s="88">
        <f>'FLUJO DE CAJA ARS2023'!D43/'FLUJO DE CAJA USD2023 '!D$15</f>
        <v>101.94472289156626</v>
      </c>
      <c r="E45" s="88">
        <f>'FLUJO DE CAJA ARS2023'!E43/'FLUJO DE CAJA USD2023 '!E$15</f>
        <v>188.51651583710407</v>
      </c>
      <c r="F45" s="88">
        <f>'FLUJO DE CAJA ARS2023'!F43/'FLUJO DE CAJA USD2023 '!F$15</f>
        <v>107.43523206751055</v>
      </c>
      <c r="G45" s="88">
        <f>'FLUJO DE CAJA ARS2023'!G43/'FLUJO DE CAJA USD2023 '!G$15</f>
        <v>123.2986274509804</v>
      </c>
      <c r="H45" s="88">
        <f>'FLUJO DE CAJA ARS2023'!H43/'FLUJO DE CAJA USD2023 '!H$15</f>
        <v>118.33382084095065</v>
      </c>
      <c r="I45" s="88">
        <f>'FLUJO DE CAJA ARS2023'!I43/'FLUJO DE CAJA USD2023 '!I$15</f>
        <v>104.73223021582733</v>
      </c>
      <c r="J45" s="88">
        <f>'FLUJO DE CAJA ARS2023'!J43/'FLUJO DE CAJA USD2023 '!J$15</f>
        <v>305.96316546762591</v>
      </c>
      <c r="K45" s="88">
        <f>'FLUJO DE CAJA ARS2023'!K43/'FLUJO DE CAJA USD2023 '!K$15</f>
        <v>94.587482014388499</v>
      </c>
      <c r="L45" s="88">
        <f>'FLUJO DE CAJA ARS2023'!L43/'FLUJO DE CAJA USD2023 '!L$15</f>
        <v>89.678770949720672</v>
      </c>
      <c r="M45" s="88">
        <f>'FLUJO DE CAJA ARS2023'!M43/'FLUJO DE CAJA USD2023 '!M$15</f>
        <v>53.973104979384715</v>
      </c>
      <c r="N45" s="88">
        <f>'FLUJO DE CAJA ARS2023'!N43/'FLUJO DE CAJA USD2023 '!N$15</f>
        <v>204.82682781061158</v>
      </c>
      <c r="O45" s="88">
        <f>'FLUJO DE CAJA ARS2023'!O43/'FLUJO DE CAJA USD2023 '!O$15</f>
        <v>1393.3215142857143</v>
      </c>
    </row>
    <row r="46" spans="1:15" x14ac:dyDescent="0.25">
      <c r="A46" s="17" t="s">
        <v>4</v>
      </c>
      <c r="B46" s="37"/>
      <c r="C46" s="88">
        <f>'FLUJO DE CAJA ARS2023'!C44/'FLUJO DE CAJA USD2023 '!C$15</f>
        <v>226.29168367346938</v>
      </c>
      <c r="D46" s="88">
        <f>'FLUJO DE CAJA ARS2023'!D44/'FLUJO DE CAJA USD2023 '!D$15</f>
        <v>623.78708433734937</v>
      </c>
      <c r="E46" s="88">
        <f>'FLUJO DE CAJA ARS2023'!E44/'FLUJO DE CAJA USD2023 '!E$15</f>
        <v>689.23805429864251</v>
      </c>
      <c r="F46" s="88">
        <f>'FLUJO DE CAJA ARS2023'!F44/'FLUJO DE CAJA USD2023 '!F$15</f>
        <v>747.62890295358659</v>
      </c>
      <c r="G46" s="88">
        <f>'FLUJO DE CAJA ARS2023'!G44/'FLUJO DE CAJA USD2023 '!G$15</f>
        <v>517.41290196078432</v>
      </c>
      <c r="H46" s="88">
        <f>'FLUJO DE CAJA ARS2023'!H44/'FLUJO DE CAJA USD2023 '!H$15</f>
        <v>858.55824497257777</v>
      </c>
      <c r="I46" s="88">
        <f>'FLUJO DE CAJA ARS2023'!I44/'FLUJO DE CAJA USD2023 '!I$15</f>
        <v>785.63294964028785</v>
      </c>
      <c r="J46" s="88">
        <f>'FLUJO DE CAJA ARS2023'!J44/'FLUJO DE CAJA USD2023 '!J$15</f>
        <v>922.65326618705035</v>
      </c>
      <c r="K46" s="88">
        <f>'FLUJO DE CAJA ARS2023'!K44/'FLUJO DE CAJA USD2023 '!K$15</f>
        <v>778.25470503597103</v>
      </c>
      <c r="L46" s="88">
        <f>'FLUJO DE CAJA ARS2023'!L44/'FLUJO DE CAJA USD2023 '!L$15</f>
        <v>1118.442597765363</v>
      </c>
      <c r="M46" s="88">
        <f>'FLUJO DE CAJA ARS2023'!M44/'FLUJO DE CAJA USD2023 '!M$15</f>
        <v>223.99407548366634</v>
      </c>
      <c r="N46" s="88">
        <f>'FLUJO DE CAJA ARS2023'!N44/'FLUJO DE CAJA USD2023 '!N$15</f>
        <v>569.26345706886241</v>
      </c>
      <c r="O46" s="88">
        <f>'FLUJO DE CAJA ARS2023'!O44/'FLUJO DE CAJA USD2023 '!O$15</f>
        <v>7113.3940571428566</v>
      </c>
    </row>
    <row r="47" spans="1:15" x14ac:dyDescent="0.25">
      <c r="A47" s="17" t="s">
        <v>22</v>
      </c>
      <c r="B47" s="37"/>
      <c r="C47" s="88">
        <f>'FLUJO DE CAJA ARS2023'!C45/'FLUJO DE CAJA USD2023 '!C$15</f>
        <v>0</v>
      </c>
      <c r="D47" s="88">
        <f>'FLUJO DE CAJA ARS2023'!D45/'FLUJO DE CAJA USD2023 '!D$15</f>
        <v>0</v>
      </c>
      <c r="E47" s="88">
        <f>'FLUJO DE CAJA ARS2023'!E45/'FLUJO DE CAJA USD2023 '!E$15</f>
        <v>0</v>
      </c>
      <c r="F47" s="88">
        <f>'FLUJO DE CAJA ARS2023'!F45/'FLUJO DE CAJA USD2023 '!F$15</f>
        <v>0</v>
      </c>
      <c r="G47" s="88">
        <f>'FLUJO DE CAJA ARS2023'!G45/'FLUJO DE CAJA USD2023 '!G$15</f>
        <v>0</v>
      </c>
      <c r="H47" s="88">
        <f>'FLUJO DE CAJA ARS2023'!H45/'FLUJO DE CAJA USD2023 '!H$15</f>
        <v>0</v>
      </c>
      <c r="I47" s="88">
        <f>'FLUJO DE CAJA ARS2023'!I45/'FLUJO DE CAJA USD2023 '!I$15</f>
        <v>0</v>
      </c>
      <c r="J47" s="88">
        <f>'FLUJO DE CAJA ARS2023'!J45/'FLUJO DE CAJA USD2023 '!J$15</f>
        <v>80.690647482014384</v>
      </c>
      <c r="K47" s="88">
        <f>'FLUJO DE CAJA ARS2023'!K45/'FLUJO DE CAJA USD2023 '!K$15</f>
        <v>416.20143884892087</v>
      </c>
      <c r="L47" s="88">
        <f>'FLUJO DE CAJA ARS2023'!L45/'FLUJO DE CAJA USD2023 '!L$15</f>
        <v>0</v>
      </c>
      <c r="M47" s="88">
        <f>'FLUJO DE CAJA ARS2023'!M45/'FLUJO DE CAJA USD2023 '!M$15</f>
        <v>0</v>
      </c>
      <c r="N47" s="88">
        <f>'FLUJO DE CAJA ARS2023'!N45/'FLUJO DE CAJA USD2023 '!N$15</f>
        <v>2.549970117537685</v>
      </c>
      <c r="O47" s="88">
        <f>'FLUJO DE CAJA ARS2023'!O45/'FLUJO DE CAJA USD2023 '!O$15</f>
        <v>495.62857142857143</v>
      </c>
    </row>
    <row r="48" spans="1:15" x14ac:dyDescent="0.25">
      <c r="A48" s="18" t="s">
        <v>27</v>
      </c>
      <c r="B48" s="36"/>
      <c r="C48" s="88">
        <f>'FLUJO DE CAJA ARS2023'!C46/'FLUJO DE CAJA USD2023 '!C$15</f>
        <v>229.59183673469389</v>
      </c>
      <c r="D48" s="88">
        <f>'FLUJO DE CAJA ARS2023'!D46/'FLUJO DE CAJA USD2023 '!D$15</f>
        <v>69.397590361445779</v>
      </c>
      <c r="E48" s="88">
        <f>'FLUJO DE CAJA ARS2023'!E46/'FLUJO DE CAJA USD2023 '!E$15</f>
        <v>0</v>
      </c>
      <c r="F48" s="88">
        <f>'FLUJO DE CAJA ARS2023'!F46/'FLUJO DE CAJA USD2023 '!F$15</f>
        <v>6409.5493670886071</v>
      </c>
      <c r="G48" s="88">
        <f>'FLUJO DE CAJA ARS2023'!G46/'FLUJO DE CAJA USD2023 '!G$15</f>
        <v>8750.4658823529408</v>
      </c>
      <c r="H48" s="88">
        <f>'FLUJO DE CAJA ARS2023'!H46/'FLUJO DE CAJA USD2023 '!H$15</f>
        <v>336.38025594149906</v>
      </c>
      <c r="I48" s="88">
        <f>'FLUJO DE CAJA ARS2023'!I46/'FLUJO DE CAJA USD2023 '!I$15</f>
        <v>5860.3429352517987</v>
      </c>
      <c r="J48" s="88">
        <f>'FLUJO DE CAJA ARS2023'!J46/'FLUJO DE CAJA USD2023 '!J$15</f>
        <v>13453.939223021582</v>
      </c>
      <c r="K48" s="88">
        <f>'FLUJO DE CAJA ARS2023'!K46/'FLUJO DE CAJA USD2023 '!K$15</f>
        <v>4748.7626474820145</v>
      </c>
      <c r="L48" s="88">
        <f>'FLUJO DE CAJA ARS2023'!L46/'FLUJO DE CAJA USD2023 '!L$15</f>
        <v>1007.4345810055864</v>
      </c>
      <c r="M48" s="88">
        <f>'FLUJO DE CAJA ARS2023'!M46/'FLUJO DE CAJA USD2023 '!M$15</f>
        <v>63.041788772597528</v>
      </c>
      <c r="N48" s="88">
        <f>'FLUJO DE CAJA ARS2023'!N46/'FLUJO DE CAJA USD2023 '!N$15</f>
        <v>573.25046284613848</v>
      </c>
      <c r="O48" s="88">
        <f>'FLUJO DE CAJA ARS2023'!O46/'FLUJO DE CAJA USD2023 '!O$15</f>
        <v>36725.542085714289</v>
      </c>
    </row>
    <row r="49" spans="1:15" x14ac:dyDescent="0.25">
      <c r="A49" s="18" t="s">
        <v>28</v>
      </c>
      <c r="B49" s="36"/>
      <c r="C49" s="88">
        <f>'FLUJO DE CAJA ARS2023'!C47/'FLUJO DE CAJA USD2023 '!C$15</f>
        <v>0</v>
      </c>
      <c r="D49" s="88">
        <f>'FLUJO DE CAJA ARS2023'!D47/'FLUJO DE CAJA USD2023 '!D$15</f>
        <v>0</v>
      </c>
      <c r="E49" s="88">
        <f>'FLUJO DE CAJA ARS2023'!E47/'FLUJO DE CAJA USD2023 '!E$15</f>
        <v>0</v>
      </c>
      <c r="F49" s="88">
        <f>'FLUJO DE CAJA ARS2023'!F47/'FLUJO DE CAJA USD2023 '!F$15</f>
        <v>0</v>
      </c>
      <c r="G49" s="88">
        <f>'FLUJO DE CAJA ARS2023'!G47/'FLUJO DE CAJA USD2023 '!G$15</f>
        <v>0</v>
      </c>
      <c r="H49" s="88">
        <f>'FLUJO DE CAJA ARS2023'!H47/'FLUJO DE CAJA USD2023 '!H$15</f>
        <v>0</v>
      </c>
      <c r="I49" s="88">
        <f>'FLUJO DE CAJA ARS2023'!I47/'FLUJO DE CAJA USD2023 '!I$15</f>
        <v>0</v>
      </c>
      <c r="J49" s="88">
        <f>'FLUJO DE CAJA ARS2023'!J47/'FLUJO DE CAJA USD2023 '!J$15</f>
        <v>0</v>
      </c>
      <c r="K49" s="88">
        <f>'FLUJO DE CAJA ARS2023'!K47/'FLUJO DE CAJA USD2023 '!K$15</f>
        <v>0</v>
      </c>
      <c r="L49" s="88">
        <f>'FLUJO DE CAJA ARS2023'!L47/'FLUJO DE CAJA USD2023 '!L$15</f>
        <v>0</v>
      </c>
      <c r="M49" s="88">
        <f>'FLUJO DE CAJA ARS2023'!M47/'FLUJO DE CAJA USD2023 '!M$15</f>
        <v>317.1582619727244</v>
      </c>
      <c r="N49" s="88">
        <f>'FLUJO DE CAJA ARS2023'!N47/'FLUJO DE CAJA USD2023 '!N$15</f>
        <v>0</v>
      </c>
      <c r="O49" s="88">
        <f>'FLUJO DE CAJA ARS2023'!O47/'FLUJO DE CAJA USD2023 '!O$15</f>
        <v>714.28571428571433</v>
      </c>
    </row>
    <row r="50" spans="1:15" x14ac:dyDescent="0.25">
      <c r="A50" s="15" t="s">
        <v>82</v>
      </c>
      <c r="B50" s="18"/>
      <c r="C50" s="88">
        <f>'FLUJO DE CAJA ARS2023'!C48/'FLUJO DE CAJA USD2023 '!C$15</f>
        <v>159.13188775510204</v>
      </c>
      <c r="D50" s="88">
        <f>'FLUJO DE CAJA ARS2023'!D48/'FLUJO DE CAJA USD2023 '!D$15</f>
        <v>169.63855421686748</v>
      </c>
      <c r="E50" s="88">
        <f>'FLUJO DE CAJA ARS2023'!E48/'FLUJO DE CAJA USD2023 '!E$15</f>
        <v>4380.0904977375567</v>
      </c>
      <c r="F50" s="88">
        <f>'FLUJO DE CAJA ARS2023'!F48/'FLUJO DE CAJA USD2023 '!F$15</f>
        <v>4135.3077215189878</v>
      </c>
      <c r="G50" s="88">
        <f>'FLUJO DE CAJA ARS2023'!G48/'FLUJO DE CAJA USD2023 '!G$15</f>
        <v>1053.2549019607843</v>
      </c>
      <c r="H50" s="88">
        <f>'FLUJO DE CAJA ARS2023'!H48/'FLUJO DE CAJA USD2023 '!H$15</f>
        <v>1458.3069104204753</v>
      </c>
      <c r="I50" s="88">
        <f>'FLUJO DE CAJA ARS2023'!I48/'FLUJO DE CAJA USD2023 '!I$15</f>
        <v>1690.7953956834533</v>
      </c>
      <c r="J50" s="88">
        <f>'FLUJO DE CAJA ARS2023'!J48/'FLUJO DE CAJA USD2023 '!J$15</f>
        <v>4005.6805755395685</v>
      </c>
      <c r="K50" s="88">
        <f>'FLUJO DE CAJA ARS2023'!K48/'FLUJO DE CAJA USD2023 '!K$15</f>
        <v>791.3669064748201</v>
      </c>
      <c r="L50" s="88">
        <f>'FLUJO DE CAJA ARS2023'!L48/'FLUJO DE CAJA USD2023 '!L$15</f>
        <v>665.33907821229059</v>
      </c>
      <c r="M50" s="88">
        <f>'FLUJO DE CAJA ARS2023'!M48/'FLUJO DE CAJA USD2023 '!M$15</f>
        <v>828.53028861401845</v>
      </c>
      <c r="N50" s="88">
        <f>'FLUJO DE CAJA ARS2023'!N48/'FLUJO DE CAJA USD2023 '!N$15</f>
        <v>7266.7605445248682</v>
      </c>
      <c r="O50" s="88">
        <f>'FLUJO DE CAJA ARS2023'!O48/'FLUJO DE CAJA USD2023 '!O$15</f>
        <v>23164.243542857144</v>
      </c>
    </row>
    <row r="51" spans="1:15" x14ac:dyDescent="0.25">
      <c r="A51" s="15" t="s">
        <v>50</v>
      </c>
      <c r="B51" s="18"/>
      <c r="C51" s="88">
        <f>'FLUJO DE CAJA ARS2023'!C49/'FLUJO DE CAJA USD2023 '!C$15</f>
        <v>1938.7755102040817</v>
      </c>
      <c r="D51" s="88">
        <f>'FLUJO DE CAJA ARS2023'!D49/'FLUJO DE CAJA USD2023 '!D$15</f>
        <v>20924.414457831324</v>
      </c>
      <c r="E51" s="88">
        <f>'FLUJO DE CAJA ARS2023'!E49/'FLUJO DE CAJA USD2023 '!E$15</f>
        <v>5624.2579185520362</v>
      </c>
      <c r="F51" s="88">
        <f>'FLUJO DE CAJA ARS2023'!F49/'FLUJO DE CAJA USD2023 '!F$15</f>
        <v>1010.126582278481</v>
      </c>
      <c r="G51" s="88">
        <f>'FLUJO DE CAJA ARS2023'!G49/'FLUJO DE CAJA USD2023 '!G$15</f>
        <v>4005.1764705882351</v>
      </c>
      <c r="H51" s="88">
        <f>'FLUJO DE CAJA ARS2023'!H49/'FLUJO DE CAJA USD2023 '!H$15</f>
        <v>230.3473491773309</v>
      </c>
      <c r="I51" s="88">
        <f>'FLUJO DE CAJA ARS2023'!I49/'FLUJO DE CAJA USD2023 '!I$15</f>
        <v>2831.1047769784172</v>
      </c>
      <c r="J51" s="88">
        <f>'FLUJO DE CAJA ARS2023'!J49/'FLUJO DE CAJA USD2023 '!J$15</f>
        <v>1510.7913669064749</v>
      </c>
      <c r="K51" s="88">
        <f>'FLUJO DE CAJA ARS2023'!K49/'FLUJO DE CAJA USD2023 '!K$15</f>
        <v>2481.7266187050359</v>
      </c>
      <c r="L51" s="88">
        <f>'FLUJO DE CAJA ARS2023'!L49/'FLUJO DE CAJA USD2023 '!L$15</f>
        <v>229.05027932960894</v>
      </c>
      <c r="M51" s="88">
        <f>'FLUJO DE CAJA ARS2023'!M49/'FLUJO DE CAJA USD2023 '!M$15</f>
        <v>1921.1544560735806</v>
      </c>
      <c r="N51" s="88">
        <f>'FLUJO DE CAJA ARS2023'!N49/'FLUJO DE CAJA USD2023 '!N$15</f>
        <v>6016.1349359187197</v>
      </c>
      <c r="O51" s="88">
        <f>'FLUJO DE CAJA ARS2023'!O49/'FLUJO DE CAJA USD2023 '!O$15</f>
        <v>37552.836885714285</v>
      </c>
    </row>
    <row r="52" spans="1:15" x14ac:dyDescent="0.25">
      <c r="A52" s="15" t="s">
        <v>29</v>
      </c>
      <c r="B52" s="18"/>
      <c r="C52" s="88">
        <f>'FLUJO DE CAJA ARS2023'!C50/'FLUJO DE CAJA USD2023 '!C$15</f>
        <v>5004.7391836734696</v>
      </c>
      <c r="D52" s="88">
        <f>'FLUJO DE CAJA ARS2023'!D50/'FLUJO DE CAJA USD2023 '!D$15</f>
        <v>13667.056433734939</v>
      </c>
      <c r="E52" s="88">
        <f>'FLUJO DE CAJA ARS2023'!E50/'FLUJO DE CAJA USD2023 '!E$15</f>
        <v>10563.998416289593</v>
      </c>
      <c r="F52" s="88">
        <f>'FLUJO DE CAJA ARS2023'!F50/'FLUJO DE CAJA USD2023 '!F$15</f>
        <v>35325.21042194093</v>
      </c>
      <c r="G52" s="88">
        <f>'FLUJO DE CAJA ARS2023'!G50/'FLUJO DE CAJA USD2023 '!G$15</f>
        <v>56928.258392156866</v>
      </c>
      <c r="H52" s="88">
        <f>'FLUJO DE CAJA ARS2023'!H50/'FLUJO DE CAJA USD2023 '!H$15</f>
        <v>44714.017184643511</v>
      </c>
      <c r="I52" s="88">
        <f>'FLUJO DE CAJA ARS2023'!I50/'FLUJO DE CAJA USD2023 '!I$15</f>
        <v>19619.761755395681</v>
      </c>
      <c r="J52" s="88">
        <f>'FLUJO DE CAJA ARS2023'!J50/'FLUJO DE CAJA USD2023 '!J$15</f>
        <v>12244.250446043163</v>
      </c>
      <c r="K52" s="88">
        <f>'FLUJO DE CAJA ARS2023'!K50/'FLUJO DE CAJA USD2023 '!K$15</f>
        <v>21367.222935251793</v>
      </c>
      <c r="L52" s="88">
        <f>'FLUJO DE CAJA ARS2023'!L50/'FLUJO DE CAJA USD2023 '!L$15</f>
        <v>59283.413156424584</v>
      </c>
      <c r="M52" s="88">
        <f>'FLUJO DE CAJA ARS2023'!M50/'FLUJO DE CAJA USD2023 '!M$15</f>
        <v>14914.231144941325</v>
      </c>
      <c r="N52" s="88">
        <f>'FLUJO DE CAJA ARS2023'!N50/'FLUJO DE CAJA USD2023 '!N$15</f>
        <v>23632.371860017269</v>
      </c>
      <c r="O52" s="88">
        <f>'FLUJO DE CAJA ARS2023'!O50/'FLUJO DE CAJA USD2023 '!O$15</f>
        <v>286174.7838571429</v>
      </c>
    </row>
    <row r="53" spans="1:15" x14ac:dyDescent="0.25">
      <c r="A53" s="15" t="s">
        <v>30</v>
      </c>
      <c r="B53" s="18"/>
      <c r="C53" s="88">
        <f>'FLUJO DE CAJA ARS2023'!C51/'FLUJO DE CAJA USD2023 '!C$15</f>
        <v>0</v>
      </c>
      <c r="D53" s="88">
        <f>'FLUJO DE CAJA ARS2023'!D51/'FLUJO DE CAJA USD2023 '!D$15</f>
        <v>0</v>
      </c>
      <c r="E53" s="88">
        <f>'FLUJO DE CAJA ARS2023'!E51/'FLUJO DE CAJA USD2023 '!E$15</f>
        <v>0</v>
      </c>
      <c r="F53" s="88">
        <f>'FLUJO DE CAJA ARS2023'!F51/'FLUJO DE CAJA USD2023 '!F$15</f>
        <v>0</v>
      </c>
      <c r="G53" s="88">
        <f>'FLUJO DE CAJA ARS2023'!G51/'FLUJO DE CAJA USD2023 '!G$15</f>
        <v>0</v>
      </c>
      <c r="H53" s="88">
        <f>'FLUJO DE CAJA ARS2023'!H51/'FLUJO DE CAJA USD2023 '!H$15</f>
        <v>0</v>
      </c>
      <c r="I53" s="88">
        <f>'FLUJO DE CAJA ARS2023'!I51/'FLUJO DE CAJA USD2023 '!I$15</f>
        <v>0</v>
      </c>
      <c r="J53" s="88">
        <f>'FLUJO DE CAJA ARS2023'!J51/'FLUJO DE CAJA USD2023 '!J$15</f>
        <v>30995.542129496404</v>
      </c>
      <c r="K53" s="88">
        <f>'FLUJO DE CAJA ARS2023'!K51/'FLUJO DE CAJA USD2023 '!K$15</f>
        <v>0</v>
      </c>
      <c r="L53" s="88">
        <f>'FLUJO DE CAJA ARS2023'!L51/'FLUJO DE CAJA USD2023 '!L$15</f>
        <v>0</v>
      </c>
      <c r="M53" s="88">
        <f>'FLUJO DE CAJA ARS2023'!M51/'FLUJO DE CAJA USD2023 '!M$15</f>
        <v>0</v>
      </c>
      <c r="N53" s="88">
        <f>'FLUJO DE CAJA ARS2023'!N51/'FLUJO DE CAJA USD2023 '!N$15</f>
        <v>0</v>
      </c>
      <c r="O53" s="88">
        <f>'FLUJO DE CAJA ARS2023'!O51/'FLUJO DE CAJA USD2023 '!O$15</f>
        <v>30774.145400000001</v>
      </c>
    </row>
    <row r="54" spans="1:15" x14ac:dyDescent="0.25">
      <c r="A54" s="19" t="s">
        <v>31</v>
      </c>
      <c r="B54" s="38"/>
      <c r="C54" s="88">
        <f>'FLUJO DE CAJA ARS2023'!C52/'FLUJO DE CAJA USD2023 '!C$15</f>
        <v>0</v>
      </c>
      <c r="D54" s="88">
        <f>'FLUJO DE CAJA ARS2023'!D52/'FLUJO DE CAJA USD2023 '!D$15</f>
        <v>0</v>
      </c>
      <c r="E54" s="88">
        <f>'FLUJO DE CAJA ARS2023'!E52/'FLUJO DE CAJA USD2023 '!E$15</f>
        <v>0</v>
      </c>
      <c r="F54" s="88">
        <f>'FLUJO DE CAJA ARS2023'!F52/'FLUJO DE CAJA USD2023 '!F$15</f>
        <v>583.96624472573842</v>
      </c>
      <c r="G54" s="88">
        <f>'FLUJO DE CAJA ARS2023'!G52/'FLUJO DE CAJA USD2023 '!G$15</f>
        <v>0</v>
      </c>
      <c r="H54" s="88">
        <f>'FLUJO DE CAJA ARS2023'!H52/'FLUJO DE CAJA USD2023 '!H$15</f>
        <v>1251.3154661791591</v>
      </c>
      <c r="I54" s="88">
        <f>'FLUJO DE CAJA ARS2023'!I52/'FLUJO DE CAJA USD2023 '!I$15</f>
        <v>27.425266187050362</v>
      </c>
      <c r="J54" s="88">
        <f>'FLUJO DE CAJA ARS2023'!J52/'FLUJO DE CAJA USD2023 '!J$15</f>
        <v>689.49640287769785</v>
      </c>
      <c r="K54" s="88">
        <f>'FLUJO DE CAJA ARS2023'!K52/'FLUJO DE CAJA USD2023 '!K$15</f>
        <v>0</v>
      </c>
      <c r="L54" s="88">
        <f>'FLUJO DE CAJA ARS2023'!L52/'FLUJO DE CAJA USD2023 '!L$15</f>
        <v>0</v>
      </c>
      <c r="M54" s="88">
        <f>'FLUJO DE CAJA ARS2023'!M52/'FLUJO DE CAJA USD2023 '!M$15</f>
        <v>0</v>
      </c>
      <c r="N54" s="88">
        <f>'FLUJO DE CAJA ARS2023'!N52/'FLUJO DE CAJA USD2023 '!N$15</f>
        <v>0</v>
      </c>
      <c r="O54" s="88">
        <f>'FLUJO DE CAJA ARS2023'!O52/'FLUJO DE CAJA USD2023 '!O$15</f>
        <v>2085.0430285714287</v>
      </c>
    </row>
    <row r="55" spans="1:15" x14ac:dyDescent="0.25">
      <c r="A55" s="73" t="s">
        <v>69</v>
      </c>
      <c r="B55" s="74"/>
      <c r="C55" s="94">
        <f t="shared" ref="C55:O55" si="2">C17-C31</f>
        <v>-6211.8063775510209</v>
      </c>
      <c r="D55" s="94">
        <f t="shared" si="2"/>
        <v>-4249.1648674698808</v>
      </c>
      <c r="E55" s="94">
        <f t="shared" si="2"/>
        <v>-3698.8527601809983</v>
      </c>
      <c r="F55" s="94">
        <f t="shared" si="2"/>
        <v>13281.36421940929</v>
      </c>
      <c r="G55" s="94">
        <f t="shared" si="2"/>
        <v>-5845.78337254902</v>
      </c>
      <c r="H55" s="94">
        <f t="shared" si="2"/>
        <v>-4631.5706398537441</v>
      </c>
      <c r="I55" s="94">
        <f t="shared" si="2"/>
        <v>-1415.9019280575449</v>
      </c>
      <c r="J55" s="94">
        <f t="shared" si="2"/>
        <v>-4023.7252949640315</v>
      </c>
      <c r="K55" s="94">
        <f t="shared" si="2"/>
        <v>-2367.5964892086231</v>
      </c>
      <c r="L55" s="94">
        <f t="shared" si="2"/>
        <v>6888.548016759778</v>
      </c>
      <c r="M55" s="94">
        <f t="shared" si="2"/>
        <v>-6384.1802346971126</v>
      </c>
      <c r="N55" s="94">
        <f t="shared" si="2"/>
        <v>39.374789826681081</v>
      </c>
      <c r="O55" s="95">
        <f t="shared" si="2"/>
        <v>-22266.500942857121</v>
      </c>
    </row>
    <row r="56" spans="1:15" x14ac:dyDescent="0.25">
      <c r="A56" s="49" t="s">
        <v>70</v>
      </c>
      <c r="B56" s="37"/>
      <c r="C56" s="96"/>
      <c r="D56" s="88"/>
      <c r="E56" s="96"/>
      <c r="F56" s="88"/>
      <c r="G56" s="96"/>
      <c r="H56" s="88"/>
      <c r="I56" s="96"/>
      <c r="J56" s="88"/>
      <c r="K56" s="96"/>
      <c r="L56" s="88"/>
      <c r="M56" s="97"/>
      <c r="N56" s="97"/>
      <c r="O56" s="98"/>
    </row>
    <row r="57" spans="1:15" x14ac:dyDescent="0.25">
      <c r="A57" s="49" t="s">
        <v>71</v>
      </c>
      <c r="B57" s="37"/>
      <c r="C57" s="96"/>
      <c r="D57" s="88"/>
      <c r="E57" s="96"/>
      <c r="F57" s="88"/>
      <c r="G57" s="96"/>
      <c r="H57" s="88"/>
      <c r="I57" s="96"/>
      <c r="J57" s="88"/>
      <c r="K57" s="96"/>
      <c r="L57" s="88"/>
      <c r="M57" s="97"/>
      <c r="N57" s="97"/>
      <c r="O57" s="98"/>
    </row>
    <row r="58" spans="1:15" x14ac:dyDescent="0.25">
      <c r="A58" s="49" t="s">
        <v>72</v>
      </c>
      <c r="B58" s="37"/>
      <c r="C58" s="96"/>
      <c r="D58" s="88"/>
      <c r="E58" s="96"/>
      <c r="F58" s="88"/>
      <c r="G58" s="96"/>
      <c r="H58" s="88"/>
      <c r="I58" s="96"/>
      <c r="J58" s="88"/>
      <c r="K58" s="96"/>
      <c r="L58" s="88"/>
      <c r="M58" s="97"/>
      <c r="N58" s="97"/>
      <c r="O58" s="98"/>
    </row>
    <row r="59" spans="1:15" x14ac:dyDescent="0.25">
      <c r="A59" s="73" t="s">
        <v>73</v>
      </c>
      <c r="B59" s="74"/>
      <c r="C59" s="94">
        <f>C55-SUM(C56:C58)</f>
        <v>-6211.8063775510209</v>
      </c>
      <c r="D59" s="94">
        <f t="shared" ref="D59:N59" si="3">D55-SUM(D56:D58)</f>
        <v>-4249.1648674698808</v>
      </c>
      <c r="E59" s="94">
        <f t="shared" si="3"/>
        <v>-3698.8527601809983</v>
      </c>
      <c r="F59" s="94">
        <f t="shared" si="3"/>
        <v>13281.36421940929</v>
      </c>
      <c r="G59" s="94">
        <f t="shared" si="3"/>
        <v>-5845.78337254902</v>
      </c>
      <c r="H59" s="94">
        <f t="shared" si="3"/>
        <v>-4631.5706398537441</v>
      </c>
      <c r="I59" s="94">
        <f t="shared" si="3"/>
        <v>-1415.9019280575449</v>
      </c>
      <c r="J59" s="94">
        <f t="shared" si="3"/>
        <v>-4023.7252949640315</v>
      </c>
      <c r="K59" s="94">
        <f t="shared" si="3"/>
        <v>-2367.5964892086231</v>
      </c>
      <c r="L59" s="94">
        <f t="shared" si="3"/>
        <v>6888.548016759778</v>
      </c>
      <c r="M59" s="94">
        <f t="shared" si="3"/>
        <v>-6384.1802346971126</v>
      </c>
      <c r="N59" s="94">
        <f t="shared" si="3"/>
        <v>39.374789826681081</v>
      </c>
      <c r="O59" s="95">
        <f>O55-SUM(O56:O58)</f>
        <v>-22266.500942857121</v>
      </c>
    </row>
    <row r="60" spans="1:15" x14ac:dyDescent="0.25">
      <c r="A60" s="17" t="s">
        <v>24</v>
      </c>
      <c r="B60" s="37"/>
      <c r="C60" s="96">
        <f>'FLUJO DE CAJA ARS2023'!C58/'FLUJO DE CAJA USD2023 '!C$15</f>
        <v>58.829438775510205</v>
      </c>
      <c r="D60" s="96">
        <f>'FLUJO DE CAJA ARS2023'!D58/'FLUJO DE CAJA USD2023 '!D$15</f>
        <v>35.063759036144575</v>
      </c>
      <c r="E60" s="96">
        <f>'FLUJO DE CAJA ARS2023'!E58/'FLUJO DE CAJA USD2023 '!E$15</f>
        <v>117.21642533936649</v>
      </c>
      <c r="F60" s="96">
        <f>'FLUJO DE CAJA ARS2023'!F58/'FLUJO DE CAJA USD2023 '!F$15</f>
        <v>206.20620675105485</v>
      </c>
      <c r="G60" s="96">
        <f>'FLUJO DE CAJA ARS2023'!G58/'FLUJO DE CAJA USD2023 '!G$15</f>
        <v>237.92062745098039</v>
      </c>
      <c r="H60" s="96">
        <f>'FLUJO DE CAJA ARS2023'!H58/'FLUJO DE CAJA USD2023 '!H$15</f>
        <v>99.02899451553931</v>
      </c>
      <c r="I60" s="96">
        <f>'FLUJO DE CAJA ARS2023'!I58/'FLUJO DE CAJA USD2023 '!I$15</f>
        <v>168.03401438848925</v>
      </c>
      <c r="J60" s="96">
        <f>'FLUJO DE CAJA ARS2023'!J58/'FLUJO DE CAJA USD2023 '!J$15</f>
        <v>284.90566906474822</v>
      </c>
      <c r="K60" s="96">
        <f>'FLUJO DE CAJA ARS2023'!K58/'FLUJO DE CAJA USD2023 '!K$15</f>
        <v>88.357179856115124</v>
      </c>
      <c r="L60" s="96">
        <f>'FLUJO DE CAJA ARS2023'!L58/'FLUJO DE CAJA USD2023 '!L$15</f>
        <v>311.10371508379887</v>
      </c>
      <c r="M60" s="96">
        <f>'FLUJO DE CAJA ARS2023'!M58/'FLUJO DE CAJA USD2023 '!M$15</f>
        <v>48.056175071360606</v>
      </c>
      <c r="N60" s="96">
        <f>'FLUJO DE CAJA ARS2023'!N58/'FLUJO DE CAJA USD2023 '!N$15</f>
        <v>190.96222591141503</v>
      </c>
      <c r="O60" s="96">
        <f>'FLUJO DE CAJA ARS2023'!O58/'FLUJO DE CAJA USD2023 '!O$15</f>
        <v>1653.1505171428573</v>
      </c>
    </row>
    <row r="61" spans="1:15" x14ac:dyDescent="0.25">
      <c r="A61" s="17" t="s">
        <v>17</v>
      </c>
      <c r="B61" s="37"/>
      <c r="C61" s="96">
        <f>'FLUJO DE CAJA ARS2023'!C59/'FLUJO DE CAJA USD2023 '!C$15</f>
        <v>8.4888265306122452</v>
      </c>
      <c r="D61" s="96">
        <f>'FLUJO DE CAJA ARS2023'!D59/'FLUJO DE CAJA USD2023 '!D$15</f>
        <v>22.791951807228916</v>
      </c>
      <c r="E61" s="96">
        <f>'FLUJO DE CAJA ARS2023'!E59/'FLUJO DE CAJA USD2023 '!E$15</f>
        <v>10.490135746606336</v>
      </c>
      <c r="F61" s="96">
        <f>'FLUJO DE CAJA ARS2023'!F59/'FLUJO DE CAJA USD2023 '!F$15</f>
        <v>11.575696202531645</v>
      </c>
      <c r="G61" s="96">
        <f>'FLUJO DE CAJA ARS2023'!G59/'FLUJO DE CAJA USD2023 '!G$15</f>
        <v>31.52650980392157</v>
      </c>
      <c r="H61" s="96">
        <f>'FLUJO DE CAJA ARS2023'!H59/'FLUJO DE CAJA USD2023 '!H$15</f>
        <v>32.272285191956122</v>
      </c>
      <c r="I61" s="96">
        <f>'FLUJO DE CAJA ARS2023'!I59/'FLUJO DE CAJA USD2023 '!I$15</f>
        <v>26.066618705035975</v>
      </c>
      <c r="J61" s="96">
        <f>'FLUJO DE CAJA ARS2023'!J59/'FLUJO DE CAJA USD2023 '!J$15</f>
        <v>33.581007194244606</v>
      </c>
      <c r="K61" s="96">
        <f>'FLUJO DE CAJA ARS2023'!K59/'FLUJO DE CAJA USD2023 '!K$15</f>
        <v>36.832604316546764</v>
      </c>
      <c r="L61" s="96">
        <f>'FLUJO DE CAJA ARS2023'!L59/'FLUJO DE CAJA USD2023 '!L$15</f>
        <v>36.945726256983242</v>
      </c>
      <c r="M61" s="96">
        <f>'FLUJO DE CAJA ARS2023'!M59/'FLUJO DE CAJA USD2023 '!M$15</f>
        <v>19.529869965112592</v>
      </c>
      <c r="N61" s="96">
        <f>'FLUJO DE CAJA ARS2023'!N59/'FLUJO DE CAJA USD2023 '!N$15</f>
        <v>0</v>
      </c>
      <c r="O61" s="96">
        <f>'FLUJO DE CAJA ARS2023'!O59/'FLUJO DE CAJA USD2023 '!O$15</f>
        <v>258.48142857142864</v>
      </c>
    </row>
    <row r="62" spans="1:15" x14ac:dyDescent="0.25">
      <c r="A62" s="16" t="s">
        <v>11</v>
      </c>
      <c r="B62" s="17"/>
      <c r="C62" s="96">
        <f>'FLUJO DE CAJA ARS2023'!C60/'FLUJO DE CAJA USD2023 '!C$15</f>
        <v>6.2036734693877555</v>
      </c>
      <c r="D62" s="96">
        <f>'FLUJO DE CAJA ARS2023'!D60/'FLUJO DE CAJA USD2023 '!D$15</f>
        <v>41.013204819277114</v>
      </c>
      <c r="E62" s="96">
        <f>'FLUJO DE CAJA ARS2023'!E60/'FLUJO DE CAJA USD2023 '!E$15</f>
        <v>34.363076923076925</v>
      </c>
      <c r="F62" s="96">
        <f>'FLUJO DE CAJA ARS2023'!F60/'FLUJO DE CAJA USD2023 '!F$15</f>
        <v>13.994936708860759</v>
      </c>
      <c r="G62" s="96">
        <f>'FLUJO DE CAJA ARS2023'!G60/'FLUJO DE CAJA USD2023 '!G$15</f>
        <v>10.359372549019607</v>
      </c>
      <c r="H62" s="96">
        <f>'FLUJO DE CAJA ARS2023'!H60/'FLUJO DE CAJA USD2023 '!H$15</f>
        <v>16.809542961608773</v>
      </c>
      <c r="I62" s="96">
        <f>'FLUJO DE CAJA ARS2023'!I60/'FLUJO DE CAJA USD2023 '!I$15</f>
        <v>15.131194244604314</v>
      </c>
      <c r="J62" s="96">
        <f>'FLUJO DE CAJA ARS2023'!J60/'FLUJO DE CAJA USD2023 '!J$15</f>
        <v>19.078503597122303</v>
      </c>
      <c r="K62" s="96">
        <f>'FLUJO DE CAJA ARS2023'!K60/'FLUJO DE CAJA USD2023 '!K$15</f>
        <v>10.263769784172661</v>
      </c>
      <c r="L62" s="96">
        <f>'FLUJO DE CAJA ARS2023'!L60/'FLUJO DE CAJA USD2023 '!L$15</f>
        <v>16.071061452513973</v>
      </c>
      <c r="M62" s="96">
        <f>'FLUJO DE CAJA ARS2023'!M60/'FLUJO DE CAJA USD2023 '!M$15</f>
        <v>2.9498889946083096</v>
      </c>
      <c r="N62" s="96">
        <f>'FLUJO DE CAJA ARS2023'!N60/'FLUJO DE CAJA USD2023 '!N$15</f>
        <v>23.635354273192107</v>
      </c>
      <c r="O62" s="96">
        <f>'FLUJO DE CAJA ARS2023'!O60/'FLUJO DE CAJA USD2023 '!O$15</f>
        <v>168.0702</v>
      </c>
    </row>
    <row r="63" spans="1:15" x14ac:dyDescent="0.25">
      <c r="A63" s="16" t="s">
        <v>18</v>
      </c>
      <c r="B63" s="37"/>
      <c r="C63" s="96">
        <f>'FLUJO DE CAJA ARS2023'!C61/'FLUJO DE CAJA USD2023 '!C$15</f>
        <v>0</v>
      </c>
      <c r="D63" s="96">
        <f>'FLUJO DE CAJA ARS2023'!D61/'FLUJO DE CAJA USD2023 '!D$15</f>
        <v>0</v>
      </c>
      <c r="E63" s="96">
        <f>'FLUJO DE CAJA ARS2023'!E61/'FLUJO DE CAJA USD2023 '!E$15</f>
        <v>0</v>
      </c>
      <c r="F63" s="96">
        <f>'FLUJO DE CAJA ARS2023'!F61/'FLUJO DE CAJA USD2023 '!F$15</f>
        <v>0</v>
      </c>
      <c r="G63" s="96">
        <f>'FLUJO DE CAJA ARS2023'!G61/'FLUJO DE CAJA USD2023 '!G$15</f>
        <v>0</v>
      </c>
      <c r="H63" s="96">
        <f>'FLUJO DE CAJA ARS2023'!H61/'FLUJO DE CAJA USD2023 '!H$15</f>
        <v>0</v>
      </c>
      <c r="I63" s="96">
        <f>'FLUJO DE CAJA ARS2023'!I61/'FLUJO DE CAJA USD2023 '!I$15</f>
        <v>0</v>
      </c>
      <c r="J63" s="96">
        <f>'FLUJO DE CAJA ARS2023'!J61/'FLUJO DE CAJA USD2023 '!J$15</f>
        <v>0</v>
      </c>
      <c r="K63" s="96">
        <f>'FLUJO DE CAJA ARS2023'!K61/'FLUJO DE CAJA USD2023 '!K$15</f>
        <v>0</v>
      </c>
      <c r="L63" s="96">
        <f>'FLUJO DE CAJA ARS2023'!L61/'FLUJO DE CAJA USD2023 '!L$15</f>
        <v>0</v>
      </c>
      <c r="M63" s="96">
        <f>'FLUJO DE CAJA ARS2023'!M61/'FLUJO DE CAJA USD2023 '!M$15</f>
        <v>0</v>
      </c>
      <c r="N63" s="96">
        <f>'FLUJO DE CAJA ARS2023'!N61/'FLUJO DE CAJA USD2023 '!N$15</f>
        <v>0</v>
      </c>
      <c r="O63" s="96">
        <f>'FLUJO DE CAJA ARS2023'!O61/'FLUJO DE CAJA USD2023 '!O$15</f>
        <v>0</v>
      </c>
    </row>
    <row r="64" spans="1:15" x14ac:dyDescent="0.25">
      <c r="A64" s="15" t="s">
        <v>26</v>
      </c>
      <c r="B64" s="18"/>
      <c r="C64" s="96">
        <f>'FLUJO DE CAJA ARS2023'!C62/'FLUJO DE CAJA USD2023 '!C$15</f>
        <v>0</v>
      </c>
      <c r="D64" s="96">
        <f>'FLUJO DE CAJA ARS2023'!D62/'FLUJO DE CAJA USD2023 '!D$15</f>
        <v>0</v>
      </c>
      <c r="E64" s="96">
        <f>'FLUJO DE CAJA ARS2023'!E62/'FLUJO DE CAJA USD2023 '!E$15</f>
        <v>0</v>
      </c>
      <c r="F64" s="96">
        <f>'FLUJO DE CAJA ARS2023'!F62/'FLUJO DE CAJA USD2023 '!F$15</f>
        <v>0</v>
      </c>
      <c r="G64" s="96">
        <f>'FLUJO DE CAJA ARS2023'!G62/'FLUJO DE CAJA USD2023 '!G$15</f>
        <v>0</v>
      </c>
      <c r="H64" s="96">
        <f>'FLUJO DE CAJA ARS2023'!H62/'FLUJO DE CAJA USD2023 '!H$15</f>
        <v>0</v>
      </c>
      <c r="I64" s="96">
        <f>'FLUJO DE CAJA ARS2023'!I62/'FLUJO DE CAJA USD2023 '!I$15</f>
        <v>0</v>
      </c>
      <c r="J64" s="96">
        <f>'FLUJO DE CAJA ARS2023'!J62/'FLUJO DE CAJA USD2023 '!J$15</f>
        <v>0</v>
      </c>
      <c r="K64" s="96">
        <f>'FLUJO DE CAJA ARS2023'!K62/'FLUJO DE CAJA USD2023 '!K$15</f>
        <v>0</v>
      </c>
      <c r="L64" s="96">
        <f>'FLUJO DE CAJA ARS2023'!L62/'FLUJO DE CAJA USD2023 '!L$15</f>
        <v>0</v>
      </c>
      <c r="M64" s="96">
        <f>'FLUJO DE CAJA ARS2023'!M62/'FLUJO DE CAJA USD2023 '!M$15</f>
        <v>0</v>
      </c>
      <c r="N64" s="96">
        <f>'FLUJO DE CAJA ARS2023'!N62/'FLUJO DE CAJA USD2023 '!N$15</f>
        <v>0</v>
      </c>
      <c r="O64" s="96">
        <f>'FLUJO DE CAJA ARS2023'!O62/'FLUJO DE CAJA USD2023 '!O$15</f>
        <v>0</v>
      </c>
    </row>
    <row r="65" spans="1:15" x14ac:dyDescent="0.25">
      <c r="A65" s="16" t="s">
        <v>12</v>
      </c>
      <c r="B65" s="17"/>
      <c r="C65" s="96">
        <f>'FLUJO DE CAJA ARS2023'!C63/'FLUJO DE CAJA USD2023 '!C$15</f>
        <v>3.3642346938775511</v>
      </c>
      <c r="D65" s="96">
        <f>'FLUJO DE CAJA ARS2023'!D63/'FLUJO DE CAJA USD2023 '!D$15</f>
        <v>8.7584096385542161</v>
      </c>
      <c r="E65" s="96">
        <f>'FLUJO DE CAJA ARS2023'!E63/'FLUJO DE CAJA USD2023 '!E$15</f>
        <v>18.024343891402715</v>
      </c>
      <c r="F65" s="96">
        <f>'FLUJO DE CAJA ARS2023'!F63/'FLUJO DE CAJA USD2023 '!F$15</f>
        <v>10.811139240506328</v>
      </c>
      <c r="G65" s="96">
        <f>'FLUJO DE CAJA ARS2023'!G63/'FLUJO DE CAJA USD2023 '!G$15</f>
        <v>6.8805882352941188</v>
      </c>
      <c r="H65" s="96">
        <f>'FLUJO DE CAJA ARS2023'!H63/'FLUJO DE CAJA USD2023 '!H$15</f>
        <v>10.007202925045705</v>
      </c>
      <c r="I65" s="96">
        <f>'FLUJO DE CAJA ARS2023'!I63/'FLUJO DE CAJA USD2023 '!I$15</f>
        <v>8.6608633093525178</v>
      </c>
      <c r="J65" s="96">
        <f>'FLUJO DE CAJA ARS2023'!J63/'FLUJO DE CAJA USD2023 '!J$15</f>
        <v>9.6379280575539568</v>
      </c>
      <c r="K65" s="96">
        <f>'FLUJO DE CAJA ARS2023'!K63/'FLUJO DE CAJA USD2023 '!K$15</f>
        <v>7.600258992805756</v>
      </c>
      <c r="L65" s="96">
        <f>'FLUJO DE CAJA ARS2023'!L63/'FLUJO DE CAJA USD2023 '!L$15</f>
        <v>9.9790502793296092</v>
      </c>
      <c r="M65" s="96">
        <f>'FLUJO DE CAJA ARS2023'!M63/'FLUJO DE CAJA USD2023 '!M$15</f>
        <v>1.8766381224230895</v>
      </c>
      <c r="N65" s="96">
        <f>'FLUJO DE CAJA ARS2023'!N63/'FLUJO DE CAJA USD2023 '!N$15</f>
        <v>5.0119981406467895</v>
      </c>
      <c r="O65" s="96">
        <f>'FLUJO DE CAJA ARS2023'!O63/'FLUJO DE CAJA USD2023 '!O$15</f>
        <v>83.251400000000004</v>
      </c>
    </row>
    <row r="66" spans="1:15" x14ac:dyDescent="0.25">
      <c r="A66" s="16" t="s">
        <v>44</v>
      </c>
      <c r="B66" s="17"/>
      <c r="C66" s="96">
        <f>'FLUJO DE CAJA ARS2023'!C64/'FLUJO DE CAJA USD2023 '!C$15</f>
        <v>44.810561224489788</v>
      </c>
      <c r="D66" s="96">
        <f>'FLUJO DE CAJA ARS2023'!D64/'FLUJO DE CAJA USD2023 '!D$15</f>
        <v>178.45720481927705</v>
      </c>
      <c r="E66" s="96">
        <f>'FLUJO DE CAJA ARS2023'!E64/'FLUJO DE CAJA USD2023 '!E$15</f>
        <v>199.30226244343891</v>
      </c>
      <c r="F66" s="96">
        <f>'FLUJO DE CAJA ARS2023'!F64/'FLUJO DE CAJA USD2023 '!F$15</f>
        <v>435.74468354430388</v>
      </c>
      <c r="G66" s="96">
        <f>'FLUJO DE CAJA ARS2023'!G64/'FLUJO DE CAJA USD2023 '!G$15</f>
        <v>689.45435294117635</v>
      </c>
      <c r="H66" s="96">
        <f>'FLUJO DE CAJA ARS2023'!H64/'FLUJO DE CAJA USD2023 '!H$15</f>
        <v>549.32318098720282</v>
      </c>
      <c r="I66" s="96">
        <f>'FLUJO DE CAJA ARS2023'!I64/'FLUJO DE CAJA USD2023 '!I$15</f>
        <v>274.53853237410078</v>
      </c>
      <c r="J66" s="96">
        <f>'FLUJO DE CAJA ARS2023'!J64/'FLUJO DE CAJA USD2023 '!J$15</f>
        <v>639.12336690647498</v>
      </c>
      <c r="K66" s="96">
        <f>'FLUJO DE CAJA ARS2023'!K64/'FLUJO DE CAJA USD2023 '!K$15</f>
        <v>301.54471942446042</v>
      </c>
      <c r="L66" s="96">
        <f>'FLUJO DE CAJA ARS2023'!L64/'FLUJO DE CAJA USD2023 '!L$15</f>
        <v>631.69581005586599</v>
      </c>
      <c r="M66" s="96">
        <f>'FLUJO DE CAJA ARS2023'!M64/'FLUJO DE CAJA USD2023 '!M$15</f>
        <v>176.15689184903269</v>
      </c>
      <c r="N66" s="96">
        <f>'FLUJO DE CAJA ARS2023'!N64/'FLUJO DE CAJA USD2023 '!N$15</f>
        <v>429.01105252672818</v>
      </c>
      <c r="O66" s="96">
        <f>'FLUJO DE CAJA ARS2023'!O64/'FLUJO DE CAJA USD2023 '!O$15</f>
        <v>4117.3175142857144</v>
      </c>
    </row>
    <row r="67" spans="1:15" ht="14.25" customHeight="1" x14ac:dyDescent="0.25">
      <c r="A67" s="16" t="s">
        <v>20</v>
      </c>
      <c r="B67" s="17"/>
      <c r="C67" s="96">
        <f>'FLUJO DE CAJA ARS2023'!C65/'FLUJO DE CAJA USD2023 '!C$15</f>
        <v>308.12188775510202</v>
      </c>
      <c r="D67" s="96">
        <f>'FLUJO DE CAJA ARS2023'!D65/'FLUJO DE CAJA USD2023 '!D$15</f>
        <v>291.04530120481928</v>
      </c>
      <c r="E67" s="96">
        <f>'FLUJO DE CAJA ARS2023'!E65/'FLUJO DE CAJA USD2023 '!E$15</f>
        <v>2.9990497737556558</v>
      </c>
      <c r="F67" s="96">
        <f>'FLUJO DE CAJA ARS2023'!F65/'FLUJO DE CAJA USD2023 '!F$15</f>
        <v>254.81805907172995</v>
      </c>
      <c r="G67" s="96">
        <f>'FLUJO DE CAJA ARS2023'!G65/'FLUJO DE CAJA USD2023 '!G$15</f>
        <v>236.83094117647059</v>
      </c>
      <c r="H67" s="96">
        <f>'FLUJO DE CAJA ARS2023'!H65/'FLUJO DE CAJA USD2023 '!H$15</f>
        <v>163.58332723948811</v>
      </c>
      <c r="I67" s="96">
        <f>'FLUJO DE CAJA ARS2023'!I65/'FLUJO DE CAJA USD2023 '!I$15</f>
        <v>0</v>
      </c>
      <c r="J67" s="96">
        <f>'FLUJO DE CAJA ARS2023'!J65/'FLUJO DE CAJA USD2023 '!J$15</f>
        <v>128.7483165467626</v>
      </c>
      <c r="K67" s="96">
        <f>'FLUJO DE CAJA ARS2023'!K65/'FLUJO DE CAJA USD2023 '!K$15</f>
        <v>0</v>
      </c>
      <c r="L67" s="96">
        <f>'FLUJO DE CAJA ARS2023'!L65/'FLUJO DE CAJA USD2023 '!L$15</f>
        <v>0</v>
      </c>
      <c r="M67" s="96">
        <f>'FLUJO DE CAJA ARS2023'!M65/'FLUJO DE CAJA USD2023 '!M$15</f>
        <v>133.75177925784968</v>
      </c>
      <c r="N67" s="96">
        <f>'FLUJO DE CAJA ARS2023'!N65/'FLUJO DE CAJA USD2023 '!N$15</f>
        <v>261.67465037519088</v>
      </c>
      <c r="O67" s="96">
        <f>'FLUJO DE CAJA ARS2023'!O65/'FLUJO DE CAJA USD2023 '!O$15</f>
        <v>1483.5292571428572</v>
      </c>
    </row>
    <row r="68" spans="1:15" ht="14.25" customHeight="1" x14ac:dyDescent="0.25">
      <c r="A68" s="16" t="s">
        <v>21</v>
      </c>
      <c r="B68" s="17"/>
      <c r="C68" s="96">
        <f>'FLUJO DE CAJA ARS2023'!C66/'FLUJO DE CAJA USD2023 '!C$15</f>
        <v>0</v>
      </c>
      <c r="D68" s="96">
        <f>'FLUJO DE CAJA ARS2023'!D66/'FLUJO DE CAJA USD2023 '!D$15</f>
        <v>0</v>
      </c>
      <c r="E68" s="96">
        <f>'FLUJO DE CAJA ARS2023'!E66/'FLUJO DE CAJA USD2023 '!E$15</f>
        <v>0</v>
      </c>
      <c r="F68" s="96">
        <f>'FLUJO DE CAJA ARS2023'!F66/'FLUJO DE CAJA USD2023 '!F$15</f>
        <v>260.54852320675104</v>
      </c>
      <c r="G68" s="96">
        <f>'FLUJO DE CAJA ARS2023'!G66/'FLUJO DE CAJA USD2023 '!G$15</f>
        <v>198.8235294117647</v>
      </c>
      <c r="H68" s="96">
        <f>'FLUJO DE CAJA ARS2023'!H66/'FLUJO DE CAJA USD2023 '!H$15</f>
        <v>0</v>
      </c>
      <c r="I68" s="96">
        <f>'FLUJO DE CAJA ARS2023'!I66/'FLUJO DE CAJA USD2023 '!I$15</f>
        <v>76.690647482014384</v>
      </c>
      <c r="J68" s="96">
        <f>'FLUJO DE CAJA ARS2023'!J66/'FLUJO DE CAJA USD2023 '!J$15</f>
        <v>74.82014388489209</v>
      </c>
      <c r="K68" s="96">
        <f>'FLUJO DE CAJA ARS2023'!K66/'FLUJO DE CAJA USD2023 '!K$15</f>
        <v>0</v>
      </c>
      <c r="L68" s="96">
        <f>'FLUJO DE CAJA ARS2023'!L66/'FLUJO DE CAJA USD2023 '!L$15</f>
        <v>0</v>
      </c>
      <c r="M68" s="96">
        <f>'FLUJO DE CAJA ARS2023'!M66/'FLUJO DE CAJA USD2023 '!M$15</f>
        <v>0</v>
      </c>
      <c r="N68" s="96">
        <f>'FLUJO DE CAJA ARS2023'!N66/'FLUJO DE CAJA USD2023 '!N$15</f>
        <v>0</v>
      </c>
      <c r="O68" s="96">
        <f>'FLUJO DE CAJA ARS2023'!O66/'FLUJO DE CAJA USD2023 '!O$15</f>
        <v>471.71428571428572</v>
      </c>
    </row>
    <row r="69" spans="1:15" ht="14.25" customHeight="1" x14ac:dyDescent="0.25">
      <c r="A69" s="16" t="s">
        <v>23</v>
      </c>
      <c r="B69" s="17"/>
      <c r="C69" s="96">
        <f>'FLUJO DE CAJA ARS2023'!C67/'FLUJO DE CAJA USD2023 '!C$15</f>
        <v>0</v>
      </c>
      <c r="D69" s="96">
        <f>'FLUJO DE CAJA ARS2023'!D67/'FLUJO DE CAJA USD2023 '!D$15</f>
        <v>0</v>
      </c>
      <c r="E69" s="96">
        <f>'FLUJO DE CAJA ARS2023'!E67/'FLUJO DE CAJA USD2023 '!E$15</f>
        <v>0</v>
      </c>
      <c r="F69" s="96">
        <f>'FLUJO DE CAJA ARS2023'!F67/'FLUJO DE CAJA USD2023 '!F$15</f>
        <v>0</v>
      </c>
      <c r="G69" s="96">
        <f>'FLUJO DE CAJA ARS2023'!G67/'FLUJO DE CAJA USD2023 '!G$15</f>
        <v>0</v>
      </c>
      <c r="H69" s="96">
        <f>'FLUJO DE CAJA ARS2023'!H67/'FLUJO DE CAJA USD2023 '!H$15</f>
        <v>0</v>
      </c>
      <c r="I69" s="96">
        <f>'FLUJO DE CAJA ARS2023'!I67/'FLUJO DE CAJA USD2023 '!I$15</f>
        <v>0</v>
      </c>
      <c r="J69" s="96">
        <f>'FLUJO DE CAJA ARS2023'!J67/'FLUJO DE CAJA USD2023 '!J$15</f>
        <v>0</v>
      </c>
      <c r="K69" s="96">
        <f>'FLUJO DE CAJA ARS2023'!K67/'FLUJO DE CAJA USD2023 '!K$15</f>
        <v>0</v>
      </c>
      <c r="L69" s="96">
        <f>'FLUJO DE CAJA ARS2023'!L67/'FLUJO DE CAJA USD2023 '!L$15</f>
        <v>0</v>
      </c>
      <c r="M69" s="96">
        <f>'FLUJO DE CAJA ARS2023'!M67/'FLUJO DE CAJA USD2023 '!M$15</f>
        <v>318.02341896606407</v>
      </c>
      <c r="N69" s="96">
        <f>'FLUJO DE CAJA ARS2023'!N67/'FLUJO DE CAJA USD2023 '!N$15</f>
        <v>0</v>
      </c>
      <c r="O69" s="96">
        <f>'FLUJO DE CAJA ARS2023'!O67/'FLUJO DE CAJA USD2023 '!O$15</f>
        <v>716.23417142857136</v>
      </c>
    </row>
    <row r="70" spans="1:15" ht="14.25" customHeight="1" x14ac:dyDescent="0.25">
      <c r="A70" s="16" t="s">
        <v>5</v>
      </c>
      <c r="B70" s="17"/>
      <c r="C70" s="96">
        <f>'FLUJO DE CAJA ARS2023'!C68/'FLUJO DE CAJA USD2023 '!C$15</f>
        <v>0</v>
      </c>
      <c r="D70" s="96">
        <f>'FLUJO DE CAJA ARS2023'!D68/'FLUJO DE CAJA USD2023 '!D$15</f>
        <v>0</v>
      </c>
      <c r="E70" s="96">
        <f>'FLUJO DE CAJA ARS2023'!E68/'FLUJO DE CAJA USD2023 '!E$15</f>
        <v>0</v>
      </c>
      <c r="F70" s="96">
        <f>'FLUJO DE CAJA ARS2023'!F68/'FLUJO DE CAJA USD2023 '!F$15</f>
        <v>0</v>
      </c>
      <c r="G70" s="96">
        <f>'FLUJO DE CAJA ARS2023'!G68/'FLUJO DE CAJA USD2023 '!G$15</f>
        <v>0</v>
      </c>
      <c r="H70" s="96">
        <f>'FLUJO DE CAJA ARS2023'!H68/'FLUJO DE CAJA USD2023 '!H$15</f>
        <v>0</v>
      </c>
      <c r="I70" s="96">
        <f>'FLUJO DE CAJA ARS2023'!I68/'FLUJO DE CAJA USD2023 '!I$15</f>
        <v>0</v>
      </c>
      <c r="J70" s="96">
        <f>'FLUJO DE CAJA ARS2023'!J68/'FLUJO DE CAJA USD2023 '!J$15</f>
        <v>0</v>
      </c>
      <c r="K70" s="96">
        <f>'FLUJO DE CAJA ARS2023'!K68/'FLUJO DE CAJA USD2023 '!K$15</f>
        <v>0</v>
      </c>
      <c r="L70" s="96">
        <f>'FLUJO DE CAJA ARS2023'!L68/'FLUJO DE CAJA USD2023 '!L$15</f>
        <v>499.30966480446921</v>
      </c>
      <c r="M70" s="96">
        <f>'FLUJO DE CAJA ARS2023'!M68/'FLUJO DE CAJA USD2023 '!M$15</f>
        <v>160.4585981604821</v>
      </c>
      <c r="N70" s="96">
        <f>'FLUJO DE CAJA ARS2023'!N68/'FLUJO DE CAJA USD2023 '!N$15</f>
        <v>0</v>
      </c>
      <c r="O70" s="96">
        <f>'FLUJO DE CAJA ARS2023'!O68/'FLUJO DE CAJA USD2023 '!O$15</f>
        <v>872.09814285714276</v>
      </c>
    </row>
    <row r="71" spans="1:15" ht="14.25" customHeight="1" x14ac:dyDescent="0.25">
      <c r="A71" s="75" t="s">
        <v>74</v>
      </c>
      <c r="B71" s="73"/>
      <c r="C71" s="99">
        <f>C59-SUM(C60:C70)</f>
        <v>-6641.625</v>
      </c>
      <c r="D71" s="99">
        <f t="shared" ref="D71:O71" si="4">D59-SUM(D60:D70)</f>
        <v>-4826.2946987951818</v>
      </c>
      <c r="E71" s="99">
        <f t="shared" si="4"/>
        <v>-4081.2480542986455</v>
      </c>
      <c r="F71" s="99">
        <f t="shared" si="4"/>
        <v>12087.664974683552</v>
      </c>
      <c r="G71" s="99">
        <f t="shared" si="4"/>
        <v>-7257.5792941176478</v>
      </c>
      <c r="H71" s="99">
        <f t="shared" si="4"/>
        <v>-5502.5951736745847</v>
      </c>
      <c r="I71" s="99">
        <f t="shared" si="4"/>
        <v>-1985.023798561142</v>
      </c>
      <c r="J71" s="99">
        <f t="shared" si="4"/>
        <v>-5213.6202302158308</v>
      </c>
      <c r="K71" s="99">
        <f t="shared" si="4"/>
        <v>-2812.1950215827237</v>
      </c>
      <c r="L71" s="99">
        <f t="shared" si="4"/>
        <v>5383.4429888268169</v>
      </c>
      <c r="M71" s="99">
        <f t="shared" si="4"/>
        <v>-7244.9834950840459</v>
      </c>
      <c r="N71" s="99">
        <f t="shared" si="4"/>
        <v>-870.92049140049198</v>
      </c>
      <c r="O71" s="95">
        <f t="shared" si="4"/>
        <v>-32090.34785999998</v>
      </c>
    </row>
    <row r="72" spans="1:15" ht="14.25" customHeight="1" x14ac:dyDescent="0.25">
      <c r="A72" s="49" t="s">
        <v>70</v>
      </c>
      <c r="B72" s="17"/>
      <c r="C72" s="97"/>
      <c r="D72" s="88"/>
      <c r="E72" s="96"/>
      <c r="F72" s="88"/>
      <c r="G72" s="96"/>
      <c r="H72" s="88"/>
      <c r="I72" s="96"/>
      <c r="J72" s="88"/>
      <c r="K72" s="100"/>
      <c r="L72" s="88"/>
      <c r="M72" s="96"/>
      <c r="N72" s="97"/>
      <c r="O72" s="101"/>
    </row>
    <row r="73" spans="1:15" ht="14.25" customHeight="1" x14ac:dyDescent="0.25">
      <c r="A73" s="49" t="s">
        <v>71</v>
      </c>
      <c r="B73" s="17"/>
      <c r="C73" s="97"/>
      <c r="D73" s="88"/>
      <c r="E73" s="96"/>
      <c r="F73" s="88"/>
      <c r="G73" s="96"/>
      <c r="H73" s="88"/>
      <c r="I73" s="96"/>
      <c r="J73" s="88"/>
      <c r="K73" s="100"/>
      <c r="L73" s="88"/>
      <c r="M73" s="96"/>
      <c r="N73" s="97"/>
      <c r="O73" s="101"/>
    </row>
    <row r="74" spans="1:15" ht="14.25" customHeight="1" x14ac:dyDescent="0.25">
      <c r="A74" s="49" t="s">
        <v>72</v>
      </c>
      <c r="B74" s="17"/>
      <c r="C74" s="97"/>
      <c r="D74" s="88"/>
      <c r="E74" s="96"/>
      <c r="F74" s="88"/>
      <c r="G74" s="96"/>
      <c r="H74" s="88"/>
      <c r="I74" s="96"/>
      <c r="J74" s="88"/>
      <c r="K74" s="100"/>
      <c r="L74" s="88"/>
      <c r="M74" s="96"/>
      <c r="N74" s="97"/>
      <c r="O74" s="101"/>
    </row>
    <row r="75" spans="1:15" ht="14.25" customHeight="1" x14ac:dyDescent="0.25">
      <c r="A75" s="76" t="s">
        <v>75</v>
      </c>
      <c r="B75" s="77"/>
      <c r="C75" s="102">
        <f>C71+SUM(C72:C74)</f>
        <v>-6641.625</v>
      </c>
      <c r="D75" s="102">
        <f t="shared" ref="D75:O75" si="5">D71+SUM(D72:D74)</f>
        <v>-4826.2946987951818</v>
      </c>
      <c r="E75" s="102">
        <f t="shared" si="5"/>
        <v>-4081.2480542986455</v>
      </c>
      <c r="F75" s="102">
        <f t="shared" si="5"/>
        <v>12087.664974683552</v>
      </c>
      <c r="G75" s="102">
        <f t="shared" si="5"/>
        <v>-7257.5792941176478</v>
      </c>
      <c r="H75" s="102">
        <f t="shared" si="5"/>
        <v>-5502.5951736745847</v>
      </c>
      <c r="I75" s="102">
        <f t="shared" si="5"/>
        <v>-1985.023798561142</v>
      </c>
      <c r="J75" s="102">
        <f t="shared" si="5"/>
        <v>-5213.6202302158308</v>
      </c>
      <c r="K75" s="102">
        <f t="shared" si="5"/>
        <v>-2812.1950215827237</v>
      </c>
      <c r="L75" s="102">
        <f t="shared" si="5"/>
        <v>5383.4429888268169</v>
      </c>
      <c r="M75" s="102">
        <f t="shared" si="5"/>
        <v>-7244.9834950840459</v>
      </c>
      <c r="N75" s="102">
        <f t="shared" si="5"/>
        <v>-870.92049140049198</v>
      </c>
      <c r="O75" s="102">
        <f t="shared" si="5"/>
        <v>-32090.34785999998</v>
      </c>
    </row>
    <row r="76" spans="1:15" ht="14.25" customHeight="1" x14ac:dyDescent="0.25">
      <c r="A76" s="49" t="s">
        <v>76</v>
      </c>
      <c r="B76" s="17"/>
      <c r="C76" s="97"/>
      <c r="D76" s="88"/>
      <c r="E76" s="96"/>
      <c r="F76" s="88"/>
      <c r="G76" s="96"/>
      <c r="H76" s="88"/>
      <c r="I76" s="96"/>
      <c r="J76" s="88"/>
      <c r="K76" s="100"/>
      <c r="L76" s="88"/>
      <c r="M76" s="96"/>
      <c r="N76" s="97"/>
      <c r="O76" s="101"/>
    </row>
    <row r="77" spans="1:15" ht="14.25" customHeight="1" x14ac:dyDescent="0.25">
      <c r="A77" s="49" t="s">
        <v>77</v>
      </c>
      <c r="B77" s="17"/>
      <c r="C77" s="97"/>
      <c r="D77" s="88"/>
      <c r="E77" s="96"/>
      <c r="F77" s="88"/>
      <c r="G77" s="96"/>
      <c r="H77" s="88"/>
      <c r="I77" s="96"/>
      <c r="J77" s="88"/>
      <c r="K77" s="100"/>
      <c r="L77" s="88"/>
      <c r="M77" s="96"/>
      <c r="N77" s="97"/>
      <c r="O77" s="101"/>
    </row>
    <row r="78" spans="1:15" ht="14.25" customHeight="1" x14ac:dyDescent="0.25">
      <c r="A78" s="49" t="s">
        <v>78</v>
      </c>
      <c r="B78" s="17"/>
      <c r="C78" s="97"/>
      <c r="D78" s="88"/>
      <c r="E78" s="96"/>
      <c r="F78" s="88"/>
      <c r="G78" s="96"/>
      <c r="H78" s="88"/>
      <c r="I78" s="96"/>
      <c r="J78" s="88"/>
      <c r="K78" s="100"/>
      <c r="L78" s="88"/>
      <c r="M78" s="96"/>
      <c r="N78" s="97"/>
      <c r="O78" s="101"/>
    </row>
    <row r="79" spans="1:15" ht="14.25" customHeight="1" x14ac:dyDescent="0.25">
      <c r="A79" s="49" t="s">
        <v>79</v>
      </c>
      <c r="B79" s="17"/>
      <c r="C79" s="97"/>
      <c r="D79" s="88"/>
      <c r="E79" s="96"/>
      <c r="F79" s="88"/>
      <c r="G79" s="96"/>
      <c r="H79" s="88"/>
      <c r="I79" s="96"/>
      <c r="J79" s="88"/>
      <c r="K79" s="100"/>
      <c r="L79" s="88"/>
      <c r="M79" s="96"/>
      <c r="N79" s="97"/>
      <c r="O79" s="101"/>
    </row>
    <row r="80" spans="1:15" ht="14.25" customHeight="1" x14ac:dyDescent="0.25">
      <c r="A80" s="49" t="s">
        <v>80</v>
      </c>
      <c r="B80" s="17"/>
      <c r="C80" s="97"/>
      <c r="D80" s="88"/>
      <c r="E80" s="96"/>
      <c r="F80" s="88"/>
      <c r="G80" s="96"/>
      <c r="H80" s="88"/>
      <c r="I80" s="96"/>
      <c r="J80" s="88"/>
      <c r="K80" s="100"/>
      <c r="L80" s="88"/>
      <c r="M80" s="96"/>
      <c r="N80" s="97"/>
      <c r="O80" s="101"/>
    </row>
    <row r="81" spans="1:15" s="39" customFormat="1" ht="14.25" customHeight="1" x14ac:dyDescent="0.2">
      <c r="A81" s="78" t="s">
        <v>81</v>
      </c>
      <c r="B81" s="79">
        <f>SUM(B17:B80)</f>
        <v>0</v>
      </c>
      <c r="C81" s="103">
        <f>SUM(C75:C80)</f>
        <v>-6641.625</v>
      </c>
      <c r="D81" s="103">
        <f t="shared" ref="D81:M81" si="6">SUM(D75:D80)</f>
        <v>-4826.2946987951818</v>
      </c>
      <c r="E81" s="103">
        <f t="shared" si="6"/>
        <v>-4081.2480542986455</v>
      </c>
      <c r="F81" s="103">
        <f t="shared" si="6"/>
        <v>12087.664974683552</v>
      </c>
      <c r="G81" s="103">
        <f t="shared" si="6"/>
        <v>-7257.5792941176478</v>
      </c>
      <c r="H81" s="103">
        <f t="shared" si="6"/>
        <v>-5502.5951736745847</v>
      </c>
      <c r="I81" s="103">
        <f t="shared" si="6"/>
        <v>-1985.023798561142</v>
      </c>
      <c r="J81" s="103">
        <f t="shared" si="6"/>
        <v>-5213.6202302158308</v>
      </c>
      <c r="K81" s="103">
        <f t="shared" si="6"/>
        <v>-2812.1950215827237</v>
      </c>
      <c r="L81" s="103">
        <f t="shared" si="6"/>
        <v>5383.4429888268169</v>
      </c>
      <c r="M81" s="103">
        <f t="shared" si="6"/>
        <v>-7244.9834950840459</v>
      </c>
      <c r="N81" s="103">
        <f>SUM(N75:N80)</f>
        <v>-870.92049140049198</v>
      </c>
      <c r="O81" s="103">
        <f>SUM(O75:O80)</f>
        <v>-32090.34785999998</v>
      </c>
    </row>
    <row r="82" spans="1:15" x14ac:dyDescent="0.25">
      <c r="A82" s="83" t="s">
        <v>13</v>
      </c>
      <c r="B82" s="84"/>
      <c r="C82" s="104"/>
      <c r="D82" s="105">
        <f>C83</f>
        <v>-6641.625</v>
      </c>
      <c r="E82" s="105">
        <f t="shared" ref="E82:K82" si="7">D83</f>
        <v>-11467.919698795182</v>
      </c>
      <c r="F82" s="105">
        <f t="shared" si="7"/>
        <v>-15549.167753093827</v>
      </c>
      <c r="G82" s="105">
        <f t="shared" si="7"/>
        <v>-3461.5027784102749</v>
      </c>
      <c r="H82" s="105">
        <f t="shared" si="7"/>
        <v>-10719.082072527923</v>
      </c>
      <c r="I82" s="105">
        <f t="shared" si="7"/>
        <v>-16221.677246202507</v>
      </c>
      <c r="J82" s="105">
        <f t="shared" si="7"/>
        <v>-18206.701044763649</v>
      </c>
      <c r="K82" s="105">
        <f t="shared" si="7"/>
        <v>-23420.32127497948</v>
      </c>
      <c r="L82" s="105">
        <f>K83</f>
        <v>-26232.516296562204</v>
      </c>
      <c r="M82" s="105">
        <f>L83</f>
        <v>-20849.073307735387</v>
      </c>
      <c r="N82" s="105">
        <f>M83</f>
        <v>-28094.056802819432</v>
      </c>
      <c r="O82" s="106">
        <f t="shared" ref="O82" si="8">SUM(C82:N82)</f>
        <v>-180863.64327588986</v>
      </c>
    </row>
    <row r="83" spans="1:15" x14ac:dyDescent="0.25">
      <c r="A83" s="85" t="s">
        <v>14</v>
      </c>
      <c r="B83" s="86"/>
      <c r="C83" s="107">
        <f t="shared" ref="C83:N83" si="9">C81+C82</f>
        <v>-6641.625</v>
      </c>
      <c r="D83" s="107">
        <f>D81+D82</f>
        <v>-11467.919698795182</v>
      </c>
      <c r="E83" s="107">
        <f t="shared" si="9"/>
        <v>-15549.167753093827</v>
      </c>
      <c r="F83" s="107">
        <f t="shared" si="9"/>
        <v>-3461.5027784102749</v>
      </c>
      <c r="G83" s="107">
        <f t="shared" si="9"/>
        <v>-10719.082072527923</v>
      </c>
      <c r="H83" s="107">
        <f t="shared" si="9"/>
        <v>-16221.677246202507</v>
      </c>
      <c r="I83" s="107">
        <f t="shared" si="9"/>
        <v>-18206.701044763649</v>
      </c>
      <c r="J83" s="107">
        <f t="shared" si="9"/>
        <v>-23420.32127497948</v>
      </c>
      <c r="K83" s="107">
        <f t="shared" si="9"/>
        <v>-26232.516296562204</v>
      </c>
      <c r="L83" s="107">
        <f t="shared" si="9"/>
        <v>-20849.073307735387</v>
      </c>
      <c r="M83" s="107">
        <f t="shared" si="9"/>
        <v>-28094.056802819432</v>
      </c>
      <c r="N83" s="107">
        <f t="shared" si="9"/>
        <v>-28964.977294219923</v>
      </c>
      <c r="O83" s="108">
        <f>O81+O82</f>
        <v>-212953.99113588984</v>
      </c>
    </row>
    <row r="100" spans="6:6" x14ac:dyDescent="0.25">
      <c r="F100" s="26"/>
    </row>
  </sheetData>
  <mergeCells count="1">
    <mergeCell ref="A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CONSOLIDADO</vt:lpstr>
      <vt:lpstr>MOV BANCARIOS 25</vt:lpstr>
      <vt:lpstr>FLUJO DE CAJA ARS2024 </vt:lpstr>
      <vt:lpstr>FLUJO DE CAJA ARS2023</vt:lpstr>
      <vt:lpstr>FLUJO DE CAJA USD2023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</dc:creator>
  <cp:keywords/>
  <dc:description/>
  <cp:lastModifiedBy>Kevin Toledo</cp:lastModifiedBy>
  <cp:revision/>
  <cp:lastPrinted>2024-08-13T00:13:38Z</cp:lastPrinted>
  <dcterms:created xsi:type="dcterms:W3CDTF">2015-06-05T18:19:34Z</dcterms:created>
  <dcterms:modified xsi:type="dcterms:W3CDTF">2025-06-24T16:09:31Z</dcterms:modified>
  <cp:category/>
  <cp:contentStatus/>
</cp:coreProperties>
</file>