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Kevin\Dropbox\Administracion\2025\FINANZAS G&amp;E 2025\"/>
    </mc:Choice>
  </mc:AlternateContent>
  <xr:revisionPtr revIDLastSave="0" documentId="13_ncr:1_{59ABC801-9695-49B5-844D-6076DEF7BD19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CC PROVEEDORES" sheetId="1" state="hidden" r:id="rId1"/>
    <sheet name="FACTURAS ARCA" sheetId="6" r:id="rId2"/>
    <sheet name="DETALLES MERLO" sheetId="3" r:id="rId3"/>
    <sheet name="COMBUSTIBLE" sheetId="5" r:id="rId4"/>
  </sheets>
  <externalReferences>
    <externalReference r:id="rId5"/>
    <externalReference r:id="rId6"/>
    <externalReference r:id="rId7"/>
  </externalReferences>
  <definedNames>
    <definedName name="ACT" localSheetId="2">#REF!</definedName>
    <definedName name="ACT">#REF!</definedName>
    <definedName name="ACTIVIDAD" localSheetId="3">#REF!</definedName>
    <definedName name="ACTIVIDAD" localSheetId="2">#REF!</definedName>
    <definedName name="ACTIVIDAD">#REF!</definedName>
    <definedName name="ADMINISTRACION" localSheetId="3">#REF!</definedName>
    <definedName name="ADMINISTRACION" localSheetId="2">#REF!</definedName>
    <definedName name="ADMINISTRACION">#REF!</definedName>
    <definedName name="AGRICULTURA" localSheetId="2">#REF!</definedName>
    <definedName name="AGRICULTURA">#REF!</definedName>
    <definedName name="BASEDATOS" localSheetId="2">#REF!</definedName>
    <definedName name="BASEDATOS">#REF!</definedName>
    <definedName name="BOVINOS" localSheetId="2">#REF!</definedName>
    <definedName name="BOVINOS">#REF!</definedName>
    <definedName name="CAPRINOS" localSheetId="2">#REF!</definedName>
    <definedName name="CAPRINOS">#REF!</definedName>
    <definedName name="COMBUSTIBLE" localSheetId="2">#REF!</definedName>
    <definedName name="COMBUSTIBLE">#REF!</definedName>
    <definedName name="EST" localSheetId="2">#REF!</definedName>
    <definedName name="EST">#REF!</definedName>
    <definedName name="ESTADO" localSheetId="3">[1]LISTAS!$O$3:$O$6</definedName>
    <definedName name="ESTADO">[2]LISTAS!$O$3:$O$6</definedName>
    <definedName name="ESTRUCTURA" localSheetId="2">#REF!</definedName>
    <definedName name="ESTRUCTURA">#REF!</definedName>
    <definedName name="FORRAJE" localSheetId="2">#REF!</definedName>
    <definedName name="FORRAJE">#REF!</definedName>
    <definedName name="FR" localSheetId="2">#REF!</definedName>
    <definedName name="FR">#REF!</definedName>
    <definedName name="GANADERIA" localSheetId="2">#REF!</definedName>
    <definedName name="GANADERIA">#REF!</definedName>
    <definedName name="GENERAL" localSheetId="2">#REF!</definedName>
    <definedName name="GENERAL">#REF!</definedName>
    <definedName name="IMPUESTOS" localSheetId="2">#REF!</definedName>
    <definedName name="IMPUESTOS">#REF!</definedName>
    <definedName name="INTERESES" localSheetId="2">#REF!</definedName>
    <definedName name="INTERESES">#REF!</definedName>
    <definedName name="MAQUINARIA" localSheetId="2">#REF!</definedName>
    <definedName name="MAQUINARIA">#REF!</definedName>
    <definedName name="OVINO" localSheetId="2">#REF!</definedName>
    <definedName name="OVINO">#REF!</definedName>
    <definedName name="PORCINOS" localSheetId="2">#REF!</definedName>
    <definedName name="PORCINOS">#REF!</definedName>
    <definedName name="SEGUROS" localSheetId="2">#REF!</definedName>
    <definedName name="SEGUROS">#REF!</definedName>
    <definedName name="SEMILLAS">[3]!Tabla4[#All]</definedName>
    <definedName name="SOCIOS" localSheetId="2">#REF!</definedName>
    <definedName name="SOCIOS">#REF!</definedName>
    <definedName name="SUELDOS" localSheetId="2">#REF!</definedName>
    <definedName name="SUELDOS">#REF!</definedName>
    <definedName name="TIPO_FACT" localSheetId="3">[1]LISTAS!$S$3:$S$7</definedName>
    <definedName name="TIPO_FACT">[2]LISTAS!$S$3:$S$7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1" i="1" l="1"/>
  <c r="D91" i="1"/>
  <c r="N187" i="5"/>
  <c r="R187" i="5" s="1"/>
  <c r="N184" i="5"/>
  <c r="R184" i="5" s="1"/>
  <c r="N185" i="5"/>
  <c r="R185" i="5" s="1"/>
  <c r="N186" i="5"/>
  <c r="R186" i="5" s="1"/>
  <c r="N183" i="5"/>
  <c r="R183" i="5" s="1"/>
  <c r="N182" i="5"/>
  <c r="R182" i="5" s="1"/>
  <c r="A154" i="5"/>
  <c r="A156" i="5"/>
  <c r="A155" i="5"/>
  <c r="A141" i="5"/>
  <c r="N155" i="5"/>
  <c r="P155" i="5" s="1"/>
  <c r="N141" i="5"/>
  <c r="O141" i="5" s="1"/>
  <c r="N189" i="5"/>
  <c r="O189" i="5" s="1"/>
  <c r="N190" i="5"/>
  <c r="O190" i="5" s="1"/>
  <c r="N188" i="5"/>
  <c r="I662" i="3"/>
  <c r="I651" i="3"/>
  <c r="I652" i="3"/>
  <c r="I653" i="3"/>
  <c r="I654" i="3"/>
  <c r="I655" i="3"/>
  <c r="I656" i="3"/>
  <c r="I657" i="3"/>
  <c r="I658" i="3"/>
  <c r="I659" i="3"/>
  <c r="I660" i="3"/>
  <c r="I661" i="3"/>
  <c r="I604" i="3"/>
  <c r="I605" i="3"/>
  <c r="I606" i="3"/>
  <c r="I607" i="3"/>
  <c r="I608" i="3"/>
  <c r="I609" i="3"/>
  <c r="I610" i="3"/>
  <c r="I611" i="3"/>
  <c r="A179" i="5"/>
  <c r="A174" i="5"/>
  <c r="A175" i="5"/>
  <c r="A176" i="5"/>
  <c r="A177" i="5"/>
  <c r="A178" i="5"/>
  <c r="N174" i="5"/>
  <c r="O174" i="5" s="1"/>
  <c r="N175" i="5"/>
  <c r="N176" i="5"/>
  <c r="O176" i="5" s="1"/>
  <c r="N177" i="5"/>
  <c r="O177" i="5" s="1"/>
  <c r="N178" i="5"/>
  <c r="O178" i="5" s="1"/>
  <c r="N179" i="5"/>
  <c r="R179" i="5" s="1"/>
  <c r="N180" i="5"/>
  <c r="R180" i="5" s="1"/>
  <c r="N181" i="5"/>
  <c r="R181" i="5" s="1"/>
  <c r="N68" i="5"/>
  <c r="O68" i="5" s="1"/>
  <c r="N69" i="5"/>
  <c r="O69" i="5" s="1"/>
  <c r="N65" i="5"/>
  <c r="O65" i="5" s="1"/>
  <c r="N66" i="5"/>
  <c r="O66" i="5" s="1"/>
  <c r="N59" i="5"/>
  <c r="N60" i="5"/>
  <c r="O60" i="5" s="1"/>
  <c r="N61" i="5"/>
  <c r="O61" i="5" s="1"/>
  <c r="N62" i="5"/>
  <c r="O62" i="5" s="1"/>
  <c r="R62" i="5" s="1"/>
  <c r="N63" i="5"/>
  <c r="N64" i="5"/>
  <c r="O64" i="5" s="1"/>
  <c r="N67" i="5"/>
  <c r="I618" i="3"/>
  <c r="I614" i="3"/>
  <c r="I615" i="3"/>
  <c r="I616" i="3"/>
  <c r="I617" i="3"/>
  <c r="I612" i="3"/>
  <c r="I613" i="3"/>
  <c r="I619" i="3"/>
  <c r="I620" i="3"/>
  <c r="I628" i="3"/>
  <c r="I629" i="3"/>
  <c r="I630" i="3"/>
  <c r="I623" i="3"/>
  <c r="I624" i="3"/>
  <c r="I625" i="3"/>
  <c r="I626" i="3"/>
  <c r="I627" i="3"/>
  <c r="I635" i="3"/>
  <c r="I636" i="3"/>
  <c r="I631" i="3"/>
  <c r="I632" i="3"/>
  <c r="I633" i="3"/>
  <c r="I634" i="3"/>
  <c r="I573" i="3"/>
  <c r="I574" i="3"/>
  <c r="I575" i="3"/>
  <c r="I576" i="3"/>
  <c r="I570" i="3"/>
  <c r="I571" i="3"/>
  <c r="I567" i="3"/>
  <c r="I568" i="3"/>
  <c r="I569" i="3"/>
  <c r="I572" i="3"/>
  <c r="A90" i="1"/>
  <c r="D90" i="1"/>
  <c r="A89" i="1"/>
  <c r="D89" i="1"/>
  <c r="A637" i="3"/>
  <c r="I650" i="3"/>
  <c r="I649" i="3"/>
  <c r="I648" i="3"/>
  <c r="I647" i="3"/>
  <c r="I646" i="3"/>
  <c r="I643" i="3"/>
  <c r="I644" i="3"/>
  <c r="I645" i="3"/>
  <c r="I642" i="3"/>
  <c r="I641" i="3"/>
  <c r="I622" i="3"/>
  <c r="I637" i="3"/>
  <c r="I638" i="3"/>
  <c r="I639" i="3"/>
  <c r="I640" i="3"/>
  <c r="I621" i="3"/>
  <c r="I149" i="6"/>
  <c r="M149" i="6"/>
  <c r="N149" i="6"/>
  <c r="A87" i="1"/>
  <c r="D87" i="1"/>
  <c r="A86" i="1"/>
  <c r="D86" i="1"/>
  <c r="I603" i="3"/>
  <c r="I592" i="3"/>
  <c r="I593" i="3"/>
  <c r="I594" i="3"/>
  <c r="I595" i="3"/>
  <c r="I596" i="3"/>
  <c r="I597" i="3"/>
  <c r="I598" i="3"/>
  <c r="I599" i="3"/>
  <c r="I600" i="3"/>
  <c r="I601" i="3"/>
  <c r="I602" i="3"/>
  <c r="A171" i="5"/>
  <c r="A172" i="5"/>
  <c r="A173" i="5"/>
  <c r="N171" i="5"/>
  <c r="N172" i="5"/>
  <c r="N173" i="5"/>
  <c r="O173" i="5" s="1"/>
  <c r="A78" i="1"/>
  <c r="D78" i="1"/>
  <c r="I585" i="3"/>
  <c r="I586" i="3"/>
  <c r="I587" i="3"/>
  <c r="I588" i="3"/>
  <c r="I589" i="3"/>
  <c r="I590" i="3"/>
  <c r="I591" i="3"/>
  <c r="A82" i="1"/>
  <c r="A83" i="1"/>
  <c r="A84" i="1"/>
  <c r="D85" i="1"/>
  <c r="D88" i="1"/>
  <c r="D84" i="1"/>
  <c r="I552" i="3"/>
  <c r="I553" i="3"/>
  <c r="I554" i="3"/>
  <c r="I555" i="3"/>
  <c r="I556" i="3"/>
  <c r="I557" i="3"/>
  <c r="I558" i="3"/>
  <c r="I559" i="3"/>
  <c r="I560" i="3"/>
  <c r="I561" i="3"/>
  <c r="I577" i="3"/>
  <c r="I578" i="3"/>
  <c r="I579" i="3"/>
  <c r="I580" i="3"/>
  <c r="I581" i="3"/>
  <c r="I582" i="3"/>
  <c r="I583" i="3"/>
  <c r="I584" i="3"/>
  <c r="A166" i="5"/>
  <c r="A167" i="5"/>
  <c r="A168" i="5"/>
  <c r="A169" i="5"/>
  <c r="A170" i="5"/>
  <c r="N166" i="5"/>
  <c r="N167" i="5"/>
  <c r="N168" i="5"/>
  <c r="O168" i="5" s="1"/>
  <c r="N169" i="5"/>
  <c r="O169" i="5" s="1"/>
  <c r="N170" i="5"/>
  <c r="O170" i="5" s="1"/>
  <c r="A158" i="5"/>
  <c r="A159" i="5"/>
  <c r="A160" i="5"/>
  <c r="A161" i="5"/>
  <c r="A162" i="5"/>
  <c r="A163" i="5"/>
  <c r="A164" i="5"/>
  <c r="A165" i="5"/>
  <c r="A157" i="5"/>
  <c r="N157" i="5"/>
  <c r="N158" i="5"/>
  <c r="N159" i="5"/>
  <c r="N160" i="5"/>
  <c r="O160" i="5" s="1"/>
  <c r="N161" i="5"/>
  <c r="O161" i="5" s="1"/>
  <c r="N162" i="5"/>
  <c r="N163" i="5"/>
  <c r="N164" i="5"/>
  <c r="N165" i="5"/>
  <c r="O165" i="5" s="1"/>
  <c r="I562" i="3"/>
  <c r="I563" i="3"/>
  <c r="I564" i="3"/>
  <c r="I565" i="3"/>
  <c r="I566" i="3"/>
  <c r="D83" i="1"/>
  <c r="D82" i="1"/>
  <c r="A81" i="1"/>
  <c r="D81" i="1"/>
  <c r="A80" i="1"/>
  <c r="A79" i="1"/>
  <c r="D80" i="1"/>
  <c r="D79" i="1"/>
  <c r="I550" i="3"/>
  <c r="I551" i="3"/>
  <c r="I549" i="3"/>
  <c r="I548" i="3"/>
  <c r="I547" i="3"/>
  <c r="I546" i="3"/>
  <c r="I545" i="3"/>
  <c r="I541" i="3"/>
  <c r="I542" i="3"/>
  <c r="I543" i="3"/>
  <c r="I544" i="3"/>
  <c r="I540" i="3"/>
  <c r="I539" i="3"/>
  <c r="I538" i="3"/>
  <c r="I537" i="3"/>
  <c r="I533" i="3"/>
  <c r="I534" i="3"/>
  <c r="I535" i="3"/>
  <c r="I536" i="3"/>
  <c r="A519" i="3"/>
  <c r="I523" i="3"/>
  <c r="I524" i="3"/>
  <c r="I525" i="3"/>
  <c r="I526" i="3"/>
  <c r="I527" i="3"/>
  <c r="I528" i="3"/>
  <c r="I529" i="3"/>
  <c r="I530" i="3"/>
  <c r="I531" i="3"/>
  <c r="I532" i="3"/>
  <c r="I516" i="3"/>
  <c r="I517" i="3"/>
  <c r="I518" i="3"/>
  <c r="I519" i="3"/>
  <c r="I520" i="3"/>
  <c r="I521" i="3"/>
  <c r="I522" i="3"/>
  <c r="I515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Q58" i="5"/>
  <c r="Q57" i="5"/>
  <c r="A58" i="5"/>
  <c r="A57" i="5"/>
  <c r="N58" i="5"/>
  <c r="O58" i="5" s="1"/>
  <c r="N57" i="5"/>
  <c r="N156" i="5"/>
  <c r="A140" i="5"/>
  <c r="N140" i="5"/>
  <c r="R140" i="5" s="1"/>
  <c r="N154" i="5"/>
  <c r="N132" i="5"/>
  <c r="N131" i="5"/>
  <c r="N130" i="5"/>
  <c r="H138" i="5"/>
  <c r="N138" i="5" s="1"/>
  <c r="O138" i="5" s="1"/>
  <c r="A451" i="3"/>
  <c r="A452" i="3"/>
  <c r="A453" i="3"/>
  <c r="A454" i="3"/>
  <c r="A455" i="3"/>
  <c r="A456" i="3"/>
  <c r="A457" i="3"/>
  <c r="A458" i="3"/>
  <c r="A459" i="3"/>
  <c r="A460" i="3"/>
  <c r="A461" i="3"/>
  <c r="A462" i="3"/>
  <c r="A484" i="3"/>
  <c r="A485" i="3"/>
  <c r="I484" i="3"/>
  <c r="I485" i="3"/>
  <c r="I486" i="3"/>
  <c r="A475" i="3"/>
  <c r="A476" i="3"/>
  <c r="A477" i="3"/>
  <c r="I477" i="3"/>
  <c r="I457" i="3"/>
  <c r="I458" i="3"/>
  <c r="I459" i="3"/>
  <c r="I460" i="3"/>
  <c r="I461" i="3"/>
  <c r="I462" i="3"/>
  <c r="A413" i="3"/>
  <c r="A410" i="3"/>
  <c r="A411" i="3"/>
  <c r="A41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I453" i="3"/>
  <c r="I454" i="3"/>
  <c r="I455" i="3"/>
  <c r="I456" i="3"/>
  <c r="I437" i="3"/>
  <c r="I438" i="3"/>
  <c r="I439" i="3"/>
  <c r="I410" i="3"/>
  <c r="I411" i="3"/>
  <c r="I412" i="3"/>
  <c r="I423" i="3"/>
  <c r="I424" i="3"/>
  <c r="I431" i="3"/>
  <c r="I432" i="3"/>
  <c r="I433" i="3"/>
  <c r="I434" i="3"/>
  <c r="I425" i="3"/>
  <c r="I426" i="3"/>
  <c r="I427" i="3"/>
  <c r="I428" i="3"/>
  <c r="I429" i="3"/>
  <c r="I430" i="3"/>
  <c r="I435" i="3"/>
  <c r="I436" i="3"/>
  <c r="I440" i="3"/>
  <c r="A417" i="3"/>
  <c r="A416" i="3"/>
  <c r="A415" i="3"/>
  <c r="A414" i="3"/>
  <c r="I414" i="3"/>
  <c r="I415" i="3"/>
  <c r="I416" i="3"/>
  <c r="I417" i="3"/>
  <c r="I413" i="3"/>
  <c r="I451" i="3"/>
  <c r="I452" i="3"/>
  <c r="I475" i="3"/>
  <c r="I476" i="3"/>
  <c r="N31" i="5"/>
  <c r="D37" i="1"/>
  <c r="N36" i="5"/>
  <c r="N30" i="5"/>
  <c r="O30" i="5" s="1"/>
  <c r="Q41" i="5"/>
  <c r="A56" i="5"/>
  <c r="N56" i="5"/>
  <c r="O56" i="5" s="1"/>
  <c r="R56" i="5" s="1"/>
  <c r="R170" i="5" l="1"/>
  <c r="R178" i="5"/>
  <c r="R174" i="5"/>
  <c r="P167" i="5"/>
  <c r="R167" i="5" s="1"/>
  <c r="O172" i="5"/>
  <c r="R172" i="5" s="1"/>
  <c r="O163" i="5"/>
  <c r="R163" i="5" s="1"/>
  <c r="O159" i="5"/>
  <c r="R159" i="5" s="1"/>
  <c r="R160" i="5"/>
  <c r="R173" i="5"/>
  <c r="O164" i="5"/>
  <c r="R164" i="5" s="1"/>
  <c r="O157" i="5"/>
  <c r="R157" i="5" s="1"/>
  <c r="O175" i="5"/>
  <c r="R175" i="5" s="1"/>
  <c r="O171" i="5"/>
  <c r="R171" i="5" s="1"/>
  <c r="O166" i="5"/>
  <c r="R166" i="5" s="1"/>
  <c r="O162" i="5"/>
  <c r="R162" i="5" s="1"/>
  <c r="O158" i="5"/>
  <c r="R158" i="5" s="1"/>
  <c r="R169" i="5"/>
  <c r="R177" i="5"/>
  <c r="R165" i="5"/>
  <c r="R161" i="5"/>
  <c r="R168" i="5"/>
  <c r="R176" i="5"/>
  <c r="O130" i="5"/>
  <c r="R130" i="5" s="1"/>
  <c r="R138" i="5"/>
  <c r="O131" i="5"/>
  <c r="R131" i="5" s="1"/>
  <c r="P132" i="5"/>
  <c r="R132" i="5" s="1"/>
  <c r="O154" i="5"/>
  <c r="R154" i="5" s="1"/>
  <c r="R155" i="5"/>
  <c r="P156" i="5"/>
  <c r="R156" i="5" s="1"/>
  <c r="R141" i="5"/>
  <c r="R189" i="5"/>
  <c r="R190" i="5"/>
  <c r="O188" i="5"/>
  <c r="R188" i="5" s="1"/>
  <c r="R61" i="5"/>
  <c r="R65" i="5"/>
  <c r="R68" i="5"/>
  <c r="R64" i="5"/>
  <c r="R60" i="5"/>
  <c r="R69" i="5"/>
  <c r="O67" i="5"/>
  <c r="R67" i="5" s="1"/>
  <c r="O63" i="5"/>
  <c r="R63" i="5" s="1"/>
  <c r="O59" i="5"/>
  <c r="R59" i="5" s="1"/>
  <c r="R66" i="5"/>
  <c r="R58" i="5"/>
  <c r="O57" i="5"/>
  <c r="R57" i="5" s="1"/>
  <c r="O36" i="5"/>
  <c r="R36" i="5" s="1"/>
  <c r="R30" i="5"/>
  <c r="A149" i="5"/>
  <c r="N52" i="5"/>
  <c r="N51" i="5"/>
  <c r="N53" i="5"/>
  <c r="N38" i="5"/>
  <c r="N39" i="5"/>
  <c r="N40" i="5"/>
  <c r="N50" i="5"/>
  <c r="N49" i="5"/>
  <c r="N149" i="5"/>
  <c r="A152" i="5"/>
  <c r="A153" i="5"/>
  <c r="N152" i="5"/>
  <c r="N153" i="5"/>
  <c r="A77" i="1"/>
  <c r="D77" i="1"/>
  <c r="O152" i="5" l="1"/>
  <c r="R152" i="5" s="1"/>
  <c r="O153" i="5"/>
  <c r="R153" i="5" s="1"/>
  <c r="O149" i="5"/>
  <c r="R149" i="5" s="1"/>
  <c r="O51" i="5"/>
  <c r="R51" i="5" s="1"/>
  <c r="O52" i="5"/>
  <c r="R52" i="5" s="1"/>
  <c r="O49" i="5"/>
  <c r="R49" i="5" s="1"/>
  <c r="O50" i="5"/>
  <c r="R50" i="5" s="1"/>
  <c r="O53" i="5"/>
  <c r="R53" i="5" s="1"/>
  <c r="O40" i="5"/>
  <c r="R40" i="5" s="1"/>
  <c r="O39" i="5"/>
  <c r="R39" i="5" s="1"/>
  <c r="O38" i="5"/>
  <c r="R38" i="5" s="1"/>
  <c r="A76" i="1"/>
  <c r="A75" i="1"/>
  <c r="D75" i="1"/>
  <c r="D76" i="1"/>
  <c r="D74" i="1"/>
  <c r="R31" i="5"/>
  <c r="N37" i="5"/>
  <c r="N35" i="5"/>
  <c r="A73" i="1"/>
  <c r="D73" i="1"/>
  <c r="A31" i="1"/>
  <c r="D31" i="1"/>
  <c r="D54" i="1"/>
  <c r="D55" i="1"/>
  <c r="A72" i="1"/>
  <c r="D72" i="1"/>
  <c r="N150" i="5"/>
  <c r="N151" i="5"/>
  <c r="A151" i="5"/>
  <c r="A71" i="1"/>
  <c r="D71" i="1"/>
  <c r="D45" i="1"/>
  <c r="A69" i="1"/>
  <c r="A70" i="1"/>
  <c r="D69" i="1"/>
  <c r="D70" i="1"/>
  <c r="A22" i="1"/>
  <c r="A68" i="1"/>
  <c r="D22" i="1"/>
  <c r="D68" i="1"/>
  <c r="A483" i="3"/>
  <c r="A482" i="3"/>
  <c r="I483" i="3"/>
  <c r="I482" i="3"/>
  <c r="A472" i="3"/>
  <c r="A473" i="3"/>
  <c r="A474" i="3"/>
  <c r="A478" i="3"/>
  <c r="A479" i="3"/>
  <c r="A480" i="3"/>
  <c r="A481" i="3"/>
  <c r="I472" i="3"/>
  <c r="I473" i="3"/>
  <c r="I474" i="3"/>
  <c r="I478" i="3"/>
  <c r="I479" i="3"/>
  <c r="I480" i="3"/>
  <c r="I481" i="3"/>
  <c r="N148" i="5"/>
  <c r="A148" i="5"/>
  <c r="A150" i="5"/>
  <c r="D67" i="1"/>
  <c r="A463" i="3"/>
  <c r="A464" i="3"/>
  <c r="A465" i="3"/>
  <c r="A466" i="3"/>
  <c r="A467" i="3"/>
  <c r="A468" i="3"/>
  <c r="A469" i="3"/>
  <c r="A470" i="3"/>
  <c r="A471" i="3"/>
  <c r="I467" i="3"/>
  <c r="I468" i="3"/>
  <c r="I469" i="3"/>
  <c r="I470" i="3"/>
  <c r="I471" i="3"/>
  <c r="I463" i="3"/>
  <c r="I464" i="3"/>
  <c r="I465" i="3"/>
  <c r="I466" i="3"/>
  <c r="A54" i="5"/>
  <c r="A55" i="5"/>
  <c r="N54" i="5"/>
  <c r="N55" i="5"/>
  <c r="O55" i="5" s="1"/>
  <c r="A145" i="5"/>
  <c r="A146" i="5"/>
  <c r="A147" i="5"/>
  <c r="N145" i="5"/>
  <c r="N146" i="5"/>
  <c r="N147" i="5"/>
  <c r="A441" i="3"/>
  <c r="A442" i="3"/>
  <c r="A443" i="3"/>
  <c r="A444" i="3"/>
  <c r="A445" i="3"/>
  <c r="A446" i="3"/>
  <c r="A447" i="3"/>
  <c r="A448" i="3"/>
  <c r="A449" i="3"/>
  <c r="A450" i="3"/>
  <c r="I441" i="3"/>
  <c r="I442" i="3"/>
  <c r="I443" i="3"/>
  <c r="I444" i="3"/>
  <c r="I445" i="3"/>
  <c r="I446" i="3"/>
  <c r="I447" i="3"/>
  <c r="I448" i="3"/>
  <c r="I449" i="3"/>
  <c r="I450" i="3"/>
  <c r="A422" i="3"/>
  <c r="A421" i="3"/>
  <c r="I422" i="3"/>
  <c r="I421" i="3"/>
  <c r="A420" i="3"/>
  <c r="I420" i="3"/>
  <c r="A419" i="3"/>
  <c r="A418" i="3"/>
  <c r="I418" i="3"/>
  <c r="I419" i="3"/>
  <c r="A48" i="5"/>
  <c r="N48" i="5"/>
  <c r="O48" i="5" s="1"/>
  <c r="A47" i="5"/>
  <c r="N47" i="5"/>
  <c r="N143" i="5"/>
  <c r="A143" i="5"/>
  <c r="N144" i="5"/>
  <c r="A144" i="5"/>
  <c r="A46" i="5"/>
  <c r="N46" i="5"/>
  <c r="O46" i="5" s="1"/>
  <c r="A408" i="3"/>
  <c r="A409" i="3"/>
  <c r="A396" i="3"/>
  <c r="A397" i="3"/>
  <c r="A398" i="3"/>
  <c r="A399" i="3"/>
  <c r="A400" i="3"/>
  <c r="A401" i="3"/>
  <c r="A402" i="3"/>
  <c r="A403" i="3"/>
  <c r="A404" i="3"/>
  <c r="I396" i="3"/>
  <c r="I397" i="3"/>
  <c r="I398" i="3"/>
  <c r="I399" i="3"/>
  <c r="I400" i="3"/>
  <c r="I401" i="3"/>
  <c r="I402" i="3"/>
  <c r="I403" i="3"/>
  <c r="I404" i="3"/>
  <c r="A389" i="3"/>
  <c r="A390" i="3"/>
  <c r="A391" i="3"/>
  <c r="A392" i="3"/>
  <c r="A393" i="3"/>
  <c r="A394" i="3"/>
  <c r="A395" i="3"/>
  <c r="I389" i="3"/>
  <c r="I390" i="3"/>
  <c r="I391" i="3"/>
  <c r="I392" i="3"/>
  <c r="I393" i="3"/>
  <c r="I394" i="3"/>
  <c r="I395" i="3"/>
  <c r="I369" i="3"/>
  <c r="I370" i="3"/>
  <c r="I365" i="3"/>
  <c r="I366" i="3"/>
  <c r="I367" i="3"/>
  <c r="I368" i="3"/>
  <c r="I356" i="3"/>
  <c r="I357" i="3"/>
  <c r="I358" i="3"/>
  <c r="I359" i="3"/>
  <c r="I360" i="3"/>
  <c r="I361" i="3"/>
  <c r="I362" i="3"/>
  <c r="I363" i="3"/>
  <c r="I364" i="3"/>
  <c r="I347" i="3"/>
  <c r="I348" i="3"/>
  <c r="I349" i="3"/>
  <c r="I350" i="3"/>
  <c r="I408" i="3"/>
  <c r="I409" i="3"/>
  <c r="A44" i="5"/>
  <c r="N44" i="5"/>
  <c r="A407" i="3"/>
  <c r="A406" i="3"/>
  <c r="A405" i="3"/>
  <c r="I405" i="3"/>
  <c r="I406" i="3"/>
  <c r="I407" i="3"/>
  <c r="A65" i="1"/>
  <c r="D66" i="1"/>
  <c r="A142" i="5"/>
  <c r="N142" i="5"/>
  <c r="A45" i="5"/>
  <c r="N45" i="5"/>
  <c r="O45" i="5" s="1"/>
  <c r="D34" i="1"/>
  <c r="O145" i="5" l="1"/>
  <c r="R145" i="5" s="1"/>
  <c r="O151" i="5"/>
  <c r="R151" i="5" s="1"/>
  <c r="O144" i="5"/>
  <c r="R144" i="5" s="1"/>
  <c r="O148" i="5"/>
  <c r="R148" i="5" s="1"/>
  <c r="O150" i="5"/>
  <c r="R150" i="5" s="1"/>
  <c r="O147" i="5"/>
  <c r="R147" i="5" s="1"/>
  <c r="O142" i="5"/>
  <c r="R142" i="5" s="1"/>
  <c r="O143" i="5"/>
  <c r="R143" i="5" s="1"/>
  <c r="O146" i="5"/>
  <c r="R146" i="5" s="1"/>
  <c r="O37" i="5"/>
  <c r="R37" i="5" s="1"/>
  <c r="O35" i="5"/>
  <c r="R35" i="5" s="1"/>
  <c r="O47" i="5"/>
  <c r="R47" i="5" s="1"/>
  <c r="O44" i="5"/>
  <c r="R44" i="5" s="1"/>
  <c r="O54" i="5"/>
  <c r="R54" i="5" s="1"/>
  <c r="R55" i="5"/>
  <c r="R45" i="5"/>
  <c r="R46" i="5"/>
  <c r="R48" i="5"/>
  <c r="D56" i="1"/>
  <c r="D57" i="1"/>
  <c r="D21" i="1"/>
  <c r="D36" i="1"/>
  <c r="D63" i="1"/>
  <c r="D65" i="1"/>
  <c r="N32" i="5"/>
  <c r="A43" i="5"/>
  <c r="N43" i="5"/>
  <c r="A42" i="5"/>
  <c r="N42" i="5"/>
  <c r="A41" i="5"/>
  <c r="N41" i="5"/>
  <c r="A385" i="3"/>
  <c r="A386" i="3"/>
  <c r="A387" i="3"/>
  <c r="A388" i="3"/>
  <c r="A384" i="3"/>
  <c r="I384" i="3"/>
  <c r="I385" i="3"/>
  <c r="I386" i="3"/>
  <c r="I387" i="3"/>
  <c r="I388" i="3"/>
  <c r="I383" i="3"/>
  <c r="I382" i="3"/>
  <c r="I376" i="3"/>
  <c r="I377" i="3"/>
  <c r="I378" i="3"/>
  <c r="I379" i="3"/>
  <c r="I380" i="3"/>
  <c r="I381" i="3"/>
  <c r="I373" i="3"/>
  <c r="I374" i="3"/>
  <c r="I375" i="3"/>
  <c r="N137" i="5"/>
  <c r="N139" i="5"/>
  <c r="I371" i="3"/>
  <c r="I372" i="3"/>
  <c r="I351" i="3"/>
  <c r="I352" i="3"/>
  <c r="I353" i="3"/>
  <c r="I354" i="3"/>
  <c r="I355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D64" i="1"/>
  <c r="A64" i="1"/>
  <c r="I333" i="3"/>
  <c r="A61" i="1"/>
  <c r="A62" i="1"/>
  <c r="I329" i="3"/>
  <c r="I330" i="3"/>
  <c r="I331" i="3"/>
  <c r="I332" i="3"/>
  <c r="N33" i="5"/>
  <c r="N34" i="5"/>
  <c r="N136" i="5"/>
  <c r="D61" i="1"/>
  <c r="D62" i="1"/>
  <c r="N135" i="5"/>
  <c r="I323" i="3"/>
  <c r="I324" i="3"/>
  <c r="I325" i="3"/>
  <c r="I326" i="3"/>
  <c r="I327" i="3"/>
  <c r="I32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06" i="3"/>
  <c r="I307" i="3"/>
  <c r="I308" i="3"/>
  <c r="I300" i="3"/>
  <c r="I301" i="3"/>
  <c r="I302" i="3"/>
  <c r="I303" i="3"/>
  <c r="I304" i="3"/>
  <c r="I305" i="3"/>
  <c r="I298" i="3"/>
  <c r="I299" i="3"/>
  <c r="O136" i="5" l="1"/>
  <c r="R136" i="5" s="1"/>
  <c r="O139" i="5"/>
  <c r="R139" i="5" s="1"/>
  <c r="O135" i="5"/>
  <c r="R135" i="5" s="1"/>
  <c r="O137" i="5"/>
  <c r="R137" i="5" s="1"/>
  <c r="O34" i="5"/>
  <c r="R34" i="5" s="1"/>
  <c r="O33" i="5"/>
  <c r="R33" i="5" s="1"/>
  <c r="O32" i="5"/>
  <c r="R32" i="5" s="1"/>
  <c r="O41" i="5"/>
  <c r="R41" i="5" s="1"/>
  <c r="O43" i="5"/>
  <c r="R43" i="5" s="1"/>
  <c r="O42" i="5"/>
  <c r="R42" i="5" s="1"/>
  <c r="I224" i="3"/>
  <c r="I225" i="3"/>
  <c r="I226" i="3"/>
  <c r="I227" i="3"/>
  <c r="I228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D60" i="1"/>
  <c r="D59" i="1"/>
  <c r="I284" i="3"/>
  <c r="I285" i="3"/>
  <c r="I283" i="3"/>
  <c r="I282" i="3"/>
  <c r="I281" i="3"/>
  <c r="I280" i="3"/>
  <c r="I279" i="3"/>
  <c r="I278" i="3"/>
  <c r="I277" i="3"/>
  <c r="I276" i="3"/>
  <c r="I275" i="3"/>
  <c r="I274" i="3"/>
  <c r="I271" i="3"/>
  <c r="I272" i="3"/>
  <c r="I273" i="3"/>
  <c r="N29" i="5"/>
  <c r="N133" i="5"/>
  <c r="N134" i="5"/>
  <c r="I270" i="3"/>
  <c r="I265" i="3"/>
  <c r="I266" i="3"/>
  <c r="I267" i="3"/>
  <c r="I268" i="3"/>
  <c r="I269" i="3"/>
  <c r="I261" i="3"/>
  <c r="I262" i="3"/>
  <c r="I263" i="3"/>
  <c r="I264" i="3"/>
  <c r="A47" i="1"/>
  <c r="D47" i="1"/>
  <c r="N126" i="5"/>
  <c r="O126" i="5" s="1"/>
  <c r="N129" i="5"/>
  <c r="R129" i="5" s="1"/>
  <c r="N127" i="5"/>
  <c r="R127" i="5" s="1"/>
  <c r="N128" i="5"/>
  <c r="R128" i="5" s="1"/>
  <c r="Q118" i="5"/>
  <c r="N123" i="5"/>
  <c r="N122" i="5"/>
  <c r="O122" i="5" s="1"/>
  <c r="N121" i="5"/>
  <c r="O121" i="5" s="1"/>
  <c r="Q15" i="5"/>
  <c r="N25" i="5"/>
  <c r="N23" i="5"/>
  <c r="N24" i="5"/>
  <c r="I258" i="3"/>
  <c r="I259" i="3"/>
  <c r="I260" i="3"/>
  <c r="D58" i="1"/>
  <c r="I249" i="3"/>
  <c r="I250" i="3"/>
  <c r="I251" i="3"/>
  <c r="I252" i="3"/>
  <c r="I248" i="3"/>
  <c r="I243" i="3"/>
  <c r="I244" i="3"/>
  <c r="I245" i="3"/>
  <c r="I246" i="3"/>
  <c r="I247" i="3"/>
  <c r="I233" i="3"/>
  <c r="I234" i="3"/>
  <c r="I235" i="3"/>
  <c r="I236" i="3"/>
  <c r="I237" i="3"/>
  <c r="I257" i="3"/>
  <c r="I256" i="3"/>
  <c r="I229" i="3"/>
  <c r="I230" i="3"/>
  <c r="I231" i="3"/>
  <c r="I232" i="3"/>
  <c r="I254" i="3"/>
  <c r="I255" i="3"/>
  <c r="I253" i="3"/>
  <c r="A6" i="5"/>
  <c r="N125" i="5"/>
  <c r="O125" i="5" s="1"/>
  <c r="N124" i="5"/>
  <c r="O124" i="5" s="1"/>
  <c r="N120" i="5"/>
  <c r="N119" i="5"/>
  <c r="O119" i="5" s="1"/>
  <c r="N117" i="5"/>
  <c r="R117" i="5" s="1"/>
  <c r="N116" i="5"/>
  <c r="R116" i="5" s="1"/>
  <c r="N115" i="5"/>
  <c r="R115" i="5" s="1"/>
  <c r="N118" i="5"/>
  <c r="N114" i="5"/>
  <c r="R114" i="5" s="1"/>
  <c r="N113" i="5"/>
  <c r="N112" i="5"/>
  <c r="N111" i="5"/>
  <c r="O111" i="5" s="1"/>
  <c r="R111" i="5" s="1"/>
  <c r="N110" i="5"/>
  <c r="O110" i="5" s="1"/>
  <c r="R110" i="5" s="1"/>
  <c r="N109" i="5"/>
  <c r="N108" i="5"/>
  <c r="N107" i="5"/>
  <c r="N106" i="5"/>
  <c r="N105" i="5"/>
  <c r="N104" i="5"/>
  <c r="N103" i="5"/>
  <c r="Q102" i="5"/>
  <c r="N102" i="5"/>
  <c r="N101" i="5"/>
  <c r="N100" i="5"/>
  <c r="Q99" i="5"/>
  <c r="N99" i="5"/>
  <c r="P99" i="5" s="1"/>
  <c r="Q98" i="5"/>
  <c r="N98" i="5"/>
  <c r="O98" i="5" s="1"/>
  <c r="Q97" i="5"/>
  <c r="N97" i="5"/>
  <c r="O97" i="5" s="1"/>
  <c r="Q96" i="5"/>
  <c r="N96" i="5"/>
  <c r="O96" i="5" s="1"/>
  <c r="Q95" i="5"/>
  <c r="N95" i="5"/>
  <c r="O95" i="5" s="1"/>
  <c r="Q94" i="5"/>
  <c r="N94" i="5"/>
  <c r="O94" i="5" s="1"/>
  <c r="Q93" i="5"/>
  <c r="N93" i="5"/>
  <c r="O93" i="5" s="1"/>
  <c r="Q92" i="5"/>
  <c r="N92" i="5"/>
  <c r="O92" i="5" s="1"/>
  <c r="Q91" i="5"/>
  <c r="N91" i="5"/>
  <c r="O91" i="5" s="1"/>
  <c r="Q90" i="5"/>
  <c r="N90" i="5"/>
  <c r="O90" i="5" s="1"/>
  <c r="Q89" i="5"/>
  <c r="N89" i="5"/>
  <c r="O89" i="5" s="1"/>
  <c r="Q88" i="5"/>
  <c r="N88" i="5"/>
  <c r="O88" i="5" s="1"/>
  <c r="Q87" i="5"/>
  <c r="N87" i="5"/>
  <c r="P87" i="5" s="1"/>
  <c r="Q86" i="5"/>
  <c r="N86" i="5"/>
  <c r="P86" i="5" s="1"/>
  <c r="Q85" i="5"/>
  <c r="N85" i="5"/>
  <c r="O85" i="5" s="1"/>
  <c r="A85" i="5"/>
  <c r="N84" i="5"/>
  <c r="N83" i="5"/>
  <c r="O83" i="5" s="1"/>
  <c r="R83" i="5" s="1"/>
  <c r="N82" i="5"/>
  <c r="O82" i="5" s="1"/>
  <c r="R82" i="5" s="1"/>
  <c r="N81" i="5"/>
  <c r="N80" i="5"/>
  <c r="N79" i="5"/>
  <c r="O79" i="5" s="1"/>
  <c r="R79" i="5" s="1"/>
  <c r="N78" i="5"/>
  <c r="O78" i="5" s="1"/>
  <c r="R78" i="5" s="1"/>
  <c r="N77" i="5"/>
  <c r="N76" i="5"/>
  <c r="N75" i="5"/>
  <c r="O75" i="5" s="1"/>
  <c r="R75" i="5" s="1"/>
  <c r="N74" i="5"/>
  <c r="O74" i="5" s="1"/>
  <c r="R74" i="5" s="1"/>
  <c r="N73" i="5"/>
  <c r="N72" i="5"/>
  <c r="N71" i="5"/>
  <c r="O71" i="5" s="1"/>
  <c r="R71" i="5" s="1"/>
  <c r="N70" i="5"/>
  <c r="O70" i="5" s="1"/>
  <c r="R70" i="5" s="1"/>
  <c r="A70" i="5"/>
  <c r="N28" i="5"/>
  <c r="O28" i="5" s="1"/>
  <c r="R28" i="5" s="1"/>
  <c r="N27" i="5"/>
  <c r="N26" i="5"/>
  <c r="N22" i="5"/>
  <c r="O22" i="5" s="1"/>
  <c r="R22" i="5" s="1"/>
  <c r="N21" i="5"/>
  <c r="O21" i="5" s="1"/>
  <c r="R21" i="5" s="1"/>
  <c r="N20" i="5"/>
  <c r="O20" i="5" s="1"/>
  <c r="N19" i="5"/>
  <c r="N18" i="5"/>
  <c r="O18" i="5" s="1"/>
  <c r="R18" i="5" s="1"/>
  <c r="N17" i="5"/>
  <c r="O17" i="5" s="1"/>
  <c r="R17" i="5" s="1"/>
  <c r="N16" i="5"/>
  <c r="O16" i="5" s="1"/>
  <c r="R16" i="5" s="1"/>
  <c r="N15" i="5"/>
  <c r="O15" i="5" s="1"/>
  <c r="N13" i="5"/>
  <c r="O13" i="5" s="1"/>
  <c r="N12" i="5"/>
  <c r="O12" i="5" s="1"/>
  <c r="N11" i="5"/>
  <c r="O11" i="5" s="1"/>
  <c r="N5" i="5"/>
  <c r="O5" i="5" s="1"/>
  <c r="N10" i="5"/>
  <c r="O10" i="5" s="1"/>
  <c r="N9" i="5"/>
  <c r="O9" i="5" s="1"/>
  <c r="Q14" i="5"/>
  <c r="N14" i="5"/>
  <c r="O14" i="5" s="1"/>
  <c r="N4" i="5"/>
  <c r="O4" i="5" s="1"/>
  <c r="N8" i="5"/>
  <c r="O8" i="5" s="1"/>
  <c r="N7" i="5"/>
  <c r="O7" i="5" s="1"/>
  <c r="N6" i="5"/>
  <c r="N3" i="5"/>
  <c r="N2" i="5"/>
  <c r="O2" i="5" s="1"/>
  <c r="A17" i="1"/>
  <c r="A118" i="3"/>
  <c r="A2" i="3"/>
  <c r="D52" i="1"/>
  <c r="D53" i="1"/>
  <c r="D17" i="1"/>
  <c r="D46" i="1"/>
  <c r="D23" i="1"/>
  <c r="D48" i="1"/>
  <c r="D49" i="1"/>
  <c r="D50" i="1"/>
  <c r="D51" i="1"/>
  <c r="I242" i="3"/>
  <c r="I241" i="3"/>
  <c r="I240" i="3"/>
  <c r="I239" i="3"/>
  <c r="I238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D44" i="1"/>
  <c r="D43" i="1"/>
  <c r="D42" i="1"/>
  <c r="D41" i="1"/>
  <c r="D40" i="1"/>
  <c r="D39" i="1"/>
  <c r="D38" i="1"/>
  <c r="A38" i="1"/>
  <c r="D35" i="1"/>
  <c r="A35" i="1"/>
  <c r="D33" i="1"/>
  <c r="A33" i="1"/>
  <c r="D32" i="1"/>
  <c r="A32" i="1"/>
  <c r="D30" i="1"/>
  <c r="A30" i="1"/>
  <c r="D29" i="1"/>
  <c r="A29" i="1"/>
  <c r="D28" i="1"/>
  <c r="A28" i="1"/>
  <c r="D27" i="1"/>
  <c r="A27" i="1"/>
  <c r="D20" i="1"/>
  <c r="A20" i="1"/>
  <c r="D19" i="1"/>
  <c r="A19" i="1"/>
  <c r="D18" i="1"/>
  <c r="A18" i="1"/>
  <c r="D26" i="1"/>
  <c r="A26" i="1"/>
  <c r="D25" i="1"/>
  <c r="A25" i="1"/>
  <c r="D24" i="1"/>
  <c r="A24" i="1"/>
  <c r="D16" i="1"/>
  <c r="D15" i="1"/>
  <c r="A15" i="1"/>
  <c r="D14" i="1"/>
  <c r="D13" i="1"/>
  <c r="D12" i="1"/>
  <c r="D11" i="1"/>
  <c r="D10" i="1"/>
  <c r="D9" i="1"/>
  <c r="D8" i="1"/>
  <c r="A8" i="1"/>
  <c r="D7" i="1"/>
  <c r="A7" i="1"/>
  <c r="D6" i="1"/>
  <c r="A6" i="1"/>
  <c r="D5" i="1"/>
  <c r="A5" i="1"/>
  <c r="D4" i="1"/>
  <c r="A4" i="1"/>
  <c r="D3" i="1"/>
  <c r="A3" i="1"/>
  <c r="D2" i="1"/>
  <c r="A2" i="1"/>
  <c r="O134" i="5" l="1"/>
  <c r="R134" i="5" s="1"/>
  <c r="O133" i="5"/>
  <c r="R133" i="5" s="1"/>
  <c r="O29" i="5"/>
  <c r="R29" i="5" s="1"/>
  <c r="O3" i="5"/>
  <c r="R3" i="5" s="1"/>
  <c r="R15" i="5"/>
  <c r="R126" i="5"/>
  <c r="R119" i="5"/>
  <c r="R124" i="5"/>
  <c r="O118" i="5"/>
  <c r="R118" i="5" s="1"/>
  <c r="O120" i="5"/>
  <c r="R120" i="5" s="1"/>
  <c r="P123" i="5"/>
  <c r="R123" i="5" s="1"/>
  <c r="R121" i="5"/>
  <c r="R125" i="5"/>
  <c r="R122" i="5"/>
  <c r="R85" i="5"/>
  <c r="R87" i="5"/>
  <c r="R89" i="5"/>
  <c r="R91" i="5"/>
  <c r="R93" i="5"/>
  <c r="R95" i="5"/>
  <c r="R97" i="5"/>
  <c r="R86" i="5"/>
  <c r="R88" i="5"/>
  <c r="R90" i="5"/>
  <c r="O25" i="5"/>
  <c r="R25" i="5" s="1"/>
  <c r="O24" i="5"/>
  <c r="R24" i="5" s="1"/>
  <c r="O23" i="5"/>
  <c r="R23" i="5" s="1"/>
  <c r="R7" i="5"/>
  <c r="R4" i="5"/>
  <c r="R9" i="5"/>
  <c r="R5" i="5"/>
  <c r="R12" i="5"/>
  <c r="R99" i="5"/>
  <c r="R8" i="5"/>
  <c r="R14" i="5"/>
  <c r="R10" i="5"/>
  <c r="R11" i="5"/>
  <c r="R13" i="5"/>
  <c r="R92" i="5"/>
  <c r="R94" i="5"/>
  <c r="R96" i="5"/>
  <c r="R98" i="5"/>
  <c r="O27" i="5"/>
  <c r="R27" i="5" s="1"/>
  <c r="O73" i="5"/>
  <c r="R73" i="5" s="1"/>
  <c r="O77" i="5"/>
  <c r="R77" i="5" s="1"/>
  <c r="O81" i="5"/>
  <c r="R81" i="5" s="1"/>
  <c r="O102" i="5"/>
  <c r="R102" i="5" s="1"/>
  <c r="O109" i="5"/>
  <c r="R109" i="5" s="1"/>
  <c r="O113" i="5"/>
  <c r="R113" i="5" s="1"/>
  <c r="R2" i="5"/>
  <c r="R20" i="5"/>
  <c r="O76" i="5"/>
  <c r="R76" i="5" s="1"/>
  <c r="O100" i="5"/>
  <c r="R100" i="5" s="1"/>
  <c r="O103" i="5"/>
  <c r="R103" i="5" s="1"/>
  <c r="O105" i="5"/>
  <c r="R105" i="5" s="1"/>
  <c r="O106" i="5"/>
  <c r="R106" i="5" s="1"/>
  <c r="O107" i="5"/>
  <c r="R107" i="5" s="1"/>
  <c r="O108" i="5"/>
  <c r="R108" i="5" s="1"/>
  <c r="O6" i="5"/>
  <c r="R6" i="5" s="1"/>
  <c r="O19" i="5"/>
  <c r="R19" i="5" s="1"/>
  <c r="O26" i="5"/>
  <c r="R26" i="5" s="1"/>
  <c r="O72" i="5"/>
  <c r="R72" i="5" s="1"/>
  <c r="O80" i="5"/>
  <c r="R80" i="5" s="1"/>
  <c r="O84" i="5"/>
  <c r="R84" i="5" s="1"/>
  <c r="O101" i="5"/>
  <c r="R101" i="5" s="1"/>
  <c r="O104" i="5"/>
  <c r="R104" i="5" s="1"/>
  <c r="O112" i="5"/>
  <c r="R11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F42" authorId="0" shapeId="0" xr:uid="{80B87BC8-8B25-4757-8929-7515677652CA}">
      <text>
        <r>
          <rPr>
            <b/>
            <sz val="9"/>
            <color indexed="81"/>
            <rFont val="Tahoma"/>
            <family val="2"/>
          </rPr>
          <t>Kevin:PAGO TOTAL
238.670 POR UNOS CAÑOS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J179" authorId="0" shapeId="0" xr:uid="{3A9E984F-EA9F-4010-90FB-A2165703DA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2 EMPLEADOS MAS</t>
        </r>
      </text>
    </comment>
  </commentList>
</comments>
</file>

<file path=xl/sharedStrings.xml><?xml version="1.0" encoding="utf-8"?>
<sst xmlns="http://schemas.openxmlformats.org/spreadsheetml/2006/main" count="6302" uniqueCount="726">
  <si>
    <t>PERIODO</t>
  </si>
  <si>
    <t>FECHA</t>
  </si>
  <si>
    <t>FACTURA</t>
  </si>
  <si>
    <t>USD/MES</t>
  </si>
  <si>
    <t>VALOR TC USD DIVISA</t>
  </si>
  <si>
    <t>PESOS</t>
  </si>
  <si>
    <t>PROVEEDOR</t>
  </si>
  <si>
    <t>ESTADO</t>
  </si>
  <si>
    <t>FORMA DE PAGO</t>
  </si>
  <si>
    <t>N REFERENCIA</t>
  </si>
  <si>
    <t>FECHA PAG</t>
  </si>
  <si>
    <t>N0004-00010144</t>
  </si>
  <si>
    <t>TRIVERO</t>
  </si>
  <si>
    <t>PAGADO</t>
  </si>
  <si>
    <t>CHEQUE</t>
  </si>
  <si>
    <t>N53810327</t>
  </si>
  <si>
    <t>N00001-00000282</t>
  </si>
  <si>
    <t>LEO FERNANDEZ</t>
  </si>
  <si>
    <t>N51936048</t>
  </si>
  <si>
    <t>N00001-00000286</t>
  </si>
  <si>
    <t>N00002-00002804</t>
  </si>
  <si>
    <t>ZANOTTO</t>
  </si>
  <si>
    <t>N53810328</t>
  </si>
  <si>
    <t>N0003-00004216</t>
  </si>
  <si>
    <t>BULTOR</t>
  </si>
  <si>
    <t>N53810330</t>
  </si>
  <si>
    <t>N0002-00005675</t>
  </si>
  <si>
    <t>EL CALDEN</t>
  </si>
  <si>
    <t>ENTREGA</t>
  </si>
  <si>
    <t xml:space="preserve">CHEQUE </t>
  </si>
  <si>
    <t>N68698137</t>
  </si>
  <si>
    <t>N00003-00000164</t>
  </si>
  <si>
    <t>ALANIZ MELANIA</t>
  </si>
  <si>
    <t>TRANSFERENCIA</t>
  </si>
  <si>
    <t>DICIEMBRE 2024</t>
  </si>
  <si>
    <t>N00002-00000315</t>
  </si>
  <si>
    <t>LA YUNTA VETERINARIA</t>
  </si>
  <si>
    <t>N53810332</t>
  </si>
  <si>
    <t>N0002-00000179</t>
  </si>
  <si>
    <t>AR PINTURAS</t>
  </si>
  <si>
    <t>N53810343</t>
  </si>
  <si>
    <t>N0002-00000180</t>
  </si>
  <si>
    <t>N0002-00000181</t>
  </si>
  <si>
    <t>N0002-00000246</t>
  </si>
  <si>
    <t>N00004-00000631</t>
  </si>
  <si>
    <t>N00002-00002833</t>
  </si>
  <si>
    <t>N68698134</t>
  </si>
  <si>
    <t>N00002-00000288</t>
  </si>
  <si>
    <t>CORTI</t>
  </si>
  <si>
    <t>N68698135</t>
  </si>
  <si>
    <t>N00003-00008092</t>
  </si>
  <si>
    <t>GARELLO</t>
  </si>
  <si>
    <t>N53810326</t>
  </si>
  <si>
    <t>N0002-00005737</t>
  </si>
  <si>
    <t>N0002-00008152</t>
  </si>
  <si>
    <t>CANSECO</t>
  </si>
  <si>
    <t>N68698136</t>
  </si>
  <si>
    <t>-</t>
  </si>
  <si>
    <t>N1</t>
  </si>
  <si>
    <t>FERNANDO MAGALLANES</t>
  </si>
  <si>
    <t>PENDIENTE</t>
  </si>
  <si>
    <t>N2</t>
  </si>
  <si>
    <t>RUSO MALDONADO</t>
  </si>
  <si>
    <t>EFECTIVO</t>
  </si>
  <si>
    <t>N3</t>
  </si>
  <si>
    <t>CHEQUES</t>
  </si>
  <si>
    <t>30 Y 60 DIAS</t>
  </si>
  <si>
    <t>N0001-00006278</t>
  </si>
  <si>
    <t>SUR SANITARIOS</t>
  </si>
  <si>
    <t>N0001-00006279</t>
  </si>
  <si>
    <t>N00003-00000152</t>
  </si>
  <si>
    <t>MEDERO ESCAPES</t>
  </si>
  <si>
    <t>N0001-00006295</t>
  </si>
  <si>
    <t>N0001-00006248</t>
  </si>
  <si>
    <t>N0001-000000022</t>
  </si>
  <si>
    <t>DARIO RODRIGUEZ</t>
  </si>
  <si>
    <t>N00004-00000667</t>
  </si>
  <si>
    <t>MARZO 2025</t>
  </si>
  <si>
    <t>N00004-00000706</t>
  </si>
  <si>
    <t>N53810367</t>
  </si>
  <si>
    <t>N0003-00004385</t>
  </si>
  <si>
    <t>N0003-00004531</t>
  </si>
  <si>
    <t>N0003-00004530</t>
  </si>
  <si>
    <t>RAULI</t>
  </si>
  <si>
    <t>N0003-00004603</t>
  </si>
  <si>
    <t>N00002-00001951</t>
  </si>
  <si>
    <t>CIANCIO</t>
  </si>
  <si>
    <t>ENERO 2025</t>
  </si>
  <si>
    <t>N0005-00012351</t>
  </si>
  <si>
    <t>TARQUINO</t>
  </si>
  <si>
    <t>FEBRERO 2025</t>
  </si>
  <si>
    <t>N0005-00012490</t>
  </si>
  <si>
    <t>N0002-00008209</t>
  </si>
  <si>
    <t>N0005-00016237</t>
  </si>
  <si>
    <t>VCA REPUESTOS</t>
  </si>
  <si>
    <t>N0002-00003740</t>
  </si>
  <si>
    <t>DIESEL REALICO</t>
  </si>
  <si>
    <t>ECHEQ</t>
  </si>
  <si>
    <t>N56186509</t>
  </si>
  <si>
    <t>N0002-00005806</t>
  </si>
  <si>
    <t>N53810373</t>
  </si>
  <si>
    <t>ABRIL 2025</t>
  </si>
  <si>
    <t>N0002-00005867</t>
  </si>
  <si>
    <t>N0039-00007381</t>
  </si>
  <si>
    <t>TODO CAMPO COMB</t>
  </si>
  <si>
    <t>N0039-00007641</t>
  </si>
  <si>
    <t>N53810355</t>
  </si>
  <si>
    <t>N0039-00007952</t>
  </si>
  <si>
    <t>N53810359</t>
  </si>
  <si>
    <t>N0002-00001523</t>
  </si>
  <si>
    <t>HA COMBUSTIBLES</t>
  </si>
  <si>
    <t>N53810363</t>
  </si>
  <si>
    <t>N0002-00001799</t>
  </si>
  <si>
    <t>N0002-00001817</t>
  </si>
  <si>
    <t>N53810362</t>
  </si>
  <si>
    <t>N0002-00001995</t>
  </si>
  <si>
    <t>N53810352</t>
  </si>
  <si>
    <t>N0002-00001996</t>
  </si>
  <si>
    <t>N53810353</t>
  </si>
  <si>
    <t>N0002-00002066</t>
  </si>
  <si>
    <t>N0002-00002067</t>
  </si>
  <si>
    <t>N0002-00002297</t>
  </si>
  <si>
    <t>N0002-00002339</t>
  </si>
  <si>
    <t>N0039-00008133</t>
  </si>
  <si>
    <t>N53810369</t>
  </si>
  <si>
    <t>N0039-00008266</t>
  </si>
  <si>
    <t>N53810370,71</t>
  </si>
  <si>
    <t>N0002-00026821</t>
  </si>
  <si>
    <t>NECRI</t>
  </si>
  <si>
    <t>N0002-00001837</t>
  </si>
  <si>
    <t>CORRALON RIVADAVIA</t>
  </si>
  <si>
    <t>N0002-00008250</t>
  </si>
  <si>
    <t>N53810366</t>
  </si>
  <si>
    <t>N0051-00119250</t>
  </si>
  <si>
    <t>DIESEL LANGE</t>
  </si>
  <si>
    <t>N0051-00119251</t>
  </si>
  <si>
    <t>N0051-00119630</t>
  </si>
  <si>
    <t>N00003-00000176</t>
  </si>
  <si>
    <t>N00003-00001891</t>
  </si>
  <si>
    <t>AGRO TRAC</t>
  </si>
  <si>
    <t>N68698140</t>
  </si>
  <si>
    <t>N0002-00018080</t>
  </si>
  <si>
    <t>CENTENO</t>
  </si>
  <si>
    <t>N57612038</t>
  </si>
  <si>
    <t>N0004-00010487</t>
  </si>
  <si>
    <t>N68698150</t>
  </si>
  <si>
    <t>N0005-00012693</t>
  </si>
  <si>
    <t>N0044-00010328</t>
  </si>
  <si>
    <t>N57572139</t>
  </si>
  <si>
    <t>N0039-00008373</t>
  </si>
  <si>
    <t>N68698148</t>
  </si>
  <si>
    <t>N0039-00008374</t>
  </si>
  <si>
    <t>N68698149</t>
  </si>
  <si>
    <t>N0051-00120666</t>
  </si>
  <si>
    <t>N0002-00002662</t>
  </si>
  <si>
    <t>N00001-00000318</t>
  </si>
  <si>
    <t>N00006-00000065</t>
  </si>
  <si>
    <t>ROBLEDO</t>
  </si>
  <si>
    <t>N68698151</t>
  </si>
  <si>
    <t>N00004-00000735</t>
  </si>
  <si>
    <t>N68698153</t>
  </si>
  <si>
    <t>N00004-00000746</t>
  </si>
  <si>
    <t>N00010-00076620</t>
  </si>
  <si>
    <t>TEKNAL</t>
  </si>
  <si>
    <t>N00010-00076963</t>
  </si>
  <si>
    <t>N0002-00008330</t>
  </si>
  <si>
    <t>N0005-00012802</t>
  </si>
  <si>
    <t>N0002-00002957</t>
  </si>
  <si>
    <t>N0002-00000308</t>
  </si>
  <si>
    <t>N0002-00000307</t>
  </si>
  <si>
    <t>N0005-00000774</t>
  </si>
  <si>
    <t>PAMPERO</t>
  </si>
  <si>
    <t>N0002-00023009</t>
  </si>
  <si>
    <t>HUINCA AGRO</t>
  </si>
  <si>
    <t>N58345537</t>
  </si>
  <si>
    <t>N0002-00022983</t>
  </si>
  <si>
    <t>N0002-00002006</t>
  </si>
  <si>
    <t>N0004-00010852</t>
  </si>
  <si>
    <t>N0002-00002991</t>
  </si>
  <si>
    <t>FERRERE AGUSTIN</t>
  </si>
  <si>
    <t>N0005-00000812</t>
  </si>
  <si>
    <t>Fecha</t>
  </si>
  <si>
    <t>Tipo</t>
  </si>
  <si>
    <t>N</t>
  </si>
  <si>
    <t>Tipo Doc. Emisor</t>
  </si>
  <si>
    <t>Nro. Doc. Emisor</t>
  </si>
  <si>
    <t>Denominación Emisor</t>
  </si>
  <si>
    <t>Tipo Cambio</t>
  </si>
  <si>
    <t>Imp. Neto Gravado</t>
  </si>
  <si>
    <t>Imp. Neto No Gravado</t>
  </si>
  <si>
    <t>Imp. Op. Exentas</t>
  </si>
  <si>
    <t>Otros Tributos</t>
  </si>
  <si>
    <t>IVA</t>
  </si>
  <si>
    <t>Imp. Total</t>
  </si>
  <si>
    <t>Actividad</t>
  </si>
  <si>
    <t>Estado</t>
  </si>
  <si>
    <t>02/01/2025</t>
  </si>
  <si>
    <t>1 - Factura A</t>
  </si>
  <si>
    <t>CUIT</t>
  </si>
  <si>
    <t>BELLIN, MARIA CRISTINA, CANSECO, JUAN IGNACIO Y CANSECO, MARIA MERCEDES</t>
  </si>
  <si>
    <t>ESTRUCTURA</t>
  </si>
  <si>
    <t>PICCO RAUL ALEJANDRO</t>
  </si>
  <si>
    <t>GANADERIA</t>
  </si>
  <si>
    <t>STARK OSVALDO JAVIER</t>
  </si>
  <si>
    <t>06/01/2025</t>
  </si>
  <si>
    <t>APECECHEA WALTER HORACIO</t>
  </si>
  <si>
    <t>CLERICI JUAN PABLO</t>
  </si>
  <si>
    <t>AGRICULTURA</t>
  </si>
  <si>
    <t>07/01/2025</t>
  </si>
  <si>
    <t>DIEZ MARIA EUGENIA</t>
  </si>
  <si>
    <t>08/01/2025</t>
  </si>
  <si>
    <t>VARAS JORGE RUBEN</t>
  </si>
  <si>
    <t>2 - Nota de Débito A</t>
  </si>
  <si>
    <t>DIESEL LANGE S R L</t>
  </si>
  <si>
    <t>3 - Nota de Crédito A</t>
  </si>
  <si>
    <t>11/01/2025</t>
  </si>
  <si>
    <t>GONZALEZ GASTON</t>
  </si>
  <si>
    <t>11 - Factura C</t>
  </si>
  <si>
    <t>MIGNON MARLENE</t>
  </si>
  <si>
    <t>16/01/2025</t>
  </si>
  <si>
    <t>AGRONASAJA SRL</t>
  </si>
  <si>
    <t>CALFA MIGUEL ANGEL</t>
  </si>
  <si>
    <t>23/01/2025</t>
  </si>
  <si>
    <t>24/01/2025</t>
  </si>
  <si>
    <t>25/01/2025</t>
  </si>
  <si>
    <t>GUZMAN MARIA DEL CARMEN</t>
  </si>
  <si>
    <t>27/01/2025</t>
  </si>
  <si>
    <t>PICCIOCHI FEDERICO ENRIQUE</t>
  </si>
  <si>
    <t>28/01/2025</t>
  </si>
  <si>
    <t>RODRIGUEZ RUBEN DARIO</t>
  </si>
  <si>
    <t>MEDERO DANIEL ELISEO</t>
  </si>
  <si>
    <t>29/01/2025</t>
  </si>
  <si>
    <t>TODO CAMPO S.R.L</t>
  </si>
  <si>
    <t>30/01/2025</t>
  </si>
  <si>
    <t>PICCIOCHI PAULA</t>
  </si>
  <si>
    <t>CIANCIO LUIS ANGEL</t>
  </si>
  <si>
    <t>31/01/2025</t>
  </si>
  <si>
    <t>ESTUDIO AUDITORIAS Y COBRANZAS DEL CENTRO SOCIEDAD CIVIL</t>
  </si>
  <si>
    <t>ADMINISTRACION</t>
  </si>
  <si>
    <t>ASOCIACION DE COOPERATIVAS ARGENTINAS - COOP. LTDA.</t>
  </si>
  <si>
    <t>03/02/2025</t>
  </si>
  <si>
    <t>04/02/2025</t>
  </si>
  <si>
    <t>GPR S.R.L.</t>
  </si>
  <si>
    <t>05/02/2025</t>
  </si>
  <si>
    <t>12/02/2025</t>
  </si>
  <si>
    <t>LEZNAS JUAN CARLOS</t>
  </si>
  <si>
    <t>17/02/2025</t>
  </si>
  <si>
    <t>20/02/2025</t>
  </si>
  <si>
    <t>MONSANTO ARGENTINA SRL</t>
  </si>
  <si>
    <t>24/02/2025</t>
  </si>
  <si>
    <t>GROSVAN S.A.S.</t>
  </si>
  <si>
    <t>25/02/2025</t>
  </si>
  <si>
    <t>COTAGRO COOPERATIVA AGROPECUARIA LIMITADA</t>
  </si>
  <si>
    <t>28/02/2025</t>
  </si>
  <si>
    <t>TRIVERO MARIO RAUL Y TRIVERO MARCELO DANIEL</t>
  </si>
  <si>
    <t>AVARO RUBEN OSMAR</t>
  </si>
  <si>
    <t>01/03/2025</t>
  </si>
  <si>
    <t>05/03/2025</t>
  </si>
  <si>
    <t>07/03/2025</t>
  </si>
  <si>
    <t>TEDESCO ILERMO PEDRO</t>
  </si>
  <si>
    <t>08/03/2025</t>
  </si>
  <si>
    <t>11/03/2025</t>
  </si>
  <si>
    <t>13/03/2025</t>
  </si>
  <si>
    <t>BAYER SOCIEDAD ANONIMA</t>
  </si>
  <si>
    <t>14/03/2025</t>
  </si>
  <si>
    <t>CENTENO ENRIQUE MANUEL</t>
  </si>
  <si>
    <t>21/03/2025</t>
  </si>
  <si>
    <t>ALINEACIONES ROBLEDO SRL</t>
  </si>
  <si>
    <t>25/03/2025</t>
  </si>
  <si>
    <t>27/03/2025</t>
  </si>
  <si>
    <t>28/03/2025</t>
  </si>
  <si>
    <t>30/03/2025</t>
  </si>
  <si>
    <t>31/03/2025</t>
  </si>
  <si>
    <t>01/04/2025</t>
  </si>
  <si>
    <t>MORETTI JONATHAN JONAS</t>
  </si>
  <si>
    <t>04/04/2025</t>
  </si>
  <si>
    <t>05/04/2025</t>
  </si>
  <si>
    <t>08/04/2025</t>
  </si>
  <si>
    <t>09/04/2025</t>
  </si>
  <si>
    <t>PALO VERDE S R L</t>
  </si>
  <si>
    <t>11/04/2025</t>
  </si>
  <si>
    <t>22/04/2025</t>
  </si>
  <si>
    <t>ASOCIACION CIVIL CENTRO DE GANADEROS DE VILLA HUIDOBRO</t>
  </si>
  <si>
    <t>FERNANDEZ LEONARDO DAVID</t>
  </si>
  <si>
    <t>23/04/2025</t>
  </si>
  <si>
    <t>24/04/2025</t>
  </si>
  <si>
    <t>MARTINEZ ARIEL NORBERTO</t>
  </si>
  <si>
    <t>25/04/2025</t>
  </si>
  <si>
    <t>TEKNAL S A</t>
  </si>
  <si>
    <t>26/04/2025</t>
  </si>
  <si>
    <t>27/04/2025</t>
  </si>
  <si>
    <t>LOGISTICA Y TRANSPORTE MDB SOCIEDAD POR ACCIONES SIMPLIFICADA</t>
  </si>
  <si>
    <t>28/04/2025</t>
  </si>
  <si>
    <t>29/04/2025</t>
  </si>
  <si>
    <t>30/04/2025</t>
  </si>
  <si>
    <t>02/05/2025</t>
  </si>
  <si>
    <t>AMIN DANIELE JOSE ANTONIO</t>
  </si>
  <si>
    <t>03/05/2025</t>
  </si>
  <si>
    <t>05/05/2025</t>
  </si>
  <si>
    <t>06/05/2025</t>
  </si>
  <si>
    <t>BAQUE FACUNDO OSCAR</t>
  </si>
  <si>
    <t>07/05/2025</t>
  </si>
  <si>
    <t>09/05/2025</t>
  </si>
  <si>
    <t>LEIVA HERMANOS S. A.</t>
  </si>
  <si>
    <t>12/05/2025</t>
  </si>
  <si>
    <t>13/05/2025</t>
  </si>
  <si>
    <t>CORTI JORGE DANIEL</t>
  </si>
  <si>
    <t>16/05/2025</t>
  </si>
  <si>
    <t>ALTINA JOSE LUIS</t>
  </si>
  <si>
    <t>17/05/2025</t>
  </si>
  <si>
    <t>20/05/2025</t>
  </si>
  <si>
    <t>DE DIOS FACUNDO ADRIAN</t>
  </si>
  <si>
    <t>GIL MANUEL NORBERTO</t>
  </si>
  <si>
    <t>21/05/2025</t>
  </si>
  <si>
    <t>22/05/2025</t>
  </si>
  <si>
    <t>EL POLO S.R.L.</t>
  </si>
  <si>
    <t>23/05/2025</t>
  </si>
  <si>
    <t>UNICER SAS</t>
  </si>
  <si>
    <t>26/05/2025</t>
  </si>
  <si>
    <t>27/05/2025</t>
  </si>
  <si>
    <t>28/05/2025</t>
  </si>
  <si>
    <t>RODRIGUEZ ARIEL ROSENDO</t>
  </si>
  <si>
    <t>29/05/2025</t>
  </si>
  <si>
    <t>EDUARDO MARGARIA E HIJO SRL</t>
  </si>
  <si>
    <t>30/05/2025</t>
  </si>
  <si>
    <t>31/05/2025</t>
  </si>
  <si>
    <t>01/06/2025</t>
  </si>
  <si>
    <t>BIROLO NICOLAS</t>
  </si>
  <si>
    <t>02/06/2025</t>
  </si>
  <si>
    <t>03/06/2025</t>
  </si>
  <si>
    <t>DIRATCHETTE MARCOS AGUSTIN</t>
  </si>
  <si>
    <t>GODOY LILIANA MONICA</t>
  </si>
  <si>
    <t>04/06/2025</t>
  </si>
  <si>
    <t>DETALLES</t>
  </si>
  <si>
    <t>CANTIDAD</t>
  </si>
  <si>
    <t>PRECIO</t>
  </si>
  <si>
    <t xml:space="preserve">OTROS </t>
  </si>
  <si>
    <t>TOTAL</t>
  </si>
  <si>
    <t>RETIRA</t>
  </si>
  <si>
    <t>N00008-00015207</t>
  </si>
  <si>
    <t>VINO</t>
  </si>
  <si>
    <t>CAMPO</t>
  </si>
  <si>
    <t>MERLO</t>
  </si>
  <si>
    <t xml:space="preserve">HARINA </t>
  </si>
  <si>
    <t>VERDULERIA</t>
  </si>
  <si>
    <t>PROCENEX</t>
  </si>
  <si>
    <t>LAVANDINA</t>
  </si>
  <si>
    <t>AZUCAR</t>
  </si>
  <si>
    <t>CIF</t>
  </si>
  <si>
    <t>PURE TOMATE</t>
  </si>
  <si>
    <t>EFECTO PLUS</t>
  </si>
  <si>
    <t>PAPEL HIGIENICO</t>
  </si>
  <si>
    <t>YERBA PLYD</t>
  </si>
  <si>
    <t>N00009-00023141</t>
  </si>
  <si>
    <t xml:space="preserve">GRANIX </t>
  </si>
  <si>
    <t>CLAUDIA</t>
  </si>
  <si>
    <t>POLLO</t>
  </si>
  <si>
    <t>YOGURT</t>
  </si>
  <si>
    <t>N00008-00015245</t>
  </si>
  <si>
    <t>LECHE</t>
  </si>
  <si>
    <t>QUESO</t>
  </si>
  <si>
    <t>MARGADAN</t>
  </si>
  <si>
    <t>FIDEOS</t>
  </si>
  <si>
    <t>FIAMBRERIA</t>
  </si>
  <si>
    <t>AJO</t>
  </si>
  <si>
    <t>PANADERIA</t>
  </si>
  <si>
    <t xml:space="preserve">PIMIENTA </t>
  </si>
  <si>
    <t>ARROZ</t>
  </si>
  <si>
    <t>N00008-00015261</t>
  </si>
  <si>
    <t>N00009-00023232</t>
  </si>
  <si>
    <t>CARNICERIA</t>
  </si>
  <si>
    <t>N00008-00015296</t>
  </si>
  <si>
    <t>PAN LACTAL</t>
  </si>
  <si>
    <t>PALADIN</t>
  </si>
  <si>
    <t>N00008-00015297</t>
  </si>
  <si>
    <t>N00009-00023339</t>
  </si>
  <si>
    <t>GANCIA</t>
  </si>
  <si>
    <t>SPRITE</t>
  </si>
  <si>
    <t>N00009-00023338</t>
  </si>
  <si>
    <t>ACEITE</t>
  </si>
  <si>
    <t>PIMENTON</t>
  </si>
  <si>
    <t>SAL FINA</t>
  </si>
  <si>
    <t>N00009-00023337</t>
  </si>
  <si>
    <t>GARRAFA</t>
  </si>
  <si>
    <t>N00008-00015379</t>
  </si>
  <si>
    <t>TAPA EMP</t>
  </si>
  <si>
    <t>N00008-00015405</t>
  </si>
  <si>
    <t>N00008-00015406</t>
  </si>
  <si>
    <t>N00008-00015484</t>
  </si>
  <si>
    <t>PASAS</t>
  </si>
  <si>
    <t>GLADA</t>
  </si>
  <si>
    <t>TOMATE</t>
  </si>
  <si>
    <t>N00008-00015446</t>
  </si>
  <si>
    <t xml:space="preserve">VINO </t>
  </si>
  <si>
    <t>N00008-00015534</t>
  </si>
  <si>
    <t>VINAGRE</t>
  </si>
  <si>
    <t>N00008-00015547</t>
  </si>
  <si>
    <t>HUEVOS</t>
  </si>
  <si>
    <t>N00008-00015585</t>
  </si>
  <si>
    <t>MAGISTRAL</t>
  </si>
  <si>
    <t>N00009-00023628</t>
  </si>
  <si>
    <t>N00009-00023645</t>
  </si>
  <si>
    <t>COCA-COLA</t>
  </si>
  <si>
    <t>FERNET</t>
  </si>
  <si>
    <t>N00009-00023669</t>
  </si>
  <si>
    <t>N00008-00015639</t>
  </si>
  <si>
    <t>VINO MALBEC</t>
  </si>
  <si>
    <t>RAUL</t>
  </si>
  <si>
    <t>CAFÉ</t>
  </si>
  <si>
    <t>MASITAS</t>
  </si>
  <si>
    <t>RAID ESPIRALES</t>
  </si>
  <si>
    <t>PAN</t>
  </si>
  <si>
    <t>DOVE JABON</t>
  </si>
  <si>
    <t>N00009-00023686</t>
  </si>
  <si>
    <t>N00009-00023723</t>
  </si>
  <si>
    <t>N00008-00015706</t>
  </si>
  <si>
    <t>MAYONESA</t>
  </si>
  <si>
    <t>ALMENDRAS</t>
  </si>
  <si>
    <t>N00008-00015710</t>
  </si>
  <si>
    <t>N00008-00015743</t>
  </si>
  <si>
    <t>N00009-00023811</t>
  </si>
  <si>
    <t>N00008-00015755</t>
  </si>
  <si>
    <t>ALA CONCETRADO</t>
  </si>
  <si>
    <t>N00008-00015756</t>
  </si>
  <si>
    <t>N00009-00023850</t>
  </si>
  <si>
    <t>FUYI</t>
  </si>
  <si>
    <t>RAID</t>
  </si>
  <si>
    <t>N00009-00023846</t>
  </si>
  <si>
    <t>N00008-00015789</t>
  </si>
  <si>
    <t xml:space="preserve"> NORMA TOLEDO</t>
  </si>
  <si>
    <t>N00008-00015790</t>
  </si>
  <si>
    <t xml:space="preserve">CREMA </t>
  </si>
  <si>
    <t>N00009-00023888</t>
  </si>
  <si>
    <t>LAUREL</t>
  </si>
  <si>
    <t>N00009-00023889</t>
  </si>
  <si>
    <t>N00009-00023904</t>
  </si>
  <si>
    <t>NIVEA AEROSOL</t>
  </si>
  <si>
    <t>N00008-00015824</t>
  </si>
  <si>
    <t>N00009-00023952</t>
  </si>
  <si>
    <t>BOLSAS</t>
  </si>
  <si>
    <t>N00009-00023935</t>
  </si>
  <si>
    <t>N00008-00015845</t>
  </si>
  <si>
    <t>N00008-00015918</t>
  </si>
  <si>
    <t>AJI</t>
  </si>
  <si>
    <t>OREGANO</t>
  </si>
  <si>
    <t>SAL PARRILLERA</t>
  </si>
  <si>
    <t>N00008-00015934</t>
  </si>
  <si>
    <t>NESQUIK</t>
  </si>
  <si>
    <t>FILTRO</t>
  </si>
  <si>
    <t>N00008-00015938</t>
  </si>
  <si>
    <t>N00009-00024135</t>
  </si>
  <si>
    <t>GUANTE</t>
  </si>
  <si>
    <t>DULCE DE LECHE</t>
  </si>
  <si>
    <t>MR MUSCULO</t>
  </si>
  <si>
    <t>FACILIM</t>
  </si>
  <si>
    <t>N00009-00024134</t>
  </si>
  <si>
    <t>N00008-00016012</t>
  </si>
  <si>
    <t>N00009-00024205</t>
  </si>
  <si>
    <t>N00009-00024197</t>
  </si>
  <si>
    <t>N00008-00016073</t>
  </si>
  <si>
    <t>ROLLO COCINA</t>
  </si>
  <si>
    <t>N00008-00016075</t>
  </si>
  <si>
    <t>N00008-00016085</t>
  </si>
  <si>
    <t>MIEL</t>
  </si>
  <si>
    <t>N00008-00016091</t>
  </si>
  <si>
    <t>LAVA MAQ</t>
  </si>
  <si>
    <t>FINISH POWER</t>
  </si>
  <si>
    <t>N00009-00024333</t>
  </si>
  <si>
    <t>N00009-00024334</t>
  </si>
  <si>
    <t>N00008-00016112</t>
  </si>
  <si>
    <t xml:space="preserve">CIF </t>
  </si>
  <si>
    <t>CERAMICOL</t>
  </si>
  <si>
    <t>N00009-00024376</t>
  </si>
  <si>
    <t>N00009-00024377</t>
  </si>
  <si>
    <t>N00009-00024401</t>
  </si>
  <si>
    <t>N00008-00016171</t>
  </si>
  <si>
    <t>N00009-00024428</t>
  </si>
  <si>
    <t>N00009-00024460</t>
  </si>
  <si>
    <t>N00008-00016221</t>
  </si>
  <si>
    <t>N00008-00016235</t>
  </si>
  <si>
    <t xml:space="preserve">SAL </t>
  </si>
  <si>
    <t>N00006-00016245</t>
  </si>
  <si>
    <t>N00009-00024564</t>
  </si>
  <si>
    <t>CALDO</t>
  </si>
  <si>
    <t>TE</t>
  </si>
  <si>
    <t>QUESO RALLADO</t>
  </si>
  <si>
    <t>EDULCORANTE</t>
  </si>
  <si>
    <t xml:space="preserve">YERBA </t>
  </si>
  <si>
    <t>N00008-00016302</t>
  </si>
  <si>
    <t>AGUA</t>
  </si>
  <si>
    <t>N00009-00024585</t>
  </si>
  <si>
    <t>PILAS ENERGIZER</t>
  </si>
  <si>
    <t>N00009-00024579</t>
  </si>
  <si>
    <t>ALPARGATAS</t>
  </si>
  <si>
    <t>N00008-00016335</t>
  </si>
  <si>
    <t>N00008-00016354</t>
  </si>
  <si>
    <t>N00008-00016406</t>
  </si>
  <si>
    <t xml:space="preserve">TE </t>
  </si>
  <si>
    <t>N00008-00016407</t>
  </si>
  <si>
    <t>N00008-00016408</t>
  </si>
  <si>
    <t xml:space="preserve">REJILLA </t>
  </si>
  <si>
    <t>N00008-00016431</t>
  </si>
  <si>
    <t>N00008-00016511</t>
  </si>
  <si>
    <t>N00009-00024902</t>
  </si>
  <si>
    <t>N00009-00024781</t>
  </si>
  <si>
    <t>SIDRA</t>
  </si>
  <si>
    <t>N00008-00016472</t>
  </si>
  <si>
    <t>MANTECA</t>
  </si>
  <si>
    <t>MERMELADA</t>
  </si>
  <si>
    <t>DOVE SHAMPOO</t>
  </si>
  <si>
    <t>N00008-00016493</t>
  </si>
  <si>
    <t>OFF FAMILY</t>
  </si>
  <si>
    <t>N00009-00024861</t>
  </si>
  <si>
    <t>MONICA</t>
  </si>
  <si>
    <t>RED</t>
  </si>
  <si>
    <t>N00008-00016492</t>
  </si>
  <si>
    <t>N00009-00024914</t>
  </si>
  <si>
    <t>N00009-00024972</t>
  </si>
  <si>
    <t>YERBA</t>
  </si>
  <si>
    <t>N00009-00024973</t>
  </si>
  <si>
    <t>N00008-00016626</t>
  </si>
  <si>
    <t>N00009-00024992</t>
  </si>
  <si>
    <t>DOVE DRY MEN</t>
  </si>
  <si>
    <t>N00009-00025016</t>
  </si>
  <si>
    <t>N00009-00025017</t>
  </si>
  <si>
    <t>REX</t>
  </si>
  <si>
    <t>ALFAJOR</t>
  </si>
  <si>
    <t>N00009-00025034</t>
  </si>
  <si>
    <t>PARADONTAX</t>
  </si>
  <si>
    <t>N00009-00025063</t>
  </si>
  <si>
    <t xml:space="preserve">PEREJIL </t>
  </si>
  <si>
    <t>VANISH</t>
  </si>
  <si>
    <t>N00008-00016730</t>
  </si>
  <si>
    <t>N00008-00016731</t>
  </si>
  <si>
    <t>YERBA LA MERCED</t>
  </si>
  <si>
    <t>MIXX</t>
  </si>
  <si>
    <t>N00008-00016760</t>
  </si>
  <si>
    <t>N00008-00016815</t>
  </si>
  <si>
    <t>YOGURISIMO</t>
  </si>
  <si>
    <t>N00008-00016802</t>
  </si>
  <si>
    <t>KINDER</t>
  </si>
  <si>
    <t>N00008-00016857</t>
  </si>
  <si>
    <t>N00009-00025260</t>
  </si>
  <si>
    <t>TAPA PASCUALINA</t>
  </si>
  <si>
    <t>N00008-00016862</t>
  </si>
  <si>
    <t>N00008-00016911</t>
  </si>
  <si>
    <t>N00009-00025326</t>
  </si>
  <si>
    <t>N00008-00016937</t>
  </si>
  <si>
    <t>SAL</t>
  </si>
  <si>
    <t>N00008-00016938</t>
  </si>
  <si>
    <t>SEMANA SANTA</t>
  </si>
  <si>
    <t>N00009-00025407</t>
  </si>
  <si>
    <t>PATO PURIFIC</t>
  </si>
  <si>
    <t>N00008-00016955</t>
  </si>
  <si>
    <t>BLEN AEROSOL</t>
  </si>
  <si>
    <t>MANI</t>
  </si>
  <si>
    <t>P HY</t>
  </si>
  <si>
    <t>N00008-00016959</t>
  </si>
  <si>
    <t>N00008-00016992</t>
  </si>
  <si>
    <t>N00008-00017020</t>
  </si>
  <si>
    <t>GRAMBY</t>
  </si>
  <si>
    <t>N00009-00025482</t>
  </si>
  <si>
    <t>N00009-00025497</t>
  </si>
  <si>
    <t>HIGOS</t>
  </si>
  <si>
    <t>CASAMCREM</t>
  </si>
  <si>
    <t>N00009-00025508</t>
  </si>
  <si>
    <t>N00008-00017056</t>
  </si>
  <si>
    <t>N00009-00025540</t>
  </si>
  <si>
    <t>TE MANZANILLA</t>
  </si>
  <si>
    <t>N00009-00025555</t>
  </si>
  <si>
    <t>N00009-00025562</t>
  </si>
  <si>
    <t>N00008-00017131</t>
  </si>
  <si>
    <t xml:space="preserve">JABON </t>
  </si>
  <si>
    <t>N00008-00017132</t>
  </si>
  <si>
    <t>N00008-00017149</t>
  </si>
  <si>
    <t>N00009-00025688</t>
  </si>
  <si>
    <t>REPASADORES</t>
  </si>
  <si>
    <t>N00009-00025720</t>
  </si>
  <si>
    <t>N00009-00025715</t>
  </si>
  <si>
    <t>FOSFOROS</t>
  </si>
  <si>
    <t>N00008-00017197</t>
  </si>
  <si>
    <t>N00009-00025789</t>
  </si>
  <si>
    <t>MAYO 2025</t>
  </si>
  <si>
    <t>N00009-00025790</t>
  </si>
  <si>
    <t>N00009-00025788</t>
  </si>
  <si>
    <t>N00009-00025854</t>
  </si>
  <si>
    <t>N00009-00025869</t>
  </si>
  <si>
    <t>ANDRES</t>
  </si>
  <si>
    <t>N00009-00025870</t>
  </si>
  <si>
    <t>LAUREY</t>
  </si>
  <si>
    <t>N00008-00017326</t>
  </si>
  <si>
    <t>N00008-00017325</t>
  </si>
  <si>
    <t>N00009-00026016</t>
  </si>
  <si>
    <t>N00009-00026017</t>
  </si>
  <si>
    <t>FILTRO PAPEL</t>
  </si>
  <si>
    <t>N00008-00017423</t>
  </si>
  <si>
    <t>N00009-00026083</t>
  </si>
  <si>
    <t>N00009-00017471</t>
  </si>
  <si>
    <t>N00008-00017478</t>
  </si>
  <si>
    <t>N00008-00017472</t>
  </si>
  <si>
    <t>TAPA ALIJOR</t>
  </si>
  <si>
    <t>N00008-00017516</t>
  </si>
  <si>
    <t>N00008-00017517</t>
  </si>
  <si>
    <t>N00008-00017547</t>
  </si>
  <si>
    <t>PROVENZAL</t>
  </si>
  <si>
    <t>PULVERIZADOR</t>
  </si>
  <si>
    <t>RAPIDITAS</t>
  </si>
  <si>
    <t>N00008-00017548</t>
  </si>
  <si>
    <t>N00009-00026206</t>
  </si>
  <si>
    <t>N00008-00017638</t>
  </si>
  <si>
    <t>N00009-00026461</t>
  </si>
  <si>
    <t>JUNIO 2025</t>
  </si>
  <si>
    <t>N00008-00017764</t>
  </si>
  <si>
    <t>HUEVO</t>
  </si>
  <si>
    <t>PAN LA SALTEÑA</t>
  </si>
  <si>
    <t>N00009-00026476</t>
  </si>
  <si>
    <t>MOPA</t>
  </si>
  <si>
    <t>TRAPO PISO</t>
  </si>
  <si>
    <t>DEA FRANELA</t>
  </si>
  <si>
    <t>RAMA</t>
  </si>
  <si>
    <t>TIPO DE DOCUMENTO</t>
  </si>
  <si>
    <t>DOCUMENTO</t>
  </si>
  <si>
    <t>DETALLE</t>
  </si>
  <si>
    <t>UMEDIDA</t>
  </si>
  <si>
    <t>RETIRÓ</t>
  </si>
  <si>
    <t>VEHICULO</t>
  </si>
  <si>
    <t>PRECIO UNITARIO</t>
  </si>
  <si>
    <t>IMPORTE</t>
  </si>
  <si>
    <t>IVA 21%</t>
  </si>
  <si>
    <t>IVA 10,5%</t>
  </si>
  <si>
    <t>IMPUESTOS</t>
  </si>
  <si>
    <t>CAMPAÑA</t>
  </si>
  <si>
    <t>N00019-00030168</t>
  </si>
  <si>
    <t>COMBUSTIBLE</t>
  </si>
  <si>
    <t>REMITO</t>
  </si>
  <si>
    <t>INFINIA DIESEL</t>
  </si>
  <si>
    <t>LTS</t>
  </si>
  <si>
    <t>VIEJA ESTACION</t>
  </si>
  <si>
    <t>24/25</t>
  </si>
  <si>
    <t>EURO DIESEL</t>
  </si>
  <si>
    <t>HILUX</t>
  </si>
  <si>
    <t>TODO CAMPO</t>
  </si>
  <si>
    <t>NAFTA SUPER</t>
  </si>
  <si>
    <t>DUSTER</t>
  </si>
  <si>
    <t>YPF HIDRO X20L</t>
  </si>
  <si>
    <t>UN</t>
  </si>
  <si>
    <t>FEDERICA</t>
  </si>
  <si>
    <t>DIESEL</t>
  </si>
  <si>
    <t>BRICEÑA-MARGARIA</t>
  </si>
  <si>
    <t>ALTINA</t>
  </si>
  <si>
    <t>ARIEL RODRIGUEZ</t>
  </si>
  <si>
    <t>N0039-00008489</t>
  </si>
  <si>
    <t>CA. ACEITE CASTROL</t>
  </si>
  <si>
    <t>YPF ELAION 15W40</t>
  </si>
  <si>
    <t>NAFTA INFINIA</t>
  </si>
  <si>
    <t>N0039-00008655</t>
  </si>
  <si>
    <t>NOVIEMBRE 2024</t>
  </si>
  <si>
    <t>11/11/2024</t>
  </si>
  <si>
    <t>LUBRICANTES</t>
  </si>
  <si>
    <t>MOBIL SUPER 15W40</t>
  </si>
  <si>
    <t>ADRIAN</t>
  </si>
  <si>
    <t>CESAR</t>
  </si>
  <si>
    <t>NAFTA PREMIUM</t>
  </si>
  <si>
    <t>GAS</t>
  </si>
  <si>
    <t>GARRAFA X10KG</t>
  </si>
  <si>
    <t>FALTA</t>
  </si>
  <si>
    <t>DIESEL D-500</t>
  </si>
  <si>
    <t>INTERESES</t>
  </si>
  <si>
    <t>ACTUALIZACION COMBUSTIBLES</t>
  </si>
  <si>
    <t>MOTOR</t>
  </si>
  <si>
    <t>ACEITE 15w40</t>
  </si>
  <si>
    <t>DIESEL-500</t>
  </si>
  <si>
    <t>BOLSA DE PAN</t>
  </si>
  <si>
    <t>LUCHI GIL</t>
  </si>
  <si>
    <t>TOPLINE</t>
  </si>
  <si>
    <t>AGUA 1L</t>
  </si>
  <si>
    <t>SANDWICH DE MIGA</t>
  </si>
  <si>
    <t>N00008-00017450</t>
  </si>
  <si>
    <t>YOGUR</t>
  </si>
  <si>
    <t>N00009-00026412</t>
  </si>
  <si>
    <t>N00008-00017686</t>
  </si>
  <si>
    <t>N00008-00017626</t>
  </si>
  <si>
    <t>N00008-00017610</t>
  </si>
  <si>
    <t>N00008-00017625</t>
  </si>
  <si>
    <t>YPF EXTRAVIDA 15W40</t>
  </si>
  <si>
    <t>N0039-00008780</t>
  </si>
  <si>
    <t>N0002-00003302</t>
  </si>
  <si>
    <t>N00008-00017557</t>
  </si>
  <si>
    <t>N00009-00026227</t>
  </si>
  <si>
    <t xml:space="preserve">CALDO </t>
  </si>
  <si>
    <t>N00009-00026753</t>
  </si>
  <si>
    <t xml:space="preserve">DEA </t>
  </si>
  <si>
    <t>CIRUELAS</t>
  </si>
  <si>
    <t>DOVE</t>
  </si>
  <si>
    <t>PAMPAGONIA</t>
  </si>
  <si>
    <t>N00010-00087376</t>
  </si>
  <si>
    <t>N00010-00087375</t>
  </si>
  <si>
    <t>DIESEL INFINIA</t>
  </si>
  <si>
    <t>N00001-00014228</t>
  </si>
  <si>
    <t>N0002-0002957</t>
  </si>
  <si>
    <t xml:space="preserve">MASITAS </t>
  </si>
  <si>
    <t>DE DIOS FACUNDO</t>
  </si>
  <si>
    <t>N0002-00000859</t>
  </si>
  <si>
    <t>0002-00000038</t>
  </si>
  <si>
    <t>0002-00000041</t>
  </si>
  <si>
    <t>0002-00000048</t>
  </si>
  <si>
    <t>0002-00000050</t>
  </si>
  <si>
    <t>N00002-00000319</t>
  </si>
  <si>
    <t>N00002-00000322</t>
  </si>
  <si>
    <t>N00002-00000333</t>
  </si>
  <si>
    <t>N00002-00000341</t>
  </si>
  <si>
    <t>N00002-00000346</t>
  </si>
  <si>
    <t>N53810346</t>
  </si>
  <si>
    <t>N53810354</t>
  </si>
  <si>
    <t>ENTREGADO</t>
  </si>
  <si>
    <t>N53810368</t>
  </si>
  <si>
    <t>N68698152</t>
  </si>
  <si>
    <t>N57867831</t>
  </si>
  <si>
    <t xml:space="preserve">ECHEQS </t>
  </si>
  <si>
    <t>ALTAMIRANO (AMETSEN)</t>
  </si>
  <si>
    <t>0003-00000147</t>
  </si>
  <si>
    <t>0003-00000131</t>
  </si>
  <si>
    <t>0003-00000132</t>
  </si>
  <si>
    <t>0003-00000133</t>
  </si>
  <si>
    <t>RDS</t>
  </si>
  <si>
    <t>02. FACT PAGADAS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</si>
</sst>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\ * #,##0.00_-;\-&quot;$&quot;\ * #,##0.00_-;_-&quot;$&quot;\ * &quot;-&quot;??_-;_-@_-"/>
    <numFmt numFmtId="164" formatCode="_-[$USD]\ * #,##0.00_-;\-[$USD]\ * #,##0.00_-;_-[$USD]\ * &quot;-&quot;??_-;_-@_-"/>
    <numFmt numFmtId="165" formatCode="0.0"/>
    <numFmt numFmtId="166" formatCode="0.0%"/>
    <numFmt numFmtId="167" formatCode="d"/>
    <numFmt numFmtId="168" formatCode="dd/mm/yy;@"/>
    <numFmt numFmtId="169" formatCode="_-&quot;$&quot;\ * #,##0_-;\-&quot;$&quot;\ * #,##0_-;_-&quot;$&quot;\ * &quot;-&quot;??_-;_-@_-"/>
    <numFmt numFmtId="170" formatCode="dd/mm/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</cellStyleXfs>
  <cellXfs count="153">
    <xf numFmtId="0" fontId="0" fillId="0" borderId="0" xfId="0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44" fontId="0" fillId="2" borderId="0" xfId="1" applyFont="1" applyFill="1"/>
    <xf numFmtId="0" fontId="3" fillId="2" borderId="0" xfId="0" applyFont="1" applyFill="1"/>
    <xf numFmtId="0" fontId="0" fillId="2" borderId="0" xfId="0" applyFill="1" applyAlignment="1">
      <alignment horizontal="center"/>
    </xf>
    <xf numFmtId="2" fontId="0" fillId="0" borderId="0" xfId="0" applyNumberFormat="1"/>
    <xf numFmtId="44" fontId="0" fillId="0" borderId="0" xfId="1" applyFont="1"/>
    <xf numFmtId="166" fontId="0" fillId="0" borderId="0" xfId="2" applyNumberFormat="1" applyFont="1"/>
    <xf numFmtId="1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44" fontId="0" fillId="2" borderId="0" xfId="1" applyFont="1" applyFill="1" applyAlignment="1">
      <alignment horizontal="center"/>
    </xf>
    <xf numFmtId="44" fontId="0" fillId="2" borderId="0" xfId="4" applyFont="1" applyFill="1" applyAlignment="1">
      <alignment horizontal="center"/>
    </xf>
    <xf numFmtId="0" fontId="2" fillId="4" borderId="1" xfId="0" applyFont="1" applyFill="1" applyBorder="1"/>
    <xf numFmtId="167" fontId="6" fillId="0" borderId="2" xfId="3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2" fillId="4" borderId="0" xfId="0" applyFont="1" applyFill="1"/>
    <xf numFmtId="2" fontId="2" fillId="4" borderId="0" xfId="0" applyNumberFormat="1" applyFont="1" applyFill="1"/>
    <xf numFmtId="44" fontId="2" fillId="4" borderId="0" xfId="1" applyFont="1" applyFill="1" applyBorder="1"/>
    <xf numFmtId="166" fontId="2" fillId="4" borderId="0" xfId="2" applyNumberFormat="1" applyFont="1" applyFill="1" applyBorder="1"/>
    <xf numFmtId="0" fontId="0" fillId="2" borderId="3" xfId="0" applyFill="1" applyBorder="1"/>
    <xf numFmtId="14" fontId="0" fillId="2" borderId="3" xfId="0" applyNumberFormat="1" applyFill="1" applyBorder="1" applyAlignment="1">
      <alignment horizontal="center"/>
    </xf>
    <xf numFmtId="2" fontId="0" fillId="2" borderId="3" xfId="0" applyNumberFormat="1" applyFill="1" applyBorder="1"/>
    <xf numFmtId="44" fontId="0" fillId="2" borderId="3" xfId="1" applyFont="1" applyFill="1" applyBorder="1"/>
    <xf numFmtId="10" fontId="0" fillId="2" borderId="3" xfId="2" applyNumberFormat="1" applyFont="1" applyFill="1" applyBorder="1"/>
    <xf numFmtId="44" fontId="0" fillId="2" borderId="3" xfId="0" applyNumberFormat="1" applyFill="1" applyBorder="1"/>
    <xf numFmtId="2" fontId="0" fillId="2" borderId="3" xfId="2" applyNumberFormat="1" applyFont="1" applyFill="1" applyBorder="1"/>
    <xf numFmtId="0" fontId="0" fillId="2" borderId="3" xfId="1" applyNumberFormat="1" applyFont="1" applyFill="1" applyBorder="1"/>
    <xf numFmtId="44" fontId="0" fillId="2" borderId="0" xfId="1" applyFont="1" applyFill="1" applyBorder="1"/>
    <xf numFmtId="10" fontId="0" fillId="2" borderId="0" xfId="2" applyNumberFormat="1" applyFont="1" applyFill="1" applyBorder="1"/>
    <xf numFmtId="44" fontId="0" fillId="2" borderId="0" xfId="0" applyNumberFormat="1" applyFill="1"/>
    <xf numFmtId="0" fontId="9" fillId="2" borderId="0" xfId="5" applyFill="1"/>
    <xf numFmtId="14" fontId="9" fillId="2" borderId="0" xfId="5" applyNumberFormat="1" applyFill="1"/>
    <xf numFmtId="168" fontId="0" fillId="2" borderId="0" xfId="0" applyNumberFormat="1" applyFill="1" applyAlignment="1">
      <alignment horizontal="center"/>
    </xf>
    <xf numFmtId="0" fontId="7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65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/>
    </xf>
    <xf numFmtId="44" fontId="0" fillId="5" borderId="0" xfId="1" applyFont="1" applyFill="1" applyAlignment="1">
      <alignment horizontal="center"/>
    </xf>
    <xf numFmtId="44" fontId="0" fillId="5" borderId="0" xfId="0" applyNumberFormat="1" applyFill="1" applyAlignment="1">
      <alignment horizontal="center"/>
    </xf>
    <xf numFmtId="0" fontId="0" fillId="5" borderId="3" xfId="0" applyFill="1" applyBorder="1"/>
    <xf numFmtId="2" fontId="0" fillId="5" borderId="3" xfId="0" applyNumberFormat="1" applyFill="1" applyBorder="1"/>
    <xf numFmtId="0" fontId="0" fillId="5" borderId="3" xfId="1" applyNumberFormat="1" applyFont="1" applyFill="1" applyBorder="1"/>
    <xf numFmtId="2" fontId="0" fillId="5" borderId="3" xfId="2" applyNumberFormat="1" applyFont="1" applyFill="1" applyBorder="1"/>
    <xf numFmtId="44" fontId="0" fillId="5" borderId="0" xfId="1" applyFont="1" applyFill="1" applyBorder="1"/>
    <xf numFmtId="10" fontId="0" fillId="5" borderId="0" xfId="2" applyNumberFormat="1" applyFont="1" applyFill="1" applyBorder="1"/>
    <xf numFmtId="44" fontId="0" fillId="5" borderId="0" xfId="0" applyNumberFormat="1" applyFill="1"/>
    <xf numFmtId="14" fontId="0" fillId="5" borderId="3" xfId="0" applyNumberFormat="1" applyFill="1" applyBorder="1" applyAlignment="1">
      <alignment horizontal="center"/>
    </xf>
    <xf numFmtId="44" fontId="0" fillId="5" borderId="3" xfId="1" applyFont="1" applyFill="1" applyBorder="1"/>
    <xf numFmtId="44" fontId="0" fillId="5" borderId="3" xfId="0" applyNumberFormat="1" applyFill="1" applyBorder="1"/>
    <xf numFmtId="10" fontId="0" fillId="5" borderId="3" xfId="2" applyNumberFormat="1" applyFont="1" applyFill="1" applyBorder="1"/>
    <xf numFmtId="14" fontId="0" fillId="6" borderId="0" xfId="0" applyNumberFormat="1" applyFill="1" applyAlignment="1">
      <alignment horizontal="center"/>
    </xf>
    <xf numFmtId="0" fontId="0" fillId="6" borderId="0" xfId="0" applyFill="1"/>
    <xf numFmtId="1" fontId="0" fillId="5" borderId="0" xfId="0" applyNumberFormat="1" applyFill="1" applyAlignment="1">
      <alignment horizontal="center"/>
    </xf>
    <xf numFmtId="14" fontId="9" fillId="5" borderId="0" xfId="5" applyNumberFormat="1" applyFill="1" applyAlignment="1">
      <alignment horizontal="center"/>
    </xf>
    <xf numFmtId="0" fontId="0" fillId="0" borderId="0" xfId="0" applyAlignment="1">
      <alignment horizontal="center"/>
    </xf>
    <xf numFmtId="0" fontId="10" fillId="0" borderId="0" xfId="6"/>
    <xf numFmtId="1" fontId="10" fillId="0" borderId="0" xfId="6" applyNumberFormat="1" applyAlignment="1">
      <alignment horizontal="center"/>
    </xf>
    <xf numFmtId="44" fontId="10" fillId="0" borderId="0" xfId="1" applyFont="1"/>
    <xf numFmtId="0" fontId="11" fillId="0" borderId="1" xfId="6" applyFont="1" applyBorder="1"/>
    <xf numFmtId="0" fontId="11" fillId="0" borderId="1" xfId="6" applyFont="1" applyBorder="1" applyAlignment="1">
      <alignment horizontal="center"/>
    </xf>
    <xf numFmtId="169" fontId="10" fillId="0" borderId="0" xfId="1" applyNumberFormat="1" applyFont="1"/>
    <xf numFmtId="44" fontId="12" fillId="0" borderId="0" xfId="1" applyFont="1"/>
    <xf numFmtId="44" fontId="13" fillId="0" borderId="0" xfId="0" applyNumberFormat="1" applyFont="1"/>
    <xf numFmtId="14" fontId="10" fillId="0" borderId="0" xfId="1" applyNumberFormat="1" applyFont="1"/>
    <xf numFmtId="0" fontId="10" fillId="5" borderId="0" xfId="6" applyFill="1"/>
    <xf numFmtId="1" fontId="10" fillId="5" borderId="0" xfId="6" applyNumberFormat="1" applyFill="1" applyAlignment="1">
      <alignment horizontal="center"/>
    </xf>
    <xf numFmtId="44" fontId="10" fillId="5" borderId="0" xfId="1" applyFont="1" applyFill="1"/>
    <xf numFmtId="44" fontId="12" fillId="5" borderId="0" xfId="1" applyFont="1" applyFill="1"/>
    <xf numFmtId="14" fontId="10" fillId="5" borderId="0" xfId="1" applyNumberFormat="1" applyFont="1" applyFill="1"/>
    <xf numFmtId="2" fontId="0" fillId="6" borderId="3" xfId="0" applyNumberFormat="1" applyFill="1" applyBorder="1"/>
    <xf numFmtId="0" fontId="0" fillId="6" borderId="3" xfId="1" applyNumberFormat="1" applyFont="1" applyFill="1" applyBorder="1"/>
    <xf numFmtId="2" fontId="0" fillId="6" borderId="3" xfId="2" applyNumberFormat="1" applyFont="1" applyFill="1" applyBorder="1"/>
    <xf numFmtId="44" fontId="0" fillId="6" borderId="0" xfId="1" applyFont="1" applyFill="1" applyBorder="1"/>
    <xf numFmtId="10" fontId="0" fillId="6" borderId="0" xfId="2" applyNumberFormat="1" applyFont="1" applyFill="1" applyBorder="1"/>
    <xf numFmtId="44" fontId="0" fillId="6" borderId="0" xfId="0" applyNumberFormat="1" applyFill="1"/>
    <xf numFmtId="0" fontId="0" fillId="6" borderId="3" xfId="0" applyFill="1" applyBorder="1"/>
    <xf numFmtId="14" fontId="0" fillId="6" borderId="3" xfId="0" applyNumberFormat="1" applyFill="1" applyBorder="1" applyAlignment="1">
      <alignment horizontal="center"/>
    </xf>
    <xf numFmtId="44" fontId="0" fillId="6" borderId="3" xfId="1" applyFont="1" applyFill="1" applyBorder="1"/>
    <xf numFmtId="10" fontId="0" fillId="6" borderId="3" xfId="2" applyNumberFormat="1" applyFont="1" applyFill="1" applyBorder="1"/>
    <xf numFmtId="44" fontId="0" fillId="6" borderId="3" xfId="0" applyNumberFormat="1" applyFill="1" applyBorder="1"/>
    <xf numFmtId="14" fontId="7" fillId="5" borderId="0" xfId="0" applyNumberFormat="1" applyFont="1" applyFill="1" applyAlignment="1">
      <alignment horizontal="center"/>
    </xf>
    <xf numFmtId="17" fontId="0" fillId="5" borderId="0" xfId="0" applyNumberFormat="1" applyFill="1" applyAlignment="1">
      <alignment horizontal="center"/>
    </xf>
    <xf numFmtId="44" fontId="0" fillId="5" borderId="0" xfId="4" applyFont="1" applyFill="1" applyAlignment="1">
      <alignment horizontal="center"/>
    </xf>
    <xf numFmtId="0" fontId="0" fillId="5" borderId="0" xfId="0" applyFill="1" applyAlignment="1">
      <alignment horizontal="center"/>
    </xf>
    <xf numFmtId="1" fontId="9" fillId="5" borderId="0" xfId="5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4" fontId="3" fillId="2" borderId="0" xfId="1" applyFont="1" applyFill="1" applyAlignment="1">
      <alignment horizontal="center"/>
    </xf>
    <xf numFmtId="44" fontId="3" fillId="0" borderId="0" xfId="1" applyFont="1" applyAlignment="1">
      <alignment horizontal="center"/>
    </xf>
    <xf numFmtId="44" fontId="3" fillId="0" borderId="0" xfId="4" applyFont="1" applyAlignment="1">
      <alignment horizontal="center"/>
    </xf>
    <xf numFmtId="170" fontId="3" fillId="0" borderId="0" xfId="0" applyNumberFormat="1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4" fillId="5" borderId="0" xfId="0" applyFont="1" applyFill="1" applyAlignment="1">
      <alignment horizontal="center"/>
    </xf>
    <xf numFmtId="14" fontId="14" fillId="5" borderId="0" xfId="0" applyNumberFormat="1" applyFont="1" applyFill="1" applyAlignment="1">
      <alignment horizontal="center"/>
    </xf>
    <xf numFmtId="14" fontId="15" fillId="5" borderId="0" xfId="0" applyNumberFormat="1" applyFont="1" applyFill="1" applyAlignment="1">
      <alignment horizontal="center"/>
    </xf>
    <xf numFmtId="1" fontId="14" fillId="5" borderId="0" xfId="0" applyNumberFormat="1" applyFont="1" applyFill="1" applyAlignment="1">
      <alignment horizontal="center"/>
    </xf>
    <xf numFmtId="1" fontId="14" fillId="5" borderId="0" xfId="0" applyNumberFormat="1" applyFont="1" applyFill="1" applyAlignment="1">
      <alignment horizontal="left"/>
    </xf>
    <xf numFmtId="165" fontId="14" fillId="5" borderId="0" xfId="0" applyNumberFormat="1" applyFont="1" applyFill="1" applyAlignment="1">
      <alignment horizontal="center"/>
    </xf>
    <xf numFmtId="0" fontId="14" fillId="5" borderId="0" xfId="0" applyFont="1" applyFill="1"/>
    <xf numFmtId="0" fontId="14" fillId="5" borderId="0" xfId="0" applyFont="1" applyFill="1" applyAlignment="1">
      <alignment horizontal="left"/>
    </xf>
    <xf numFmtId="44" fontId="14" fillId="5" borderId="0" xfId="1" applyFont="1" applyFill="1" applyAlignment="1">
      <alignment horizontal="center"/>
    </xf>
    <xf numFmtId="44" fontId="14" fillId="5" borderId="0" xfId="4" applyFont="1" applyFill="1" applyAlignment="1">
      <alignment horizontal="center"/>
    </xf>
    <xf numFmtId="170" fontId="15" fillId="5" borderId="0" xfId="0" applyNumberFormat="1" applyFont="1" applyFill="1" applyAlignment="1">
      <alignment horizontal="center"/>
    </xf>
    <xf numFmtId="44" fontId="14" fillId="5" borderId="0" xfId="1" applyFont="1" applyFill="1" applyBorder="1" applyAlignment="1">
      <alignment horizontal="center"/>
    </xf>
    <xf numFmtId="44" fontId="14" fillId="5" borderId="0" xfId="4" applyFont="1" applyFill="1" applyBorder="1" applyAlignment="1">
      <alignment horizontal="center"/>
    </xf>
    <xf numFmtId="44" fontId="14" fillId="5" borderId="0" xfId="0" applyNumberFormat="1" applyFont="1" applyFill="1" applyAlignment="1">
      <alignment horizontal="center"/>
    </xf>
    <xf numFmtId="170" fontId="14" fillId="5" borderId="0" xfId="0" applyNumberFormat="1" applyFont="1" applyFill="1" applyAlignment="1">
      <alignment horizontal="center"/>
    </xf>
    <xf numFmtId="169" fontId="10" fillId="6" borderId="0" xfId="1" applyNumberFormat="1" applyFont="1" applyFill="1"/>
    <xf numFmtId="44" fontId="10" fillId="6" borderId="0" xfId="1" applyFont="1" applyFill="1"/>
    <xf numFmtId="0" fontId="0" fillId="7" borderId="0" xfId="0" applyFill="1"/>
    <xf numFmtId="168" fontId="0" fillId="7" borderId="0" xfId="0" applyNumberFormat="1" applyFill="1" applyAlignment="1">
      <alignment horizontal="center"/>
    </xf>
    <xf numFmtId="14" fontId="0" fillId="7" borderId="0" xfId="0" applyNumberFormat="1" applyFill="1"/>
    <xf numFmtId="164" fontId="0" fillId="7" borderId="0" xfId="0" applyNumberFormat="1" applyFill="1"/>
    <xf numFmtId="44" fontId="0" fillId="7" borderId="0" xfId="1" applyFont="1" applyFill="1"/>
    <xf numFmtId="0" fontId="0" fillId="7" borderId="0" xfId="0" applyFill="1" applyAlignment="1">
      <alignment horizontal="center"/>
    </xf>
    <xf numFmtId="14" fontId="9" fillId="7" borderId="0" xfId="5" applyNumberFormat="1" applyFill="1"/>
    <xf numFmtId="0" fontId="9" fillId="7" borderId="0" xfId="5" applyFill="1"/>
    <xf numFmtId="44" fontId="1" fillId="7" borderId="0" xfId="1" applyFont="1" applyFill="1"/>
    <xf numFmtId="17" fontId="0" fillId="7" borderId="0" xfId="0" applyNumberFormat="1" applyFill="1"/>
    <xf numFmtId="0" fontId="10" fillId="8" borderId="0" xfId="6" applyFill="1"/>
    <xf numFmtId="1" fontId="10" fillId="8" borderId="0" xfId="6" applyNumberFormat="1" applyFill="1" applyAlignment="1">
      <alignment horizontal="center"/>
    </xf>
    <xf numFmtId="44" fontId="12" fillId="8" borderId="0" xfId="1" applyFont="1" applyFill="1"/>
    <xf numFmtId="44" fontId="10" fillId="8" borderId="0" xfId="1" applyFont="1" applyFill="1"/>
    <xf numFmtId="0" fontId="10" fillId="7" borderId="0" xfId="6" applyFill="1"/>
    <xf numFmtId="1" fontId="10" fillId="7" borderId="0" xfId="6" applyNumberFormat="1" applyFill="1" applyAlignment="1">
      <alignment horizontal="center"/>
    </xf>
    <xf numFmtId="44" fontId="12" fillId="7" borderId="0" xfId="1" applyFont="1" applyFill="1"/>
    <xf numFmtId="44" fontId="10" fillId="7" borderId="0" xfId="1" applyFont="1" applyFill="1"/>
    <xf numFmtId="14" fontId="10" fillId="7" borderId="0" xfId="1" applyNumberFormat="1" applyFont="1" applyFill="1"/>
    <xf numFmtId="169" fontId="10" fillId="7" borderId="0" xfId="1" applyNumberFormat="1" applyFont="1" applyFill="1"/>
    <xf numFmtId="0" fontId="10" fillId="9" borderId="0" xfId="6" applyFill="1"/>
    <xf numFmtId="1" fontId="10" fillId="9" borderId="0" xfId="6" applyNumberFormat="1" applyFill="1" applyAlignment="1">
      <alignment horizontal="center"/>
    </xf>
    <xf numFmtId="44" fontId="12" fillId="9" borderId="0" xfId="1" applyFont="1" applyFill="1"/>
    <xf numFmtId="44" fontId="10" fillId="9" borderId="0" xfId="1" applyFont="1" applyFill="1"/>
    <xf numFmtId="14" fontId="10" fillId="9" borderId="0" xfId="1" applyNumberFormat="1" applyFont="1" applyFill="1"/>
    <xf numFmtId="14" fontId="10" fillId="8" borderId="0" xfId="1" applyNumberFormat="1" applyFont="1" applyFill="1"/>
    <xf numFmtId="0" fontId="10" fillId="6" borderId="0" xfId="6" applyFill="1"/>
    <xf numFmtId="1" fontId="10" fillId="6" borderId="0" xfId="6" applyNumberFormat="1" applyFill="1" applyAlignment="1">
      <alignment horizontal="center"/>
    </xf>
    <xf numFmtId="44" fontId="12" fillId="6" borderId="0" xfId="1" applyFont="1" applyFill="1"/>
    <xf numFmtId="14" fontId="10" fillId="6" borderId="0" xfId="1" applyNumberFormat="1" applyFont="1" applyFill="1"/>
  </cellXfs>
  <cellStyles count="7">
    <cellStyle name="60% - Énfasis5" xfId="3" builtinId="48"/>
    <cellStyle name="Hipervínculo" xfId="5" builtinId="8"/>
    <cellStyle name="Moneda" xfId="1" builtinId="4"/>
    <cellStyle name="Moneda 2" xfId="4" xr:uid="{9370CDB8-972D-4AE2-90E2-3050510F5065}"/>
    <cellStyle name="Normal" xfId="0" builtinId="0"/>
    <cellStyle name="Normal 2" xfId="6" xr:uid="{3613EF51-C366-4C40-B9E4-1850E6D01F29}"/>
    <cellStyle name="Porcentaje" xfId="2" builtinId="5"/>
  </cellStyles>
  <dxfs count="105">
    <dxf>
      <font>
        <color rgb="FF008A3E"/>
      </font>
      <fill>
        <patternFill>
          <fgColor rgb="FF00B050"/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A3E"/>
      </font>
      <fill>
        <patternFill>
          <fgColor rgb="FF00B050"/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A3E"/>
      </font>
      <fill>
        <patternFill>
          <fgColor rgb="FF00B050"/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A3E"/>
      </font>
      <fill>
        <patternFill>
          <fgColor rgb="FF00B050"/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A3E"/>
      </font>
      <fill>
        <patternFill>
          <fgColor rgb="FF00B050"/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4" formatCode="_-&quot;$&quot;\ * #,##0.00_-;\-&quot;$&quot;\ * #,##0.00_-;_-&quot;$&quot;\ * &quot;-&quot;??_-;_-@_-"/>
      <fill>
        <patternFill patternType="solid">
          <fgColor indexed="64"/>
          <bgColor rgb="FF28F86D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numFmt numFmtId="170" formatCode="dd/mm/yyyy"/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numFmt numFmtId="170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0" formatCode="dd/mm/yyyy"/>
      <alignment horizontal="center" vertical="bottom" textRotation="0" wrapText="0" indent="0" justifyLastLine="0" shrinkToFit="0" readingOrder="0"/>
    </dxf>
    <dxf>
      <numFmt numFmtId="170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indexed="64"/>
          <bgColor theme="0"/>
        </patternFill>
      </fill>
      <border diagonalUp="0" diagonalDown="0">
        <left/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indexed="64"/>
          <bgColor theme="0"/>
        </patternFill>
      </fill>
      <border diagonalUp="0" diagonalDown="0">
        <left/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border diagonalUp="0" diagonalDown="0">
        <left/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indexed="64"/>
          <bgColor theme="0"/>
        </patternFill>
      </fill>
      <border diagonalUp="0" diagonalDown="0">
        <left/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/>
        <right/>
        <top style="hair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/>
        <right/>
        <top style="hair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/>
        <right/>
        <top style="hair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hair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169" formatCode="_-&quot;$&quot;\ * #,##0_-;\-&quot;$&quot;\ * #,##0_-;_-&quot;$&quot;\ * &quot;-&quot;??_-;_-@_-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ill>
        <patternFill patternType="solid">
          <fgColor indexed="64"/>
          <bgColor theme="0"/>
        </patternFill>
      </fill>
    </dxf>
    <dxf>
      <numFmt numFmtId="19" formatCode="d/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4" formatCode="_-[$USD]\ * #,##0.00_-;\-[$USD]\ * #,##0.00_-;_-[$USD]\ * &quot;-&quot;??_-;_-@_-"/>
      <fill>
        <patternFill patternType="solid">
          <fgColor indexed="64"/>
          <bgColor theme="0"/>
        </patternFill>
      </fill>
    </dxf>
    <dxf>
      <numFmt numFmtId="164" formatCode="_-[$USD]\ * #,##0.00_-;\-[$USD]\ * #,##0.00_-;_-[$USD]\ * &quot;-&quot;??_-;_-@_-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</font>
      <fill>
        <patternFill patternType="solid">
          <fgColor indexed="64"/>
          <bgColor theme="0"/>
        </patternFill>
      </fill>
    </dxf>
    <dxf>
      <numFmt numFmtId="19" formatCode="d/m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dd/mm/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FF66"/>
        </patternFill>
      </fill>
    </dxf>
    <dxf>
      <font>
        <strike val="0"/>
      </font>
      <fill>
        <patternFill>
          <bgColor theme="0"/>
        </patternFill>
      </fill>
      <border>
        <horizontal style="hair">
          <color auto="1"/>
        </horizontal>
      </border>
    </dxf>
  </dxfs>
  <tableStyles count="1" defaultTableStyle="TableStyleMedium2" defaultPivotStyle="PivotStyleLight16">
    <tableStyle name="SIMPLE" pivot="0" count="1" xr9:uid="{E9356893-0E72-4F41-A002-AB45BE2FD78A}">
      <tableStyleElement type="wholeTable" dxfId="104"/>
    </tableStyle>
  </tableStyles>
  <colors>
    <mruColors>
      <color rgb="FF00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vin\Desktop\G&amp;E%20SA\ADM_CAMPO.xlsx" TargetMode="External"/><Relationship Id="rId1" Type="http://schemas.openxmlformats.org/officeDocument/2006/relationships/externalLinkPath" Target="/Users/Kevin/Desktop/G&amp;E%20SA/ADM_CAMP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vin\Desktop\01.xlsx" TargetMode="External"/><Relationship Id="rId1" Type="http://schemas.openxmlformats.org/officeDocument/2006/relationships/externalLinkPath" Target="/Users/Kevin/Desktop/0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vin\Dropbox\ADMINISTRACION%20G&amp;E%20SA\ACTIVIDADES\AGRICULTURA.xlsx" TargetMode="External"/><Relationship Id="rId1" Type="http://schemas.openxmlformats.org/officeDocument/2006/relationships/externalLinkPath" Target="/Users/Kevin/Dropbox/ADMINISTRACION%20G&amp;E%20SA/ACTIVIDADES/AGRICUL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QUINARIAS"/>
      <sheetName val="MOVILIDAD_DIARIA"/>
      <sheetName val="COMBUSTIBLE"/>
      <sheetName val="REMITO_INSUMOS"/>
      <sheetName val="REMITO_SEMILLAS"/>
      <sheetName val="BD_ADM_2023"/>
      <sheetName val="BALANCE"/>
      <sheetName val="LISTA COMB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_DINAMICA"/>
      <sheetName val="Hoja2"/>
      <sheetName val="20 10 2022"/>
      <sheetName val="BD_ADM"/>
      <sheetName val="Borrador Ganaderia"/>
      <sheetName val="Borrador Agricultura"/>
      <sheetName val="DIA A DIAvehic asist pagos "/>
      <sheetName val="Walter Medina PAGO"/>
      <sheetName val="Aplicaciones camp 2023 2024"/>
      <sheetName val="DIARIO GRAL"/>
      <sheetName val="MOV HACIENDA"/>
      <sheetName val="Tropa ingresada 30 03 2023 "/>
      <sheetName val="REMITOS INSUMOS"/>
      <sheetName val="ORDEN DE TRABAJO"/>
      <sheetName val="BD COMERCIAL"/>
      <sheetName val="REMITOS"/>
      <sheetName val="LISTAS"/>
      <sheetName val="BORRADOR"/>
      <sheetName val="COMPRA VENTA HACI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 t="str">
            <v>ADMINISTRACION</v>
          </cell>
          <cell r="O3" t="str">
            <v>PAGADO</v>
          </cell>
          <cell r="S3" t="str">
            <v>A</v>
          </cell>
        </row>
        <row r="4">
          <cell r="O4" t="str">
            <v>PENDIENTE</v>
          </cell>
          <cell r="S4" t="str">
            <v>B</v>
          </cell>
        </row>
        <row r="5">
          <cell r="O5" t="str">
            <v>CONTRATO SOJA</v>
          </cell>
          <cell r="S5" t="str">
            <v>C</v>
          </cell>
        </row>
        <row r="6">
          <cell r="O6" t="str">
            <v>CONTRATO MAIZ</v>
          </cell>
          <cell r="S6" t="str">
            <v>X</v>
          </cell>
        </row>
        <row r="7">
          <cell r="S7" t="str">
            <v>NOTA DE DEBITO</v>
          </cell>
        </row>
      </sheetData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RICULTURA"/>
      <sheetName val="FACTURAS"/>
      <sheetName val="REMITO_INSUMOS"/>
      <sheetName val="REMITO_SEMILLAS"/>
      <sheetName val="REMITO_COSECHA"/>
      <sheetName val="LISTAS (2)"/>
      <sheetName val="LISTA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68E96-11F8-460B-88D4-665CA6A23020}" name="PROVEEDORES" displayName="PROVEEDORES" ref="A1:K91" totalsRowShown="0" headerRowDxfId="103" dataDxfId="101" totalsRowDxfId="100" headerRowBorderDxfId="102">
  <autoFilter ref="A1:K91" xr:uid="{77068E96-11F8-460B-88D4-665CA6A23020}"/>
  <tableColumns count="11">
    <tableColumn id="1" xr3:uid="{676BCE65-5261-4C1C-8F44-0EB554E490DE}" name="PERIODO" dataDxfId="99" totalsRowDxfId="98">
      <calculatedColumnFormula>UPPER(TEXT(PROVEEDORES[[#This Row],[FECHA]],"MMMM"))</calculatedColumnFormula>
    </tableColumn>
    <tableColumn id="11" xr3:uid="{6BFE3F00-CFCF-4217-92DF-5DD9D67A675D}" name="FECHA" dataDxfId="97" totalsRowDxfId="96"/>
    <tableColumn id="5" xr3:uid="{0D8C7EDE-AE6D-49E9-9A29-19E99B748402}" name="FACTURA" dataDxfId="95" totalsRowDxfId="94"/>
    <tableColumn id="2" xr3:uid="{18FFB517-4611-4073-A02C-61A0A0400988}" name="USD/MES" dataDxfId="93" totalsRowDxfId="92">
      <calculatedColumnFormula>PROVEEDORES[[#This Row],[PESOS]]/PROVEEDORES[[#This Row],[VALOR TC USD DIVISA]]</calculatedColumnFormula>
    </tableColumn>
    <tableColumn id="3" xr3:uid="{B58F751A-BFA8-482B-9EFF-C82BE0A2CE4B}" name="VALOR TC USD DIVISA" dataDxfId="91" totalsRowDxfId="90" dataCellStyle="Moneda" totalsRowCellStyle="Moneda"/>
    <tableColumn id="4" xr3:uid="{7F05979D-E184-4638-8188-B83D0AE9BC43}" name="PESOS" dataDxfId="89" totalsRowDxfId="88" dataCellStyle="Moneda" totalsRowCellStyle="Moneda"/>
    <tableColumn id="10" xr3:uid="{EBA1AA81-470D-437E-BDE5-11C424441465}" name="PROVEEDOR" dataDxfId="87" totalsRowDxfId="86"/>
    <tableColumn id="6" xr3:uid="{AA012177-AADC-4B18-B578-10F8A73ACB09}" name="ESTADO" dataDxfId="85" totalsRowDxfId="84"/>
    <tableColumn id="7" xr3:uid="{5FFE797A-E5B9-4685-A3DE-4A88DB088BB9}" name="FORMA DE PAGO" dataDxfId="83" totalsRowDxfId="82"/>
    <tableColumn id="9" xr3:uid="{279C1CDE-398A-4AB9-8D93-37D05CA22DAE}" name="N REFERENCIA" dataDxfId="81" totalsRowDxfId="80"/>
    <tableColumn id="8" xr3:uid="{0B8AB1ED-FEF8-4DAB-B13A-E2E2CF7E6DC1}" name="FECHA PAG" dataDxfId="79" totalsRowDxfId="7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5F55DF-60CD-41ED-B810-900DC9A88C9C}" name="Tabla2" displayName="Tabla2" ref="A1:S144" totalsRowShown="0" headerRowDxfId="77" dataDxfId="75" headerRowBorderDxfId="76" headerRowCellStyle="Normal 2" dataCellStyle="Moneda">
  <autoFilter ref="A1:S144" xr:uid="{935F55DF-60CD-41ED-B810-900DC9A88C9C}">
    <filterColumn colId="6">
      <filters>
        <filter val="TRIVERO MARIO RAUL Y TRIVERO MARCELO DANIEL"/>
      </filters>
    </filterColumn>
  </autoFilter>
  <tableColumns count="19">
    <tableColumn id="1" xr3:uid="{ACF13837-A091-4049-8B1E-591AD18CAAB0}" name="Fecha" dataCellStyle="Normal 2"/>
    <tableColumn id="19" xr3:uid="{D8CC8260-093C-41A3-8DD3-E9EA023BF8AE}" name="RDS" dataCellStyle="Normal 2"/>
    <tableColumn id="2" xr3:uid="{A669DCEE-7025-442F-BCBA-8ECE367788F2}" name="Tipo" dataCellStyle="Normal 2"/>
    <tableColumn id="15" xr3:uid="{1BA20439-06DB-4842-8E91-3CFCA89570D6}" name="N" dataCellStyle="Normal 2"/>
    <tableColumn id="3" xr3:uid="{5E92E3DF-863B-430D-A144-DE5363640B28}" name="Tipo Doc. Emisor" dataCellStyle="Normal 2"/>
    <tableColumn id="4" xr3:uid="{68CFB2B2-6ABD-40D5-9EBC-4D892DB62381}" name="Nro. Doc. Emisor" dataDxfId="74" dataCellStyle="Normal 2"/>
    <tableColumn id="5" xr3:uid="{0E1DD078-AE02-4AF0-931D-7B2452283EDC}" name="Denominación Emisor" dataCellStyle="Normal 2"/>
    <tableColumn id="6" xr3:uid="{D35DCC21-40EB-4D3C-BEA2-513EB1359A32}" name="Tipo Cambio" dataDxfId="73" dataCellStyle="Moneda"/>
    <tableColumn id="7" xr3:uid="{59DFE9E1-15F9-4C95-A9E8-9F0B62836ADC}" name="Imp. Neto Gravado" dataDxfId="72" dataCellStyle="Moneda"/>
    <tableColumn id="8" xr3:uid="{B6D10AFB-FA1B-427D-BB14-39ECCBD88B6F}" name="Imp. Neto No Gravado" dataDxfId="71" dataCellStyle="Moneda"/>
    <tableColumn id="9" xr3:uid="{592BE0F4-1B3D-4B86-8A21-F72D0A31AD40}" name="Imp. Op. Exentas" dataDxfId="70" dataCellStyle="Moneda"/>
    <tableColumn id="10" xr3:uid="{CE154794-2F36-4820-B498-940A1A36E545}" name="Otros Tributos" dataDxfId="69" dataCellStyle="Moneda"/>
    <tableColumn id="11" xr3:uid="{7B0F33CB-2BAC-4EB4-A3EB-AAFBE59E6737}" name="IVA" dataDxfId="68" dataCellStyle="Moneda"/>
    <tableColumn id="12" xr3:uid="{CC29848F-EDD8-4201-ABE1-F3FCC3702DA6}" name="Imp. Total" dataDxfId="67" dataCellStyle="Moneda"/>
    <tableColumn id="13" xr3:uid="{D55220C1-26D6-40F4-8B5B-7AECD47A5667}" name="Actividad" dataDxfId="66" dataCellStyle="Moneda"/>
    <tableColumn id="14" xr3:uid="{729B3ADF-5884-4C1B-9F64-526226DED3EB}" name="Estado" dataDxfId="65" dataCellStyle="Moneda"/>
    <tableColumn id="16" xr3:uid="{3FF78005-0EDB-4733-A01B-F6DD15F81BED}" name="FORMA DE PAGO" dataDxfId="64" dataCellStyle="Moneda"/>
    <tableColumn id="17" xr3:uid="{86CC2E8B-A9C5-4282-8563-F673002FF7CE}" name="N REFERENCIA" dataDxfId="63" dataCellStyle="Moneda"/>
    <tableColumn id="18" xr3:uid="{5F99E4BE-1ACC-4FAF-BA46-09E7268A3314}" name="FECHA PAG" dataDxfId="62" dataCellStyle="Moneda"/>
  </tableColumns>
  <tableStyleInfo name="SIMP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F417DF-C279-4A9A-9008-AF6E3BA06C1A}" name="MERLO" displayName="MERLO" ref="A1:K662" totalsRowShown="0" headerRowDxfId="61">
  <autoFilter ref="A1:K662" xr:uid="{46F417DF-C279-4A9A-9008-AF6E3BA06C1A}"/>
  <tableColumns count="11">
    <tableColumn id="1" xr3:uid="{1B2FE3E8-DC68-4E39-B32B-D0B548882DCA}" name="PERIODO" dataDxfId="60"/>
    <tableColumn id="2" xr3:uid="{4E1F5594-B39E-44E1-9CE5-27938EB44003}" name="FECHA" dataDxfId="59"/>
    <tableColumn id="3" xr3:uid="{6B33E6EF-A8A2-4C3A-8597-170F1B7DFC8F}" name="FACTURA" dataDxfId="58"/>
    <tableColumn id="4" xr3:uid="{62BE7CAD-9E04-4912-A240-5414239C1F26}" name="DETALLES" dataDxfId="57" dataCellStyle="Moneda"/>
    <tableColumn id="5" xr3:uid="{931E530B-E25D-4371-9BED-5BA1905D2141}" name="CANTIDAD" dataDxfId="56" dataCellStyle="Porcentaje"/>
    <tableColumn id="6" xr3:uid="{C822C96C-7AEF-453A-82A7-32F89ECA3858}" name="PRECIO" dataDxfId="55" dataCellStyle="Moneda"/>
    <tableColumn id="7" xr3:uid="{F9DCFD74-0931-491C-AB13-72FB17A06FCB}" name="IVA" dataDxfId="54" dataCellStyle="Porcentaje"/>
    <tableColumn id="8" xr3:uid="{4699DE3E-2C2A-4B48-9509-8443B88AEBC7}" name="OTROS " dataDxfId="53" dataCellStyle="Moneda"/>
    <tableColumn id="9" xr3:uid="{4D656F7B-3921-470F-9EF5-725A927B413E}" name="TOTAL" dataDxfId="52">
      <calculatedColumnFormula>E2*F2*(1+G2)+H2</calculatedColumnFormula>
    </tableColumn>
    <tableColumn id="10" xr3:uid="{79B08B4E-CF41-493D-B202-AC86C387049D}" name="RETIRA" dataDxfId="51"/>
    <tableColumn id="11" xr3:uid="{34E759F5-0C46-43A4-99C2-EC4F46D74AEF}" name="PROVEEDOR" dataDxfId="50"/>
  </tableColumns>
  <tableStyleInfo name="SIMP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7FD09A-C897-4771-AB31-A7B968CD0307}" name="COMBUSTIBLE_REMYFACT" displayName="COMBUSTIBLE_REMYFACT" ref="A1:S190" totalsRowShown="0" headerRowDxfId="49" headerRowBorderDxfId="48" tableBorderDxfId="47">
  <autoFilter ref="A1:S190" xr:uid="{437FD09A-C897-4771-AB31-A7B968CD0307}"/>
  <sortState xmlns:xlrd2="http://schemas.microsoft.com/office/spreadsheetml/2017/richdata2" ref="A2:Q101">
    <sortCondition ref="A3:A103"/>
  </sortState>
  <tableColumns count="19">
    <tableColumn id="12" xr3:uid="{B8889C1A-3D59-431B-8657-A7B4A5020272}" name="PERIODO" dataDxfId="46" totalsRowDxfId="45">
      <calculatedColumnFormula>UPPER(TEXT(COMBUSTIBLE_REMYFACT[[#This Row],[FECHA]],"MMMM"))</calculatedColumnFormula>
    </tableColumn>
    <tableColumn id="1" xr3:uid="{E515F9ED-DFF7-4DCC-9D84-F8F8197E500D}" name="FECHA" dataDxfId="44"/>
    <tableColumn id="3" xr3:uid="{6857B7C7-7732-4F20-BD61-C79650C93CB0}" name="FACTURA" dataDxfId="43" totalsRowDxfId="42"/>
    <tableColumn id="8" xr3:uid="{4279E5FF-4AD7-450F-A570-2D4970A95D0B}" name="RAMA" dataDxfId="41" totalsRowDxfId="40"/>
    <tableColumn id="22" xr3:uid="{81D9AFE9-FE4C-4112-8636-FF335A02DB8A}" name="TIPO DE DOCUMENTO" dataDxfId="39" totalsRowDxfId="38"/>
    <tableColumn id="2" xr3:uid="{3E81508E-966A-49D8-9A6B-14AD2C4BFEFE}" name="DOCUMENTO" dataDxfId="37" totalsRowDxfId="36"/>
    <tableColumn id="5" xr3:uid="{A1B946B8-569F-4B93-8604-4229DDF7CB08}" name="DETALLE" dataDxfId="35" totalsRowDxfId="34"/>
    <tableColumn id="14" xr3:uid="{4455BB9B-E66C-45BE-A1A5-3811EB694F7B}" name="CANTIDAD" dataDxfId="33" totalsRowDxfId="32"/>
    <tableColumn id="4" xr3:uid="{B0724D07-F9CA-4181-9915-D3103FBB73B6}" name="UMEDIDA" dataDxfId="31" totalsRowDxfId="30"/>
    <tableColumn id="6" xr3:uid="{B7FB7B17-8570-4436-9206-1E81FA5D4FEC}" name="RETIRÓ"/>
    <tableColumn id="9" xr3:uid="{8E0AB542-4BA6-461B-9E4F-019E82C064AC}" name="VEHICULO"/>
    <tableColumn id="10" xr3:uid="{D60ADE29-BC83-4494-842A-B98080D2D067}" name="PROVEEDOR" dataDxfId="29" totalsRowDxfId="28"/>
    <tableColumn id="15" xr3:uid="{248594B0-4C2A-4536-A0A2-40A27C66D0B1}" name="PRECIO UNITARIO" dataDxfId="27" totalsRowDxfId="26"/>
    <tableColumn id="16" xr3:uid="{841D0B41-A9AF-4E0D-9B89-AC64AD20D211}" name="IMPORTE" dataDxfId="25" totalsRowDxfId="24">
      <calculatedColumnFormula>COMBUSTIBLE_REMYFACT[[#This Row],[CANTIDAD]]*COMBUSTIBLE_REMYFACT[[#This Row],[PRECIO UNITARIO]]</calculatedColumnFormula>
    </tableColumn>
    <tableColumn id="23" xr3:uid="{3CEF52B8-F283-45E7-9757-1D7770B2710E}" name="IVA 21%" dataDxfId="23" totalsRowDxfId="22"/>
    <tableColumn id="24" xr3:uid="{857FA1E8-BDCD-412B-816E-0EB69134B64A}" name="IVA 10,5%" dataDxfId="21" totalsRowDxfId="20" dataCellStyle="Moneda"/>
    <tableColumn id="7" xr3:uid="{A29510B1-8CD1-4696-81D1-A5B38D253DDF}" name="IMPUESTOS" dataDxfId="19" totalsRowDxfId="18" dataCellStyle="Moneda 2"/>
    <tableColumn id="27" xr3:uid="{2B72FA65-C3E9-4FE6-91E5-D75C70549213}" name="TOTAL" dataDxfId="17" totalsRowDxfId="16">
      <calculatedColumnFormula>COMBUSTIBLE_REMYFACT[[#This Row],[IMPORTE]]+COMBUSTIBLE_REMYFACT[[#This Row],[IVA 21%]]+COMBUSTIBLE_REMYFACT[[#This Row],[IVA 10,5%]]+COMBUSTIBLE_REMYFACT[[#This Row],[IMPUESTOS]]</calculatedColumnFormula>
    </tableColumn>
    <tableColumn id="11" xr3:uid="{1D8776C4-3C34-4C62-91C6-AF4F605F9593}" name="CAMPAÑA" dataDxfId="15" totalsRowDxfId="14"/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ACTURAS%20GND\CIANCIO%20FA%201951.pdf" TargetMode="External"/><Relationship Id="rId18" Type="http://schemas.openxmlformats.org/officeDocument/2006/relationships/hyperlink" Target="FACTURAS%20GND\DIESEL%20LANGE%20FA%200666.pdf" TargetMode="External"/><Relationship Id="rId26" Type="http://schemas.openxmlformats.org/officeDocument/2006/relationships/hyperlink" Target="FACTURAS%20GND\HA%20COMB%20FA%202297.pdf" TargetMode="External"/><Relationship Id="rId39" Type="http://schemas.openxmlformats.org/officeDocument/2006/relationships/hyperlink" Target="FACTURAS%20GND\SUR%20SANITARIOS%20FA%206295.pdf" TargetMode="External"/><Relationship Id="rId21" Type="http://schemas.openxmlformats.org/officeDocument/2006/relationships/hyperlink" Target="FACTURAS%20GND\CANSECO%20FA%208209.pdf" TargetMode="External"/><Relationship Id="rId34" Type="http://schemas.openxmlformats.org/officeDocument/2006/relationships/hyperlink" Target="FACTURAS%20GND\EL%20CALDEN%20FA%205737.pdf" TargetMode="External"/><Relationship Id="rId42" Type="http://schemas.openxmlformats.org/officeDocument/2006/relationships/hyperlink" Target="FACTURAS%20GND\LA%20YUNTA%20FA%200746.pdf" TargetMode="External"/><Relationship Id="rId47" Type="http://schemas.openxmlformats.org/officeDocument/2006/relationships/hyperlink" Target="FACTURAS%20GND\TARQUINO%20FA%202802.pdf" TargetMode="External"/><Relationship Id="rId50" Type="http://schemas.openxmlformats.org/officeDocument/2006/relationships/hyperlink" Target="FACTURAS%20GND\HUINCA%20AGRO%20FA%2022983.pdf" TargetMode="External"/><Relationship Id="rId55" Type="http://schemas.openxmlformats.org/officeDocument/2006/relationships/table" Target="../tables/table1.xml"/><Relationship Id="rId7" Type="http://schemas.openxmlformats.org/officeDocument/2006/relationships/hyperlink" Target="FACTURAS%20GND\TODO%20CAMPO%20FA%208133.pdf" TargetMode="External"/><Relationship Id="rId2" Type="http://schemas.openxmlformats.org/officeDocument/2006/relationships/hyperlink" Target="FACTURAS%20GND\TARQUINO%20FA%2012693.pdf" TargetMode="External"/><Relationship Id="rId16" Type="http://schemas.openxmlformats.org/officeDocument/2006/relationships/hyperlink" Target="FACTURAS%20GND\DIESEL%20LANGE%20FA%209251.pdf" TargetMode="External"/><Relationship Id="rId29" Type="http://schemas.openxmlformats.org/officeDocument/2006/relationships/hyperlink" Target="FACTURAS%20GND\HA%20COMB%20FA%201995.pdf" TargetMode="External"/><Relationship Id="rId11" Type="http://schemas.openxmlformats.org/officeDocument/2006/relationships/hyperlink" Target="FACTURAS%20GND\BULTOR%20FA%204385.pdf" TargetMode="External"/><Relationship Id="rId24" Type="http://schemas.openxmlformats.org/officeDocument/2006/relationships/hyperlink" Target="FACTURAS%20GND\HA%20COMB%20FA%202662.pdf" TargetMode="External"/><Relationship Id="rId32" Type="http://schemas.openxmlformats.org/officeDocument/2006/relationships/hyperlink" Target="FACTURAS%20GND\TODO%20CAMPO%20FA%207641.pdf" TargetMode="External"/><Relationship Id="rId37" Type="http://schemas.openxmlformats.org/officeDocument/2006/relationships/hyperlink" Target="FACTURAS%20GND\SUR%20SANITARIOS%20FA%206278.pdf" TargetMode="External"/><Relationship Id="rId40" Type="http://schemas.openxmlformats.org/officeDocument/2006/relationships/hyperlink" Target="FACTURAS%20GND\SUR%20SANITARIOS%20FA%206248.pdf" TargetMode="External"/><Relationship Id="rId45" Type="http://schemas.openxmlformats.org/officeDocument/2006/relationships/hyperlink" Target="FACTURAS%20GND\TEKNAL%20FA%206620.pdf" TargetMode="External"/><Relationship Id="rId53" Type="http://schemas.openxmlformats.org/officeDocument/2006/relationships/hyperlink" Target="FACTURAS%20GND\TRIVERO%20FA%200852.pdf" TargetMode="External"/><Relationship Id="rId5" Type="http://schemas.openxmlformats.org/officeDocument/2006/relationships/hyperlink" Target="FACTURAS%20GND\TODO%20CAMPO%20FA%208374%20(Rodriguez).pdf" TargetMode="External"/><Relationship Id="rId10" Type="http://schemas.openxmlformats.org/officeDocument/2006/relationships/hyperlink" Target="FACTURAS%20GND\BULTOR%20FA%204531.pdf" TargetMode="External"/><Relationship Id="rId19" Type="http://schemas.openxmlformats.org/officeDocument/2006/relationships/hyperlink" Target="FACTURAS%20GND\CANSECO%20FA%208250.pdf" TargetMode="External"/><Relationship Id="rId31" Type="http://schemas.openxmlformats.org/officeDocument/2006/relationships/hyperlink" Target="FACTURAS%20GND\TODO%20CAMPO%20FA%207952.pdf" TargetMode="External"/><Relationship Id="rId44" Type="http://schemas.openxmlformats.org/officeDocument/2006/relationships/hyperlink" Target="FACTURAS%20GND\ROBLEDO%20FA%200065.pdf" TargetMode="External"/><Relationship Id="rId52" Type="http://schemas.openxmlformats.org/officeDocument/2006/relationships/hyperlink" Target="FACTURAS%20GND\CIANCIO%20FA%202006.pdf" TargetMode="External"/><Relationship Id="rId4" Type="http://schemas.openxmlformats.org/officeDocument/2006/relationships/hyperlink" Target="FACTURAS%20GND\TODO%20CAMPO%20FA%208373%20(Altina).pdf" TargetMode="External"/><Relationship Id="rId9" Type="http://schemas.openxmlformats.org/officeDocument/2006/relationships/hyperlink" Target="FACTURAS%20GND\EL%20CALDEN%20FA%205806.pdf" TargetMode="External"/><Relationship Id="rId14" Type="http://schemas.openxmlformats.org/officeDocument/2006/relationships/hyperlink" Target="FACTURAS%20GND\RIVADAVIA%20FA%201837.pdf" TargetMode="External"/><Relationship Id="rId22" Type="http://schemas.openxmlformats.org/officeDocument/2006/relationships/hyperlink" Target="FACTURAS%20GND\TARQUINO%20FA%202490.pdf" TargetMode="External"/><Relationship Id="rId27" Type="http://schemas.openxmlformats.org/officeDocument/2006/relationships/hyperlink" Target="FACTURAS%20GND\HA%20COMB%20FA%202067.pdf" TargetMode="External"/><Relationship Id="rId30" Type="http://schemas.openxmlformats.org/officeDocument/2006/relationships/hyperlink" Target="FACTURAS%20GND\HA%20COMB%20FA%201996.pdf" TargetMode="External"/><Relationship Id="rId35" Type="http://schemas.openxmlformats.org/officeDocument/2006/relationships/hyperlink" Target="FACTURAS%20GND\MEDERO%20FA%200152.pdf" TargetMode="External"/><Relationship Id="rId43" Type="http://schemas.openxmlformats.org/officeDocument/2006/relationships/hyperlink" Target="FACTURAS%20GND\LA%20YUNTA%20FA%200735.pdf" TargetMode="External"/><Relationship Id="rId48" Type="http://schemas.openxmlformats.org/officeDocument/2006/relationships/hyperlink" Target="FACTURAS%20GND\CANSECO%20FA%208330.pdf" TargetMode="External"/><Relationship Id="rId56" Type="http://schemas.openxmlformats.org/officeDocument/2006/relationships/comments" Target="../comments1.xml"/><Relationship Id="rId8" Type="http://schemas.openxmlformats.org/officeDocument/2006/relationships/hyperlink" Target="FACTURAS%20GND\EL%20CALDEN%20FA%205867.pdf" TargetMode="External"/><Relationship Id="rId51" Type="http://schemas.openxmlformats.org/officeDocument/2006/relationships/hyperlink" Target="FACTURAS%20GND\PAMPERO%20FA%200774.pdf" TargetMode="External"/><Relationship Id="rId3" Type="http://schemas.openxmlformats.org/officeDocument/2006/relationships/hyperlink" Target="FACTURAS%20GND\ALTAMIRANO%20FA%2010328.pdf" TargetMode="External"/><Relationship Id="rId12" Type="http://schemas.openxmlformats.org/officeDocument/2006/relationships/hyperlink" Target="FACTURAS%20GND\AGROTRAC%20FA%201891.pdf" TargetMode="External"/><Relationship Id="rId17" Type="http://schemas.openxmlformats.org/officeDocument/2006/relationships/hyperlink" Target="FACTURAS%20GND\DIESEL%20LANGE%20FA%209630.pdf" TargetMode="External"/><Relationship Id="rId25" Type="http://schemas.openxmlformats.org/officeDocument/2006/relationships/hyperlink" Target="FACTURAS%20GND\HA%20COMB%20FA%202339.pdf" TargetMode="External"/><Relationship Id="rId33" Type="http://schemas.openxmlformats.org/officeDocument/2006/relationships/hyperlink" Target="FACTURAS%20GND\TODO%20CAMPO%20FA%207381.pdf" TargetMode="External"/><Relationship Id="rId38" Type="http://schemas.openxmlformats.org/officeDocument/2006/relationships/hyperlink" Target="FACTURAS%20GND\SUR%20SANITARIOS%20FA%206279.pdf" TargetMode="External"/><Relationship Id="rId46" Type="http://schemas.openxmlformats.org/officeDocument/2006/relationships/hyperlink" Target="FACTURAS%20GND\BULTOR%20FA%204603.pdf" TargetMode="External"/><Relationship Id="rId20" Type="http://schemas.openxmlformats.org/officeDocument/2006/relationships/hyperlink" Target="FACTURAS%20GND\ALLANIZ%20FA%200176.pdf" TargetMode="External"/><Relationship Id="rId41" Type="http://schemas.openxmlformats.org/officeDocument/2006/relationships/hyperlink" Target="FACTURAS%20GND\LEO%20FERNANDEZ%20FA%2000318.pdf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FACTURAS%20GND\TRIVERO%20FA%2010487.pdf" TargetMode="External"/><Relationship Id="rId6" Type="http://schemas.openxmlformats.org/officeDocument/2006/relationships/hyperlink" Target="FACTURAS%20GND\TODO%20CAMPO%20FA%208266%20(Margarita).pdf" TargetMode="External"/><Relationship Id="rId15" Type="http://schemas.openxmlformats.org/officeDocument/2006/relationships/hyperlink" Target="FACTURAS%20GND\DIESEL%20LANGE%20FA%209250.pdf" TargetMode="External"/><Relationship Id="rId23" Type="http://schemas.openxmlformats.org/officeDocument/2006/relationships/hyperlink" Target="FACTURAS%20GND\NECRI%20FA%206821.pdf" TargetMode="External"/><Relationship Id="rId28" Type="http://schemas.openxmlformats.org/officeDocument/2006/relationships/hyperlink" Target="FACTURAS%20GND\HA%20COMB%20FA%202066.pdf" TargetMode="External"/><Relationship Id="rId36" Type="http://schemas.openxmlformats.org/officeDocument/2006/relationships/hyperlink" Target="FACTURAS%20GND\DARIO%20FA%200022.pdf" TargetMode="External"/><Relationship Id="rId49" Type="http://schemas.openxmlformats.org/officeDocument/2006/relationships/hyperlink" Target="FACTURAS%20GND\HUINCA%20AGRO%20FA%2023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REMITOS%20COMBUSTIBLES\N30562.pdf" TargetMode="External"/><Relationship Id="rId18" Type="http://schemas.openxmlformats.org/officeDocument/2006/relationships/hyperlink" Target="REMITOS%20COMBUSTIBLES\N33380.pdf" TargetMode="External"/><Relationship Id="rId26" Type="http://schemas.openxmlformats.org/officeDocument/2006/relationships/hyperlink" Target="REMITOS%20COMBUSTIBLES\N34430.pdf" TargetMode="External"/><Relationship Id="rId39" Type="http://schemas.openxmlformats.org/officeDocument/2006/relationships/hyperlink" Target="REMITOS%20COMBUSTIBLES\N30342.pdf" TargetMode="External"/><Relationship Id="rId21" Type="http://schemas.openxmlformats.org/officeDocument/2006/relationships/hyperlink" Target="REMITOS%20COMBUSTIBLES\N33573.pdf" TargetMode="External"/><Relationship Id="rId34" Type="http://schemas.openxmlformats.org/officeDocument/2006/relationships/hyperlink" Target="REMITOS%20COMBUSTIBLES\N32947.pdf" TargetMode="External"/><Relationship Id="rId42" Type="http://schemas.openxmlformats.org/officeDocument/2006/relationships/hyperlink" Target="REMITOS%20COMBUSTIBLES\N28989.pdf" TargetMode="External"/><Relationship Id="rId47" Type="http://schemas.openxmlformats.org/officeDocument/2006/relationships/hyperlink" Target="REMITOS%20COMBUSTIBLES\N28785.pdf" TargetMode="External"/><Relationship Id="rId50" Type="http://schemas.openxmlformats.org/officeDocument/2006/relationships/hyperlink" Target="FACTURAS%20GND\TODO%20CAMPO%20FA8655%20(ALTINA%20JOSE).pdf" TargetMode="External"/><Relationship Id="rId55" Type="http://schemas.openxmlformats.org/officeDocument/2006/relationships/hyperlink" Target="FACTURAS%20GND\TODO%20CAMPO%20FA%208780.pdf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REMITOS%20COMBUSTIBLES\N33427.pdf" TargetMode="External"/><Relationship Id="rId2" Type="http://schemas.openxmlformats.org/officeDocument/2006/relationships/hyperlink" Target="REMITOS%20COMBUSTIBLES\N33013.pdf" TargetMode="External"/><Relationship Id="rId16" Type="http://schemas.openxmlformats.org/officeDocument/2006/relationships/hyperlink" Target="REMITOS%20COMBUSTIBLES\N31461.pdf" TargetMode="External"/><Relationship Id="rId29" Type="http://schemas.openxmlformats.org/officeDocument/2006/relationships/hyperlink" Target="REMITOS%20COMBUSTIBLES\N34008.pdf" TargetMode="External"/><Relationship Id="rId11" Type="http://schemas.openxmlformats.org/officeDocument/2006/relationships/hyperlink" Target="REMITOS%20COMBUSTIBLES\N31358.pdf" TargetMode="External"/><Relationship Id="rId24" Type="http://schemas.openxmlformats.org/officeDocument/2006/relationships/hyperlink" Target="REMITOS%20COMBUSTIBLES\N34428.pdf" TargetMode="External"/><Relationship Id="rId32" Type="http://schemas.openxmlformats.org/officeDocument/2006/relationships/hyperlink" Target="REMITOS%20COMBUSTIBLES\N34296.pdf" TargetMode="External"/><Relationship Id="rId37" Type="http://schemas.openxmlformats.org/officeDocument/2006/relationships/hyperlink" Target="REMITOS%20COMBUSTIBLES\N30279.pdf" TargetMode="External"/><Relationship Id="rId40" Type="http://schemas.openxmlformats.org/officeDocument/2006/relationships/hyperlink" Target="REMITOS%20COMBUSTIBLES\N28535.pdf" TargetMode="External"/><Relationship Id="rId45" Type="http://schemas.openxmlformats.org/officeDocument/2006/relationships/hyperlink" Target="REMITOS%20COMBUSTIBLES\N29963.pdf" TargetMode="External"/><Relationship Id="rId53" Type="http://schemas.openxmlformats.org/officeDocument/2006/relationships/hyperlink" Target="FACTURAS%20GND\TODO%20CAMPO%20FA%208780.pdf" TargetMode="External"/><Relationship Id="rId58" Type="http://schemas.openxmlformats.org/officeDocument/2006/relationships/hyperlink" Target="FACTURAS%20GND\TODO%20CAMPO%20FA%208780.pdf" TargetMode="External"/><Relationship Id="rId5" Type="http://schemas.openxmlformats.org/officeDocument/2006/relationships/hyperlink" Target="REMITOS%20COMBUSTIBLES\N32843.pdf" TargetMode="External"/><Relationship Id="rId61" Type="http://schemas.openxmlformats.org/officeDocument/2006/relationships/hyperlink" Target="FACTURAS%20GND\TODO%20CAMPO%20FA%208780.pdf" TargetMode="External"/><Relationship Id="rId19" Type="http://schemas.openxmlformats.org/officeDocument/2006/relationships/hyperlink" Target="REMITOS%20COMBUSTIBLES\N34021.pdf" TargetMode="External"/><Relationship Id="rId14" Type="http://schemas.openxmlformats.org/officeDocument/2006/relationships/hyperlink" Target="REMITOS%20COMBUSTIBLES\N30643.pdf" TargetMode="External"/><Relationship Id="rId22" Type="http://schemas.openxmlformats.org/officeDocument/2006/relationships/hyperlink" Target="REMITOS%20COMBUSTIBLES\N33763.pdf" TargetMode="External"/><Relationship Id="rId27" Type="http://schemas.openxmlformats.org/officeDocument/2006/relationships/hyperlink" Target="REMITOS%20COMBUSTIBLES\N33938.pdf" TargetMode="External"/><Relationship Id="rId30" Type="http://schemas.openxmlformats.org/officeDocument/2006/relationships/hyperlink" Target="REMITOS%20COMBUSTIBLES\N34024.pdf" TargetMode="External"/><Relationship Id="rId35" Type="http://schemas.openxmlformats.org/officeDocument/2006/relationships/hyperlink" Target="REMITOS%20COMBUSTIBLES\N30525.pdf" TargetMode="External"/><Relationship Id="rId43" Type="http://schemas.openxmlformats.org/officeDocument/2006/relationships/hyperlink" Target="REMITOS%20COMBUSTIBLES\N29385.pdf" TargetMode="External"/><Relationship Id="rId48" Type="http://schemas.openxmlformats.org/officeDocument/2006/relationships/hyperlink" Target="REMITOS%20COMBUSTIBLES\N29623.pdf" TargetMode="External"/><Relationship Id="rId56" Type="http://schemas.openxmlformats.org/officeDocument/2006/relationships/hyperlink" Target="FACTURAS%20GND\TODO%20CAMPO%20FA%208780.pdf" TargetMode="External"/><Relationship Id="rId64" Type="http://schemas.openxmlformats.org/officeDocument/2006/relationships/table" Target="../tables/table4.xml"/><Relationship Id="rId8" Type="http://schemas.openxmlformats.org/officeDocument/2006/relationships/hyperlink" Target="REMITOS%20COMBUSTIBLES\N33466.pdf" TargetMode="External"/><Relationship Id="rId51" Type="http://schemas.openxmlformats.org/officeDocument/2006/relationships/hyperlink" Target="FACTURAS%20GND\TODO%20CAMPO%20FA8655%20(ALTINA%20JOSE).pdf" TargetMode="External"/><Relationship Id="rId3" Type="http://schemas.openxmlformats.org/officeDocument/2006/relationships/hyperlink" Target="REMITOS%20COMBUSTIBLES\N33013.pdf" TargetMode="External"/><Relationship Id="rId12" Type="http://schemas.openxmlformats.org/officeDocument/2006/relationships/hyperlink" Target="REMITOS%20COMBUSTIBLES\N33613.pdf" TargetMode="External"/><Relationship Id="rId17" Type="http://schemas.openxmlformats.org/officeDocument/2006/relationships/hyperlink" Target="REMITOS%20COMBUSTIBLES\N31461.pdf" TargetMode="External"/><Relationship Id="rId25" Type="http://schemas.openxmlformats.org/officeDocument/2006/relationships/hyperlink" Target="REMITOS%20COMBUSTIBLES\N33489.pdf" TargetMode="External"/><Relationship Id="rId33" Type="http://schemas.openxmlformats.org/officeDocument/2006/relationships/hyperlink" Target="REMITOS%20COMBUSTIBLES\N32176.pdf" TargetMode="External"/><Relationship Id="rId38" Type="http://schemas.openxmlformats.org/officeDocument/2006/relationships/hyperlink" Target="REMITOS%20COMBUSTIBLES\N30252.pdf" TargetMode="External"/><Relationship Id="rId46" Type="http://schemas.openxmlformats.org/officeDocument/2006/relationships/hyperlink" Target="REMITOS%20COMBUSTIBLES\N29196.pdf" TargetMode="External"/><Relationship Id="rId59" Type="http://schemas.openxmlformats.org/officeDocument/2006/relationships/hyperlink" Target="FACTURAS%20GND\TODO%20CAMPO%20FA%208780.pdf" TargetMode="External"/><Relationship Id="rId20" Type="http://schemas.openxmlformats.org/officeDocument/2006/relationships/hyperlink" Target="REMITOS%20COMBUSTIBLES\N33963.pdf" TargetMode="External"/><Relationship Id="rId41" Type="http://schemas.openxmlformats.org/officeDocument/2006/relationships/hyperlink" Target="REMITOS%20COMBUSTIBLES\N28814.pdf" TargetMode="External"/><Relationship Id="rId54" Type="http://schemas.openxmlformats.org/officeDocument/2006/relationships/hyperlink" Target="FACTURAS%20GND\TODO%20CAMPO%20FA%208780.pdf" TargetMode="External"/><Relationship Id="rId62" Type="http://schemas.openxmlformats.org/officeDocument/2006/relationships/hyperlink" Target="FACTURAS%20GND\TODO%20CAMPO%20FA%208780.pdf" TargetMode="External"/><Relationship Id="rId1" Type="http://schemas.openxmlformats.org/officeDocument/2006/relationships/hyperlink" Target="REMITOS%20COMBUSTIBLES\N32913.pdf" TargetMode="External"/><Relationship Id="rId6" Type="http://schemas.openxmlformats.org/officeDocument/2006/relationships/hyperlink" Target="REMITOS%20COMBUSTIBLES\N32843.pdf" TargetMode="External"/><Relationship Id="rId15" Type="http://schemas.openxmlformats.org/officeDocument/2006/relationships/hyperlink" Target="REMITOS%20COMBUSTIBLES\N30563.pdf" TargetMode="External"/><Relationship Id="rId23" Type="http://schemas.openxmlformats.org/officeDocument/2006/relationships/hyperlink" Target="REMITOS%20COMBUSTIBLES\N34337.pdf" TargetMode="External"/><Relationship Id="rId28" Type="http://schemas.openxmlformats.org/officeDocument/2006/relationships/hyperlink" Target="REMITOS%20COMBUSTIBLES\N34008.pdf" TargetMode="External"/><Relationship Id="rId36" Type="http://schemas.openxmlformats.org/officeDocument/2006/relationships/hyperlink" Target="REMITOS%20COMBUSTIBLES\N29798.pdf" TargetMode="External"/><Relationship Id="rId49" Type="http://schemas.openxmlformats.org/officeDocument/2006/relationships/hyperlink" Target="REMITOS%20COMBUSTIBLES\N31370.pdf" TargetMode="External"/><Relationship Id="rId57" Type="http://schemas.openxmlformats.org/officeDocument/2006/relationships/hyperlink" Target="FACTURAS%20GND\TODO%20CAMPO%20FA%208780.pdf" TargetMode="External"/><Relationship Id="rId10" Type="http://schemas.openxmlformats.org/officeDocument/2006/relationships/hyperlink" Target="REMITOS%20COMBUSTIBLES\N31237.pdf" TargetMode="External"/><Relationship Id="rId31" Type="http://schemas.openxmlformats.org/officeDocument/2006/relationships/hyperlink" Target="REMITOS%20COMBUSTIBLES\N34094.pdf" TargetMode="External"/><Relationship Id="rId44" Type="http://schemas.openxmlformats.org/officeDocument/2006/relationships/hyperlink" Target="REMITOS%20COMBUSTIBLES\N29574.pdf" TargetMode="External"/><Relationship Id="rId52" Type="http://schemas.openxmlformats.org/officeDocument/2006/relationships/hyperlink" Target="FACTURAS%20GND\TODO%20CAMPO%20FA%208780.pdf" TargetMode="External"/><Relationship Id="rId60" Type="http://schemas.openxmlformats.org/officeDocument/2006/relationships/hyperlink" Target="FACTURAS%20GND\TODO%20CAMPO%20FA%208780.pdf" TargetMode="External"/><Relationship Id="rId4" Type="http://schemas.openxmlformats.org/officeDocument/2006/relationships/hyperlink" Target="REMITOS%20COMBUSTIBLES\N32090.pdf" TargetMode="External"/><Relationship Id="rId9" Type="http://schemas.openxmlformats.org/officeDocument/2006/relationships/hyperlink" Target="REMITOS%20COMBUSTIBLES\N305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workbookViewId="0">
      <selection activeCell="B95" sqref="B95"/>
    </sheetView>
  </sheetViews>
  <sheetFormatPr baseColWidth="10" defaultColWidth="9.140625" defaultRowHeight="15" x14ac:dyDescent="0.25"/>
  <cols>
    <col min="1" max="1" width="13.28515625" customWidth="1"/>
    <col min="2" max="2" width="10.7109375" bestFit="1" customWidth="1"/>
    <col min="3" max="3" width="16.28515625" bestFit="1" customWidth="1"/>
    <col min="4" max="4" width="13.5703125" bestFit="1" customWidth="1"/>
    <col min="5" max="5" width="12.7109375" customWidth="1"/>
    <col min="6" max="6" width="20.7109375" customWidth="1"/>
    <col min="7" max="7" width="23.7109375" bestFit="1" customWidth="1"/>
    <col min="8" max="8" width="10.85546875" bestFit="1" customWidth="1"/>
    <col min="9" max="9" width="11.140625" customWidth="1"/>
    <col min="10" max="10" width="11.5703125" customWidth="1"/>
    <col min="11" max="11" width="10.28515625" customWidth="1"/>
  </cols>
  <sheetData>
    <row r="1" spans="1:1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1" x14ac:dyDescent="0.25">
      <c r="A2" s="1" t="str">
        <f t="shared" ref="A2:A7" si="0">"NOVIEMBRE 2024"</f>
        <v>NOVIEMBRE 2024</v>
      </c>
      <c r="B2" s="36">
        <v>45624</v>
      </c>
      <c r="C2" s="1" t="s">
        <v>11</v>
      </c>
      <c r="D2" s="3">
        <f>PROVEEDORES[[#This Row],[PESOS]]/PROVEEDORES[[#This Row],[VALOR TC USD DIVISA]]</f>
        <v>572.22118</v>
      </c>
      <c r="E2" s="4">
        <v>1000</v>
      </c>
      <c r="F2" s="4">
        <v>572221.18000000005</v>
      </c>
      <c r="G2" s="5" t="s">
        <v>12</v>
      </c>
      <c r="H2" s="6" t="s">
        <v>13</v>
      </c>
      <c r="I2" s="1" t="s">
        <v>14</v>
      </c>
      <c r="J2" s="1" t="s">
        <v>15</v>
      </c>
      <c r="K2" s="2">
        <v>45688</v>
      </c>
    </row>
    <row r="3" spans="1:11" x14ac:dyDescent="0.25">
      <c r="A3" s="1" t="str">
        <f t="shared" si="0"/>
        <v>NOVIEMBRE 2024</v>
      </c>
      <c r="B3" s="36">
        <v>45623</v>
      </c>
      <c r="C3" s="1" t="s">
        <v>16</v>
      </c>
      <c r="D3" s="3">
        <f>PROVEEDORES[[#This Row],[PESOS]]/PROVEEDORES[[#This Row],[VALOR TC USD DIVISA]]</f>
        <v>150</v>
      </c>
      <c r="E3" s="4">
        <v>1000</v>
      </c>
      <c r="F3" s="4">
        <v>150000</v>
      </c>
      <c r="G3" s="1" t="s">
        <v>17</v>
      </c>
      <c r="H3" s="6" t="s">
        <v>13</v>
      </c>
      <c r="I3" s="1" t="s">
        <v>14</v>
      </c>
      <c r="J3" s="1" t="s">
        <v>18</v>
      </c>
      <c r="K3" s="2">
        <v>45688</v>
      </c>
    </row>
    <row r="4" spans="1:11" x14ac:dyDescent="0.25">
      <c r="A4" s="1" t="str">
        <f t="shared" si="0"/>
        <v>NOVIEMBRE 2024</v>
      </c>
      <c r="B4" s="36">
        <v>45623</v>
      </c>
      <c r="C4" s="1" t="s">
        <v>19</v>
      </c>
      <c r="D4" s="3">
        <f>PROVEEDORES[[#This Row],[PESOS]]/PROVEEDORES[[#This Row],[VALOR TC USD DIVISA]]</f>
        <v>190</v>
      </c>
      <c r="E4" s="4">
        <v>1000</v>
      </c>
      <c r="F4" s="4">
        <v>190000</v>
      </c>
      <c r="G4" s="1" t="s">
        <v>17</v>
      </c>
      <c r="H4" s="6" t="s">
        <v>13</v>
      </c>
      <c r="I4" s="1" t="s">
        <v>14</v>
      </c>
      <c r="J4" s="1" t="s">
        <v>18</v>
      </c>
      <c r="K4" s="2">
        <v>45688</v>
      </c>
    </row>
    <row r="5" spans="1:11" x14ac:dyDescent="0.25">
      <c r="A5" s="1" t="str">
        <f t="shared" si="0"/>
        <v>NOVIEMBRE 2024</v>
      </c>
      <c r="B5" s="36">
        <v>45624</v>
      </c>
      <c r="C5" s="1" t="s">
        <v>20</v>
      </c>
      <c r="D5" s="3">
        <f>PROVEEDORES[[#This Row],[PESOS]]/PROVEEDORES[[#This Row],[VALOR TC USD DIVISA]]</f>
        <v>367.72746999999998</v>
      </c>
      <c r="E5" s="4">
        <v>1000</v>
      </c>
      <c r="F5" s="4">
        <v>367727.47</v>
      </c>
      <c r="G5" s="1" t="s">
        <v>21</v>
      </c>
      <c r="H5" s="6" t="s">
        <v>13</v>
      </c>
      <c r="I5" s="1" t="s">
        <v>14</v>
      </c>
      <c r="J5" s="1" t="s">
        <v>22</v>
      </c>
      <c r="K5" s="2">
        <v>45688</v>
      </c>
    </row>
    <row r="6" spans="1:11" x14ac:dyDescent="0.25">
      <c r="A6" s="1" t="str">
        <f t="shared" si="0"/>
        <v>NOVIEMBRE 2024</v>
      </c>
      <c r="B6" s="36">
        <v>45622</v>
      </c>
      <c r="C6" s="1" t="s">
        <v>23</v>
      </c>
      <c r="D6" s="3">
        <f>PROVEEDORES[[#This Row],[PESOS]]/PROVEEDORES[[#This Row],[VALOR TC USD DIVISA]]</f>
        <v>124.95332000000001</v>
      </c>
      <c r="E6" s="4">
        <v>1000</v>
      </c>
      <c r="F6" s="4">
        <v>124953.32</v>
      </c>
      <c r="G6" s="1" t="s">
        <v>24</v>
      </c>
      <c r="H6" s="6" t="s">
        <v>13</v>
      </c>
      <c r="I6" s="1" t="s">
        <v>14</v>
      </c>
      <c r="J6" s="1" t="s">
        <v>25</v>
      </c>
      <c r="K6" s="2">
        <v>45688</v>
      </c>
    </row>
    <row r="7" spans="1:11" x14ac:dyDescent="0.25">
      <c r="A7" s="1" t="str">
        <f t="shared" si="0"/>
        <v>NOVIEMBRE 2024</v>
      </c>
      <c r="B7" s="36">
        <v>45608</v>
      </c>
      <c r="C7" s="1" t="s">
        <v>26</v>
      </c>
      <c r="D7" s="3">
        <f>PROVEEDORES[[#This Row],[PESOS]]/PROVEEDORES[[#This Row],[VALOR TC USD DIVISA]]</f>
        <v>57.565519999999999</v>
      </c>
      <c r="E7" s="4">
        <v>1000</v>
      </c>
      <c r="F7" s="4">
        <v>57565.52</v>
      </c>
      <c r="G7" s="1" t="s">
        <v>27</v>
      </c>
      <c r="H7" s="6" t="s">
        <v>28</v>
      </c>
      <c r="I7" s="1" t="s">
        <v>29</v>
      </c>
      <c r="J7" s="1" t="s">
        <v>30</v>
      </c>
      <c r="K7" s="2">
        <v>45723</v>
      </c>
    </row>
    <row r="8" spans="1:11" x14ac:dyDescent="0.25">
      <c r="A8" s="1" t="str">
        <f>"DICIEMBRE 2024"</f>
        <v>DICIEMBRE 2024</v>
      </c>
      <c r="B8" s="36">
        <v>46009</v>
      </c>
      <c r="C8" s="1" t="s">
        <v>31</v>
      </c>
      <c r="D8" s="3">
        <f>PROVEEDORES[[#This Row],[PESOS]]/PROVEEDORES[[#This Row],[VALOR TC USD DIVISA]]</f>
        <v>40</v>
      </c>
      <c r="E8" s="4">
        <v>1000</v>
      </c>
      <c r="F8" s="4">
        <v>40000</v>
      </c>
      <c r="G8" s="1" t="s">
        <v>32</v>
      </c>
      <c r="H8" s="6" t="s">
        <v>13</v>
      </c>
      <c r="I8" s="1" t="s">
        <v>33</v>
      </c>
      <c r="J8" s="1"/>
      <c r="K8" s="2">
        <v>45663</v>
      </c>
    </row>
    <row r="9" spans="1:11" x14ac:dyDescent="0.25">
      <c r="A9" s="1" t="s">
        <v>34</v>
      </c>
      <c r="B9" s="36">
        <v>45653</v>
      </c>
      <c r="C9" s="1" t="s">
        <v>35</v>
      </c>
      <c r="D9" s="3">
        <f>PROVEEDORES[[#This Row],[PESOS]]/PROVEEDORES[[#This Row],[VALOR TC USD DIVISA]]</f>
        <v>402.15002000000004</v>
      </c>
      <c r="E9" s="4">
        <v>1000</v>
      </c>
      <c r="F9" s="4">
        <v>402150.02</v>
      </c>
      <c r="G9" s="1" t="s">
        <v>36</v>
      </c>
      <c r="H9" s="6" t="s">
        <v>13</v>
      </c>
      <c r="I9" s="1" t="s">
        <v>14</v>
      </c>
      <c r="J9" s="1" t="s">
        <v>37</v>
      </c>
      <c r="K9" s="2">
        <v>45703</v>
      </c>
    </row>
    <row r="10" spans="1:11" x14ac:dyDescent="0.25">
      <c r="A10" s="1" t="s">
        <v>34</v>
      </c>
      <c r="B10" s="36">
        <v>45648</v>
      </c>
      <c r="C10" s="1" t="s">
        <v>38</v>
      </c>
      <c r="D10" s="3">
        <f>PROVEEDORES[[#This Row],[PESOS]]/PROVEEDORES[[#This Row],[VALOR TC USD DIVISA]]</f>
        <v>142.31170175438595</v>
      </c>
      <c r="E10" s="4">
        <v>1140</v>
      </c>
      <c r="F10" s="4">
        <v>162235.34</v>
      </c>
      <c r="G10" s="1" t="s">
        <v>39</v>
      </c>
      <c r="H10" s="6" t="s">
        <v>13</v>
      </c>
      <c r="I10" s="1" t="s">
        <v>14</v>
      </c>
      <c r="J10" s="1" t="s">
        <v>40</v>
      </c>
      <c r="K10" s="2">
        <v>45717</v>
      </c>
    </row>
    <row r="11" spans="1:11" x14ac:dyDescent="0.25">
      <c r="A11" s="1" t="s">
        <v>34</v>
      </c>
      <c r="B11" s="36">
        <v>45648</v>
      </c>
      <c r="C11" s="1" t="s">
        <v>41</v>
      </c>
      <c r="D11" s="3">
        <f>PROVEEDORES[[#This Row],[PESOS]]/PROVEEDORES[[#This Row],[VALOR TC USD DIVISA]]</f>
        <v>149.29874561403508</v>
      </c>
      <c r="E11" s="4">
        <v>1140</v>
      </c>
      <c r="F11" s="4">
        <v>170200.57</v>
      </c>
      <c r="G11" s="1" t="s">
        <v>39</v>
      </c>
      <c r="H11" s="6" t="s">
        <v>13</v>
      </c>
      <c r="I11" s="1" t="s">
        <v>14</v>
      </c>
      <c r="J11" s="1" t="s">
        <v>40</v>
      </c>
      <c r="K11" s="2">
        <v>45717</v>
      </c>
    </row>
    <row r="12" spans="1:11" x14ac:dyDescent="0.25">
      <c r="A12" s="1" t="s">
        <v>34</v>
      </c>
      <c r="B12" s="36">
        <v>45648</v>
      </c>
      <c r="C12" s="1" t="s">
        <v>42</v>
      </c>
      <c r="D12" s="3">
        <f>PROVEEDORES[[#This Row],[PESOS]]/PROVEEDORES[[#This Row],[VALOR TC USD DIVISA]]</f>
        <v>1.701111403508772</v>
      </c>
      <c r="E12" s="4">
        <v>1140</v>
      </c>
      <c r="F12" s="4">
        <v>1939.2670000000001</v>
      </c>
      <c r="G12" s="1" t="s">
        <v>39</v>
      </c>
      <c r="H12" s="6" t="s">
        <v>13</v>
      </c>
      <c r="I12" s="1" t="s">
        <v>14</v>
      </c>
      <c r="J12" s="1" t="s">
        <v>40</v>
      </c>
      <c r="K12" s="2">
        <v>45717</v>
      </c>
    </row>
    <row r="13" spans="1:11" x14ac:dyDescent="0.25">
      <c r="A13" s="1" t="s">
        <v>34</v>
      </c>
      <c r="B13" s="36">
        <v>45648</v>
      </c>
      <c r="C13" s="1" t="s">
        <v>43</v>
      </c>
      <c r="D13" s="3">
        <f>PROVEEDORES[[#This Row],[PESOS]]/PROVEEDORES[[#This Row],[VALOR TC USD DIVISA]]</f>
        <v>193.56174561403509</v>
      </c>
      <c r="E13" s="4">
        <v>1140</v>
      </c>
      <c r="F13" s="4">
        <v>220660.39</v>
      </c>
      <c r="G13" s="1" t="s">
        <v>39</v>
      </c>
      <c r="H13" s="6" t="s">
        <v>13</v>
      </c>
      <c r="I13" s="1" t="s">
        <v>14</v>
      </c>
      <c r="J13" s="1" t="s">
        <v>40</v>
      </c>
      <c r="K13" s="2">
        <v>45717</v>
      </c>
    </row>
    <row r="14" spans="1:11" x14ac:dyDescent="0.25">
      <c r="A14" s="1" t="s">
        <v>34</v>
      </c>
      <c r="B14" s="36">
        <v>45653</v>
      </c>
      <c r="C14" s="1" t="s">
        <v>44</v>
      </c>
      <c r="D14" s="3">
        <f>PROVEEDORES[[#This Row],[PESOS]]/PROVEEDORES[[#This Row],[VALOR TC USD DIVISA]]</f>
        <v>33.684210526315788</v>
      </c>
      <c r="E14" s="4">
        <v>1140</v>
      </c>
      <c r="F14" s="4">
        <v>38400</v>
      </c>
      <c r="G14" s="1" t="s">
        <v>36</v>
      </c>
      <c r="H14" s="6" t="s">
        <v>28</v>
      </c>
      <c r="I14" s="1" t="s">
        <v>14</v>
      </c>
      <c r="J14" s="1"/>
      <c r="K14" s="2"/>
    </row>
    <row r="15" spans="1:11" x14ac:dyDescent="0.25">
      <c r="A15" s="1" t="str">
        <f>"DICIEMBRE 2024"</f>
        <v>DICIEMBRE 2024</v>
      </c>
      <c r="B15" s="36">
        <v>45655</v>
      </c>
      <c r="C15" s="1" t="s">
        <v>45</v>
      </c>
      <c r="D15" s="3">
        <f>PROVEEDORES[[#This Row],[PESOS]]/PROVEEDORES[[#This Row],[VALOR TC USD DIVISA]]</f>
        <v>393.21349122807015</v>
      </c>
      <c r="E15" s="4">
        <v>1140</v>
      </c>
      <c r="F15" s="4">
        <v>448263.38</v>
      </c>
      <c r="G15" s="1" t="s">
        <v>21</v>
      </c>
      <c r="H15" s="6" t="s">
        <v>28</v>
      </c>
      <c r="I15" s="1" t="s">
        <v>14</v>
      </c>
      <c r="J15" s="1" t="s">
        <v>46</v>
      </c>
      <c r="K15" s="2"/>
    </row>
    <row r="16" spans="1:11" x14ac:dyDescent="0.25">
      <c r="A16" s="1" t="s">
        <v>34</v>
      </c>
      <c r="B16" s="36">
        <v>45642</v>
      </c>
      <c r="C16" s="1" t="s">
        <v>47</v>
      </c>
      <c r="D16" s="3">
        <f>PROVEEDORES[[#This Row],[PESOS]]/PROVEEDORES[[#This Row],[VALOR TC USD DIVISA]]</f>
        <v>263.15789473684208</v>
      </c>
      <c r="E16" s="4">
        <v>1140</v>
      </c>
      <c r="F16" s="4">
        <v>300000</v>
      </c>
      <c r="G16" s="1" t="s">
        <v>48</v>
      </c>
      <c r="H16" s="6" t="s">
        <v>28</v>
      </c>
      <c r="I16" s="1" t="s">
        <v>14</v>
      </c>
      <c r="J16" s="1" t="s">
        <v>49</v>
      </c>
      <c r="K16" s="2">
        <v>45726</v>
      </c>
    </row>
    <row r="17" spans="1:11" x14ac:dyDescent="0.25">
      <c r="A17" s="1" t="str">
        <f>"DICIEMBRE 2024"</f>
        <v>DICIEMBRE 2024</v>
      </c>
      <c r="B17" s="36">
        <v>45657</v>
      </c>
      <c r="C17" s="35" t="s">
        <v>103</v>
      </c>
      <c r="D17" s="3">
        <f>PROVEEDORES[[#This Row],[PESOS]]/PROVEEDORES[[#This Row],[VALOR TC USD DIVISA]]</f>
        <v>299.90385964912281</v>
      </c>
      <c r="E17" s="4">
        <v>1140</v>
      </c>
      <c r="F17" s="4">
        <v>341890.4</v>
      </c>
      <c r="G17" s="1" t="s">
        <v>104</v>
      </c>
      <c r="H17" s="6" t="s">
        <v>13</v>
      </c>
      <c r="I17" s="1"/>
      <c r="J17" s="1"/>
      <c r="K17" s="2"/>
    </row>
    <row r="18" spans="1:11" x14ac:dyDescent="0.25">
      <c r="A18" s="1" t="str">
        <f>UPPER(TEXT(PROVEEDORES[[#This Row],[FECHA]],"MMMM"))</f>
        <v>-</v>
      </c>
      <c r="B18" s="36" t="s">
        <v>57</v>
      </c>
      <c r="C18" s="1" t="s">
        <v>58</v>
      </c>
      <c r="D18" s="3">
        <f>PROVEEDORES[[#This Row],[PESOS]]/PROVEEDORES[[#This Row],[VALOR TC USD DIVISA]]</f>
        <v>500</v>
      </c>
      <c r="E18" s="4">
        <v>1000</v>
      </c>
      <c r="F18" s="4">
        <v>500000</v>
      </c>
      <c r="G18" s="1" t="s">
        <v>59</v>
      </c>
      <c r="H18" s="6" t="s">
        <v>60</v>
      </c>
      <c r="I18" s="1"/>
      <c r="J18" s="1"/>
      <c r="K18" s="2"/>
    </row>
    <row r="19" spans="1:11" x14ac:dyDescent="0.25">
      <c r="A19" s="1" t="str">
        <f>UPPER(TEXT(PROVEEDORES[[#This Row],[FECHA]],"MMMM"))</f>
        <v>-</v>
      </c>
      <c r="B19" s="36" t="s">
        <v>57</v>
      </c>
      <c r="C19" s="1" t="s">
        <v>61</v>
      </c>
      <c r="D19" s="3">
        <f>PROVEEDORES[[#This Row],[PESOS]]/PROVEEDORES[[#This Row],[VALOR TC USD DIVISA]]</f>
        <v>1000</v>
      </c>
      <c r="E19" s="4">
        <v>1000</v>
      </c>
      <c r="F19" s="4">
        <v>1000000</v>
      </c>
      <c r="G19" s="1" t="s">
        <v>62</v>
      </c>
      <c r="H19" s="6" t="s">
        <v>13</v>
      </c>
      <c r="I19" s="1" t="s">
        <v>63</v>
      </c>
      <c r="J19" s="1"/>
      <c r="K19" s="2">
        <v>45681</v>
      </c>
    </row>
    <row r="20" spans="1:11" x14ac:dyDescent="0.25">
      <c r="A20" s="1" t="str">
        <f>UPPER(TEXT(PROVEEDORES[[#This Row],[FECHA]],"MMMM"))</f>
        <v>-</v>
      </c>
      <c r="B20" s="36" t="s">
        <v>57</v>
      </c>
      <c r="C20" s="1" t="s">
        <v>64</v>
      </c>
      <c r="D20" s="3">
        <f>PROVEEDORES[[#This Row],[PESOS]]/PROVEEDORES[[#This Row],[VALOR TC USD DIVISA]]</f>
        <v>3000</v>
      </c>
      <c r="E20" s="4">
        <v>1000</v>
      </c>
      <c r="F20" s="4">
        <v>3000000</v>
      </c>
      <c r="G20" s="1" t="s">
        <v>62</v>
      </c>
      <c r="H20" s="6" t="s">
        <v>28</v>
      </c>
      <c r="I20" s="1" t="s">
        <v>65</v>
      </c>
      <c r="J20" s="1"/>
      <c r="K20" s="2" t="s">
        <v>66</v>
      </c>
    </row>
    <row r="21" spans="1:11" x14ac:dyDescent="0.25">
      <c r="A21" s="1" t="s">
        <v>77</v>
      </c>
      <c r="B21" s="36">
        <v>45746</v>
      </c>
      <c r="C21" s="1" t="s">
        <v>82</v>
      </c>
      <c r="D21" s="3">
        <f>PROVEEDORES[[#This Row],[PESOS]]/PROVEEDORES[[#This Row],[VALOR TC USD DIVISA]]</f>
        <v>134.34210526315789</v>
      </c>
      <c r="E21" s="4">
        <v>1140</v>
      </c>
      <c r="F21" s="4">
        <v>153150</v>
      </c>
      <c r="G21" s="1" t="s">
        <v>24</v>
      </c>
      <c r="H21" s="6" t="s">
        <v>13</v>
      </c>
      <c r="I21" s="1" t="s">
        <v>83</v>
      </c>
      <c r="J21" s="1"/>
      <c r="K21" s="2">
        <v>45824</v>
      </c>
    </row>
    <row r="22" spans="1:11" x14ac:dyDescent="0.25">
      <c r="A22" s="1" t="str">
        <f>"ABRIL 2025"</f>
        <v>ABRIL 2025</v>
      </c>
      <c r="B22" s="36">
        <v>45756</v>
      </c>
      <c r="C22" s="34" t="s">
        <v>147</v>
      </c>
      <c r="D22" s="3">
        <f>PROVEEDORES[[#This Row],[PESOS]]/PROVEEDORES[[#This Row],[VALOR TC USD DIVISA]]</f>
        <v>941.97658771929832</v>
      </c>
      <c r="E22" s="4">
        <v>1140</v>
      </c>
      <c r="F22" s="4">
        <v>1073853.31</v>
      </c>
      <c r="G22" s="1" t="s">
        <v>719</v>
      </c>
      <c r="H22" s="6" t="s">
        <v>28</v>
      </c>
      <c r="I22" s="1" t="s">
        <v>718</v>
      </c>
      <c r="J22" s="1" t="s">
        <v>148</v>
      </c>
      <c r="K22" s="2"/>
    </row>
    <row r="23" spans="1:11" x14ac:dyDescent="0.25">
      <c r="A23" s="1" t="s">
        <v>34</v>
      </c>
      <c r="B23" s="36">
        <v>45631</v>
      </c>
      <c r="C23" s="2" t="s">
        <v>109</v>
      </c>
      <c r="D23" s="3">
        <f>PROVEEDORES[[#This Row],[PESOS]]/PROVEEDORES[[#This Row],[VALOR TC USD DIVISA]]</f>
        <v>886.64836842105262</v>
      </c>
      <c r="E23" s="4">
        <v>1140</v>
      </c>
      <c r="F23" s="4">
        <v>1010779.14</v>
      </c>
      <c r="G23" s="1" t="s">
        <v>110</v>
      </c>
      <c r="H23" s="6" t="s">
        <v>28</v>
      </c>
      <c r="I23" s="1" t="s">
        <v>65</v>
      </c>
      <c r="J23" s="1" t="s">
        <v>111</v>
      </c>
      <c r="K23" s="2">
        <v>45792</v>
      </c>
    </row>
    <row r="24" spans="1:11" x14ac:dyDescent="0.25">
      <c r="A24" s="123" t="str">
        <f t="shared" ref="A24:A33" si="1">"ENERO 2025"</f>
        <v>ENERO 2025</v>
      </c>
      <c r="B24" s="124">
        <v>45659</v>
      </c>
      <c r="C24" s="123" t="s">
        <v>50</v>
      </c>
      <c r="D24" s="126">
        <f>PROVEEDORES[[#This Row],[PESOS]]/PROVEEDORES[[#This Row],[VALOR TC USD DIVISA]]</f>
        <v>256.40350877192981</v>
      </c>
      <c r="E24" s="127">
        <v>1140</v>
      </c>
      <c r="F24" s="127">
        <v>292300</v>
      </c>
      <c r="G24" s="123" t="s">
        <v>51</v>
      </c>
      <c r="H24" s="128" t="s">
        <v>13</v>
      </c>
      <c r="I24" s="123" t="s">
        <v>14</v>
      </c>
      <c r="J24" s="123" t="s">
        <v>52</v>
      </c>
      <c r="K24" s="125">
        <v>45726</v>
      </c>
    </row>
    <row r="25" spans="1:11" x14ac:dyDescent="0.25">
      <c r="A25" s="123" t="str">
        <f t="shared" si="1"/>
        <v>ENERO 2025</v>
      </c>
      <c r="B25" s="124">
        <v>45659</v>
      </c>
      <c r="C25" s="130" t="s">
        <v>53</v>
      </c>
      <c r="D25" s="126">
        <f>PROVEEDORES[[#This Row],[PESOS]]/PROVEEDORES[[#This Row],[VALOR TC USD DIVISA]]</f>
        <v>66.543789473684214</v>
      </c>
      <c r="E25" s="131">
        <v>1140</v>
      </c>
      <c r="F25" s="127">
        <v>75859.92</v>
      </c>
      <c r="G25" s="123" t="s">
        <v>27</v>
      </c>
      <c r="H25" s="128" t="s">
        <v>28</v>
      </c>
      <c r="I25" s="123" t="s">
        <v>14</v>
      </c>
      <c r="J25" s="123" t="s">
        <v>30</v>
      </c>
      <c r="K25" s="125">
        <v>45723</v>
      </c>
    </row>
    <row r="26" spans="1:11" x14ac:dyDescent="0.25">
      <c r="A26" s="123" t="str">
        <f t="shared" si="1"/>
        <v>ENERO 2025</v>
      </c>
      <c r="B26" s="124">
        <v>45659</v>
      </c>
      <c r="C26" s="123" t="s">
        <v>54</v>
      </c>
      <c r="D26" s="126">
        <f>PROVEEDORES[[#This Row],[PESOS]]/PROVEEDORES[[#This Row],[VALOR TC USD DIVISA]]</f>
        <v>14.807640350877191</v>
      </c>
      <c r="E26" s="127">
        <v>1140</v>
      </c>
      <c r="F26" s="127">
        <v>16880.71</v>
      </c>
      <c r="G26" s="123" t="s">
        <v>55</v>
      </c>
      <c r="H26" s="128" t="s">
        <v>28</v>
      </c>
      <c r="I26" s="123" t="s">
        <v>14</v>
      </c>
      <c r="J26" s="123" t="s">
        <v>56</v>
      </c>
      <c r="K26" s="125">
        <v>45726</v>
      </c>
    </row>
    <row r="27" spans="1:11" x14ac:dyDescent="0.25">
      <c r="A27" s="123" t="str">
        <f t="shared" si="1"/>
        <v>ENERO 2025</v>
      </c>
      <c r="B27" s="124">
        <v>45680</v>
      </c>
      <c r="C27" s="130" t="s">
        <v>67</v>
      </c>
      <c r="D27" s="126">
        <f>PROVEEDORES[[#This Row],[PESOS]]/PROVEEDORES[[#This Row],[VALOR TC USD DIVISA]]</f>
        <v>26.9889649122807</v>
      </c>
      <c r="E27" s="131">
        <v>1140</v>
      </c>
      <c r="F27" s="131">
        <v>30767.42</v>
      </c>
      <c r="G27" s="123" t="s">
        <v>68</v>
      </c>
      <c r="H27" s="128" t="s">
        <v>13</v>
      </c>
      <c r="I27" s="123" t="s">
        <v>33</v>
      </c>
      <c r="J27" s="123"/>
      <c r="K27" s="125">
        <v>45681</v>
      </c>
    </row>
    <row r="28" spans="1:11" x14ac:dyDescent="0.25">
      <c r="A28" s="123" t="str">
        <f t="shared" si="1"/>
        <v>ENERO 2025</v>
      </c>
      <c r="B28" s="124">
        <v>45680</v>
      </c>
      <c r="C28" s="130" t="s">
        <v>69</v>
      </c>
      <c r="D28" s="126">
        <f>PROVEEDORES[[#This Row],[PESOS]]/PROVEEDORES[[#This Row],[VALOR TC USD DIVISA]]</f>
        <v>11.214377192982456</v>
      </c>
      <c r="E28" s="131">
        <v>1140</v>
      </c>
      <c r="F28" s="131">
        <v>12784.39</v>
      </c>
      <c r="G28" s="123" t="s">
        <v>68</v>
      </c>
      <c r="H28" s="128" t="s">
        <v>13</v>
      </c>
      <c r="I28" s="123" t="s">
        <v>33</v>
      </c>
      <c r="J28" s="123"/>
      <c r="K28" s="125">
        <v>45681</v>
      </c>
    </row>
    <row r="29" spans="1:11" x14ac:dyDescent="0.25">
      <c r="A29" s="123" t="str">
        <f t="shared" si="1"/>
        <v>ENERO 2025</v>
      </c>
      <c r="B29" s="124">
        <v>45685</v>
      </c>
      <c r="C29" s="130" t="s">
        <v>70</v>
      </c>
      <c r="D29" s="126">
        <f>PROVEEDORES[[#This Row],[PESOS]]/PROVEEDORES[[#This Row],[VALOR TC USD DIVISA]]</f>
        <v>107.89473684210526</v>
      </c>
      <c r="E29" s="127">
        <v>1140</v>
      </c>
      <c r="F29" s="127">
        <v>123000</v>
      </c>
      <c r="G29" s="123" t="s">
        <v>71</v>
      </c>
      <c r="H29" s="128" t="s">
        <v>13</v>
      </c>
      <c r="I29" s="123" t="s">
        <v>33</v>
      </c>
      <c r="J29" s="123"/>
      <c r="K29" s="125">
        <v>45681</v>
      </c>
    </row>
    <row r="30" spans="1:11" x14ac:dyDescent="0.25">
      <c r="A30" s="123" t="str">
        <f t="shared" si="1"/>
        <v>ENERO 2025</v>
      </c>
      <c r="B30" s="124">
        <v>45685</v>
      </c>
      <c r="C30" s="130" t="s">
        <v>72</v>
      </c>
      <c r="D30" s="126">
        <f>PROVEEDORES[[#This Row],[PESOS]]/PROVEEDORES[[#This Row],[VALOR TC USD DIVISA]]</f>
        <v>13.687877192982457</v>
      </c>
      <c r="E30" s="127">
        <v>1140</v>
      </c>
      <c r="F30" s="127">
        <v>15604.18</v>
      </c>
      <c r="G30" s="123" t="s">
        <v>68</v>
      </c>
      <c r="H30" s="128" t="s">
        <v>13</v>
      </c>
      <c r="I30" s="123" t="s">
        <v>33</v>
      </c>
      <c r="J30" s="123"/>
      <c r="K30" s="125">
        <v>45685</v>
      </c>
    </row>
    <row r="31" spans="1:11" x14ac:dyDescent="0.25">
      <c r="A31" s="123" t="str">
        <f t="shared" si="1"/>
        <v>ENERO 2025</v>
      </c>
      <c r="B31" s="124">
        <v>45673</v>
      </c>
      <c r="C31" s="130" t="s">
        <v>73</v>
      </c>
      <c r="D31" s="126">
        <f>PROVEEDORES[[#This Row],[PESOS]]/PROVEEDORES[[#This Row],[VALOR TC USD DIVISA]]</f>
        <v>8.9817105263157888</v>
      </c>
      <c r="E31" s="127">
        <v>1140</v>
      </c>
      <c r="F31" s="127">
        <v>10239.15</v>
      </c>
      <c r="G31" s="123" t="s">
        <v>68</v>
      </c>
      <c r="H31" s="128" t="s">
        <v>13</v>
      </c>
      <c r="I31" s="123" t="s">
        <v>33</v>
      </c>
      <c r="J31" s="123"/>
      <c r="K31" s="125">
        <v>45673</v>
      </c>
    </row>
    <row r="32" spans="1:11" x14ac:dyDescent="0.25">
      <c r="A32" s="123" t="str">
        <f t="shared" si="1"/>
        <v>ENERO 2025</v>
      </c>
      <c r="B32" s="124">
        <v>45685</v>
      </c>
      <c r="C32" s="130" t="s">
        <v>74</v>
      </c>
      <c r="D32" s="126">
        <f>PROVEEDORES[[#This Row],[PESOS]]/PROVEEDORES[[#This Row],[VALOR TC USD DIVISA]]</f>
        <v>657.89473684210532</v>
      </c>
      <c r="E32" s="127">
        <v>1140</v>
      </c>
      <c r="F32" s="127">
        <v>750000</v>
      </c>
      <c r="G32" s="123" t="s">
        <v>75</v>
      </c>
      <c r="H32" s="128" t="s">
        <v>13</v>
      </c>
      <c r="I32" s="123" t="s">
        <v>33</v>
      </c>
      <c r="J32" s="123"/>
      <c r="K32" s="125">
        <v>45686</v>
      </c>
    </row>
    <row r="33" spans="1:11" x14ac:dyDescent="0.25">
      <c r="A33" s="123" t="str">
        <f t="shared" si="1"/>
        <v>ENERO 2025</v>
      </c>
      <c r="B33" s="124">
        <v>45687</v>
      </c>
      <c r="C33" s="123" t="s">
        <v>76</v>
      </c>
      <c r="D33" s="126">
        <f>PROVEEDORES[[#This Row],[PESOS]]/PROVEEDORES[[#This Row],[VALOR TC USD DIVISA]]</f>
        <v>166.39494736842104</v>
      </c>
      <c r="E33" s="127">
        <v>1140</v>
      </c>
      <c r="F33" s="127">
        <v>189690.23999999999</v>
      </c>
      <c r="G33" s="123" t="s">
        <v>36</v>
      </c>
      <c r="H33" s="128" t="s">
        <v>28</v>
      </c>
      <c r="I33" s="123" t="s">
        <v>65</v>
      </c>
      <c r="J33" s="123"/>
      <c r="K33" s="125">
        <v>45703</v>
      </c>
    </row>
    <row r="34" spans="1:11" x14ac:dyDescent="0.25">
      <c r="A34" s="123" t="s">
        <v>77</v>
      </c>
      <c r="B34" s="124">
        <v>45744</v>
      </c>
      <c r="C34" s="123" t="s">
        <v>78</v>
      </c>
      <c r="D34" s="126">
        <f>PROVEEDORES[[#This Row],[PESOS]]/PROVEEDORES[[#This Row],[VALOR TC USD DIVISA]]</f>
        <v>302.89473684210526</v>
      </c>
      <c r="E34" s="127">
        <v>1140</v>
      </c>
      <c r="F34" s="127">
        <v>345300</v>
      </c>
      <c r="G34" s="123" t="s">
        <v>36</v>
      </c>
      <c r="H34" s="128" t="s">
        <v>28</v>
      </c>
      <c r="I34" s="123" t="s">
        <v>14</v>
      </c>
      <c r="J34" s="123" t="s">
        <v>79</v>
      </c>
      <c r="K34" s="125">
        <v>45762</v>
      </c>
    </row>
    <row r="35" spans="1:11" x14ac:dyDescent="0.25">
      <c r="A35" s="123" t="str">
        <f>"ENERO 2025"</f>
        <v>ENERO 2025</v>
      </c>
      <c r="B35" s="124">
        <v>45682</v>
      </c>
      <c r="C35" s="130" t="s">
        <v>80</v>
      </c>
      <c r="D35" s="126">
        <f>PROVEEDORES[[#This Row],[PESOS]]/PROVEEDORES[[#This Row],[VALOR TC USD DIVISA]]</f>
        <v>107.72984210526316</v>
      </c>
      <c r="E35" s="127">
        <v>1140</v>
      </c>
      <c r="F35" s="127">
        <v>122812.02</v>
      </c>
      <c r="G35" s="123" t="s">
        <v>24</v>
      </c>
      <c r="H35" s="128" t="s">
        <v>13</v>
      </c>
      <c r="I35" s="123" t="s">
        <v>33</v>
      </c>
      <c r="J35" s="123"/>
      <c r="K35" s="125">
        <v>45824</v>
      </c>
    </row>
    <row r="36" spans="1:11" x14ac:dyDescent="0.25">
      <c r="A36" s="123" t="s">
        <v>77</v>
      </c>
      <c r="B36" s="124">
        <v>45746</v>
      </c>
      <c r="C36" s="130" t="s">
        <v>81</v>
      </c>
      <c r="D36" s="126">
        <f>PROVEEDORES[[#This Row],[PESOS]]/PROVEEDORES[[#This Row],[VALOR TC USD DIVISA]]</f>
        <v>64.122807017543863</v>
      </c>
      <c r="E36" s="127">
        <v>1140</v>
      </c>
      <c r="F36" s="127">
        <v>73100</v>
      </c>
      <c r="G36" s="123" t="s">
        <v>24</v>
      </c>
      <c r="H36" s="128" t="s">
        <v>13</v>
      </c>
      <c r="I36" s="123" t="s">
        <v>33</v>
      </c>
      <c r="J36" s="123"/>
      <c r="K36" s="125">
        <v>45824</v>
      </c>
    </row>
    <row r="37" spans="1:11" x14ac:dyDescent="0.25">
      <c r="A37" s="123" t="s">
        <v>77</v>
      </c>
      <c r="B37" s="124">
        <v>45740</v>
      </c>
      <c r="C37" s="130" t="s">
        <v>84</v>
      </c>
      <c r="D37" s="126">
        <f>PROVEEDORES[[#This Row],[PESOS]]/PROVEEDORES[[#This Row],[VALOR TC USD DIVISA]]</f>
        <v>134.09052631578948</v>
      </c>
      <c r="E37" s="127">
        <v>1140</v>
      </c>
      <c r="F37" s="127">
        <v>152863.20000000001</v>
      </c>
      <c r="G37" s="123" t="s">
        <v>24</v>
      </c>
      <c r="H37" s="128" t="s">
        <v>13</v>
      </c>
      <c r="I37" s="123" t="s">
        <v>33</v>
      </c>
      <c r="J37" s="123"/>
      <c r="K37" s="125">
        <v>45824</v>
      </c>
    </row>
    <row r="38" spans="1:11" x14ac:dyDescent="0.25">
      <c r="A38" s="123" t="str">
        <f>"ENERO 2025"</f>
        <v>ENERO 2025</v>
      </c>
      <c r="B38" s="124">
        <v>45687</v>
      </c>
      <c r="C38" s="130" t="s">
        <v>85</v>
      </c>
      <c r="D38" s="126">
        <f>PROVEEDORES[[#This Row],[PESOS]]/PROVEEDORES[[#This Row],[VALOR TC USD DIVISA]]</f>
        <v>64.859184210526323</v>
      </c>
      <c r="E38" s="127">
        <v>1140</v>
      </c>
      <c r="F38" s="127">
        <v>73939.47</v>
      </c>
      <c r="G38" s="123" t="s">
        <v>86</v>
      </c>
      <c r="H38" s="128" t="s">
        <v>13</v>
      </c>
      <c r="I38" s="123" t="s">
        <v>33</v>
      </c>
      <c r="J38" s="123"/>
      <c r="K38" s="125">
        <v>45741</v>
      </c>
    </row>
    <row r="39" spans="1:11" x14ac:dyDescent="0.25">
      <c r="A39" s="123" t="s">
        <v>87</v>
      </c>
      <c r="B39" s="124">
        <v>45665</v>
      </c>
      <c r="C39" s="123" t="s">
        <v>88</v>
      </c>
      <c r="D39" s="126">
        <f>PROVEEDORES[[#This Row],[PESOS]]/PROVEEDORES[[#This Row],[VALOR TC USD DIVISA]]</f>
        <v>25.570850877192981</v>
      </c>
      <c r="E39" s="127">
        <v>1140</v>
      </c>
      <c r="F39" s="127">
        <v>29150.77</v>
      </c>
      <c r="G39" s="123" t="s">
        <v>89</v>
      </c>
      <c r="H39" s="128" t="s">
        <v>60</v>
      </c>
      <c r="I39" s="123"/>
      <c r="J39" s="123"/>
      <c r="K39" s="125"/>
    </row>
    <row r="40" spans="1:11" x14ac:dyDescent="0.25">
      <c r="A40" s="123" t="s">
        <v>90</v>
      </c>
      <c r="B40" s="124">
        <v>45705</v>
      </c>
      <c r="C40" s="130" t="s">
        <v>91</v>
      </c>
      <c r="D40" s="126">
        <f>PROVEEDORES[[#This Row],[PESOS]]/PROVEEDORES[[#This Row],[VALOR TC USD DIVISA]]</f>
        <v>41.382675438596493</v>
      </c>
      <c r="E40" s="127">
        <v>1140</v>
      </c>
      <c r="F40" s="127">
        <v>47176.25</v>
      </c>
      <c r="G40" s="123" t="s">
        <v>89</v>
      </c>
      <c r="H40" s="128" t="s">
        <v>60</v>
      </c>
      <c r="I40" s="123"/>
      <c r="J40" s="123"/>
      <c r="K40" s="125"/>
    </row>
    <row r="41" spans="1:11" x14ac:dyDescent="0.25">
      <c r="A41" s="123" t="s">
        <v>90</v>
      </c>
      <c r="B41" s="124">
        <v>45691</v>
      </c>
      <c r="C41" s="130" t="s">
        <v>92</v>
      </c>
      <c r="D41" s="126">
        <f>PROVEEDORES[[#This Row],[PESOS]]/PROVEEDORES[[#This Row],[VALOR TC USD DIVISA]]</f>
        <v>61.891701754385956</v>
      </c>
      <c r="E41" s="127">
        <v>1140</v>
      </c>
      <c r="F41" s="127">
        <v>70556.539999999994</v>
      </c>
      <c r="G41" s="123" t="s">
        <v>55</v>
      </c>
      <c r="H41" s="128" t="s">
        <v>13</v>
      </c>
      <c r="I41" s="123" t="s">
        <v>14</v>
      </c>
      <c r="J41" s="123" t="s">
        <v>56</v>
      </c>
      <c r="K41" s="125">
        <v>45726</v>
      </c>
    </row>
    <row r="42" spans="1:11" x14ac:dyDescent="0.25">
      <c r="A42" s="123" t="s">
        <v>90</v>
      </c>
      <c r="B42" s="124">
        <v>45692</v>
      </c>
      <c r="C42" s="123" t="s">
        <v>93</v>
      </c>
      <c r="D42" s="126">
        <f>PROVEEDORES[[#This Row],[PESOS]]/PROVEEDORES[[#This Row],[VALOR TC USD DIVISA]]</f>
        <v>148.83333333333334</v>
      </c>
      <c r="E42" s="127">
        <v>1140</v>
      </c>
      <c r="F42" s="127">
        <v>169670</v>
      </c>
      <c r="G42" s="123" t="s">
        <v>94</v>
      </c>
      <c r="H42" s="128" t="s">
        <v>13</v>
      </c>
      <c r="I42" s="123" t="s">
        <v>33</v>
      </c>
      <c r="J42" s="123"/>
      <c r="K42" s="125">
        <v>45702</v>
      </c>
    </row>
    <row r="43" spans="1:11" x14ac:dyDescent="0.25">
      <c r="A43" s="125" t="s">
        <v>90</v>
      </c>
      <c r="B43" s="124">
        <v>45700</v>
      </c>
      <c r="C43" s="125" t="s">
        <v>95</v>
      </c>
      <c r="D43" s="126">
        <f>PROVEEDORES[[#This Row],[PESOS]]/PROVEEDORES[[#This Row],[VALOR TC USD DIVISA]]</f>
        <v>714.60052631578947</v>
      </c>
      <c r="E43" s="127">
        <v>1140</v>
      </c>
      <c r="F43" s="127">
        <v>814644.6</v>
      </c>
      <c r="G43" s="123" t="s">
        <v>96</v>
      </c>
      <c r="H43" s="128" t="s">
        <v>28</v>
      </c>
      <c r="I43" s="123" t="s">
        <v>97</v>
      </c>
      <c r="J43" s="123" t="s">
        <v>98</v>
      </c>
      <c r="K43" s="125">
        <v>45730</v>
      </c>
    </row>
    <row r="44" spans="1:11" x14ac:dyDescent="0.25">
      <c r="A44" s="123" t="s">
        <v>90</v>
      </c>
      <c r="B44" s="124">
        <v>45713</v>
      </c>
      <c r="C44" s="129" t="s">
        <v>99</v>
      </c>
      <c r="D44" s="126">
        <f>PROVEEDORES[[#This Row],[PESOS]]/PROVEEDORES[[#This Row],[VALOR TC USD DIVISA]]</f>
        <v>251.46893859649126</v>
      </c>
      <c r="E44" s="127">
        <v>1140</v>
      </c>
      <c r="F44" s="127">
        <v>286674.59000000003</v>
      </c>
      <c r="G44" s="123" t="s">
        <v>27</v>
      </c>
      <c r="H44" s="128" t="s">
        <v>28</v>
      </c>
      <c r="I44" s="123" t="s">
        <v>14</v>
      </c>
      <c r="J44" s="123" t="s">
        <v>100</v>
      </c>
      <c r="K44" s="125">
        <v>45828</v>
      </c>
    </row>
    <row r="45" spans="1:11" x14ac:dyDescent="0.25">
      <c r="A45" s="123" t="s">
        <v>101</v>
      </c>
      <c r="B45" s="124">
        <v>45755</v>
      </c>
      <c r="C45" s="129" t="s">
        <v>102</v>
      </c>
      <c r="D45" s="126">
        <f>PROVEEDORES[[#This Row],[PESOS]]/PROVEEDORES[[#This Row],[VALOR TC USD DIVISA]]</f>
        <v>120.70366666666666</v>
      </c>
      <c r="E45" s="127">
        <v>1140</v>
      </c>
      <c r="F45" s="127">
        <v>137602.18</v>
      </c>
      <c r="G45" s="123" t="s">
        <v>27</v>
      </c>
      <c r="H45" s="128" t="s">
        <v>28</v>
      </c>
      <c r="I45" s="123" t="s">
        <v>14</v>
      </c>
      <c r="J45" s="123" t="s">
        <v>100</v>
      </c>
      <c r="K45" s="125">
        <v>45828</v>
      </c>
    </row>
    <row r="46" spans="1:11" x14ac:dyDescent="0.25">
      <c r="A46" s="123" t="s">
        <v>87</v>
      </c>
      <c r="B46" s="124">
        <v>45686</v>
      </c>
      <c r="C46" s="129" t="s">
        <v>105</v>
      </c>
      <c r="D46" s="126">
        <f>PROVEEDORES[[#This Row],[PESOS]]/PROVEEDORES[[#This Row],[VALOR TC USD DIVISA]]</f>
        <v>518.48596491228068</v>
      </c>
      <c r="E46" s="127">
        <v>1140</v>
      </c>
      <c r="F46" s="127">
        <v>591074</v>
      </c>
      <c r="G46" s="123" t="s">
        <v>104</v>
      </c>
      <c r="H46" s="128" t="s">
        <v>28</v>
      </c>
      <c r="I46" s="123" t="s">
        <v>65</v>
      </c>
      <c r="J46" s="123" t="s">
        <v>106</v>
      </c>
      <c r="K46" s="125">
        <v>45747</v>
      </c>
    </row>
    <row r="47" spans="1:11" x14ac:dyDescent="0.25">
      <c r="A47" s="123" t="str">
        <f>"MARZO 2025"</f>
        <v>MARZO 2025</v>
      </c>
      <c r="B47" s="124">
        <v>45717</v>
      </c>
      <c r="C47" s="129" t="s">
        <v>107</v>
      </c>
      <c r="D47" s="126">
        <f>PROVEEDORES[[#This Row],[PESOS]]/PROVEEDORES[[#This Row],[VALOR TC USD DIVISA]]</f>
        <v>711.7720438596491</v>
      </c>
      <c r="E47" s="127">
        <v>1140</v>
      </c>
      <c r="F47" s="127">
        <v>811420.13</v>
      </c>
      <c r="G47" s="123" t="s">
        <v>104</v>
      </c>
      <c r="H47" s="128" t="s">
        <v>28</v>
      </c>
      <c r="I47" s="123" t="s">
        <v>65</v>
      </c>
      <c r="J47" s="123" t="s">
        <v>108</v>
      </c>
      <c r="K47" s="125">
        <v>45773</v>
      </c>
    </row>
    <row r="48" spans="1:11" x14ac:dyDescent="0.25">
      <c r="A48" s="123" t="s">
        <v>87</v>
      </c>
      <c r="B48" s="124">
        <v>45663</v>
      </c>
      <c r="C48" s="125" t="s">
        <v>112</v>
      </c>
      <c r="D48" s="126">
        <f>PROVEEDORES[[#This Row],[PESOS]]/PROVEEDORES[[#This Row],[VALOR TC USD DIVISA]]</f>
        <v>1264.7545526315789</v>
      </c>
      <c r="E48" s="127">
        <v>1140</v>
      </c>
      <c r="F48" s="127">
        <v>1441820.19</v>
      </c>
      <c r="G48" s="123" t="s">
        <v>110</v>
      </c>
      <c r="H48" s="128" t="s">
        <v>28</v>
      </c>
      <c r="I48" s="123" t="s">
        <v>65</v>
      </c>
      <c r="J48" s="123" t="s">
        <v>111</v>
      </c>
      <c r="K48" s="125">
        <v>45792</v>
      </c>
    </row>
    <row r="49" spans="1:11" x14ac:dyDescent="0.25">
      <c r="A49" s="123" t="s">
        <v>87</v>
      </c>
      <c r="B49" s="124">
        <v>45664</v>
      </c>
      <c r="C49" s="125" t="s">
        <v>113</v>
      </c>
      <c r="D49" s="126">
        <f>PROVEEDORES[[#This Row],[PESOS]]/PROVEEDORES[[#This Row],[VALOR TC USD DIVISA]]</f>
        <v>53.6139649122807</v>
      </c>
      <c r="E49" s="127">
        <v>1140</v>
      </c>
      <c r="F49" s="127">
        <v>61119.92</v>
      </c>
      <c r="G49" s="123" t="s">
        <v>110</v>
      </c>
      <c r="H49" s="128" t="s">
        <v>28</v>
      </c>
      <c r="I49" s="123" t="s">
        <v>65</v>
      </c>
      <c r="J49" s="123" t="s">
        <v>114</v>
      </c>
      <c r="K49" s="125">
        <v>45777</v>
      </c>
    </row>
    <row r="50" spans="1:11" x14ac:dyDescent="0.25">
      <c r="A50" s="123" t="s">
        <v>87</v>
      </c>
      <c r="B50" s="124">
        <v>45687</v>
      </c>
      <c r="C50" s="129" t="s">
        <v>115</v>
      </c>
      <c r="D50" s="126">
        <f>PROVEEDORES[[#This Row],[PESOS]]/PROVEEDORES[[#This Row],[VALOR TC USD DIVISA]]</f>
        <v>1139.4737456140351</v>
      </c>
      <c r="E50" s="127">
        <v>1140</v>
      </c>
      <c r="F50" s="127">
        <v>1299000.07</v>
      </c>
      <c r="G50" s="123" t="s">
        <v>110</v>
      </c>
      <c r="H50" s="128" t="s">
        <v>13</v>
      </c>
      <c r="I50" s="123" t="s">
        <v>65</v>
      </c>
      <c r="J50" s="123" t="s">
        <v>116</v>
      </c>
      <c r="K50" s="125">
        <v>45716</v>
      </c>
    </row>
    <row r="51" spans="1:11" x14ac:dyDescent="0.25">
      <c r="A51" s="123" t="s">
        <v>87</v>
      </c>
      <c r="B51" s="124">
        <v>45687</v>
      </c>
      <c r="C51" s="129" t="s">
        <v>117</v>
      </c>
      <c r="D51" s="126">
        <f>PROVEEDORES[[#This Row],[PESOS]]/PROVEEDORES[[#This Row],[VALOR TC USD DIVISA]]</f>
        <v>564.70904385964923</v>
      </c>
      <c r="E51" s="127">
        <v>1140</v>
      </c>
      <c r="F51" s="127">
        <v>643768.31000000006</v>
      </c>
      <c r="G51" s="123" t="s">
        <v>110</v>
      </c>
      <c r="H51" s="128" t="s">
        <v>13</v>
      </c>
      <c r="I51" s="123" t="s">
        <v>65</v>
      </c>
      <c r="J51" s="123" t="s">
        <v>118</v>
      </c>
      <c r="K51" s="125">
        <v>45746</v>
      </c>
    </row>
    <row r="52" spans="1:11" x14ac:dyDescent="0.25">
      <c r="A52" s="123" t="s">
        <v>90</v>
      </c>
      <c r="B52" s="124">
        <v>45691</v>
      </c>
      <c r="C52" s="129" t="s">
        <v>119</v>
      </c>
      <c r="D52" s="126">
        <f>PROVEEDORES[[#This Row],[PESOS]]/PROVEEDORES[[#This Row],[VALOR TC USD DIVISA]]</f>
        <v>35.438596491228068</v>
      </c>
      <c r="E52" s="127">
        <v>1140</v>
      </c>
      <c r="F52" s="127">
        <v>40400</v>
      </c>
      <c r="G52" s="123" t="s">
        <v>110</v>
      </c>
      <c r="H52" s="128" t="s">
        <v>13</v>
      </c>
      <c r="I52" s="123" t="s">
        <v>65</v>
      </c>
      <c r="J52" s="123" t="s">
        <v>116</v>
      </c>
      <c r="K52" s="125">
        <v>45716</v>
      </c>
    </row>
    <row r="53" spans="1:11" x14ac:dyDescent="0.25">
      <c r="A53" s="123" t="s">
        <v>90</v>
      </c>
      <c r="B53" s="124">
        <v>45691</v>
      </c>
      <c r="C53" s="129" t="s">
        <v>120</v>
      </c>
      <c r="D53" s="126">
        <f>PROVEEDORES[[#This Row],[PESOS]]/PROVEEDORES[[#This Row],[VALOR TC USD DIVISA]]</f>
        <v>110.2894298245614</v>
      </c>
      <c r="E53" s="127">
        <v>1140</v>
      </c>
      <c r="F53" s="127">
        <v>125729.95</v>
      </c>
      <c r="G53" s="123" t="s">
        <v>110</v>
      </c>
      <c r="H53" s="128" t="s">
        <v>13</v>
      </c>
      <c r="I53" s="123" t="s">
        <v>65</v>
      </c>
      <c r="J53" s="123" t="s">
        <v>118</v>
      </c>
      <c r="K53" s="125">
        <v>45746</v>
      </c>
    </row>
    <row r="54" spans="1:11" x14ac:dyDescent="0.25">
      <c r="A54" s="123" t="s">
        <v>77</v>
      </c>
      <c r="B54" s="124">
        <v>45717</v>
      </c>
      <c r="C54" s="129" t="s">
        <v>121</v>
      </c>
      <c r="D54" s="126">
        <f>PROVEEDORES[[#This Row],[PESOS]]/PROVEEDORES[[#This Row],[VALOR TC USD DIVISA]]</f>
        <v>318.04669298245614</v>
      </c>
      <c r="E54" s="127">
        <v>1140</v>
      </c>
      <c r="F54" s="127">
        <v>362573.23</v>
      </c>
      <c r="G54" s="123" t="s">
        <v>110</v>
      </c>
      <c r="H54" s="128" t="s">
        <v>13</v>
      </c>
      <c r="I54" s="123" t="s">
        <v>65</v>
      </c>
      <c r="J54" s="123"/>
      <c r="K54" s="125"/>
    </row>
    <row r="55" spans="1:11" x14ac:dyDescent="0.25">
      <c r="A55" s="123" t="s">
        <v>77</v>
      </c>
      <c r="B55" s="124">
        <v>45721</v>
      </c>
      <c r="C55" s="129" t="s">
        <v>122</v>
      </c>
      <c r="D55" s="126">
        <f>PROVEEDORES[[#This Row],[PESOS]]/PROVEEDORES[[#This Row],[VALOR TC USD DIVISA]]</f>
        <v>85.256578947368425</v>
      </c>
      <c r="E55" s="127">
        <v>1140</v>
      </c>
      <c r="F55" s="127">
        <v>97192.5</v>
      </c>
      <c r="G55" s="123" t="s">
        <v>110</v>
      </c>
      <c r="H55" s="128" t="s">
        <v>13</v>
      </c>
      <c r="I55" s="123" t="s">
        <v>65</v>
      </c>
      <c r="J55" s="123"/>
      <c r="K55" s="125"/>
    </row>
    <row r="56" spans="1:11" x14ac:dyDescent="0.25">
      <c r="A56" s="123" t="s">
        <v>77</v>
      </c>
      <c r="B56" s="124">
        <v>45744</v>
      </c>
      <c r="C56" s="129" t="s">
        <v>123</v>
      </c>
      <c r="D56" s="126">
        <f>PROVEEDORES[[#This Row],[PESOS]]/PROVEEDORES[[#This Row],[VALOR TC USD DIVISA]]</f>
        <v>585.56882456140352</v>
      </c>
      <c r="E56" s="127">
        <v>1140</v>
      </c>
      <c r="F56" s="127">
        <v>667548.46</v>
      </c>
      <c r="G56" s="123" t="s">
        <v>104</v>
      </c>
      <c r="H56" s="128" t="s">
        <v>28</v>
      </c>
      <c r="I56" s="123" t="s">
        <v>65</v>
      </c>
      <c r="J56" s="123" t="s">
        <v>124</v>
      </c>
      <c r="K56" s="125">
        <v>45781</v>
      </c>
    </row>
    <row r="57" spans="1:11" x14ac:dyDescent="0.25">
      <c r="A57" s="123" t="s">
        <v>101</v>
      </c>
      <c r="B57" s="124">
        <v>45751</v>
      </c>
      <c r="C57" s="129" t="s">
        <v>125</v>
      </c>
      <c r="D57" s="126">
        <f>PROVEEDORES[[#This Row],[PESOS]]/PROVEEDORES[[#This Row],[VALOR TC USD DIVISA]]</f>
        <v>1750</v>
      </c>
      <c r="E57" s="127">
        <v>1140</v>
      </c>
      <c r="F57" s="127">
        <v>1995000</v>
      </c>
      <c r="G57" s="123" t="s">
        <v>104</v>
      </c>
      <c r="H57" s="128" t="s">
        <v>28</v>
      </c>
      <c r="I57" s="123" t="s">
        <v>65</v>
      </c>
      <c r="J57" s="123" t="s">
        <v>126</v>
      </c>
      <c r="K57" s="125">
        <v>45781</v>
      </c>
    </row>
    <row r="58" spans="1:11" x14ac:dyDescent="0.25">
      <c r="A58" s="123" t="s">
        <v>90</v>
      </c>
      <c r="B58" s="124">
        <v>45716</v>
      </c>
      <c r="C58" s="129" t="s">
        <v>127</v>
      </c>
      <c r="D58" s="126">
        <f>PROVEEDORES[[#This Row],[PESOS]]/PROVEEDORES[[#This Row],[VALOR TC USD DIVISA]]</f>
        <v>104.92881578947369</v>
      </c>
      <c r="E58" s="127">
        <v>1140</v>
      </c>
      <c r="F58" s="127">
        <v>119618.85</v>
      </c>
      <c r="G58" s="123" t="s">
        <v>128</v>
      </c>
      <c r="H58" s="128" t="s">
        <v>13</v>
      </c>
      <c r="I58" s="123" t="s">
        <v>33</v>
      </c>
      <c r="J58" s="123"/>
      <c r="K58" s="125">
        <v>45797</v>
      </c>
    </row>
    <row r="59" spans="1:11" x14ac:dyDescent="0.25">
      <c r="A59" s="123" t="s">
        <v>77</v>
      </c>
      <c r="B59" s="124">
        <v>45723</v>
      </c>
      <c r="C59" s="129" t="s">
        <v>129</v>
      </c>
      <c r="D59" s="126">
        <f>PROVEEDORES[[#This Row],[PESOS]]/PROVEEDORES[[#This Row],[VALOR TC USD DIVISA]]</f>
        <v>23.032456140350877</v>
      </c>
      <c r="E59" s="127">
        <v>1140</v>
      </c>
      <c r="F59" s="127">
        <v>26257</v>
      </c>
      <c r="G59" s="123" t="s">
        <v>130</v>
      </c>
      <c r="H59" s="128" t="s">
        <v>13</v>
      </c>
      <c r="I59" s="123" t="s">
        <v>33</v>
      </c>
      <c r="J59" s="123"/>
      <c r="K59" s="125">
        <v>45793</v>
      </c>
    </row>
    <row r="60" spans="1:11" x14ac:dyDescent="0.25">
      <c r="A60" s="123" t="s">
        <v>77</v>
      </c>
      <c r="B60" s="124">
        <v>45721</v>
      </c>
      <c r="C60" s="129" t="s">
        <v>131</v>
      </c>
      <c r="D60" s="126">
        <f>PROVEEDORES[[#This Row],[PESOS]]/PROVEEDORES[[#This Row],[VALOR TC USD DIVISA]]</f>
        <v>41.7258947368421</v>
      </c>
      <c r="E60" s="127">
        <v>1140</v>
      </c>
      <c r="F60" s="127">
        <v>47567.519999999997</v>
      </c>
      <c r="G60" s="123" t="s">
        <v>55</v>
      </c>
      <c r="H60" s="128" t="s">
        <v>28</v>
      </c>
      <c r="I60" s="123" t="s">
        <v>14</v>
      </c>
      <c r="J60" s="123" t="s">
        <v>132</v>
      </c>
      <c r="K60" s="125">
        <v>45775</v>
      </c>
    </row>
    <row r="61" spans="1:11" x14ac:dyDescent="0.25">
      <c r="A61" s="132" t="str">
        <f>"MARZO 2025"</f>
        <v>MARZO 2025</v>
      </c>
      <c r="B61" s="124">
        <v>45737</v>
      </c>
      <c r="C61" s="130" t="s">
        <v>133</v>
      </c>
      <c r="D61" s="126">
        <f>PROVEEDORES[[#This Row],[PESOS]]/PROVEEDORES[[#This Row],[VALOR TC USD DIVISA]]</f>
        <v>436.38208771929828</v>
      </c>
      <c r="E61" s="127">
        <v>1140</v>
      </c>
      <c r="F61" s="127">
        <v>497475.58</v>
      </c>
      <c r="G61" s="123" t="s">
        <v>134</v>
      </c>
      <c r="H61" s="128" t="s">
        <v>60</v>
      </c>
      <c r="I61" s="123"/>
      <c r="J61" s="123"/>
      <c r="K61" s="125"/>
    </row>
    <row r="62" spans="1:11" x14ac:dyDescent="0.25">
      <c r="A62" s="132" t="str">
        <f>"MARZO 2025"</f>
        <v>MARZO 2025</v>
      </c>
      <c r="B62" s="124">
        <v>45737</v>
      </c>
      <c r="C62" s="130" t="s">
        <v>135</v>
      </c>
      <c r="D62" s="126">
        <f>PROVEEDORES[[#This Row],[PESOS]]/PROVEEDORES[[#This Row],[VALOR TC USD DIVISA]]</f>
        <v>537.1029561403509</v>
      </c>
      <c r="E62" s="127">
        <v>1140</v>
      </c>
      <c r="F62" s="127">
        <v>612297.37</v>
      </c>
      <c r="G62" s="123" t="s">
        <v>134</v>
      </c>
      <c r="H62" s="128" t="s">
        <v>60</v>
      </c>
      <c r="I62" s="123"/>
      <c r="J62" s="123"/>
      <c r="K62" s="125"/>
    </row>
    <row r="63" spans="1:11" x14ac:dyDescent="0.25">
      <c r="A63" s="132" t="s">
        <v>77</v>
      </c>
      <c r="B63" s="124">
        <v>45747</v>
      </c>
      <c r="C63" s="130" t="s">
        <v>136</v>
      </c>
      <c r="D63" s="126">
        <f>PROVEEDORES[[#This Row],[PESOS]]/PROVEEDORES[[#This Row],[VALOR TC USD DIVISA]]</f>
        <v>145.75393859649122</v>
      </c>
      <c r="E63" s="127">
        <v>1140</v>
      </c>
      <c r="F63" s="127">
        <v>166159.49</v>
      </c>
      <c r="G63" s="123" t="s">
        <v>134</v>
      </c>
      <c r="H63" s="128" t="s">
        <v>60</v>
      </c>
      <c r="I63" s="123"/>
      <c r="J63" s="123"/>
      <c r="K63" s="125"/>
    </row>
    <row r="64" spans="1:11" x14ac:dyDescent="0.25">
      <c r="A64" s="132" t="str">
        <f>"MARZO 2025"</f>
        <v>MARZO 2025</v>
      </c>
      <c r="B64" s="124">
        <v>45741</v>
      </c>
      <c r="C64" s="130" t="s">
        <v>137</v>
      </c>
      <c r="D64" s="126">
        <f>PROVEEDORES[[#This Row],[PESOS]]/PROVEEDORES[[#This Row],[VALOR TC USD DIVISA]]</f>
        <v>43.859649122807021</v>
      </c>
      <c r="E64" s="127">
        <v>1140</v>
      </c>
      <c r="F64" s="127">
        <v>50000</v>
      </c>
      <c r="G64" s="123" t="s">
        <v>32</v>
      </c>
      <c r="H64" s="128" t="s">
        <v>13</v>
      </c>
      <c r="I64" s="123" t="s">
        <v>33</v>
      </c>
      <c r="J64" s="123"/>
      <c r="K64" s="125">
        <v>45756</v>
      </c>
    </row>
    <row r="65" spans="1:11" x14ac:dyDescent="0.25">
      <c r="A65" s="123" t="str">
        <f>"ABRIL 2025"</f>
        <v>ABRIL 2025</v>
      </c>
      <c r="B65" s="124">
        <v>45748</v>
      </c>
      <c r="C65" s="130" t="s">
        <v>138</v>
      </c>
      <c r="D65" s="126">
        <f>PROVEEDORES[[#This Row],[PESOS]]/PROVEEDORES[[#This Row],[VALOR TC USD DIVISA]]</f>
        <v>244.12280701754386</v>
      </c>
      <c r="E65" s="127">
        <v>1140</v>
      </c>
      <c r="F65" s="127">
        <v>278300</v>
      </c>
      <c r="G65" s="123" t="s">
        <v>139</v>
      </c>
      <c r="H65" s="128" t="s">
        <v>28</v>
      </c>
      <c r="I65" s="123" t="s">
        <v>29</v>
      </c>
      <c r="J65" s="123" t="s">
        <v>140</v>
      </c>
      <c r="K65" s="125">
        <v>45781</v>
      </c>
    </row>
    <row r="66" spans="1:11" x14ac:dyDescent="0.25">
      <c r="A66" s="123" t="s">
        <v>77</v>
      </c>
      <c r="B66" s="124">
        <v>45730</v>
      </c>
      <c r="C66" s="123" t="s">
        <v>141</v>
      </c>
      <c r="D66" s="126">
        <f>PROVEEDORES[[#This Row],[PESOS]]/PROVEEDORES[[#This Row],[VALOR TC USD DIVISA]]</f>
        <v>157.81322807017543</v>
      </c>
      <c r="E66" s="127">
        <v>1140</v>
      </c>
      <c r="F66" s="127">
        <v>179907.08</v>
      </c>
      <c r="G66" s="123" t="s">
        <v>142</v>
      </c>
      <c r="H66" s="128" t="s">
        <v>28</v>
      </c>
      <c r="I66" s="123" t="s">
        <v>97</v>
      </c>
      <c r="J66" s="123" t="s">
        <v>143</v>
      </c>
      <c r="K66" s="125">
        <v>45798</v>
      </c>
    </row>
    <row r="67" spans="1:11" x14ac:dyDescent="0.25">
      <c r="A67" s="123" t="s">
        <v>90</v>
      </c>
      <c r="B67" s="124">
        <v>45716</v>
      </c>
      <c r="C67" s="130" t="s">
        <v>144</v>
      </c>
      <c r="D67" s="126">
        <f>PROVEEDORES[[#This Row],[PESOS]]/PROVEEDORES[[#This Row],[VALOR TC USD DIVISA]]</f>
        <v>218.75677192982457</v>
      </c>
      <c r="E67" s="127">
        <v>1140</v>
      </c>
      <c r="F67" s="127">
        <v>249382.72</v>
      </c>
      <c r="G67" s="123" t="s">
        <v>12</v>
      </c>
      <c r="H67" s="128" t="s">
        <v>28</v>
      </c>
      <c r="I67" s="123" t="s">
        <v>14</v>
      </c>
      <c r="J67" s="123" t="s">
        <v>145</v>
      </c>
      <c r="K67" s="125">
        <v>45806</v>
      </c>
    </row>
    <row r="68" spans="1:11" x14ac:dyDescent="0.25">
      <c r="A68" s="123" t="str">
        <f t="shared" ref="A68:A73" si="2">"ABRIL 2025"</f>
        <v>ABRIL 2025</v>
      </c>
      <c r="B68" s="124">
        <v>45756</v>
      </c>
      <c r="C68" s="130" t="s">
        <v>146</v>
      </c>
      <c r="D68" s="126">
        <f>PROVEEDORES[[#This Row],[PESOS]]/PROVEEDORES[[#This Row],[VALOR TC USD DIVISA]]</f>
        <v>47.232210526315789</v>
      </c>
      <c r="E68" s="127">
        <v>1140</v>
      </c>
      <c r="F68" s="127">
        <v>53844.72</v>
      </c>
      <c r="G68" s="123" t="s">
        <v>89</v>
      </c>
      <c r="H68" s="128" t="s">
        <v>60</v>
      </c>
      <c r="I68" s="123"/>
      <c r="J68" s="123"/>
      <c r="K68" s="125"/>
    </row>
    <row r="69" spans="1:11" x14ac:dyDescent="0.25">
      <c r="A69" s="123" t="str">
        <f t="shared" si="2"/>
        <v>ABRIL 2025</v>
      </c>
      <c r="B69" s="124">
        <v>45769</v>
      </c>
      <c r="C69" s="130" t="s">
        <v>149</v>
      </c>
      <c r="D69" s="126">
        <f>PROVEEDORES[[#This Row],[PESOS]]/PROVEEDORES[[#This Row],[VALOR TC USD DIVISA]]</f>
        <v>1776.3157894736842</v>
      </c>
      <c r="E69" s="127">
        <v>1140</v>
      </c>
      <c r="F69" s="127">
        <v>2025000</v>
      </c>
      <c r="G69" s="123" t="s">
        <v>104</v>
      </c>
      <c r="H69" s="128" t="s">
        <v>28</v>
      </c>
      <c r="I69" s="123" t="s">
        <v>97</v>
      </c>
      <c r="J69" s="123" t="s">
        <v>150</v>
      </c>
      <c r="K69" s="125">
        <v>45800</v>
      </c>
    </row>
    <row r="70" spans="1:11" x14ac:dyDescent="0.25">
      <c r="A70" s="123" t="str">
        <f t="shared" si="2"/>
        <v>ABRIL 2025</v>
      </c>
      <c r="B70" s="124">
        <v>45769</v>
      </c>
      <c r="C70" s="130" t="s">
        <v>151</v>
      </c>
      <c r="D70" s="126">
        <f>PROVEEDORES[[#This Row],[PESOS]]/PROVEEDORES[[#This Row],[VALOR TC USD DIVISA]]</f>
        <v>355.26315789473682</v>
      </c>
      <c r="E70" s="127">
        <v>1140</v>
      </c>
      <c r="F70" s="127">
        <v>405000</v>
      </c>
      <c r="G70" s="123" t="s">
        <v>104</v>
      </c>
      <c r="H70" s="128" t="s">
        <v>28</v>
      </c>
      <c r="I70" s="123" t="s">
        <v>97</v>
      </c>
      <c r="J70" s="123" t="s">
        <v>152</v>
      </c>
      <c r="K70" s="125">
        <v>45810</v>
      </c>
    </row>
    <row r="71" spans="1:11" x14ac:dyDescent="0.25">
      <c r="A71" s="123" t="str">
        <f t="shared" si="2"/>
        <v>ABRIL 2025</v>
      </c>
      <c r="B71" s="124">
        <v>45770</v>
      </c>
      <c r="C71" s="130" t="s">
        <v>153</v>
      </c>
      <c r="D71" s="126">
        <f>PROVEEDORES[[#This Row],[PESOS]]/PROVEEDORES[[#This Row],[VALOR TC USD DIVISA]]</f>
        <v>131.95725438596492</v>
      </c>
      <c r="E71" s="127">
        <v>1140</v>
      </c>
      <c r="F71" s="127">
        <v>150431.26999999999</v>
      </c>
      <c r="G71" s="123" t="s">
        <v>134</v>
      </c>
      <c r="H71" s="128" t="s">
        <v>60</v>
      </c>
      <c r="I71" s="123"/>
      <c r="J71" s="123"/>
      <c r="K71" s="125"/>
    </row>
    <row r="72" spans="1:11" x14ac:dyDescent="0.25">
      <c r="A72" s="123" t="str">
        <f t="shared" si="2"/>
        <v>ABRIL 2025</v>
      </c>
      <c r="B72" s="124">
        <v>45752</v>
      </c>
      <c r="C72" s="130" t="s">
        <v>154</v>
      </c>
      <c r="D72" s="126">
        <f>PROVEEDORES[[#This Row],[PESOS]]/PROVEEDORES[[#This Row],[VALOR TC USD DIVISA]]</f>
        <v>1554.9702017543859</v>
      </c>
      <c r="E72" s="127">
        <v>1140</v>
      </c>
      <c r="F72" s="127">
        <v>1772666.03</v>
      </c>
      <c r="G72" s="123" t="s">
        <v>110</v>
      </c>
      <c r="H72" s="128" t="s">
        <v>28</v>
      </c>
      <c r="I72" s="123" t="s">
        <v>65</v>
      </c>
      <c r="J72" s="123"/>
      <c r="K72" s="125">
        <v>45814</v>
      </c>
    </row>
    <row r="73" spans="1:11" x14ac:dyDescent="0.25">
      <c r="A73" s="123" t="str">
        <f t="shared" si="2"/>
        <v>ABRIL 2025</v>
      </c>
      <c r="B73" s="124">
        <v>45769</v>
      </c>
      <c r="C73" s="130" t="s">
        <v>155</v>
      </c>
      <c r="D73" s="126">
        <f>PROVEEDORES[[#This Row],[PESOS]]/PROVEEDORES[[#This Row],[VALOR TC USD DIVISA]]</f>
        <v>69.298245614035082</v>
      </c>
      <c r="E73" s="127">
        <v>1140</v>
      </c>
      <c r="F73" s="127">
        <v>79000</v>
      </c>
      <c r="G73" s="123" t="s">
        <v>17</v>
      </c>
      <c r="H73" s="128" t="s">
        <v>60</v>
      </c>
      <c r="I73" s="123"/>
      <c r="J73" s="123"/>
      <c r="K73" s="125"/>
    </row>
    <row r="74" spans="1:11" x14ac:dyDescent="0.25">
      <c r="A74" s="123" t="s">
        <v>77</v>
      </c>
      <c r="B74" s="124">
        <v>45737</v>
      </c>
      <c r="C74" s="130" t="s">
        <v>156</v>
      </c>
      <c r="D74" s="126">
        <f>PROVEEDORES[[#This Row],[PESOS]]/PROVEEDORES[[#This Row],[VALOR TC USD DIVISA]]</f>
        <v>145.61403508771929</v>
      </c>
      <c r="E74" s="127">
        <v>1140</v>
      </c>
      <c r="F74" s="127">
        <v>166000</v>
      </c>
      <c r="G74" s="123" t="s">
        <v>157</v>
      </c>
      <c r="H74" s="128" t="s">
        <v>28</v>
      </c>
      <c r="I74" s="123" t="s">
        <v>14</v>
      </c>
      <c r="J74" s="123" t="s">
        <v>158</v>
      </c>
      <c r="K74" s="125">
        <v>45823</v>
      </c>
    </row>
    <row r="75" spans="1:11" x14ac:dyDescent="0.25">
      <c r="A75" s="123" t="str">
        <f>"ABRIL 2025"</f>
        <v>ABRIL 2025</v>
      </c>
      <c r="B75" s="124">
        <v>45769</v>
      </c>
      <c r="C75" s="130" t="s">
        <v>159</v>
      </c>
      <c r="D75" s="126">
        <f>PROVEEDORES[[#This Row],[PESOS]]/PROVEEDORES[[#This Row],[VALOR TC USD DIVISA]]</f>
        <v>64.245614035087726</v>
      </c>
      <c r="E75" s="127">
        <v>1140</v>
      </c>
      <c r="F75" s="127">
        <v>73240</v>
      </c>
      <c r="G75" s="123" t="s">
        <v>36</v>
      </c>
      <c r="H75" s="128" t="s">
        <v>13</v>
      </c>
      <c r="I75" s="123" t="s">
        <v>14</v>
      </c>
      <c r="J75" s="123" t="s">
        <v>160</v>
      </c>
      <c r="K75" s="125">
        <v>45808</v>
      </c>
    </row>
    <row r="76" spans="1:11" x14ac:dyDescent="0.25">
      <c r="A76" s="123" t="str">
        <f>"ABRIL 2025"</f>
        <v>ABRIL 2025</v>
      </c>
      <c r="B76" s="124">
        <v>45776</v>
      </c>
      <c r="C76" s="130" t="s">
        <v>161</v>
      </c>
      <c r="D76" s="126">
        <f>PROVEEDORES[[#This Row],[PESOS]]/PROVEEDORES[[#This Row],[VALOR TC USD DIVISA]]</f>
        <v>43.026315789473685</v>
      </c>
      <c r="E76" s="127">
        <v>1140</v>
      </c>
      <c r="F76" s="127">
        <v>49050</v>
      </c>
      <c r="G76" s="123" t="s">
        <v>36</v>
      </c>
      <c r="H76" s="128" t="s">
        <v>13</v>
      </c>
      <c r="I76" s="123" t="s">
        <v>14</v>
      </c>
      <c r="J76" s="123" t="s">
        <v>160</v>
      </c>
      <c r="K76" s="125">
        <v>45808</v>
      </c>
    </row>
    <row r="77" spans="1:11" x14ac:dyDescent="0.25">
      <c r="A77" s="123" t="str">
        <f>"ABRIL 2025"</f>
        <v>ABRIL 2025</v>
      </c>
      <c r="B77" s="124">
        <v>45772</v>
      </c>
      <c r="C77" s="130" t="s">
        <v>162</v>
      </c>
      <c r="D77" s="126">
        <f>PROVEEDORES[[#This Row],[PESOS]]/PROVEEDORES[[#This Row],[VALOR TC USD DIVISA]]</f>
        <v>218.43620175438596</v>
      </c>
      <c r="E77" s="127">
        <v>1140</v>
      </c>
      <c r="F77" s="127">
        <v>249017.27</v>
      </c>
      <c r="G77" s="123" t="s">
        <v>163</v>
      </c>
      <c r="H77" s="128" t="s">
        <v>60</v>
      </c>
      <c r="I77" s="123"/>
      <c r="J77" s="123"/>
      <c r="K77" s="125"/>
    </row>
    <row r="78" spans="1:11" x14ac:dyDescent="0.25">
      <c r="A78" s="123" t="str">
        <f>UPPER(TEXT(PROVEEDORES[[#This Row],[FECHA]],"MMMM"))</f>
        <v>MAYO</v>
      </c>
      <c r="B78" s="124">
        <v>45798</v>
      </c>
      <c r="C78" s="123" t="s">
        <v>164</v>
      </c>
      <c r="D78" s="126">
        <f>PROVEEDORES[[#This Row],[PESOS]]/PROVEEDORES[[#This Row],[VALOR TC USD DIVISA]]</f>
        <v>218.43620175438596</v>
      </c>
      <c r="E78" s="127">
        <v>1140</v>
      </c>
      <c r="F78" s="127">
        <v>249017.27</v>
      </c>
      <c r="G78" s="123" t="s">
        <v>163</v>
      </c>
      <c r="H78" s="128" t="s">
        <v>60</v>
      </c>
      <c r="I78" s="123"/>
      <c r="J78" s="123"/>
      <c r="K78" s="125"/>
    </row>
    <row r="79" spans="1:11" x14ac:dyDescent="0.25">
      <c r="A79" s="123" t="str">
        <f t="shared" ref="A79:A84" si="3">"MAYO 2025"</f>
        <v>MAYO 2025</v>
      </c>
      <c r="B79" s="124">
        <v>45782</v>
      </c>
      <c r="C79" s="130" t="s">
        <v>165</v>
      </c>
      <c r="D79" s="126">
        <f>PROVEEDORES[[#This Row],[PESOS]]/PROVEEDORES[[#This Row],[VALOR TC USD DIVISA]]</f>
        <v>24.340105263157895</v>
      </c>
      <c r="E79" s="127">
        <v>1140</v>
      </c>
      <c r="F79" s="127">
        <v>27747.72</v>
      </c>
      <c r="G79" s="123" t="s">
        <v>55</v>
      </c>
      <c r="H79" s="128" t="s">
        <v>13</v>
      </c>
      <c r="I79" s="123" t="s">
        <v>33</v>
      </c>
      <c r="J79" s="123"/>
      <c r="K79" s="125">
        <v>45797</v>
      </c>
    </row>
    <row r="80" spans="1:11" x14ac:dyDescent="0.25">
      <c r="A80" s="123" t="str">
        <f t="shared" si="3"/>
        <v>MAYO 2025</v>
      </c>
      <c r="B80" s="124">
        <v>45421</v>
      </c>
      <c r="C80" s="130" t="s">
        <v>166</v>
      </c>
      <c r="D80" s="126">
        <f>PROVEEDORES[[#This Row],[PESOS]]/PROVEEDORES[[#This Row],[VALOR TC USD DIVISA]]</f>
        <v>25.571087719298248</v>
      </c>
      <c r="E80" s="127">
        <v>1140</v>
      </c>
      <c r="F80" s="127">
        <v>29151.040000000001</v>
      </c>
      <c r="G80" s="123" t="s">
        <v>89</v>
      </c>
      <c r="H80" s="128" t="s">
        <v>60</v>
      </c>
      <c r="I80" s="123"/>
      <c r="J80" s="123"/>
      <c r="K80" s="125"/>
    </row>
    <row r="81" spans="1:11" x14ac:dyDescent="0.25">
      <c r="A81" s="123" t="str">
        <f t="shared" si="3"/>
        <v>MAYO 2025</v>
      </c>
      <c r="B81" s="124">
        <v>45780</v>
      </c>
      <c r="C81" s="123" t="s">
        <v>167</v>
      </c>
      <c r="D81" s="126">
        <f>PROVEEDORES[[#This Row],[PESOS]]/PROVEEDORES[[#This Row],[VALOR TC USD DIVISA]]</f>
        <v>1732.2366754385966</v>
      </c>
      <c r="E81" s="127">
        <v>1140</v>
      </c>
      <c r="F81" s="127">
        <v>1974749.81</v>
      </c>
      <c r="G81" s="123" t="s">
        <v>110</v>
      </c>
      <c r="H81" s="128" t="s">
        <v>28</v>
      </c>
      <c r="I81" s="123" t="s">
        <v>65</v>
      </c>
      <c r="J81" s="123"/>
      <c r="K81" s="125">
        <v>45824</v>
      </c>
    </row>
    <row r="82" spans="1:11" x14ac:dyDescent="0.25">
      <c r="A82" s="123" t="str">
        <f t="shared" si="3"/>
        <v>MAYO 2025</v>
      </c>
      <c r="B82" s="124">
        <v>45790</v>
      </c>
      <c r="C82" s="123" t="s">
        <v>168</v>
      </c>
      <c r="D82" s="126">
        <f>PROVEEDORES[[#This Row],[PESOS]]/PROVEEDORES[[#This Row],[VALOR TC USD DIVISA]]</f>
        <v>403.50877192982455</v>
      </c>
      <c r="E82" s="127">
        <v>1140</v>
      </c>
      <c r="F82" s="127">
        <v>460000</v>
      </c>
      <c r="G82" s="123" t="s">
        <v>48</v>
      </c>
      <c r="H82" s="128" t="s">
        <v>60</v>
      </c>
      <c r="I82" s="123"/>
      <c r="J82" s="123"/>
      <c r="K82" s="125"/>
    </row>
    <row r="83" spans="1:11" x14ac:dyDescent="0.25">
      <c r="A83" s="123" t="str">
        <f t="shared" si="3"/>
        <v>MAYO 2025</v>
      </c>
      <c r="B83" s="124">
        <v>45790</v>
      </c>
      <c r="C83" s="123" t="s">
        <v>169</v>
      </c>
      <c r="D83" s="126">
        <f>PROVEEDORES[[#This Row],[PESOS]]/PROVEEDORES[[#This Row],[VALOR TC USD DIVISA]]</f>
        <v>359.64912280701753</v>
      </c>
      <c r="E83" s="127">
        <v>1140</v>
      </c>
      <c r="F83" s="127">
        <v>410000</v>
      </c>
      <c r="G83" s="123" t="s">
        <v>48</v>
      </c>
      <c r="H83" s="128" t="s">
        <v>60</v>
      </c>
      <c r="I83" s="123"/>
      <c r="J83" s="123"/>
      <c r="K83" s="125"/>
    </row>
    <row r="84" spans="1:11" x14ac:dyDescent="0.25">
      <c r="A84" s="123" t="str">
        <f t="shared" si="3"/>
        <v>MAYO 2025</v>
      </c>
      <c r="B84" s="124">
        <v>45789</v>
      </c>
      <c r="C84" s="130" t="s">
        <v>170</v>
      </c>
      <c r="D84" s="126">
        <f>PROVEEDORES[[#This Row],[PESOS]]/PROVEEDORES[[#This Row],[VALOR TC USD DIVISA]]</f>
        <v>46.491228070175438</v>
      </c>
      <c r="E84" s="127">
        <v>1140</v>
      </c>
      <c r="F84" s="127">
        <v>53000</v>
      </c>
      <c r="G84" s="123" t="s">
        <v>171</v>
      </c>
      <c r="H84" s="128" t="s">
        <v>13</v>
      </c>
      <c r="I84" s="123" t="s">
        <v>33</v>
      </c>
      <c r="J84" s="123"/>
      <c r="K84" s="125">
        <v>45797</v>
      </c>
    </row>
    <row r="85" spans="1:11" x14ac:dyDescent="0.25">
      <c r="A85" s="123" t="s">
        <v>101</v>
      </c>
      <c r="B85" s="124">
        <v>45771</v>
      </c>
      <c r="C85" s="130" t="s">
        <v>172</v>
      </c>
      <c r="D85" s="126">
        <f>PROVEEDORES[[#This Row],[PESOS]]/PROVEEDORES[[#This Row],[VALOR TC USD DIVISA]]</f>
        <v>67.960605263157888</v>
      </c>
      <c r="E85" s="127">
        <v>1140</v>
      </c>
      <c r="F85" s="127">
        <v>77475.09</v>
      </c>
      <c r="G85" s="123" t="s">
        <v>173</v>
      </c>
      <c r="H85" s="128" t="s">
        <v>28</v>
      </c>
      <c r="I85" s="123" t="s">
        <v>97</v>
      </c>
      <c r="J85" s="123" t="s">
        <v>174</v>
      </c>
      <c r="K85" s="125">
        <v>45812</v>
      </c>
    </row>
    <row r="86" spans="1:11" x14ac:dyDescent="0.25">
      <c r="A86" s="123" t="str">
        <f>UPPER(TEXT(PROVEEDORES[[#This Row],[FECHA]],"MMMM"))</f>
        <v>MAYO</v>
      </c>
      <c r="B86" s="124">
        <v>45806</v>
      </c>
      <c r="C86" s="130" t="s">
        <v>176</v>
      </c>
      <c r="D86" s="126">
        <f>PROVEEDORES[[#This Row],[PESOS]]/PROVEEDORES[[#This Row],[VALOR TC USD DIVISA]]</f>
        <v>32.466210526315791</v>
      </c>
      <c r="E86" s="127">
        <v>1140</v>
      </c>
      <c r="F86" s="127">
        <v>37011.480000000003</v>
      </c>
      <c r="G86" s="123" t="s">
        <v>86</v>
      </c>
      <c r="H86" s="128" t="s">
        <v>60</v>
      </c>
      <c r="I86" s="123"/>
      <c r="J86" s="123"/>
      <c r="K86" s="125"/>
    </row>
    <row r="87" spans="1:11" x14ac:dyDescent="0.25">
      <c r="A87" s="123" t="str">
        <f>UPPER(TEXT(PROVEEDORES[[#This Row],[FECHA]],"MMMM"))</f>
        <v>MAYO</v>
      </c>
      <c r="B87" s="124">
        <v>45806</v>
      </c>
      <c r="C87" s="130" t="s">
        <v>177</v>
      </c>
      <c r="D87" s="126">
        <f>PROVEEDORES[[#This Row],[PESOS]]/PROVEEDORES[[#This Row],[VALOR TC USD DIVISA]]</f>
        <v>124.75942105263157</v>
      </c>
      <c r="E87" s="127">
        <v>1140</v>
      </c>
      <c r="F87" s="127">
        <v>142225.74</v>
      </c>
      <c r="G87" s="123" t="s">
        <v>12</v>
      </c>
      <c r="H87" s="128" t="s">
        <v>60</v>
      </c>
      <c r="I87" s="123"/>
      <c r="J87" s="123"/>
      <c r="K87" s="125"/>
    </row>
    <row r="88" spans="1:11" x14ac:dyDescent="0.25">
      <c r="A88" s="1" t="s">
        <v>101</v>
      </c>
      <c r="B88" s="36">
        <v>45768</v>
      </c>
      <c r="C88" s="34" t="s">
        <v>175</v>
      </c>
      <c r="D88" s="3">
        <f>PROVEEDORES[[#This Row],[PESOS]]/PROVEEDORES[[#This Row],[VALOR TC USD DIVISA]]</f>
        <v>112.19671929824561</v>
      </c>
      <c r="E88" s="4">
        <v>1140</v>
      </c>
      <c r="F88" s="4">
        <v>127904.26</v>
      </c>
      <c r="G88" s="1" t="s">
        <v>173</v>
      </c>
      <c r="H88" s="6" t="s">
        <v>28</v>
      </c>
      <c r="I88" s="1" t="s">
        <v>97</v>
      </c>
      <c r="J88" s="1" t="s">
        <v>174</v>
      </c>
      <c r="K88" s="2">
        <v>45812</v>
      </c>
    </row>
    <row r="89" spans="1:11" x14ac:dyDescent="0.25">
      <c r="A89" s="1" t="str">
        <f>UPPER(TEXT(PROVEEDORES[[#This Row],[FECHA]],"MMMM"))</f>
        <v>JUNIO</v>
      </c>
      <c r="B89" s="36">
        <v>45818</v>
      </c>
      <c r="C89" s="1" t="s">
        <v>178</v>
      </c>
      <c r="D89" s="3">
        <f>PROVEEDORES[[#This Row],[PESOS]]/PROVEEDORES[[#This Row],[VALOR TC USD DIVISA]]</f>
        <v>4419.5762711864409</v>
      </c>
      <c r="E89" s="4">
        <v>1180</v>
      </c>
      <c r="F89" s="4">
        <v>5215100</v>
      </c>
      <c r="G89" s="1" t="s">
        <v>179</v>
      </c>
      <c r="H89" s="6" t="s">
        <v>60</v>
      </c>
      <c r="I89" s="1"/>
      <c r="J89" s="1"/>
      <c r="K89" s="2"/>
    </row>
    <row r="90" spans="1:11" x14ac:dyDescent="0.25">
      <c r="A90" s="1" t="str">
        <f>UPPER(TEXT(PROVEEDORES[[#This Row],[FECHA]],"MMMM"))</f>
        <v>JUNIO</v>
      </c>
      <c r="B90" s="36">
        <v>45818</v>
      </c>
      <c r="C90" s="1" t="s">
        <v>180</v>
      </c>
      <c r="D90" s="3">
        <f>PROVEEDORES[[#This Row],[PESOS]]/PROVEEDORES[[#This Row],[VALOR TC USD DIVISA]]</f>
        <v>82.144067796610173</v>
      </c>
      <c r="E90" s="4">
        <v>1180</v>
      </c>
      <c r="F90" s="4">
        <v>96930</v>
      </c>
      <c r="G90" s="1" t="s">
        <v>171</v>
      </c>
      <c r="H90" s="6" t="s">
        <v>60</v>
      </c>
      <c r="I90" s="1"/>
      <c r="J90" s="1"/>
      <c r="K90" s="2"/>
    </row>
    <row r="91" spans="1:11" x14ac:dyDescent="0.25">
      <c r="A91" s="1" t="str">
        <f>UPPER(TEXT(PROVEEDORES[[#This Row],[FECHA]],"MMMM"))</f>
        <v>JUNIO</v>
      </c>
      <c r="B91" s="36">
        <v>45827</v>
      </c>
      <c r="C91" s="1" t="s">
        <v>702</v>
      </c>
      <c r="D91" s="3">
        <f>PROVEEDORES[[#This Row],[PESOS]]/PROVEEDORES[[#This Row],[VALOR TC USD DIVISA]]</f>
        <v>3076.2711864406779</v>
      </c>
      <c r="E91" s="4">
        <v>1180</v>
      </c>
      <c r="F91" s="4">
        <v>3630000</v>
      </c>
      <c r="G91" s="1" t="s">
        <v>701</v>
      </c>
      <c r="H91" s="6" t="s">
        <v>60</v>
      </c>
      <c r="I91" s="1"/>
      <c r="J91" s="1"/>
      <c r="K91" s="2"/>
    </row>
  </sheetData>
  <phoneticPr fontId="8" type="noConversion"/>
  <conditionalFormatting sqref="C2:C91">
    <cfRule type="duplicateValues" dxfId="13" priority="92"/>
  </conditionalFormatting>
  <conditionalFormatting sqref="H2:H91">
    <cfRule type="containsText" dxfId="12" priority="2" operator="containsText" text="ENTREGA">
      <formula>NOT(ISERROR(SEARCH("ENTREGA",H2)))</formula>
    </cfRule>
    <cfRule type="containsText" dxfId="11" priority="3" operator="containsText" text="PENDIENTE">
      <formula>NOT(ISERROR(SEARCH("PENDIENTE",H2)))</formula>
    </cfRule>
    <cfRule type="containsText" dxfId="10" priority="4" operator="containsText" text="PAGADO">
      <formula>NOT(ISERROR(SEARCH("PAGADO",H2)))</formula>
    </cfRule>
  </conditionalFormatting>
  <hyperlinks>
    <hyperlink ref="C67" r:id="rId1" xr:uid="{6037002B-E3EE-4414-AC58-B2F1AF98E73E}"/>
    <hyperlink ref="C68" r:id="rId2" xr:uid="{3F9729CF-A44F-4374-8E86-F61489498CFD}"/>
    <hyperlink ref="C22" r:id="rId3" display="N0044-0010328" xr:uid="{59B38550-9A7A-4E35-AC2A-81922206F6D2}"/>
    <hyperlink ref="C69" r:id="rId4" xr:uid="{B5B7706A-367D-4238-844A-4673CF89A291}"/>
    <hyperlink ref="C70" r:id="rId5" xr:uid="{2EBD35C2-4EFC-43BB-9218-1BB0283C33BB}"/>
    <hyperlink ref="C57" r:id="rId6" xr:uid="{2A580114-230C-4AA2-A398-923486396A86}"/>
    <hyperlink ref="C56" r:id="rId7" xr:uid="{92CA5775-BE01-445F-A509-AB783CAA8594}"/>
    <hyperlink ref="C45" r:id="rId8" xr:uid="{0A901744-C768-4D26-BE34-6054AB109C80}"/>
    <hyperlink ref="C44" r:id="rId9" xr:uid="{2CB2AA1B-B7F1-41A2-B315-1AC5E9F3B026}"/>
    <hyperlink ref="C36" r:id="rId10" xr:uid="{5D1F7362-5D67-4493-832C-F04CEE54ADDF}"/>
    <hyperlink ref="C35" r:id="rId11" xr:uid="{FFDD22DD-9529-4FDA-ACC3-2E11334F875D}"/>
    <hyperlink ref="C65" r:id="rId12" xr:uid="{871C29FB-07B4-4154-9092-68F9F223E865}"/>
    <hyperlink ref="C38" r:id="rId13" xr:uid="{1241967F-50FD-4A9B-A8E8-BB5F395B6425}"/>
    <hyperlink ref="C59" r:id="rId14" xr:uid="{ADFCCC62-AF52-4666-9DC4-85D69F5C32A2}"/>
    <hyperlink ref="C61" r:id="rId15" xr:uid="{48BA752B-00C9-4E3F-9561-C548C2530AF0}"/>
    <hyperlink ref="C62" r:id="rId16" xr:uid="{56E383B1-CE4C-44D7-9A08-62EE4D1B7CE3}"/>
    <hyperlink ref="C63" r:id="rId17" xr:uid="{E2D1883F-27F0-4A83-B583-563166EB2010}"/>
    <hyperlink ref="C71" r:id="rId18" xr:uid="{02B99008-56C3-4791-9D37-DB1AAD40A228}"/>
    <hyperlink ref="C60" r:id="rId19" xr:uid="{01B49CE2-82FE-460A-956A-627DA7035B9E}"/>
    <hyperlink ref="C64" r:id="rId20" xr:uid="{4F1FB5B8-B3A5-4719-AD3F-400E23E213AF}"/>
    <hyperlink ref="C41" r:id="rId21" xr:uid="{CB97A5DF-F7EE-4B60-8C83-A763DD79113D}"/>
    <hyperlink ref="C40" r:id="rId22" xr:uid="{4F9B90C6-F9C0-4F05-A121-40C48900DA52}"/>
    <hyperlink ref="C58" r:id="rId23" xr:uid="{ADB644E8-13F2-4B02-AE2C-43E28112305F}"/>
    <hyperlink ref="C72" r:id="rId24" xr:uid="{8BFEF732-E052-443B-9E49-FF4283194AF4}"/>
    <hyperlink ref="C55" r:id="rId25" xr:uid="{2A98B660-709C-4D3B-BBD1-55A3CD4B8491}"/>
    <hyperlink ref="C54" r:id="rId26" xr:uid="{1A61D8BE-71DB-42CD-947B-45419AC7F952}"/>
    <hyperlink ref="C53" r:id="rId27" xr:uid="{D2CBE86D-55A9-44ED-AE3D-EC3AF53A4399}"/>
    <hyperlink ref="C52" r:id="rId28" xr:uid="{1804D9CD-0188-4AB7-80DA-6307A71F8EC6}"/>
    <hyperlink ref="C50" r:id="rId29" xr:uid="{461B8366-C0C6-4197-B95F-31D3F0DA4ABA}"/>
    <hyperlink ref="C51" r:id="rId30" xr:uid="{4FE1237D-A2A3-468A-85F0-17F2959868C5}"/>
    <hyperlink ref="C47" r:id="rId31" xr:uid="{022E42AC-AE07-4182-8282-75F716A76651}"/>
    <hyperlink ref="C46" r:id="rId32" xr:uid="{0A65D05F-D6A8-4C4A-A8B0-DCD38778EB90}"/>
    <hyperlink ref="C17" r:id="rId33" xr:uid="{50AAAF56-2045-496C-B816-5CE7084F71F9}"/>
    <hyperlink ref="C25" r:id="rId34" xr:uid="{29CB4C14-E98E-4269-A5C0-CF3F38BAC2F1}"/>
    <hyperlink ref="C29" r:id="rId35" xr:uid="{60021CDC-B63B-4492-9637-02C0B648B75C}"/>
    <hyperlink ref="C32" r:id="rId36" xr:uid="{46E53738-9499-4573-A1DF-26D9A3F27B3A}"/>
    <hyperlink ref="C27" r:id="rId37" xr:uid="{060AFA75-4D04-4663-A77A-95A68230AE95}"/>
    <hyperlink ref="C28" r:id="rId38" xr:uid="{CAE345CB-32F8-41C6-8B66-1AEE3DAF7E6F}"/>
    <hyperlink ref="C30" r:id="rId39" xr:uid="{A20A6DFC-7F4D-4CD2-988B-FB2BF686817F}"/>
    <hyperlink ref="C31" r:id="rId40" xr:uid="{67C0D6A0-04A8-4962-B20E-A399E1D53921}"/>
    <hyperlink ref="C73" r:id="rId41" xr:uid="{9F76CD0C-7258-48F6-A728-4D2C30E12F80}"/>
    <hyperlink ref="C76" r:id="rId42" xr:uid="{9F73BA8A-3E80-44FF-BC83-DB052B099832}"/>
    <hyperlink ref="C75" r:id="rId43" xr:uid="{0C2B057A-498C-47FA-8B80-CB8BAA37B98B}"/>
    <hyperlink ref="C74" r:id="rId44" xr:uid="{2AD342A1-66E1-43F5-B75C-3F2B259AEABA}"/>
    <hyperlink ref="C77" r:id="rId45" xr:uid="{B90D4EE2-78F9-4B57-9AE2-9B8508D1DF46}"/>
    <hyperlink ref="C37" r:id="rId46" xr:uid="{DC85FBA4-3E61-4018-9693-5A4DA87556DF}"/>
    <hyperlink ref="C80" r:id="rId47" xr:uid="{AF0BDDB9-8FF2-4647-A8AA-4701A5B41985}"/>
    <hyperlink ref="C79" r:id="rId48" xr:uid="{C776A795-CEFB-492C-855A-14FA0377876E}"/>
    <hyperlink ref="C85" r:id="rId49" xr:uid="{80CFE5D8-BFDD-489D-B97F-8B4F3ED2F1CA}"/>
    <hyperlink ref="C88" r:id="rId50" xr:uid="{30B2130B-D053-4A75-93F6-2BC706197CDF}"/>
    <hyperlink ref="C84" r:id="rId51" xr:uid="{7EE90200-DF44-4204-A498-DABFB5368E56}"/>
    <hyperlink ref="C86" r:id="rId52" xr:uid="{DCD8FD45-2850-4DF4-B09C-66D4DDFE5CD7}"/>
    <hyperlink ref="C87" r:id="rId53" xr:uid="{81D288DB-2E01-4501-B399-DA18C8DEA26D}"/>
  </hyperlinks>
  <pageMargins left="0.7" right="0.7" top="0.75" bottom="0.75" header="0.3" footer="0.3"/>
  <ignoredErrors>
    <ignoredError sqref="A79:A85 A18:A20 A27:A36 A2:A16 A48:A68 A46:A47 A69:A77" calculatedColumn="1"/>
  </ignoredErrors>
  <legacyDrawing r:id="rId54"/>
  <tableParts count="1">
    <tablePart r:id="rId5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1346-2CEE-4875-807A-EB55D67227EA}">
  <dimension ref="A1:S149"/>
  <sheetViews>
    <sheetView tabSelected="1" workbookViewId="0">
      <selection activeCell="G152" sqref="G152"/>
    </sheetView>
  </sheetViews>
  <sheetFormatPr baseColWidth="10" defaultColWidth="11.42578125" defaultRowHeight="15" x14ac:dyDescent="0.25"/>
  <cols>
    <col min="1" max="2" width="10.7109375" customWidth="1"/>
    <col min="3" max="3" width="15.7109375" customWidth="1"/>
    <col min="4" max="4" width="17" customWidth="1"/>
    <col min="5" max="5" width="4.42578125" customWidth="1"/>
    <col min="6" max="6" width="13.5703125" style="62" customWidth="1"/>
    <col min="7" max="7" width="29.7109375" customWidth="1"/>
    <col min="8" max="8" width="9.7109375" hidden="1" customWidth="1"/>
    <col min="9" max="9" width="20.140625" hidden="1" customWidth="1"/>
    <col min="10" max="10" width="13" hidden="1" customWidth="1"/>
    <col min="11" max="11" width="10" hidden="1" customWidth="1"/>
    <col min="12" max="12" width="13.5703125" hidden="1" customWidth="1"/>
    <col min="13" max="13" width="17.42578125" hidden="1" customWidth="1"/>
    <col min="14" max="14" width="18.7109375" customWidth="1"/>
    <col min="15" max="15" width="13.7109375" bestFit="1" customWidth="1"/>
    <col min="19" max="19" width="13.28515625" bestFit="1" customWidth="1"/>
  </cols>
  <sheetData>
    <row r="1" spans="1:19" x14ac:dyDescent="0.25">
      <c r="A1" s="66" t="s">
        <v>181</v>
      </c>
      <c r="B1" s="66" t="s">
        <v>724</v>
      </c>
      <c r="C1" s="66" t="s">
        <v>182</v>
      </c>
      <c r="D1" s="66" t="s">
        <v>183</v>
      </c>
      <c r="E1" s="66" t="s">
        <v>184</v>
      </c>
      <c r="F1" s="67" t="s">
        <v>185</v>
      </c>
      <c r="G1" s="66" t="s">
        <v>186</v>
      </c>
      <c r="H1" s="66" t="s">
        <v>187</v>
      </c>
      <c r="I1" s="66" t="s">
        <v>188</v>
      </c>
      <c r="J1" s="66" t="s">
        <v>189</v>
      </c>
      <c r="K1" s="66" t="s">
        <v>190</v>
      </c>
      <c r="L1" s="66" t="s">
        <v>191</v>
      </c>
      <c r="M1" s="66" t="s">
        <v>192</v>
      </c>
      <c r="N1" s="66" t="s">
        <v>193</v>
      </c>
      <c r="O1" s="66" t="s">
        <v>194</v>
      </c>
      <c r="P1" s="66" t="s">
        <v>195</v>
      </c>
      <c r="Q1" s="66" t="s">
        <v>8</v>
      </c>
      <c r="R1" s="66" t="s">
        <v>9</v>
      </c>
      <c r="S1" s="66" t="s">
        <v>10</v>
      </c>
    </row>
    <row r="2" spans="1:19" ht="15.75" hidden="1" x14ac:dyDescent="0.25">
      <c r="A2" s="137" t="s">
        <v>196</v>
      </c>
      <c r="B2" s="137" t="s">
        <v>725</v>
      </c>
      <c r="C2" s="137" t="s">
        <v>197</v>
      </c>
      <c r="D2" s="137" t="s">
        <v>54</v>
      </c>
      <c r="E2" s="137" t="s">
        <v>198</v>
      </c>
      <c r="F2" s="138">
        <v>30712116842</v>
      </c>
      <c r="G2" s="137" t="s">
        <v>199</v>
      </c>
      <c r="H2" s="121">
        <v>1</v>
      </c>
      <c r="I2" s="122">
        <v>13951</v>
      </c>
      <c r="J2" s="122">
        <v>0</v>
      </c>
      <c r="K2" s="122">
        <v>0</v>
      </c>
      <c r="L2" s="122">
        <v>0</v>
      </c>
      <c r="M2" s="122">
        <v>2929.71</v>
      </c>
      <c r="N2" s="139">
        <v>16880.71</v>
      </c>
      <c r="O2" s="140" t="s">
        <v>200</v>
      </c>
      <c r="P2" s="140" t="s">
        <v>28</v>
      </c>
      <c r="Q2" s="140" t="s">
        <v>14</v>
      </c>
      <c r="R2" s="140" t="s">
        <v>56</v>
      </c>
      <c r="S2" s="141">
        <v>45726</v>
      </c>
    </row>
    <row r="3" spans="1:19" ht="15.75" hidden="1" x14ac:dyDescent="0.25">
      <c r="A3" s="137" t="s">
        <v>196</v>
      </c>
      <c r="B3" s="137" t="s">
        <v>725</v>
      </c>
      <c r="C3" s="137" t="s">
        <v>197</v>
      </c>
      <c r="D3" s="137" t="s">
        <v>53</v>
      </c>
      <c r="E3" s="137" t="s">
        <v>198</v>
      </c>
      <c r="F3" s="138">
        <v>20202462759</v>
      </c>
      <c r="G3" s="137" t="s">
        <v>201</v>
      </c>
      <c r="H3" s="121">
        <v>1</v>
      </c>
      <c r="I3" s="122">
        <v>62694.15</v>
      </c>
      <c r="J3" s="122">
        <v>0</v>
      </c>
      <c r="K3" s="122">
        <v>0</v>
      </c>
      <c r="L3" s="122">
        <v>0</v>
      </c>
      <c r="M3" s="122">
        <v>13165.77</v>
      </c>
      <c r="N3" s="139">
        <v>75859.92</v>
      </c>
      <c r="O3" s="140" t="s">
        <v>202</v>
      </c>
      <c r="P3" s="140" t="s">
        <v>28</v>
      </c>
      <c r="Q3" s="140" t="s">
        <v>14</v>
      </c>
      <c r="R3" s="140" t="s">
        <v>30</v>
      </c>
      <c r="S3" s="141">
        <v>45723</v>
      </c>
    </row>
    <row r="4" spans="1:19" ht="15.75" hidden="1" x14ac:dyDescent="0.25">
      <c r="A4" s="137" t="s">
        <v>196</v>
      </c>
      <c r="B4" s="137" t="s">
        <v>725</v>
      </c>
      <c r="C4" s="137" t="s">
        <v>197</v>
      </c>
      <c r="D4" s="137" t="s">
        <v>50</v>
      </c>
      <c r="E4" s="137" t="s">
        <v>198</v>
      </c>
      <c r="F4" s="138">
        <v>20221546025</v>
      </c>
      <c r="G4" s="137" t="s">
        <v>203</v>
      </c>
      <c r="H4" s="142">
        <v>1</v>
      </c>
      <c r="I4" s="140">
        <v>241570.24</v>
      </c>
      <c r="J4" s="140">
        <v>0</v>
      </c>
      <c r="K4" s="140">
        <v>0</v>
      </c>
      <c r="L4" s="140">
        <v>0</v>
      </c>
      <c r="M4" s="140">
        <v>50729.75</v>
      </c>
      <c r="N4" s="139">
        <v>292300.01</v>
      </c>
      <c r="O4" s="140" t="s">
        <v>200</v>
      </c>
      <c r="P4" s="140" t="s">
        <v>13</v>
      </c>
      <c r="Q4" s="140" t="s">
        <v>14</v>
      </c>
      <c r="R4" s="140" t="s">
        <v>52</v>
      </c>
      <c r="S4" s="141">
        <v>45726</v>
      </c>
    </row>
    <row r="5" spans="1:19" ht="15.75" hidden="1" x14ac:dyDescent="0.25">
      <c r="A5" s="137" t="s">
        <v>204</v>
      </c>
      <c r="B5" s="137" t="s">
        <v>725</v>
      </c>
      <c r="C5" s="137" t="s">
        <v>197</v>
      </c>
      <c r="D5" s="137" t="s">
        <v>112</v>
      </c>
      <c r="E5" s="137" t="s">
        <v>198</v>
      </c>
      <c r="F5" s="138">
        <v>20251756296</v>
      </c>
      <c r="G5" s="137" t="s">
        <v>205</v>
      </c>
      <c r="H5" s="121">
        <v>1</v>
      </c>
      <c r="I5" s="122">
        <v>1112996.8500000001</v>
      </c>
      <c r="J5" s="122">
        <v>104544</v>
      </c>
      <c r="K5" s="122">
        <v>0</v>
      </c>
      <c r="L5" s="122">
        <v>0</v>
      </c>
      <c r="M5" s="122">
        <v>224279.34</v>
      </c>
      <c r="N5" s="139">
        <v>1441820.19</v>
      </c>
      <c r="O5" s="140" t="s">
        <v>202</v>
      </c>
      <c r="P5" s="140" t="s">
        <v>28</v>
      </c>
      <c r="Q5" s="140" t="s">
        <v>65</v>
      </c>
      <c r="R5" s="140" t="s">
        <v>111</v>
      </c>
      <c r="S5" s="141">
        <v>45792</v>
      </c>
    </row>
    <row r="6" spans="1:19" ht="15.75" hidden="1" x14ac:dyDescent="0.25">
      <c r="A6" s="149" t="s">
        <v>204</v>
      </c>
      <c r="B6" s="149" t="s">
        <v>725</v>
      </c>
      <c r="C6" s="149" t="s">
        <v>197</v>
      </c>
      <c r="D6" s="149" t="s">
        <v>721</v>
      </c>
      <c r="E6" s="149" t="s">
        <v>198</v>
      </c>
      <c r="F6" s="150">
        <v>20344293946</v>
      </c>
      <c r="G6" s="149" t="s">
        <v>206</v>
      </c>
      <c r="H6" s="68">
        <v>1</v>
      </c>
      <c r="I6" s="65">
        <v>1900090.73</v>
      </c>
      <c r="J6" s="65">
        <v>0</v>
      </c>
      <c r="K6" s="65">
        <v>0</v>
      </c>
      <c r="L6" s="65">
        <v>0</v>
      </c>
      <c r="M6" s="65">
        <v>199509.53</v>
      </c>
      <c r="N6" s="151">
        <v>2099600.2599999998</v>
      </c>
      <c r="O6" s="122" t="s">
        <v>207</v>
      </c>
      <c r="P6" s="122" t="s">
        <v>13</v>
      </c>
      <c r="Q6" s="122" t="s">
        <v>14</v>
      </c>
      <c r="R6" s="122"/>
      <c r="S6" s="152">
        <v>45694</v>
      </c>
    </row>
    <row r="7" spans="1:19" ht="15.75" hidden="1" x14ac:dyDescent="0.25">
      <c r="A7" s="149" t="s">
        <v>204</v>
      </c>
      <c r="B7" s="149" t="s">
        <v>725</v>
      </c>
      <c r="C7" s="149" t="s">
        <v>197</v>
      </c>
      <c r="D7" s="149" t="s">
        <v>722</v>
      </c>
      <c r="E7" s="149" t="s">
        <v>198</v>
      </c>
      <c r="F7" s="150">
        <v>20344293946</v>
      </c>
      <c r="G7" s="149" t="s">
        <v>206</v>
      </c>
      <c r="H7" s="68">
        <v>1</v>
      </c>
      <c r="I7" s="65">
        <v>1062112.3600000001</v>
      </c>
      <c r="J7" s="65">
        <v>0</v>
      </c>
      <c r="K7" s="65">
        <v>0</v>
      </c>
      <c r="L7" s="65">
        <v>0</v>
      </c>
      <c r="M7" s="65">
        <v>111521.8</v>
      </c>
      <c r="N7" s="151">
        <v>1173634.1599999999</v>
      </c>
      <c r="O7" s="122" t="s">
        <v>207</v>
      </c>
      <c r="P7" s="122" t="s">
        <v>13</v>
      </c>
      <c r="Q7" s="122" t="s">
        <v>14</v>
      </c>
      <c r="R7" s="122"/>
      <c r="S7" s="152">
        <v>45694</v>
      </c>
    </row>
    <row r="8" spans="1:19" ht="15.75" hidden="1" x14ac:dyDescent="0.25">
      <c r="A8" s="149" t="s">
        <v>204</v>
      </c>
      <c r="B8" s="149" t="s">
        <v>725</v>
      </c>
      <c r="C8" s="149" t="s">
        <v>197</v>
      </c>
      <c r="D8" s="149" t="s">
        <v>723</v>
      </c>
      <c r="E8" s="149" t="s">
        <v>198</v>
      </c>
      <c r="F8" s="150">
        <v>20344293946</v>
      </c>
      <c r="G8" s="149" t="s">
        <v>206</v>
      </c>
      <c r="H8" s="68">
        <v>1</v>
      </c>
      <c r="I8" s="65">
        <v>1946532.9</v>
      </c>
      <c r="J8" s="65">
        <v>0</v>
      </c>
      <c r="K8" s="65">
        <v>0</v>
      </c>
      <c r="L8" s="65">
        <v>0</v>
      </c>
      <c r="M8" s="65">
        <v>204385.95</v>
      </c>
      <c r="N8" s="151">
        <v>2150918.85</v>
      </c>
      <c r="O8" s="122" t="s">
        <v>207</v>
      </c>
      <c r="P8" s="122" t="s">
        <v>13</v>
      </c>
      <c r="Q8" s="122" t="s">
        <v>14</v>
      </c>
      <c r="R8" s="122"/>
      <c r="S8" s="152">
        <v>45694</v>
      </c>
    </row>
    <row r="9" spans="1:19" ht="15.75" hidden="1" x14ac:dyDescent="0.25">
      <c r="A9" s="137" t="s">
        <v>208</v>
      </c>
      <c r="B9" s="137" t="s">
        <v>725</v>
      </c>
      <c r="C9" s="137" t="s">
        <v>197</v>
      </c>
      <c r="D9" s="137" t="s">
        <v>113</v>
      </c>
      <c r="E9" s="137" t="s">
        <v>198</v>
      </c>
      <c r="F9" s="138">
        <v>20251756296</v>
      </c>
      <c r="G9" s="137" t="s">
        <v>205</v>
      </c>
      <c r="H9" s="121">
        <v>1</v>
      </c>
      <c r="I9" s="122">
        <v>47034.75</v>
      </c>
      <c r="J9" s="122">
        <v>4207.87</v>
      </c>
      <c r="K9" s="122">
        <v>0</v>
      </c>
      <c r="L9" s="122">
        <v>0</v>
      </c>
      <c r="M9" s="122">
        <v>9877.2999999999993</v>
      </c>
      <c r="N9" s="139">
        <v>61119.92</v>
      </c>
      <c r="O9" s="140" t="s">
        <v>202</v>
      </c>
      <c r="P9" s="140" t="s">
        <v>28</v>
      </c>
      <c r="Q9" s="140" t="s">
        <v>65</v>
      </c>
      <c r="R9" s="140" t="s">
        <v>114</v>
      </c>
      <c r="S9" s="141">
        <v>45777</v>
      </c>
    </row>
    <row r="10" spans="1:19" ht="15.75" hidden="1" x14ac:dyDescent="0.25">
      <c r="A10" s="63" t="s">
        <v>208</v>
      </c>
      <c r="B10" s="63" t="s">
        <v>725</v>
      </c>
      <c r="C10" s="63" t="s">
        <v>197</v>
      </c>
      <c r="D10" s="63"/>
      <c r="E10" s="63" t="s">
        <v>198</v>
      </c>
      <c r="F10" s="64">
        <v>27275409214</v>
      </c>
      <c r="G10" s="63" t="s">
        <v>209</v>
      </c>
      <c r="H10" s="68">
        <v>1</v>
      </c>
      <c r="I10" s="65">
        <v>35537.19</v>
      </c>
      <c r="J10" s="65">
        <v>0</v>
      </c>
      <c r="K10" s="65">
        <v>0</v>
      </c>
      <c r="L10" s="65">
        <v>0</v>
      </c>
      <c r="M10" s="65">
        <v>7462.81</v>
      </c>
      <c r="N10" s="69">
        <v>43000</v>
      </c>
      <c r="O10" s="65"/>
      <c r="P10" s="65"/>
      <c r="Q10" s="65"/>
      <c r="R10" s="65"/>
      <c r="S10" s="71"/>
    </row>
    <row r="11" spans="1:19" ht="15.75" hidden="1" x14ac:dyDescent="0.25">
      <c r="A11" s="137" t="s">
        <v>210</v>
      </c>
      <c r="B11" s="137" t="s">
        <v>725</v>
      </c>
      <c r="C11" s="137" t="s">
        <v>197</v>
      </c>
      <c r="D11" s="137" t="s">
        <v>88</v>
      </c>
      <c r="E11" s="137" t="s">
        <v>198</v>
      </c>
      <c r="F11" s="138">
        <v>20120554159</v>
      </c>
      <c r="G11" s="137" t="s">
        <v>211</v>
      </c>
      <c r="H11" s="121">
        <v>1</v>
      </c>
      <c r="I11" s="122">
        <v>24091.78</v>
      </c>
      <c r="J11" s="122">
        <v>0</v>
      </c>
      <c r="K11" s="122">
        <v>0</v>
      </c>
      <c r="L11" s="122">
        <v>0</v>
      </c>
      <c r="M11" s="122">
        <v>5059.2700000000004</v>
      </c>
      <c r="N11" s="139">
        <v>29151.05</v>
      </c>
      <c r="O11" s="140" t="s">
        <v>200</v>
      </c>
      <c r="P11" s="140" t="s">
        <v>60</v>
      </c>
      <c r="Q11" s="140"/>
      <c r="R11" s="140"/>
      <c r="S11" s="141"/>
    </row>
    <row r="12" spans="1:19" ht="15.75" hidden="1" x14ac:dyDescent="0.25">
      <c r="A12" s="63" t="s">
        <v>210</v>
      </c>
      <c r="B12" s="63" t="s">
        <v>725</v>
      </c>
      <c r="C12" s="63" t="s">
        <v>212</v>
      </c>
      <c r="D12" s="63"/>
      <c r="E12" s="63" t="s">
        <v>198</v>
      </c>
      <c r="F12" s="64">
        <v>33574441639</v>
      </c>
      <c r="G12" s="63" t="s">
        <v>213</v>
      </c>
      <c r="H12" s="68">
        <v>1</v>
      </c>
      <c r="I12" s="65">
        <v>84976.28</v>
      </c>
      <c r="J12" s="65">
        <v>0</v>
      </c>
      <c r="K12" s="65">
        <v>0</v>
      </c>
      <c r="L12" s="65">
        <v>2549.29</v>
      </c>
      <c r="M12" s="65">
        <v>17845.02</v>
      </c>
      <c r="N12" s="69">
        <v>105370.59</v>
      </c>
      <c r="O12" s="65" t="s">
        <v>200</v>
      </c>
      <c r="P12" s="65"/>
      <c r="Q12" s="65"/>
      <c r="R12" s="65"/>
      <c r="S12" s="71"/>
    </row>
    <row r="13" spans="1:19" ht="15.75" hidden="1" x14ac:dyDescent="0.25">
      <c r="A13" s="63" t="s">
        <v>210</v>
      </c>
      <c r="B13" s="63" t="s">
        <v>725</v>
      </c>
      <c r="C13" s="63" t="s">
        <v>212</v>
      </c>
      <c r="D13" s="63"/>
      <c r="E13" s="63" t="s">
        <v>198</v>
      </c>
      <c r="F13" s="64">
        <v>33574441639</v>
      </c>
      <c r="G13" s="63" t="s">
        <v>213</v>
      </c>
      <c r="H13" s="68">
        <v>1</v>
      </c>
      <c r="I13" s="65">
        <v>129846.84</v>
      </c>
      <c r="J13" s="65">
        <v>0</v>
      </c>
      <c r="K13" s="65">
        <v>0</v>
      </c>
      <c r="L13" s="65">
        <v>3895.41</v>
      </c>
      <c r="M13" s="65">
        <v>27267.84</v>
      </c>
      <c r="N13" s="69">
        <v>161010.09</v>
      </c>
      <c r="O13" s="65" t="s">
        <v>200</v>
      </c>
      <c r="P13" s="65"/>
      <c r="Q13" s="65"/>
      <c r="R13" s="65"/>
      <c r="S13" s="71"/>
    </row>
    <row r="14" spans="1:19" ht="15.75" hidden="1" x14ac:dyDescent="0.25">
      <c r="A14" s="63" t="s">
        <v>210</v>
      </c>
      <c r="B14" s="63" t="s">
        <v>725</v>
      </c>
      <c r="C14" s="63" t="s">
        <v>214</v>
      </c>
      <c r="D14" s="63"/>
      <c r="E14" s="63" t="s">
        <v>198</v>
      </c>
      <c r="F14" s="64">
        <v>33574441639</v>
      </c>
      <c r="G14" s="63" t="s">
        <v>213</v>
      </c>
      <c r="H14" s="68">
        <v>1</v>
      </c>
      <c r="I14" s="65">
        <v>14513.85</v>
      </c>
      <c r="J14" s="65">
        <v>0</v>
      </c>
      <c r="K14" s="65">
        <v>0</v>
      </c>
      <c r="L14" s="65">
        <v>435.42</v>
      </c>
      <c r="M14" s="65">
        <v>3047.91</v>
      </c>
      <c r="N14" s="69">
        <v>17997.18</v>
      </c>
      <c r="O14" s="65" t="s">
        <v>200</v>
      </c>
      <c r="P14" s="65"/>
      <c r="Q14" s="65"/>
      <c r="R14" s="65"/>
      <c r="S14" s="71"/>
    </row>
    <row r="15" spans="1:19" ht="15.75" hidden="1" x14ac:dyDescent="0.25">
      <c r="A15" s="63" t="s">
        <v>215</v>
      </c>
      <c r="B15" s="63" t="s">
        <v>725</v>
      </c>
      <c r="C15" s="63" t="s">
        <v>197</v>
      </c>
      <c r="D15" s="63"/>
      <c r="E15" s="63" t="s">
        <v>198</v>
      </c>
      <c r="F15" s="64">
        <v>20414412298</v>
      </c>
      <c r="G15" s="63" t="s">
        <v>216</v>
      </c>
      <c r="H15" s="68">
        <v>1</v>
      </c>
      <c r="I15" s="65">
        <v>25000</v>
      </c>
      <c r="J15" s="65">
        <v>0</v>
      </c>
      <c r="K15" s="65">
        <v>0</v>
      </c>
      <c r="L15" s="65">
        <v>0</v>
      </c>
      <c r="M15" s="65">
        <v>5250</v>
      </c>
      <c r="N15" s="69">
        <v>30250</v>
      </c>
      <c r="O15" s="65"/>
      <c r="P15" s="65"/>
      <c r="Q15" s="65"/>
      <c r="R15" s="65"/>
      <c r="S15" s="71"/>
    </row>
    <row r="16" spans="1:19" ht="15.75" hidden="1" x14ac:dyDescent="0.25">
      <c r="A16" s="149" t="s">
        <v>215</v>
      </c>
      <c r="B16" s="149" t="s">
        <v>725</v>
      </c>
      <c r="C16" s="149" t="s">
        <v>217</v>
      </c>
      <c r="D16" s="149" t="s">
        <v>703</v>
      </c>
      <c r="E16" s="149" t="s">
        <v>198</v>
      </c>
      <c r="F16" s="150">
        <v>23395448374</v>
      </c>
      <c r="G16" s="149" t="s">
        <v>218</v>
      </c>
      <c r="H16" s="121">
        <v>1</v>
      </c>
      <c r="I16" s="122"/>
      <c r="J16" s="122"/>
      <c r="K16" s="122"/>
      <c r="L16" s="122">
        <v>0</v>
      </c>
      <c r="M16" s="122"/>
      <c r="N16" s="151">
        <v>410810</v>
      </c>
      <c r="O16" s="122" t="s">
        <v>207</v>
      </c>
      <c r="P16" s="122"/>
      <c r="Q16" s="122"/>
      <c r="R16" s="122"/>
      <c r="S16" s="152"/>
    </row>
    <row r="17" spans="1:19" ht="15.75" hidden="1" x14ac:dyDescent="0.25">
      <c r="A17" s="63" t="s">
        <v>219</v>
      </c>
      <c r="B17" s="63" t="s">
        <v>725</v>
      </c>
      <c r="C17" s="63" t="s">
        <v>197</v>
      </c>
      <c r="D17" s="63"/>
      <c r="E17" s="63" t="s">
        <v>198</v>
      </c>
      <c r="F17" s="64">
        <v>30710712758</v>
      </c>
      <c r="G17" s="63" t="s">
        <v>220</v>
      </c>
      <c r="H17" s="68">
        <v>1042</v>
      </c>
      <c r="I17" s="65">
        <v>1020</v>
      </c>
      <c r="J17" s="65">
        <v>0</v>
      </c>
      <c r="K17" s="65">
        <v>0</v>
      </c>
      <c r="L17" s="65">
        <v>0</v>
      </c>
      <c r="M17" s="65">
        <v>214.2</v>
      </c>
      <c r="N17" s="69">
        <v>1234.2</v>
      </c>
      <c r="O17" s="65" t="s">
        <v>207</v>
      </c>
      <c r="P17" s="65"/>
      <c r="Q17" s="65"/>
      <c r="R17" s="65"/>
      <c r="S17" s="71"/>
    </row>
    <row r="18" spans="1:19" ht="15.75" hidden="1" x14ac:dyDescent="0.25">
      <c r="A18" s="137" t="s">
        <v>219</v>
      </c>
      <c r="B18" s="137" t="s">
        <v>725</v>
      </c>
      <c r="C18" s="137" t="s">
        <v>197</v>
      </c>
      <c r="D18" s="137" t="s">
        <v>73</v>
      </c>
      <c r="E18" s="137" t="s">
        <v>198</v>
      </c>
      <c r="F18" s="138">
        <v>23161579009</v>
      </c>
      <c r="G18" s="137" t="s">
        <v>221</v>
      </c>
      <c r="H18" s="121">
        <v>1</v>
      </c>
      <c r="I18" s="122">
        <v>8462.11</v>
      </c>
      <c r="J18" s="122">
        <v>0</v>
      </c>
      <c r="K18" s="122">
        <v>0</v>
      </c>
      <c r="L18" s="122">
        <v>0</v>
      </c>
      <c r="M18" s="122">
        <v>1777.04</v>
      </c>
      <c r="N18" s="139">
        <v>10239.15</v>
      </c>
      <c r="O18" s="140" t="s">
        <v>200</v>
      </c>
      <c r="P18" s="140" t="s">
        <v>13</v>
      </c>
      <c r="Q18" s="140" t="s">
        <v>33</v>
      </c>
      <c r="R18" s="140"/>
      <c r="S18" s="141">
        <v>45685</v>
      </c>
    </row>
    <row r="19" spans="1:19" ht="15.75" hidden="1" x14ac:dyDescent="0.25">
      <c r="A19" s="149" t="s">
        <v>222</v>
      </c>
      <c r="B19" s="149" t="s">
        <v>725</v>
      </c>
      <c r="C19" s="149" t="s">
        <v>197</v>
      </c>
      <c r="D19" s="149" t="s">
        <v>67</v>
      </c>
      <c r="E19" s="149" t="s">
        <v>198</v>
      </c>
      <c r="F19" s="150">
        <v>23161579009</v>
      </c>
      <c r="G19" s="149" t="s">
        <v>221</v>
      </c>
      <c r="H19" s="121">
        <v>1</v>
      </c>
      <c r="I19" s="122">
        <v>25427.62</v>
      </c>
      <c r="J19" s="122">
        <v>0</v>
      </c>
      <c r="K19" s="122">
        <v>0</v>
      </c>
      <c r="L19" s="122">
        <v>0</v>
      </c>
      <c r="M19" s="122">
        <v>5339.8</v>
      </c>
      <c r="N19" s="151">
        <v>30767.42</v>
      </c>
      <c r="O19" s="122" t="s">
        <v>200</v>
      </c>
      <c r="P19" s="122" t="s">
        <v>13</v>
      </c>
      <c r="Q19" s="122" t="s">
        <v>33</v>
      </c>
      <c r="R19" s="122"/>
      <c r="S19" s="152">
        <v>45681</v>
      </c>
    </row>
    <row r="20" spans="1:19" ht="15.75" hidden="1" x14ac:dyDescent="0.25">
      <c r="A20" s="149" t="s">
        <v>222</v>
      </c>
      <c r="B20" s="149" t="s">
        <v>725</v>
      </c>
      <c r="C20" s="149" t="s">
        <v>197</v>
      </c>
      <c r="D20" s="149" t="s">
        <v>69</v>
      </c>
      <c r="E20" s="149" t="s">
        <v>198</v>
      </c>
      <c r="F20" s="150">
        <v>23161579009</v>
      </c>
      <c r="G20" s="149" t="s">
        <v>221</v>
      </c>
      <c r="H20" s="121">
        <v>1</v>
      </c>
      <c r="I20" s="122">
        <v>10565.61</v>
      </c>
      <c r="J20" s="122">
        <v>0</v>
      </c>
      <c r="K20" s="122">
        <v>0</v>
      </c>
      <c r="L20" s="122">
        <v>0</v>
      </c>
      <c r="M20" s="122">
        <v>2218.7800000000002</v>
      </c>
      <c r="N20" s="151">
        <v>12784.39</v>
      </c>
      <c r="O20" s="122" t="s">
        <v>200</v>
      </c>
      <c r="P20" s="122" t="s">
        <v>13</v>
      </c>
      <c r="Q20" s="122" t="s">
        <v>33</v>
      </c>
      <c r="R20" s="122"/>
      <c r="S20" s="152">
        <v>45681</v>
      </c>
    </row>
    <row r="21" spans="1:19" ht="15.75" hidden="1" x14ac:dyDescent="0.25">
      <c r="A21" s="63" t="s">
        <v>223</v>
      </c>
      <c r="B21" s="63" t="s">
        <v>725</v>
      </c>
      <c r="C21" s="63" t="s">
        <v>197</v>
      </c>
      <c r="D21" s="63"/>
      <c r="E21" s="63" t="s">
        <v>198</v>
      </c>
      <c r="F21" s="64">
        <v>27275409214</v>
      </c>
      <c r="G21" s="63" t="s">
        <v>209</v>
      </c>
      <c r="H21" s="68">
        <v>1</v>
      </c>
      <c r="I21" s="65">
        <v>182363.96</v>
      </c>
      <c r="J21" s="65">
        <v>0</v>
      </c>
      <c r="K21" s="65">
        <v>0</v>
      </c>
      <c r="L21" s="65">
        <v>0</v>
      </c>
      <c r="M21" s="65">
        <v>38296.43</v>
      </c>
      <c r="N21" s="69">
        <v>220660.39</v>
      </c>
      <c r="O21" s="65"/>
      <c r="P21" s="65"/>
      <c r="Q21" s="65"/>
      <c r="R21" s="65"/>
      <c r="S21" s="71"/>
    </row>
    <row r="22" spans="1:19" ht="15.75" hidden="1" x14ac:dyDescent="0.25">
      <c r="A22" s="137" t="s">
        <v>224</v>
      </c>
      <c r="B22" s="137" t="s">
        <v>725</v>
      </c>
      <c r="C22" s="137" t="s">
        <v>197</v>
      </c>
      <c r="D22" s="137" t="s">
        <v>80</v>
      </c>
      <c r="E22" s="137" t="s">
        <v>198</v>
      </c>
      <c r="F22" s="138">
        <v>27115539251</v>
      </c>
      <c r="G22" s="137" t="s">
        <v>225</v>
      </c>
      <c r="H22" s="121">
        <v>1</v>
      </c>
      <c r="I22" s="122">
        <v>101497.54</v>
      </c>
      <c r="J22" s="122">
        <v>0</v>
      </c>
      <c r="K22" s="122">
        <v>0</v>
      </c>
      <c r="L22" s="122">
        <v>0</v>
      </c>
      <c r="M22" s="122">
        <v>21314.48</v>
      </c>
      <c r="N22" s="139">
        <v>122812.02</v>
      </c>
      <c r="O22" s="140" t="s">
        <v>200</v>
      </c>
      <c r="P22" s="140" t="s">
        <v>13</v>
      </c>
      <c r="Q22" s="140" t="s">
        <v>33</v>
      </c>
      <c r="R22" s="140"/>
      <c r="S22" s="141">
        <v>45824</v>
      </c>
    </row>
    <row r="23" spans="1:19" ht="15.75" hidden="1" x14ac:dyDescent="0.25">
      <c r="A23" s="133" t="s">
        <v>226</v>
      </c>
      <c r="B23" s="133" t="s">
        <v>725</v>
      </c>
      <c r="C23" s="133" t="s">
        <v>217</v>
      </c>
      <c r="D23" s="133" t="s">
        <v>707</v>
      </c>
      <c r="E23" s="133" t="s">
        <v>198</v>
      </c>
      <c r="F23" s="134">
        <v>20344362565</v>
      </c>
      <c r="G23" s="133" t="s">
        <v>227</v>
      </c>
      <c r="H23" s="121">
        <v>1</v>
      </c>
      <c r="I23" s="122"/>
      <c r="J23" s="122"/>
      <c r="K23" s="122"/>
      <c r="L23" s="122">
        <v>0</v>
      </c>
      <c r="M23" s="122"/>
      <c r="N23" s="135">
        <v>392000</v>
      </c>
      <c r="O23" s="136" t="s">
        <v>202</v>
      </c>
      <c r="P23" s="136" t="s">
        <v>13</v>
      </c>
      <c r="Q23" s="136" t="s">
        <v>14</v>
      </c>
      <c r="R23" s="136" t="s">
        <v>712</v>
      </c>
      <c r="S23" s="148"/>
    </row>
    <row r="24" spans="1:19" ht="15.75" hidden="1" x14ac:dyDescent="0.25">
      <c r="A24" s="149" t="s">
        <v>228</v>
      </c>
      <c r="B24" s="149" t="s">
        <v>725</v>
      </c>
      <c r="C24" s="149" t="s">
        <v>197</v>
      </c>
      <c r="D24" s="149" t="s">
        <v>72</v>
      </c>
      <c r="E24" s="149" t="s">
        <v>198</v>
      </c>
      <c r="F24" s="150">
        <v>23161579009</v>
      </c>
      <c r="G24" s="149" t="s">
        <v>221</v>
      </c>
      <c r="H24" s="121">
        <v>1</v>
      </c>
      <c r="I24" s="122">
        <v>12896.18</v>
      </c>
      <c r="J24" s="122">
        <v>0</v>
      </c>
      <c r="K24" s="122">
        <v>0</v>
      </c>
      <c r="L24" s="122">
        <v>0</v>
      </c>
      <c r="M24" s="122">
        <v>2708.2</v>
      </c>
      <c r="N24" s="151">
        <v>15604.38</v>
      </c>
      <c r="O24" s="122" t="s">
        <v>200</v>
      </c>
      <c r="P24" s="122" t="s">
        <v>13</v>
      </c>
      <c r="Q24" s="122" t="s">
        <v>33</v>
      </c>
      <c r="R24" s="122"/>
      <c r="S24" s="152">
        <v>45685</v>
      </c>
    </row>
    <row r="25" spans="1:19" ht="15.75" hidden="1" x14ac:dyDescent="0.25">
      <c r="A25" s="137" t="s">
        <v>228</v>
      </c>
      <c r="B25" s="137" t="s">
        <v>725</v>
      </c>
      <c r="C25" s="137" t="s">
        <v>217</v>
      </c>
      <c r="D25" s="137" t="s">
        <v>74</v>
      </c>
      <c r="E25" s="137" t="s">
        <v>198</v>
      </c>
      <c r="F25" s="138">
        <v>20202463313</v>
      </c>
      <c r="G25" s="137" t="s">
        <v>229</v>
      </c>
      <c r="H25" s="121">
        <v>1</v>
      </c>
      <c r="I25" s="122"/>
      <c r="J25" s="122"/>
      <c r="K25" s="122"/>
      <c r="L25" s="122">
        <v>0</v>
      </c>
      <c r="M25" s="122"/>
      <c r="N25" s="139">
        <v>750000</v>
      </c>
      <c r="O25" s="140" t="s">
        <v>200</v>
      </c>
      <c r="P25" s="140" t="s">
        <v>13</v>
      </c>
      <c r="Q25" s="140" t="s">
        <v>33</v>
      </c>
      <c r="R25" s="140"/>
      <c r="S25" s="141">
        <v>45686</v>
      </c>
    </row>
    <row r="26" spans="1:19" ht="15.75" hidden="1" x14ac:dyDescent="0.25">
      <c r="A26" s="137" t="s">
        <v>228</v>
      </c>
      <c r="B26" s="137" t="s">
        <v>725</v>
      </c>
      <c r="C26" s="137" t="s">
        <v>217</v>
      </c>
      <c r="D26" s="137" t="s">
        <v>70</v>
      </c>
      <c r="E26" s="137" t="s">
        <v>198</v>
      </c>
      <c r="F26" s="138">
        <v>20356730462</v>
      </c>
      <c r="G26" s="137" t="s">
        <v>230</v>
      </c>
      <c r="H26" s="121">
        <v>1</v>
      </c>
      <c r="I26" s="122"/>
      <c r="J26" s="122"/>
      <c r="K26" s="122"/>
      <c r="L26" s="122">
        <v>0</v>
      </c>
      <c r="M26" s="122"/>
      <c r="N26" s="139">
        <v>123000</v>
      </c>
      <c r="O26" s="140" t="s">
        <v>200</v>
      </c>
      <c r="P26" s="140" t="s">
        <v>13</v>
      </c>
      <c r="Q26" s="140" t="s">
        <v>33</v>
      </c>
      <c r="R26" s="140"/>
      <c r="S26" s="141">
        <v>45681</v>
      </c>
    </row>
    <row r="27" spans="1:19" ht="15.75" hidden="1" x14ac:dyDescent="0.25">
      <c r="A27" s="137" t="s">
        <v>231</v>
      </c>
      <c r="B27" s="137" t="s">
        <v>725</v>
      </c>
      <c r="C27" s="137" t="s">
        <v>197</v>
      </c>
      <c r="D27" s="137" t="s">
        <v>105</v>
      </c>
      <c r="E27" s="137" t="s">
        <v>198</v>
      </c>
      <c r="F27" s="138">
        <v>30668764300</v>
      </c>
      <c r="G27" s="137" t="s">
        <v>232</v>
      </c>
      <c r="H27" s="121">
        <v>1</v>
      </c>
      <c r="I27" s="122">
        <v>427568.99</v>
      </c>
      <c r="J27" s="122">
        <v>0</v>
      </c>
      <c r="K27" s="122">
        <v>0</v>
      </c>
      <c r="L27" s="122">
        <v>73716.479999999996</v>
      </c>
      <c r="M27" s="122">
        <v>89789.49</v>
      </c>
      <c r="N27" s="139">
        <v>591074.96</v>
      </c>
      <c r="O27" s="140" t="s">
        <v>202</v>
      </c>
      <c r="P27" s="140" t="s">
        <v>28</v>
      </c>
      <c r="Q27" s="140" t="s">
        <v>65</v>
      </c>
      <c r="R27" s="140" t="s">
        <v>106</v>
      </c>
      <c r="S27" s="141">
        <v>45747</v>
      </c>
    </row>
    <row r="28" spans="1:19" ht="15.75" hidden="1" x14ac:dyDescent="0.25">
      <c r="A28" s="137" t="s">
        <v>233</v>
      </c>
      <c r="B28" s="137" t="s">
        <v>725</v>
      </c>
      <c r="C28" s="137" t="s">
        <v>197</v>
      </c>
      <c r="D28" s="137" t="s">
        <v>115</v>
      </c>
      <c r="E28" s="137" t="s">
        <v>198</v>
      </c>
      <c r="F28" s="138">
        <v>20251756296</v>
      </c>
      <c r="G28" s="137" t="s">
        <v>205</v>
      </c>
      <c r="H28" s="121">
        <v>1</v>
      </c>
      <c r="I28" s="122">
        <v>984290.8</v>
      </c>
      <c r="J28" s="122">
        <v>108008.2</v>
      </c>
      <c r="K28" s="122">
        <v>0</v>
      </c>
      <c r="L28" s="122">
        <v>0</v>
      </c>
      <c r="M28" s="122">
        <v>206701.07</v>
      </c>
      <c r="N28" s="139">
        <v>1299000.07</v>
      </c>
      <c r="O28" s="140" t="s">
        <v>202</v>
      </c>
      <c r="P28" s="140" t="s">
        <v>13</v>
      </c>
      <c r="Q28" s="140" t="s">
        <v>65</v>
      </c>
      <c r="R28" s="140" t="s">
        <v>116</v>
      </c>
      <c r="S28" s="141">
        <v>45716</v>
      </c>
    </row>
    <row r="29" spans="1:19" ht="15.75" hidden="1" x14ac:dyDescent="0.25">
      <c r="A29" s="137" t="s">
        <v>233</v>
      </c>
      <c r="B29" s="137" t="s">
        <v>725</v>
      </c>
      <c r="C29" s="137" t="s">
        <v>197</v>
      </c>
      <c r="D29" s="137" t="s">
        <v>117</v>
      </c>
      <c r="E29" s="137" t="s">
        <v>198</v>
      </c>
      <c r="F29" s="138">
        <v>20251756296</v>
      </c>
      <c r="G29" s="137" t="s">
        <v>205</v>
      </c>
      <c r="H29" s="121">
        <v>1</v>
      </c>
      <c r="I29" s="122">
        <v>485944.71</v>
      </c>
      <c r="J29" s="122">
        <v>55775.21</v>
      </c>
      <c r="K29" s="122">
        <v>0</v>
      </c>
      <c r="L29" s="122">
        <v>0</v>
      </c>
      <c r="M29" s="122">
        <v>102048.39</v>
      </c>
      <c r="N29" s="139">
        <v>643768.31000000006</v>
      </c>
      <c r="O29" s="140" t="s">
        <v>202</v>
      </c>
      <c r="P29" s="140" t="s">
        <v>13</v>
      </c>
      <c r="Q29" s="140" t="s">
        <v>65</v>
      </c>
      <c r="R29" s="140" t="s">
        <v>118</v>
      </c>
      <c r="S29" s="141">
        <v>45746</v>
      </c>
    </row>
    <row r="30" spans="1:19" ht="15.75" hidden="1" x14ac:dyDescent="0.25">
      <c r="A30" s="137" t="s">
        <v>233</v>
      </c>
      <c r="B30" s="137" t="s">
        <v>725</v>
      </c>
      <c r="C30" s="137" t="s">
        <v>197</v>
      </c>
      <c r="D30" s="137" t="s">
        <v>76</v>
      </c>
      <c r="E30" s="137" t="s">
        <v>198</v>
      </c>
      <c r="F30" s="138">
        <v>20364259078</v>
      </c>
      <c r="G30" s="137" t="s">
        <v>234</v>
      </c>
      <c r="H30" s="121">
        <v>1</v>
      </c>
      <c r="I30" s="122">
        <v>156768.81</v>
      </c>
      <c r="J30" s="122">
        <v>0</v>
      </c>
      <c r="K30" s="122">
        <v>0</v>
      </c>
      <c r="L30" s="122">
        <v>0</v>
      </c>
      <c r="M30" s="122">
        <v>32921.449999999997</v>
      </c>
      <c r="N30" s="139">
        <v>189690.23999999999</v>
      </c>
      <c r="O30" s="140" t="s">
        <v>200</v>
      </c>
      <c r="P30" s="140" t="s">
        <v>28</v>
      </c>
      <c r="Q30" s="140" t="s">
        <v>65</v>
      </c>
      <c r="R30" s="140"/>
      <c r="S30" s="141">
        <v>45703</v>
      </c>
    </row>
    <row r="31" spans="1:19" ht="15.75" hidden="1" x14ac:dyDescent="0.25">
      <c r="A31" s="137" t="s">
        <v>233</v>
      </c>
      <c r="B31" s="137" t="s">
        <v>725</v>
      </c>
      <c r="C31" s="137" t="s">
        <v>197</v>
      </c>
      <c r="D31" s="137" t="s">
        <v>85</v>
      </c>
      <c r="E31" s="137" t="s">
        <v>198</v>
      </c>
      <c r="F31" s="138">
        <v>20143831575</v>
      </c>
      <c r="G31" s="137" t="s">
        <v>235</v>
      </c>
      <c r="H31" s="121">
        <v>1</v>
      </c>
      <c r="I31" s="122">
        <v>61107</v>
      </c>
      <c r="J31" s="122">
        <v>0</v>
      </c>
      <c r="K31" s="122">
        <v>0</v>
      </c>
      <c r="L31" s="122">
        <v>0</v>
      </c>
      <c r="M31" s="122">
        <v>12832.47</v>
      </c>
      <c r="N31" s="139">
        <v>73939.47</v>
      </c>
      <c r="O31" s="140" t="s">
        <v>200</v>
      </c>
      <c r="P31" s="140" t="s">
        <v>13</v>
      </c>
      <c r="Q31" s="140" t="s">
        <v>33</v>
      </c>
      <c r="R31" s="140"/>
      <c r="S31" s="141">
        <v>45741</v>
      </c>
    </row>
    <row r="32" spans="1:19" ht="15.75" hidden="1" x14ac:dyDescent="0.25">
      <c r="A32" s="63" t="s">
        <v>236</v>
      </c>
      <c r="B32" s="63" t="s">
        <v>725</v>
      </c>
      <c r="C32" s="63" t="s">
        <v>197</v>
      </c>
      <c r="D32" s="63"/>
      <c r="E32" s="63" t="s">
        <v>198</v>
      </c>
      <c r="F32" s="64">
        <v>30709528579</v>
      </c>
      <c r="G32" s="63" t="s">
        <v>237</v>
      </c>
      <c r="H32" s="68">
        <v>1</v>
      </c>
      <c r="I32" s="65">
        <v>82373.149999999994</v>
      </c>
      <c r="J32" s="65">
        <v>0</v>
      </c>
      <c r="K32" s="65">
        <v>0</v>
      </c>
      <c r="L32" s="65">
        <v>0</v>
      </c>
      <c r="M32" s="65">
        <v>17298.36</v>
      </c>
      <c r="N32" s="69">
        <v>99671.51</v>
      </c>
      <c r="O32" s="65" t="s">
        <v>238</v>
      </c>
      <c r="P32" s="65"/>
      <c r="Q32" s="65"/>
      <c r="R32" s="65"/>
      <c r="S32" s="71"/>
    </row>
    <row r="33" spans="1:19" ht="15.75" hidden="1" x14ac:dyDescent="0.25">
      <c r="A33" s="63" t="s">
        <v>236</v>
      </c>
      <c r="B33" s="63" t="s">
        <v>725</v>
      </c>
      <c r="C33" s="63" t="s">
        <v>197</v>
      </c>
      <c r="D33" s="63"/>
      <c r="E33" s="63" t="s">
        <v>198</v>
      </c>
      <c r="F33" s="64">
        <v>30709528579</v>
      </c>
      <c r="G33" s="63" t="s">
        <v>237</v>
      </c>
      <c r="H33" s="68">
        <v>1</v>
      </c>
      <c r="I33" s="65">
        <v>82373.149999999994</v>
      </c>
      <c r="J33" s="65">
        <v>0</v>
      </c>
      <c r="K33" s="65">
        <v>0</v>
      </c>
      <c r="L33" s="65">
        <v>0</v>
      </c>
      <c r="M33" s="65">
        <v>17298.36</v>
      </c>
      <c r="N33" s="69">
        <v>99671.51</v>
      </c>
      <c r="O33" s="65" t="s">
        <v>238</v>
      </c>
      <c r="P33" s="65"/>
      <c r="Q33" s="65"/>
      <c r="R33" s="65"/>
      <c r="S33" s="71"/>
    </row>
    <row r="34" spans="1:19" ht="15.75" hidden="1" x14ac:dyDescent="0.25">
      <c r="A34" s="63" t="s">
        <v>236</v>
      </c>
      <c r="B34" s="63" t="s">
        <v>725</v>
      </c>
      <c r="C34" s="63" t="s">
        <v>212</v>
      </c>
      <c r="D34" s="63"/>
      <c r="E34" s="63" t="s">
        <v>198</v>
      </c>
      <c r="F34" s="64">
        <v>30500120882</v>
      </c>
      <c r="G34" s="63" t="s">
        <v>239</v>
      </c>
      <c r="H34" s="68">
        <v>1</v>
      </c>
      <c r="I34" s="65">
        <v>290.47000000000003</v>
      </c>
      <c r="J34" s="65">
        <v>0</v>
      </c>
      <c r="K34" s="65">
        <v>0</v>
      </c>
      <c r="L34" s="65">
        <v>0</v>
      </c>
      <c r="M34" s="65">
        <v>61</v>
      </c>
      <c r="N34" s="69">
        <v>351.47</v>
      </c>
      <c r="O34" s="65" t="s">
        <v>207</v>
      </c>
      <c r="P34" s="65"/>
      <c r="Q34" s="65"/>
      <c r="R34" s="65"/>
      <c r="S34" s="71"/>
    </row>
    <row r="35" spans="1:19" ht="15.75" hidden="1" x14ac:dyDescent="0.25">
      <c r="A35" s="137" t="s">
        <v>240</v>
      </c>
      <c r="B35" s="137" t="s">
        <v>725</v>
      </c>
      <c r="C35" s="137" t="s">
        <v>197</v>
      </c>
      <c r="D35" s="137" t="s">
        <v>119</v>
      </c>
      <c r="E35" s="137" t="s">
        <v>198</v>
      </c>
      <c r="F35" s="138">
        <v>20251756296</v>
      </c>
      <c r="G35" s="137" t="s">
        <v>205</v>
      </c>
      <c r="H35" s="121">
        <v>1</v>
      </c>
      <c r="I35" s="122">
        <v>33388.43</v>
      </c>
      <c r="J35" s="122">
        <v>0</v>
      </c>
      <c r="K35" s="122">
        <v>0</v>
      </c>
      <c r="L35" s="122">
        <v>0</v>
      </c>
      <c r="M35" s="122">
        <v>7011.57</v>
      </c>
      <c r="N35" s="139">
        <v>40400</v>
      </c>
      <c r="O35" s="140" t="s">
        <v>202</v>
      </c>
      <c r="P35" s="140" t="s">
        <v>13</v>
      </c>
      <c r="Q35" s="140" t="s">
        <v>65</v>
      </c>
      <c r="R35" s="140" t="s">
        <v>116</v>
      </c>
      <c r="S35" s="141">
        <v>45716</v>
      </c>
    </row>
    <row r="36" spans="1:19" ht="15.75" hidden="1" x14ac:dyDescent="0.25">
      <c r="A36" s="137" t="s">
        <v>240</v>
      </c>
      <c r="B36" s="137" t="s">
        <v>725</v>
      </c>
      <c r="C36" s="137" t="s">
        <v>197</v>
      </c>
      <c r="D36" s="137" t="s">
        <v>120</v>
      </c>
      <c r="E36" s="137" t="s">
        <v>198</v>
      </c>
      <c r="F36" s="138">
        <v>20251756296</v>
      </c>
      <c r="G36" s="137" t="s">
        <v>205</v>
      </c>
      <c r="H36" s="121">
        <v>1</v>
      </c>
      <c r="I36" s="122">
        <v>103909.05</v>
      </c>
      <c r="J36" s="122">
        <v>0</v>
      </c>
      <c r="K36" s="122">
        <v>0</v>
      </c>
      <c r="L36" s="122">
        <v>0</v>
      </c>
      <c r="M36" s="122">
        <v>21820.9</v>
      </c>
      <c r="N36" s="139">
        <v>125729.95</v>
      </c>
      <c r="O36" s="140" t="s">
        <v>202</v>
      </c>
      <c r="P36" s="140" t="s">
        <v>13</v>
      </c>
      <c r="Q36" s="140" t="s">
        <v>65</v>
      </c>
      <c r="R36" s="140" t="s">
        <v>118</v>
      </c>
      <c r="S36" s="141">
        <v>45746</v>
      </c>
    </row>
    <row r="37" spans="1:19" ht="15.75" hidden="1" x14ac:dyDescent="0.25">
      <c r="A37" s="137" t="s">
        <v>240</v>
      </c>
      <c r="B37" s="137" t="s">
        <v>725</v>
      </c>
      <c r="C37" s="137" t="s">
        <v>197</v>
      </c>
      <c r="D37" s="137" t="s">
        <v>92</v>
      </c>
      <c r="E37" s="137" t="s">
        <v>198</v>
      </c>
      <c r="F37" s="138">
        <v>30712116842</v>
      </c>
      <c r="G37" s="137" t="s">
        <v>199</v>
      </c>
      <c r="H37" s="121">
        <v>1</v>
      </c>
      <c r="I37" s="122">
        <v>58311.19</v>
      </c>
      <c r="J37" s="122">
        <v>0</v>
      </c>
      <c r="K37" s="122">
        <v>0</v>
      </c>
      <c r="L37" s="122">
        <v>0</v>
      </c>
      <c r="M37" s="122">
        <v>12245.35</v>
      </c>
      <c r="N37" s="139">
        <v>70556.539999999994</v>
      </c>
      <c r="O37" s="140" t="s">
        <v>200</v>
      </c>
      <c r="P37" s="140" t="s">
        <v>13</v>
      </c>
      <c r="Q37" s="140" t="s">
        <v>14</v>
      </c>
      <c r="R37" s="140" t="s">
        <v>56</v>
      </c>
      <c r="S37" s="141">
        <v>45726</v>
      </c>
    </row>
    <row r="38" spans="1:19" ht="15.75" hidden="1" x14ac:dyDescent="0.25">
      <c r="A38" s="137" t="s">
        <v>241</v>
      </c>
      <c r="B38" s="137" t="s">
        <v>725</v>
      </c>
      <c r="C38" s="137" t="s">
        <v>197</v>
      </c>
      <c r="D38" s="137" t="s">
        <v>93</v>
      </c>
      <c r="E38" s="137" t="s">
        <v>198</v>
      </c>
      <c r="F38" s="138">
        <v>30714673862</v>
      </c>
      <c r="G38" s="137" t="s">
        <v>242</v>
      </c>
      <c r="H38" s="142">
        <v>1</v>
      </c>
      <c r="I38" s="140">
        <v>140223.14000000001</v>
      </c>
      <c r="J38" s="140">
        <v>0</v>
      </c>
      <c r="K38" s="140">
        <v>0</v>
      </c>
      <c r="L38" s="140">
        <v>0</v>
      </c>
      <c r="M38" s="140">
        <v>29446.86</v>
      </c>
      <c r="N38" s="139">
        <v>169670</v>
      </c>
      <c r="O38" s="140" t="s">
        <v>200</v>
      </c>
      <c r="P38" s="140" t="s">
        <v>13</v>
      </c>
      <c r="Q38" s="140" t="s">
        <v>33</v>
      </c>
      <c r="R38" s="140"/>
      <c r="S38" s="141">
        <v>45702</v>
      </c>
    </row>
    <row r="39" spans="1:19" ht="15.75" hidden="1" x14ac:dyDescent="0.25">
      <c r="A39" s="72" t="s">
        <v>243</v>
      </c>
      <c r="B39" s="72" t="s">
        <v>725</v>
      </c>
      <c r="C39" s="72" t="s">
        <v>217</v>
      </c>
      <c r="D39" s="72" t="s">
        <v>704</v>
      </c>
      <c r="E39" s="72" t="s">
        <v>198</v>
      </c>
      <c r="F39" s="73">
        <v>23395448374</v>
      </c>
      <c r="G39" s="72" t="s">
        <v>218</v>
      </c>
      <c r="H39" s="121">
        <v>1</v>
      </c>
      <c r="I39" s="122"/>
      <c r="J39" s="122"/>
      <c r="K39" s="122"/>
      <c r="L39" s="122">
        <v>0</v>
      </c>
      <c r="M39" s="122"/>
      <c r="N39" s="75">
        <v>416620</v>
      </c>
      <c r="O39" s="74" t="s">
        <v>207</v>
      </c>
      <c r="P39" s="74"/>
      <c r="Q39" s="74"/>
      <c r="R39" s="74"/>
      <c r="S39" s="76"/>
    </row>
    <row r="40" spans="1:19" ht="15.75" hidden="1" x14ac:dyDescent="0.25">
      <c r="A40" s="137" t="s">
        <v>244</v>
      </c>
      <c r="B40" s="137" t="s">
        <v>725</v>
      </c>
      <c r="C40" s="137" t="s">
        <v>197</v>
      </c>
      <c r="D40" s="137" t="s">
        <v>95</v>
      </c>
      <c r="E40" s="137" t="s">
        <v>198</v>
      </c>
      <c r="F40" s="138">
        <v>20171680272</v>
      </c>
      <c r="G40" s="137" t="s">
        <v>245</v>
      </c>
      <c r="H40" s="142">
        <v>1</v>
      </c>
      <c r="I40" s="140">
        <v>673260</v>
      </c>
      <c r="J40" s="140">
        <v>0</v>
      </c>
      <c r="K40" s="140">
        <v>0</v>
      </c>
      <c r="L40" s="140">
        <v>0</v>
      </c>
      <c r="M40" s="140">
        <v>141384.6</v>
      </c>
      <c r="N40" s="139">
        <v>814644.6</v>
      </c>
      <c r="O40" s="140" t="s">
        <v>200</v>
      </c>
      <c r="P40" s="140" t="s">
        <v>28</v>
      </c>
      <c r="Q40" s="140" t="s">
        <v>97</v>
      </c>
      <c r="R40" s="140" t="s">
        <v>98</v>
      </c>
      <c r="S40" s="141">
        <v>45730</v>
      </c>
    </row>
    <row r="41" spans="1:19" ht="15.75" hidden="1" x14ac:dyDescent="0.25">
      <c r="A41" s="137" t="s">
        <v>246</v>
      </c>
      <c r="B41" s="137" t="s">
        <v>725</v>
      </c>
      <c r="C41" s="137" t="s">
        <v>197</v>
      </c>
      <c r="D41" s="137" t="s">
        <v>91</v>
      </c>
      <c r="E41" s="137" t="s">
        <v>198</v>
      </c>
      <c r="F41" s="138">
        <v>20120554159</v>
      </c>
      <c r="G41" s="137" t="s">
        <v>211</v>
      </c>
      <c r="H41" s="121">
        <v>1</v>
      </c>
      <c r="I41" s="122">
        <v>38988.639999999999</v>
      </c>
      <c r="J41" s="122">
        <v>0</v>
      </c>
      <c r="K41" s="122">
        <v>0</v>
      </c>
      <c r="L41" s="122">
        <v>0</v>
      </c>
      <c r="M41" s="122">
        <v>8187.61</v>
      </c>
      <c r="N41" s="139">
        <v>47176.25</v>
      </c>
      <c r="O41" s="140" t="s">
        <v>200</v>
      </c>
      <c r="P41" s="140" t="s">
        <v>60</v>
      </c>
      <c r="Q41" s="140"/>
      <c r="R41" s="140"/>
      <c r="S41" s="141"/>
    </row>
    <row r="42" spans="1:19" ht="15.75" hidden="1" x14ac:dyDescent="0.25">
      <c r="A42" s="63" t="s">
        <v>247</v>
      </c>
      <c r="B42" s="63" t="s">
        <v>725</v>
      </c>
      <c r="C42" s="63" t="s">
        <v>197</v>
      </c>
      <c r="D42" s="63"/>
      <c r="E42" s="63" t="s">
        <v>198</v>
      </c>
      <c r="F42" s="64">
        <v>30503508725</v>
      </c>
      <c r="G42" s="63" t="s">
        <v>248</v>
      </c>
      <c r="H42" s="68">
        <v>1059.20983</v>
      </c>
      <c r="I42" s="65">
        <v>643.29</v>
      </c>
      <c r="J42" s="65">
        <v>0</v>
      </c>
      <c r="K42" s="65">
        <v>0</v>
      </c>
      <c r="L42" s="65">
        <v>0</v>
      </c>
      <c r="M42" s="65">
        <v>135.09</v>
      </c>
      <c r="N42" s="69">
        <v>778.38</v>
      </c>
      <c r="O42" s="65" t="s">
        <v>207</v>
      </c>
      <c r="P42" s="65"/>
      <c r="Q42" s="65"/>
      <c r="R42" s="65"/>
      <c r="S42" s="71"/>
    </row>
    <row r="43" spans="1:19" ht="15.75" hidden="1" x14ac:dyDescent="0.25">
      <c r="A43" s="63" t="s">
        <v>249</v>
      </c>
      <c r="B43" s="63" t="s">
        <v>725</v>
      </c>
      <c r="C43" s="63" t="s">
        <v>197</v>
      </c>
      <c r="D43" s="63"/>
      <c r="E43" s="63" t="s">
        <v>198</v>
      </c>
      <c r="F43" s="64">
        <v>30500120882</v>
      </c>
      <c r="G43" s="63" t="s">
        <v>239</v>
      </c>
      <c r="H43" s="68">
        <v>1060.75</v>
      </c>
      <c r="I43" s="65">
        <v>8357.3700000000008</v>
      </c>
      <c r="J43" s="65">
        <v>0</v>
      </c>
      <c r="K43" s="65">
        <v>0</v>
      </c>
      <c r="L43" s="65">
        <v>0</v>
      </c>
      <c r="M43" s="65">
        <v>877.52</v>
      </c>
      <c r="N43" s="69">
        <v>9234.89</v>
      </c>
      <c r="O43" s="65" t="s">
        <v>207</v>
      </c>
      <c r="P43" s="65"/>
      <c r="Q43" s="65"/>
      <c r="R43" s="65"/>
      <c r="S43" s="71"/>
    </row>
    <row r="44" spans="1:19" ht="15.75" hidden="1" x14ac:dyDescent="0.25">
      <c r="A44" s="63" t="s">
        <v>249</v>
      </c>
      <c r="B44" s="63" t="s">
        <v>725</v>
      </c>
      <c r="C44" s="63" t="s">
        <v>197</v>
      </c>
      <c r="D44" s="63"/>
      <c r="E44" s="63" t="s">
        <v>198</v>
      </c>
      <c r="F44" s="64">
        <v>30717057607</v>
      </c>
      <c r="G44" s="63" t="s">
        <v>250</v>
      </c>
      <c r="H44" s="68">
        <v>1</v>
      </c>
      <c r="I44" s="65">
        <v>4305</v>
      </c>
      <c r="J44" s="65">
        <v>0</v>
      </c>
      <c r="K44" s="65">
        <v>0</v>
      </c>
      <c r="L44" s="65">
        <v>0</v>
      </c>
      <c r="M44" s="65">
        <v>904.05</v>
      </c>
      <c r="N44" s="69">
        <v>5209.05</v>
      </c>
      <c r="O44" s="65"/>
      <c r="P44" s="65"/>
      <c r="Q44" s="65"/>
      <c r="R44" s="65"/>
      <c r="S44" s="71"/>
    </row>
    <row r="45" spans="1:19" ht="15.75" hidden="1" x14ac:dyDescent="0.25">
      <c r="A45" s="63" t="s">
        <v>251</v>
      </c>
      <c r="B45" s="63" t="s">
        <v>725</v>
      </c>
      <c r="C45" s="63" t="s">
        <v>197</v>
      </c>
      <c r="D45" s="63"/>
      <c r="E45" s="63" t="s">
        <v>198</v>
      </c>
      <c r="F45" s="64">
        <v>30527151453</v>
      </c>
      <c r="G45" s="63" t="s">
        <v>252</v>
      </c>
      <c r="H45" s="68">
        <v>1</v>
      </c>
      <c r="I45" s="65">
        <v>13169644.43</v>
      </c>
      <c r="J45" s="65">
        <v>0</v>
      </c>
      <c r="K45" s="65">
        <v>0</v>
      </c>
      <c r="L45" s="65">
        <v>12674.31</v>
      </c>
      <c r="M45" s="65">
        <v>1427172.75</v>
      </c>
      <c r="N45" s="69">
        <v>14609491.49</v>
      </c>
      <c r="O45" s="65" t="s">
        <v>207</v>
      </c>
      <c r="P45" s="65"/>
      <c r="Q45" s="65"/>
      <c r="R45" s="65"/>
      <c r="S45" s="71"/>
    </row>
    <row r="46" spans="1:19" ht="15.75" hidden="1" x14ac:dyDescent="0.25">
      <c r="A46" s="137" t="s">
        <v>251</v>
      </c>
      <c r="B46" s="137" t="s">
        <v>725</v>
      </c>
      <c r="C46" s="137" t="s">
        <v>197</v>
      </c>
      <c r="D46" s="137" t="s">
        <v>99</v>
      </c>
      <c r="E46" s="137" t="s">
        <v>198</v>
      </c>
      <c r="F46" s="138">
        <v>20202462759</v>
      </c>
      <c r="G46" s="137" t="s">
        <v>201</v>
      </c>
      <c r="H46" s="121">
        <v>1</v>
      </c>
      <c r="I46" s="122">
        <v>236921.15</v>
      </c>
      <c r="J46" s="122">
        <v>0</v>
      </c>
      <c r="K46" s="122">
        <v>0</v>
      </c>
      <c r="L46" s="122">
        <v>0</v>
      </c>
      <c r="M46" s="122">
        <v>49753.440000000002</v>
      </c>
      <c r="N46" s="139">
        <v>286674.59000000003</v>
      </c>
      <c r="O46" s="140" t="s">
        <v>202</v>
      </c>
      <c r="P46" s="140" t="s">
        <v>28</v>
      </c>
      <c r="Q46" s="140" t="s">
        <v>14</v>
      </c>
      <c r="R46" s="140" t="s">
        <v>100</v>
      </c>
      <c r="S46" s="141">
        <v>45828</v>
      </c>
    </row>
    <row r="47" spans="1:19" ht="15.75" x14ac:dyDescent="0.25">
      <c r="A47" s="63" t="s">
        <v>253</v>
      </c>
      <c r="B47" s="63" t="s">
        <v>725</v>
      </c>
      <c r="C47" s="63" t="s">
        <v>197</v>
      </c>
      <c r="D47" s="63"/>
      <c r="E47" s="63" t="s">
        <v>198</v>
      </c>
      <c r="F47" s="64">
        <v>30711270481</v>
      </c>
      <c r="G47" s="63" t="s">
        <v>254</v>
      </c>
      <c r="H47" s="68">
        <v>1</v>
      </c>
      <c r="I47" s="65">
        <v>206101.42</v>
      </c>
      <c r="J47" s="65">
        <v>0</v>
      </c>
      <c r="K47" s="65">
        <v>0</v>
      </c>
      <c r="L47" s="65">
        <v>0</v>
      </c>
      <c r="M47" s="65">
        <v>43281.3</v>
      </c>
      <c r="N47" s="69">
        <v>249382.72</v>
      </c>
      <c r="O47" s="65" t="s">
        <v>200</v>
      </c>
      <c r="P47" s="65"/>
      <c r="Q47" s="65"/>
      <c r="R47" s="65"/>
      <c r="S47" s="71"/>
    </row>
    <row r="48" spans="1:19" ht="15.75" hidden="1" x14ac:dyDescent="0.25">
      <c r="A48" s="137" t="s">
        <v>253</v>
      </c>
      <c r="B48" s="137" t="s">
        <v>725</v>
      </c>
      <c r="C48" s="137" t="s">
        <v>197</v>
      </c>
      <c r="D48" s="137" t="s">
        <v>127</v>
      </c>
      <c r="E48" s="137" t="s">
        <v>198</v>
      </c>
      <c r="F48" s="138">
        <v>20164045790</v>
      </c>
      <c r="G48" s="137" t="s">
        <v>255</v>
      </c>
      <c r="H48" s="121">
        <v>1</v>
      </c>
      <c r="I48" s="122">
        <v>98858.55</v>
      </c>
      <c r="J48" s="122">
        <v>0</v>
      </c>
      <c r="K48" s="122">
        <v>0</v>
      </c>
      <c r="L48" s="122">
        <v>0</v>
      </c>
      <c r="M48" s="122">
        <v>20760.3</v>
      </c>
      <c r="N48" s="139">
        <v>119618.85</v>
      </c>
      <c r="O48" s="140" t="s">
        <v>200</v>
      </c>
      <c r="P48" s="140" t="s">
        <v>33</v>
      </c>
      <c r="Q48" s="140"/>
      <c r="R48" s="140">
        <v>45797</v>
      </c>
      <c r="S48" s="141"/>
    </row>
    <row r="49" spans="1:19" ht="15.75" hidden="1" x14ac:dyDescent="0.25">
      <c r="A49" s="63" t="s">
        <v>253</v>
      </c>
      <c r="B49" s="63" t="s">
        <v>725</v>
      </c>
      <c r="C49" s="63" t="s">
        <v>197</v>
      </c>
      <c r="D49" s="63"/>
      <c r="E49" s="63" t="s">
        <v>198</v>
      </c>
      <c r="F49" s="64">
        <v>30709528579</v>
      </c>
      <c r="G49" s="63" t="s">
        <v>237</v>
      </c>
      <c r="H49" s="68">
        <v>1</v>
      </c>
      <c r="I49" s="65">
        <v>82373.149999999994</v>
      </c>
      <c r="J49" s="65">
        <v>0</v>
      </c>
      <c r="K49" s="65">
        <v>0</v>
      </c>
      <c r="L49" s="65">
        <v>0</v>
      </c>
      <c r="M49" s="65">
        <v>17298.36</v>
      </c>
      <c r="N49" s="69">
        <v>99671.51</v>
      </c>
      <c r="O49" s="65" t="s">
        <v>238</v>
      </c>
      <c r="P49" s="65"/>
      <c r="Q49" s="65"/>
      <c r="R49" s="65"/>
      <c r="S49" s="71"/>
    </row>
    <row r="50" spans="1:19" ht="15.75" hidden="1" x14ac:dyDescent="0.25">
      <c r="A50" s="63" t="s">
        <v>253</v>
      </c>
      <c r="B50" s="63" t="s">
        <v>725</v>
      </c>
      <c r="C50" s="63" t="s">
        <v>197</v>
      </c>
      <c r="D50" s="63"/>
      <c r="E50" s="63" t="s">
        <v>198</v>
      </c>
      <c r="F50" s="64">
        <v>20364259078</v>
      </c>
      <c r="G50" s="63" t="s">
        <v>234</v>
      </c>
      <c r="H50" s="68">
        <v>1</v>
      </c>
      <c r="I50" s="65">
        <v>47181.81</v>
      </c>
      <c r="J50" s="65">
        <v>0</v>
      </c>
      <c r="K50" s="65">
        <v>0</v>
      </c>
      <c r="L50" s="65">
        <v>0</v>
      </c>
      <c r="M50" s="65">
        <v>9908.18</v>
      </c>
      <c r="N50" s="69">
        <v>57090</v>
      </c>
      <c r="O50" s="65" t="s">
        <v>202</v>
      </c>
      <c r="P50" s="65"/>
      <c r="Q50" s="65"/>
      <c r="R50" s="65"/>
      <c r="S50" s="71"/>
    </row>
    <row r="51" spans="1:19" ht="15.75" hidden="1" x14ac:dyDescent="0.25">
      <c r="A51" s="63" t="s">
        <v>253</v>
      </c>
      <c r="B51" s="63" t="s">
        <v>725</v>
      </c>
      <c r="C51" s="63" t="s">
        <v>212</v>
      </c>
      <c r="D51" s="63"/>
      <c r="E51" s="63" t="s">
        <v>198</v>
      </c>
      <c r="F51" s="64">
        <v>30500120882</v>
      </c>
      <c r="G51" s="63" t="s">
        <v>239</v>
      </c>
      <c r="H51" s="68">
        <v>1</v>
      </c>
      <c r="I51" s="65">
        <v>257.77999999999997</v>
      </c>
      <c r="J51" s="65">
        <v>0</v>
      </c>
      <c r="K51" s="65">
        <v>0</v>
      </c>
      <c r="L51" s="65">
        <v>0</v>
      </c>
      <c r="M51" s="65">
        <v>54.13</v>
      </c>
      <c r="N51" s="69">
        <v>311.91000000000003</v>
      </c>
      <c r="O51" s="65" t="s">
        <v>207</v>
      </c>
      <c r="P51" s="65"/>
      <c r="Q51" s="65"/>
      <c r="R51" s="65"/>
      <c r="S51" s="71"/>
    </row>
    <row r="52" spans="1:19" ht="15.75" hidden="1" x14ac:dyDescent="0.25">
      <c r="A52" s="137" t="s">
        <v>256</v>
      </c>
      <c r="B52" s="137" t="s">
        <v>725</v>
      </c>
      <c r="C52" s="137" t="s">
        <v>197</v>
      </c>
      <c r="D52" s="137" t="s">
        <v>121</v>
      </c>
      <c r="E52" s="137" t="s">
        <v>198</v>
      </c>
      <c r="F52" s="138">
        <v>20251756296</v>
      </c>
      <c r="G52" s="137" t="s">
        <v>205</v>
      </c>
      <c r="H52" s="121">
        <v>1</v>
      </c>
      <c r="I52" s="122">
        <v>277777.2</v>
      </c>
      <c r="J52" s="122">
        <v>28037.82</v>
      </c>
      <c r="K52" s="122">
        <v>0</v>
      </c>
      <c r="L52" s="122">
        <v>0</v>
      </c>
      <c r="M52" s="122">
        <v>56758.21</v>
      </c>
      <c r="N52" s="139">
        <v>362573.23</v>
      </c>
      <c r="O52" s="140" t="s">
        <v>202</v>
      </c>
      <c r="P52" s="140" t="s">
        <v>13</v>
      </c>
      <c r="Q52" s="140" t="s">
        <v>65</v>
      </c>
      <c r="R52" s="140"/>
      <c r="S52" s="141"/>
    </row>
    <row r="53" spans="1:19" ht="15.75" hidden="1" x14ac:dyDescent="0.25">
      <c r="A53" s="137" t="s">
        <v>256</v>
      </c>
      <c r="B53" s="137" t="s">
        <v>725</v>
      </c>
      <c r="C53" s="137" t="s">
        <v>197</v>
      </c>
      <c r="D53" s="137" t="s">
        <v>107</v>
      </c>
      <c r="E53" s="137" t="s">
        <v>198</v>
      </c>
      <c r="F53" s="138">
        <v>30668764300</v>
      </c>
      <c r="G53" s="137" t="s">
        <v>232</v>
      </c>
      <c r="H53" s="121">
        <v>1</v>
      </c>
      <c r="I53" s="122">
        <v>605534.48</v>
      </c>
      <c r="J53" s="122">
        <v>0</v>
      </c>
      <c r="K53" s="122">
        <v>0</v>
      </c>
      <c r="L53" s="122">
        <v>78723.39</v>
      </c>
      <c r="M53" s="122">
        <v>127162.26</v>
      </c>
      <c r="N53" s="139">
        <v>811420.13</v>
      </c>
      <c r="O53" s="140" t="s">
        <v>202</v>
      </c>
      <c r="P53" s="140" t="s">
        <v>28</v>
      </c>
      <c r="Q53" s="140" t="s">
        <v>65</v>
      </c>
      <c r="R53" s="140" t="s">
        <v>108</v>
      </c>
      <c r="S53" s="141">
        <v>45773</v>
      </c>
    </row>
    <row r="54" spans="1:19" ht="15.75" hidden="1" x14ac:dyDescent="0.25">
      <c r="A54" s="133" t="s">
        <v>256</v>
      </c>
      <c r="B54" s="133" t="s">
        <v>725</v>
      </c>
      <c r="C54" s="133" t="s">
        <v>217</v>
      </c>
      <c r="D54" s="133" t="s">
        <v>708</v>
      </c>
      <c r="E54" s="133" t="s">
        <v>198</v>
      </c>
      <c r="F54" s="134">
        <v>20344362565</v>
      </c>
      <c r="G54" s="133" t="s">
        <v>227</v>
      </c>
      <c r="H54" s="121">
        <v>1</v>
      </c>
      <c r="I54" s="122"/>
      <c r="J54" s="122"/>
      <c r="K54" s="122"/>
      <c r="L54" s="122">
        <v>0</v>
      </c>
      <c r="M54" s="122"/>
      <c r="N54" s="135">
        <v>440000</v>
      </c>
      <c r="O54" s="136" t="s">
        <v>202</v>
      </c>
      <c r="P54" s="136" t="s">
        <v>13</v>
      </c>
      <c r="Q54" s="136" t="s">
        <v>14</v>
      </c>
      <c r="R54" s="136" t="s">
        <v>713</v>
      </c>
      <c r="S54" s="148">
        <v>45747</v>
      </c>
    </row>
    <row r="55" spans="1:19" ht="15.75" hidden="1" x14ac:dyDescent="0.25">
      <c r="A55" s="137" t="s">
        <v>257</v>
      </c>
      <c r="B55" s="137" t="s">
        <v>725</v>
      </c>
      <c r="C55" s="137" t="s">
        <v>197</v>
      </c>
      <c r="D55" s="137" t="s">
        <v>122</v>
      </c>
      <c r="E55" s="137" t="s">
        <v>198</v>
      </c>
      <c r="F55" s="138">
        <v>20251756296</v>
      </c>
      <c r="G55" s="137" t="s">
        <v>205</v>
      </c>
      <c r="H55" s="121">
        <v>1</v>
      </c>
      <c r="I55" s="122">
        <v>80324.399999999994</v>
      </c>
      <c r="J55" s="122">
        <v>0</v>
      </c>
      <c r="K55" s="122">
        <v>0</v>
      </c>
      <c r="L55" s="122">
        <v>0</v>
      </c>
      <c r="M55" s="122">
        <v>16868.12</v>
      </c>
      <c r="N55" s="139">
        <v>97192.52</v>
      </c>
      <c r="O55" s="140" t="s">
        <v>202</v>
      </c>
      <c r="P55" s="140" t="s">
        <v>13</v>
      </c>
      <c r="Q55" s="140" t="s">
        <v>65</v>
      </c>
      <c r="R55" s="140"/>
      <c r="S55" s="141"/>
    </row>
    <row r="56" spans="1:19" ht="15.75" hidden="1" x14ac:dyDescent="0.25">
      <c r="A56" s="137" t="s">
        <v>257</v>
      </c>
      <c r="B56" s="137" t="s">
        <v>725</v>
      </c>
      <c r="C56" s="137" t="s">
        <v>197</v>
      </c>
      <c r="D56" s="137" t="s">
        <v>131</v>
      </c>
      <c r="E56" s="137" t="s">
        <v>198</v>
      </c>
      <c r="F56" s="138">
        <v>30712116842</v>
      </c>
      <c r="G56" s="137" t="s">
        <v>199</v>
      </c>
      <c r="H56" s="121">
        <v>1</v>
      </c>
      <c r="I56" s="122">
        <v>39312</v>
      </c>
      <c r="J56" s="122">
        <v>0</v>
      </c>
      <c r="K56" s="122">
        <v>0</v>
      </c>
      <c r="L56" s="122">
        <v>0</v>
      </c>
      <c r="M56" s="122">
        <v>8255.52</v>
      </c>
      <c r="N56" s="139">
        <v>47567.519999999997</v>
      </c>
      <c r="O56" s="140" t="s">
        <v>200</v>
      </c>
      <c r="P56" s="140" t="s">
        <v>28</v>
      </c>
      <c r="Q56" s="140" t="s">
        <v>14</v>
      </c>
      <c r="R56" s="140" t="s">
        <v>132</v>
      </c>
      <c r="S56" s="141">
        <v>45775</v>
      </c>
    </row>
    <row r="57" spans="1:19" ht="15.75" hidden="1" x14ac:dyDescent="0.25">
      <c r="A57" s="63" t="s">
        <v>258</v>
      </c>
      <c r="B57" s="63" t="s">
        <v>725</v>
      </c>
      <c r="C57" s="63" t="s">
        <v>197</v>
      </c>
      <c r="D57" s="63"/>
      <c r="E57" s="63" t="s">
        <v>198</v>
      </c>
      <c r="F57" s="64">
        <v>23161579009</v>
      </c>
      <c r="G57" s="63" t="s">
        <v>221</v>
      </c>
      <c r="H57" s="68">
        <v>1</v>
      </c>
      <c r="I57" s="65">
        <v>19148.02</v>
      </c>
      <c r="J57" s="65">
        <v>0</v>
      </c>
      <c r="K57" s="65">
        <v>0</v>
      </c>
      <c r="L57" s="65">
        <v>0</v>
      </c>
      <c r="M57" s="65">
        <v>4021.08</v>
      </c>
      <c r="N57" s="69">
        <v>23169.1</v>
      </c>
      <c r="O57" s="65" t="s">
        <v>200</v>
      </c>
      <c r="P57" s="65"/>
      <c r="Q57" s="65"/>
      <c r="R57" s="65"/>
      <c r="S57" s="71"/>
    </row>
    <row r="58" spans="1:19" ht="15.75" hidden="1" x14ac:dyDescent="0.25">
      <c r="A58" s="137" t="s">
        <v>258</v>
      </c>
      <c r="B58" s="137" t="s">
        <v>725</v>
      </c>
      <c r="C58" s="137" t="s">
        <v>197</v>
      </c>
      <c r="D58" s="137" t="s">
        <v>129</v>
      </c>
      <c r="E58" s="137" t="s">
        <v>198</v>
      </c>
      <c r="F58" s="138">
        <v>20066482406</v>
      </c>
      <c r="G58" s="137" t="s">
        <v>259</v>
      </c>
      <c r="H58" s="121">
        <v>1</v>
      </c>
      <c r="I58" s="122">
        <v>21700</v>
      </c>
      <c r="J58" s="122">
        <v>0</v>
      </c>
      <c r="K58" s="122">
        <v>0</v>
      </c>
      <c r="L58" s="122">
        <v>0</v>
      </c>
      <c r="M58" s="122">
        <v>4557</v>
      </c>
      <c r="N58" s="139">
        <v>26257</v>
      </c>
      <c r="O58" s="140" t="s">
        <v>200</v>
      </c>
      <c r="P58" s="140" t="s">
        <v>13</v>
      </c>
      <c r="Q58" s="140" t="s">
        <v>33</v>
      </c>
      <c r="R58" s="140"/>
      <c r="S58" s="141">
        <v>45793</v>
      </c>
    </row>
    <row r="59" spans="1:19" ht="15.75" hidden="1" x14ac:dyDescent="0.25">
      <c r="A59" s="63" t="s">
        <v>260</v>
      </c>
      <c r="B59" s="63" t="s">
        <v>725</v>
      </c>
      <c r="C59" s="63" t="s">
        <v>217</v>
      </c>
      <c r="D59" s="63"/>
      <c r="E59" s="63" t="s">
        <v>198</v>
      </c>
      <c r="F59" s="64">
        <v>23395448374</v>
      </c>
      <c r="G59" s="63" t="s">
        <v>218</v>
      </c>
      <c r="H59" s="68">
        <v>1</v>
      </c>
      <c r="I59" s="65"/>
      <c r="J59" s="65"/>
      <c r="K59" s="65"/>
      <c r="L59" s="65">
        <v>0</v>
      </c>
      <c r="M59" s="65"/>
      <c r="N59" s="69">
        <v>421481</v>
      </c>
      <c r="O59" s="65" t="s">
        <v>207</v>
      </c>
      <c r="P59" s="65"/>
      <c r="Q59" s="65"/>
      <c r="R59" s="65"/>
      <c r="S59" s="71"/>
    </row>
    <row r="60" spans="1:19" ht="15.75" hidden="1" x14ac:dyDescent="0.25">
      <c r="A60" s="63" t="s">
        <v>261</v>
      </c>
      <c r="B60" s="63" t="s">
        <v>725</v>
      </c>
      <c r="C60" s="63" t="s">
        <v>197</v>
      </c>
      <c r="D60" s="63"/>
      <c r="E60" s="63" t="s">
        <v>198</v>
      </c>
      <c r="F60" s="64">
        <v>20120554159</v>
      </c>
      <c r="G60" s="63" t="s">
        <v>211</v>
      </c>
      <c r="H60" s="68">
        <v>1</v>
      </c>
      <c r="I60" s="65">
        <v>497537.92</v>
      </c>
      <c r="J60" s="65">
        <v>0</v>
      </c>
      <c r="K60" s="65">
        <v>0</v>
      </c>
      <c r="L60" s="65">
        <v>0</v>
      </c>
      <c r="M60" s="65">
        <v>104482.96</v>
      </c>
      <c r="N60" s="69">
        <v>602020.88</v>
      </c>
      <c r="O60" s="65" t="s">
        <v>200</v>
      </c>
      <c r="P60" s="65"/>
      <c r="Q60" s="65"/>
      <c r="R60" s="65"/>
      <c r="S60" s="71"/>
    </row>
    <row r="61" spans="1:19" ht="15.75" hidden="1" x14ac:dyDescent="0.25">
      <c r="A61" s="63" t="s">
        <v>262</v>
      </c>
      <c r="B61" s="63" t="s">
        <v>725</v>
      </c>
      <c r="C61" s="63" t="s">
        <v>197</v>
      </c>
      <c r="D61" s="63"/>
      <c r="E61" s="63" t="s">
        <v>198</v>
      </c>
      <c r="F61" s="64">
        <v>30503811061</v>
      </c>
      <c r="G61" s="63" t="s">
        <v>263</v>
      </c>
      <c r="H61" s="68">
        <v>1066.5</v>
      </c>
      <c r="I61" s="65">
        <v>1442.24</v>
      </c>
      <c r="J61" s="65">
        <v>0</v>
      </c>
      <c r="K61" s="65">
        <v>0</v>
      </c>
      <c r="L61" s="65">
        <v>0</v>
      </c>
      <c r="M61" s="65">
        <v>302.87</v>
      </c>
      <c r="N61" s="69">
        <v>1745.12</v>
      </c>
      <c r="O61" s="65" t="s">
        <v>207</v>
      </c>
      <c r="P61" s="65"/>
      <c r="Q61" s="65"/>
      <c r="R61" s="65"/>
      <c r="S61" s="71"/>
    </row>
    <row r="62" spans="1:19" ht="15.75" hidden="1" x14ac:dyDescent="0.25">
      <c r="A62" s="137" t="s">
        <v>264</v>
      </c>
      <c r="B62" s="137" t="s">
        <v>725</v>
      </c>
      <c r="C62" s="137" t="s">
        <v>197</v>
      </c>
      <c r="D62" s="137" t="s">
        <v>141</v>
      </c>
      <c r="E62" s="137" t="s">
        <v>198</v>
      </c>
      <c r="F62" s="138">
        <v>20149674285</v>
      </c>
      <c r="G62" s="137" t="s">
        <v>265</v>
      </c>
      <c r="H62" s="121">
        <v>1</v>
      </c>
      <c r="I62" s="122">
        <v>148683.54</v>
      </c>
      <c r="J62" s="122">
        <v>0</v>
      </c>
      <c r="K62" s="122">
        <v>0</v>
      </c>
      <c r="L62" s="122">
        <v>0</v>
      </c>
      <c r="M62" s="122">
        <v>31223.54</v>
      </c>
      <c r="N62" s="139">
        <v>179907.08</v>
      </c>
      <c r="O62" s="140" t="s">
        <v>200</v>
      </c>
      <c r="P62" s="140" t="s">
        <v>28</v>
      </c>
      <c r="Q62" s="140" t="s">
        <v>97</v>
      </c>
      <c r="R62" s="140" t="s">
        <v>143</v>
      </c>
      <c r="S62" s="141">
        <v>45798</v>
      </c>
    </row>
    <row r="63" spans="1:19" ht="15.75" hidden="1" x14ac:dyDescent="0.25">
      <c r="A63" s="137" t="s">
        <v>266</v>
      </c>
      <c r="B63" s="137" t="s">
        <v>725</v>
      </c>
      <c r="C63" s="137" t="s">
        <v>197</v>
      </c>
      <c r="D63" s="137" t="s">
        <v>133</v>
      </c>
      <c r="E63" s="137" t="s">
        <v>198</v>
      </c>
      <c r="F63" s="138">
        <v>33574441639</v>
      </c>
      <c r="G63" s="137" t="s">
        <v>213</v>
      </c>
      <c r="H63" s="121">
        <v>1</v>
      </c>
      <c r="I63" s="122">
        <v>401189.98</v>
      </c>
      <c r="J63" s="122">
        <v>0</v>
      </c>
      <c r="K63" s="122">
        <v>0</v>
      </c>
      <c r="L63" s="122">
        <v>12035.7</v>
      </c>
      <c r="M63" s="122">
        <v>84249.9</v>
      </c>
      <c r="N63" s="139">
        <v>497475.58</v>
      </c>
      <c r="O63" s="140" t="s">
        <v>200</v>
      </c>
      <c r="P63" s="140" t="s">
        <v>60</v>
      </c>
      <c r="Q63" s="140"/>
      <c r="R63" s="140"/>
      <c r="S63" s="141"/>
    </row>
    <row r="64" spans="1:19" ht="15.75" hidden="1" x14ac:dyDescent="0.25">
      <c r="A64" s="137" t="s">
        <v>266</v>
      </c>
      <c r="B64" s="137" t="s">
        <v>725</v>
      </c>
      <c r="C64" s="137" t="s">
        <v>197</v>
      </c>
      <c r="D64" s="137" t="s">
        <v>135</v>
      </c>
      <c r="E64" s="137" t="s">
        <v>198</v>
      </c>
      <c r="F64" s="138">
        <v>33574441639</v>
      </c>
      <c r="G64" s="137" t="s">
        <v>213</v>
      </c>
      <c r="H64" s="121">
        <v>1</v>
      </c>
      <c r="I64" s="122">
        <v>493788.2</v>
      </c>
      <c r="J64" s="122">
        <v>0</v>
      </c>
      <c r="K64" s="122">
        <v>0</v>
      </c>
      <c r="L64" s="122">
        <v>14813.65</v>
      </c>
      <c r="M64" s="122">
        <v>103695.52</v>
      </c>
      <c r="N64" s="139">
        <v>612297.37</v>
      </c>
      <c r="O64" s="140" t="s">
        <v>200</v>
      </c>
      <c r="P64" s="140" t="s">
        <v>60</v>
      </c>
      <c r="Q64" s="140"/>
      <c r="R64" s="140"/>
      <c r="S64" s="141"/>
    </row>
    <row r="65" spans="1:19" ht="15.75" hidden="1" x14ac:dyDescent="0.25">
      <c r="A65" s="137" t="s">
        <v>266</v>
      </c>
      <c r="B65" s="137" t="s">
        <v>725</v>
      </c>
      <c r="C65" s="137" t="s">
        <v>197</v>
      </c>
      <c r="D65" s="137" t="s">
        <v>156</v>
      </c>
      <c r="E65" s="137" t="s">
        <v>198</v>
      </c>
      <c r="F65" s="138">
        <v>30712610405</v>
      </c>
      <c r="G65" s="137" t="s">
        <v>267</v>
      </c>
      <c r="H65" s="121">
        <v>1</v>
      </c>
      <c r="I65" s="122">
        <v>66942.149999999994</v>
      </c>
      <c r="J65" s="122">
        <v>0</v>
      </c>
      <c r="K65" s="122">
        <v>0</v>
      </c>
      <c r="L65" s="122">
        <v>0</v>
      </c>
      <c r="M65" s="122">
        <v>14057.85</v>
      </c>
      <c r="N65" s="139">
        <v>81000</v>
      </c>
      <c r="O65" s="140" t="s">
        <v>200</v>
      </c>
      <c r="P65" s="140" t="s">
        <v>28</v>
      </c>
      <c r="Q65" s="140" t="s">
        <v>14</v>
      </c>
      <c r="R65" s="140" t="s">
        <v>158</v>
      </c>
      <c r="S65" s="141">
        <v>45823</v>
      </c>
    </row>
    <row r="66" spans="1:19" ht="15.75" hidden="1" x14ac:dyDescent="0.25">
      <c r="A66" s="137" t="s">
        <v>268</v>
      </c>
      <c r="B66" s="137" t="s">
        <v>725</v>
      </c>
      <c r="C66" s="137" t="s">
        <v>217</v>
      </c>
      <c r="D66" s="137" t="s">
        <v>137</v>
      </c>
      <c r="E66" s="137" t="s">
        <v>198</v>
      </c>
      <c r="F66" s="138">
        <v>23338858094</v>
      </c>
      <c r="G66" s="137" t="s">
        <v>32</v>
      </c>
      <c r="H66" s="121">
        <v>1</v>
      </c>
      <c r="I66" s="122"/>
      <c r="J66" s="122"/>
      <c r="K66" s="122"/>
      <c r="L66" s="122">
        <v>0</v>
      </c>
      <c r="M66" s="122"/>
      <c r="N66" s="139">
        <v>50000</v>
      </c>
      <c r="O66" s="140" t="s">
        <v>202</v>
      </c>
      <c r="P66" s="140" t="s">
        <v>13</v>
      </c>
      <c r="Q66" s="140" t="s">
        <v>33</v>
      </c>
      <c r="R66" s="140"/>
      <c r="S66" s="141">
        <v>45756</v>
      </c>
    </row>
    <row r="67" spans="1:19" ht="15.75" hidden="1" x14ac:dyDescent="0.25">
      <c r="A67" s="63" t="s">
        <v>269</v>
      </c>
      <c r="B67" s="63" t="s">
        <v>725</v>
      </c>
      <c r="C67" s="63" t="s">
        <v>197</v>
      </c>
      <c r="D67" s="63"/>
      <c r="E67" s="63" t="s">
        <v>198</v>
      </c>
      <c r="F67" s="64">
        <v>20143831575</v>
      </c>
      <c r="G67" s="63" t="s">
        <v>235</v>
      </c>
      <c r="H67" s="68">
        <v>1</v>
      </c>
      <c r="I67" s="65">
        <v>19200</v>
      </c>
      <c r="J67" s="65">
        <v>0</v>
      </c>
      <c r="K67" s="65">
        <v>0</v>
      </c>
      <c r="L67" s="65">
        <v>0</v>
      </c>
      <c r="M67" s="65">
        <v>4032</v>
      </c>
      <c r="N67" s="69">
        <v>23232</v>
      </c>
      <c r="O67" s="65" t="s">
        <v>200</v>
      </c>
      <c r="P67" s="65"/>
      <c r="Q67" s="65"/>
      <c r="R67" s="65"/>
      <c r="S67" s="71"/>
    </row>
    <row r="68" spans="1:19" ht="15.75" hidden="1" x14ac:dyDescent="0.25">
      <c r="A68" s="133" t="s">
        <v>269</v>
      </c>
      <c r="B68" s="133" t="s">
        <v>725</v>
      </c>
      <c r="C68" s="133" t="s">
        <v>217</v>
      </c>
      <c r="D68" s="133" t="s">
        <v>709</v>
      </c>
      <c r="E68" s="133" t="s">
        <v>198</v>
      </c>
      <c r="F68" s="134">
        <v>20344362565</v>
      </c>
      <c r="G68" s="133" t="s">
        <v>227</v>
      </c>
      <c r="H68" s="121">
        <v>1</v>
      </c>
      <c r="I68" s="122"/>
      <c r="J68" s="122"/>
      <c r="K68" s="122"/>
      <c r="L68" s="122">
        <v>0</v>
      </c>
      <c r="M68" s="122"/>
      <c r="N68" s="135">
        <v>440000</v>
      </c>
      <c r="O68" s="136" t="s">
        <v>202</v>
      </c>
      <c r="P68" s="136" t="s">
        <v>714</v>
      </c>
      <c r="Q68" s="136" t="s">
        <v>14</v>
      </c>
      <c r="R68" s="136" t="s">
        <v>715</v>
      </c>
      <c r="S68" s="148">
        <v>45777</v>
      </c>
    </row>
    <row r="69" spans="1:19" ht="15.75" hidden="1" x14ac:dyDescent="0.25">
      <c r="A69" s="137" t="s">
        <v>270</v>
      </c>
      <c r="B69" s="137" t="s">
        <v>725</v>
      </c>
      <c r="C69" s="137" t="s">
        <v>197</v>
      </c>
      <c r="D69" s="137" t="s">
        <v>123</v>
      </c>
      <c r="E69" s="137" t="s">
        <v>198</v>
      </c>
      <c r="F69" s="138">
        <v>30668764300</v>
      </c>
      <c r="G69" s="137" t="s">
        <v>232</v>
      </c>
      <c r="H69" s="121">
        <v>1</v>
      </c>
      <c r="I69" s="122">
        <v>501089.15</v>
      </c>
      <c r="J69" s="122">
        <v>0</v>
      </c>
      <c r="K69" s="122">
        <v>0</v>
      </c>
      <c r="L69" s="122">
        <v>61230.559999999998</v>
      </c>
      <c r="M69" s="122">
        <v>105228.75</v>
      </c>
      <c r="N69" s="139">
        <v>667548.46</v>
      </c>
      <c r="O69" s="140" t="s">
        <v>202</v>
      </c>
      <c r="P69" s="140" t="s">
        <v>28</v>
      </c>
      <c r="Q69" s="140" t="s">
        <v>65</v>
      </c>
      <c r="R69" s="140" t="s">
        <v>124</v>
      </c>
      <c r="S69" s="141">
        <v>45781</v>
      </c>
    </row>
    <row r="70" spans="1:19" ht="15.75" hidden="1" x14ac:dyDescent="0.25">
      <c r="A70" s="137" t="s">
        <v>270</v>
      </c>
      <c r="B70" s="137" t="s">
        <v>725</v>
      </c>
      <c r="C70" s="137" t="s">
        <v>197</v>
      </c>
      <c r="D70" s="137" t="s">
        <v>78</v>
      </c>
      <c r="E70" s="137" t="s">
        <v>198</v>
      </c>
      <c r="F70" s="138">
        <v>20364259078</v>
      </c>
      <c r="G70" s="137" t="s">
        <v>234</v>
      </c>
      <c r="H70" s="68">
        <v>1</v>
      </c>
      <c r="I70" s="65">
        <v>285371.95</v>
      </c>
      <c r="J70" s="65">
        <v>0</v>
      </c>
      <c r="K70" s="65">
        <v>0</v>
      </c>
      <c r="L70" s="65">
        <v>0</v>
      </c>
      <c r="M70" s="65">
        <v>59928.11</v>
      </c>
      <c r="N70" s="139">
        <v>345300.03</v>
      </c>
      <c r="O70" s="140" t="s">
        <v>202</v>
      </c>
      <c r="P70" s="140" t="s">
        <v>28</v>
      </c>
      <c r="Q70" s="140" t="s">
        <v>14</v>
      </c>
      <c r="R70" s="140" t="s">
        <v>79</v>
      </c>
      <c r="S70" s="141">
        <v>45762</v>
      </c>
    </row>
    <row r="71" spans="1:19" ht="15.75" hidden="1" x14ac:dyDescent="0.25">
      <c r="A71" s="137" t="s">
        <v>271</v>
      </c>
      <c r="B71" s="137" t="s">
        <v>725</v>
      </c>
      <c r="C71" s="137" t="s">
        <v>197</v>
      </c>
      <c r="D71" s="137" t="s">
        <v>81</v>
      </c>
      <c r="E71" s="137" t="s">
        <v>198</v>
      </c>
      <c r="F71" s="138">
        <v>27115539251</v>
      </c>
      <c r="G71" s="137" t="s">
        <v>225</v>
      </c>
      <c r="H71" s="121">
        <v>1</v>
      </c>
      <c r="I71" s="122">
        <v>60413.22</v>
      </c>
      <c r="J71" s="122">
        <v>0</v>
      </c>
      <c r="K71" s="122">
        <v>0</v>
      </c>
      <c r="L71" s="122">
        <v>0</v>
      </c>
      <c r="M71" s="122">
        <v>12686.78</v>
      </c>
      <c r="N71" s="139">
        <v>73100</v>
      </c>
      <c r="O71" s="140" t="s">
        <v>200</v>
      </c>
      <c r="P71" s="140" t="s">
        <v>13</v>
      </c>
      <c r="Q71" s="140" t="s">
        <v>33</v>
      </c>
      <c r="R71" s="140"/>
      <c r="S71" s="141">
        <v>45824</v>
      </c>
    </row>
    <row r="72" spans="1:19" ht="15.75" hidden="1" x14ac:dyDescent="0.25">
      <c r="A72" s="137" t="s">
        <v>272</v>
      </c>
      <c r="B72" s="137" t="s">
        <v>725</v>
      </c>
      <c r="C72" s="137" t="s">
        <v>197</v>
      </c>
      <c r="D72" s="137" t="s">
        <v>136</v>
      </c>
      <c r="E72" s="137" t="s">
        <v>198</v>
      </c>
      <c r="F72" s="138">
        <v>33574441639</v>
      </c>
      <c r="G72" s="137" t="s">
        <v>213</v>
      </c>
      <c r="H72" s="121">
        <v>1</v>
      </c>
      <c r="I72" s="122">
        <v>133999.59</v>
      </c>
      <c r="J72" s="122">
        <v>0</v>
      </c>
      <c r="K72" s="122">
        <v>0</v>
      </c>
      <c r="L72" s="122">
        <v>4019.99</v>
      </c>
      <c r="M72" s="122">
        <v>28139.91</v>
      </c>
      <c r="N72" s="139">
        <v>166159.49</v>
      </c>
      <c r="O72" s="140" t="s">
        <v>200</v>
      </c>
      <c r="P72" s="140" t="s">
        <v>60</v>
      </c>
      <c r="Q72" s="140"/>
      <c r="R72" s="140"/>
      <c r="S72" s="141"/>
    </row>
    <row r="73" spans="1:19" ht="15.75" hidden="1" x14ac:dyDescent="0.25">
      <c r="A73" s="63" t="s">
        <v>272</v>
      </c>
      <c r="B73" s="63" t="s">
        <v>725</v>
      </c>
      <c r="C73" s="63" t="s">
        <v>197</v>
      </c>
      <c r="D73" s="63"/>
      <c r="E73" s="63" t="s">
        <v>198</v>
      </c>
      <c r="F73" s="64">
        <v>30709528579</v>
      </c>
      <c r="G73" s="63" t="s">
        <v>237</v>
      </c>
      <c r="H73" s="68">
        <v>1</v>
      </c>
      <c r="I73" s="65">
        <v>82373.149999999994</v>
      </c>
      <c r="J73" s="65">
        <v>0</v>
      </c>
      <c r="K73" s="65">
        <v>0</v>
      </c>
      <c r="L73" s="65">
        <v>0</v>
      </c>
      <c r="M73" s="65">
        <v>17298.36</v>
      </c>
      <c r="N73" s="69">
        <v>99671.51</v>
      </c>
      <c r="O73" s="65" t="s">
        <v>238</v>
      </c>
      <c r="P73" s="65"/>
      <c r="Q73" s="65"/>
      <c r="R73" s="65"/>
      <c r="S73" s="71"/>
    </row>
    <row r="74" spans="1:19" ht="15.75" hidden="1" x14ac:dyDescent="0.25">
      <c r="A74" s="63" t="s">
        <v>272</v>
      </c>
      <c r="B74" s="63" t="s">
        <v>725</v>
      </c>
      <c r="C74" s="63" t="s">
        <v>212</v>
      </c>
      <c r="D74" s="63"/>
      <c r="E74" s="63" t="s">
        <v>198</v>
      </c>
      <c r="F74" s="64">
        <v>30500120882</v>
      </c>
      <c r="G74" s="63" t="s">
        <v>239</v>
      </c>
      <c r="H74" s="68">
        <v>1</v>
      </c>
      <c r="I74" s="65">
        <v>264.43</v>
      </c>
      <c r="J74" s="65">
        <v>0</v>
      </c>
      <c r="K74" s="65">
        <v>0</v>
      </c>
      <c r="L74" s="65">
        <v>0</v>
      </c>
      <c r="M74" s="65">
        <v>55.53</v>
      </c>
      <c r="N74" s="69">
        <v>319.95999999999998</v>
      </c>
      <c r="O74" s="65" t="s">
        <v>207</v>
      </c>
      <c r="P74" s="65"/>
      <c r="Q74" s="65"/>
      <c r="R74" s="65"/>
      <c r="S74" s="71"/>
    </row>
    <row r="75" spans="1:19" ht="15.75" hidden="1" x14ac:dyDescent="0.25">
      <c r="A75" s="137" t="s">
        <v>273</v>
      </c>
      <c r="B75" s="137" t="s">
        <v>725</v>
      </c>
      <c r="C75" s="137" t="s">
        <v>197</v>
      </c>
      <c r="D75" s="137" t="s">
        <v>138</v>
      </c>
      <c r="E75" s="137" t="s">
        <v>198</v>
      </c>
      <c r="F75" s="138">
        <v>20324957759</v>
      </c>
      <c r="G75" s="137" t="s">
        <v>274</v>
      </c>
      <c r="H75" s="121">
        <v>1</v>
      </c>
      <c r="I75" s="122">
        <v>230000</v>
      </c>
      <c r="J75" s="122">
        <v>0</v>
      </c>
      <c r="K75" s="122">
        <v>0</v>
      </c>
      <c r="L75" s="122">
        <v>0</v>
      </c>
      <c r="M75" s="122">
        <v>48300</v>
      </c>
      <c r="N75" s="139">
        <v>278300</v>
      </c>
      <c r="O75" s="140" t="s">
        <v>200</v>
      </c>
      <c r="P75" s="140" t="s">
        <v>28</v>
      </c>
      <c r="Q75" s="140" t="s">
        <v>29</v>
      </c>
      <c r="R75" s="140" t="s">
        <v>140</v>
      </c>
      <c r="S75" s="141">
        <v>45781</v>
      </c>
    </row>
    <row r="76" spans="1:19" ht="15.75" hidden="1" x14ac:dyDescent="0.25">
      <c r="A76" s="137" t="s">
        <v>275</v>
      </c>
      <c r="B76" s="137" t="s">
        <v>725</v>
      </c>
      <c r="C76" s="137" t="s">
        <v>197</v>
      </c>
      <c r="D76" s="137" t="s">
        <v>125</v>
      </c>
      <c r="E76" s="137" t="s">
        <v>198</v>
      </c>
      <c r="F76" s="138">
        <v>30668764300</v>
      </c>
      <c r="G76" s="137" t="s">
        <v>232</v>
      </c>
      <c r="H76" s="121">
        <v>1</v>
      </c>
      <c r="I76" s="122">
        <v>1448910.9</v>
      </c>
      <c r="J76" s="122">
        <v>0</v>
      </c>
      <c r="K76" s="122">
        <v>0</v>
      </c>
      <c r="L76" s="122">
        <v>241818</v>
      </c>
      <c r="M76" s="122">
        <v>304271.09999999998</v>
      </c>
      <c r="N76" s="139">
        <v>1995000</v>
      </c>
      <c r="O76" s="140" t="s">
        <v>202</v>
      </c>
      <c r="P76" s="140" t="s">
        <v>28</v>
      </c>
      <c r="Q76" s="140" t="s">
        <v>65</v>
      </c>
      <c r="R76" s="140" t="s">
        <v>126</v>
      </c>
      <c r="S76" s="141">
        <v>45781</v>
      </c>
    </row>
    <row r="77" spans="1:19" ht="15.75" hidden="1" x14ac:dyDescent="0.25">
      <c r="A77" s="137" t="s">
        <v>276</v>
      </c>
      <c r="B77" s="137" t="s">
        <v>725</v>
      </c>
      <c r="C77" s="137" t="s">
        <v>197</v>
      </c>
      <c r="D77" s="137" t="s">
        <v>154</v>
      </c>
      <c r="E77" s="137" t="s">
        <v>198</v>
      </c>
      <c r="F77" s="138">
        <v>20251756296</v>
      </c>
      <c r="G77" s="137" t="s">
        <v>205</v>
      </c>
      <c r="H77" s="121">
        <v>1</v>
      </c>
      <c r="I77" s="122">
        <v>1309126.99</v>
      </c>
      <c r="J77" s="122">
        <v>191772.37</v>
      </c>
      <c r="K77" s="122">
        <v>0</v>
      </c>
      <c r="L77" s="122">
        <v>0</v>
      </c>
      <c r="M77" s="122">
        <v>271766.67</v>
      </c>
      <c r="N77" s="139">
        <v>1772666.03</v>
      </c>
      <c r="O77" s="140" t="s">
        <v>202</v>
      </c>
      <c r="P77" s="140" t="s">
        <v>28</v>
      </c>
      <c r="Q77" s="140" t="s">
        <v>65</v>
      </c>
      <c r="R77" s="140"/>
      <c r="S77" s="141">
        <v>45814</v>
      </c>
    </row>
    <row r="78" spans="1:19" ht="15.75" hidden="1" x14ac:dyDescent="0.25">
      <c r="A78" s="137" t="s">
        <v>277</v>
      </c>
      <c r="B78" s="137" t="s">
        <v>725</v>
      </c>
      <c r="C78" s="137" t="s">
        <v>197</v>
      </c>
      <c r="D78" s="137" t="s">
        <v>102</v>
      </c>
      <c r="E78" s="137" t="s">
        <v>198</v>
      </c>
      <c r="F78" s="138">
        <v>20202462759</v>
      </c>
      <c r="G78" s="137" t="s">
        <v>201</v>
      </c>
      <c r="H78" s="121">
        <v>1</v>
      </c>
      <c r="I78" s="122">
        <v>113720.81</v>
      </c>
      <c r="J78" s="122">
        <v>0</v>
      </c>
      <c r="K78" s="122">
        <v>0</v>
      </c>
      <c r="L78" s="122">
        <v>0</v>
      </c>
      <c r="M78" s="122">
        <v>23881.37</v>
      </c>
      <c r="N78" s="139">
        <v>137602.18</v>
      </c>
      <c r="O78" s="140" t="s">
        <v>202</v>
      </c>
      <c r="P78" s="140" t="s">
        <v>28</v>
      </c>
      <c r="Q78" s="140" t="s">
        <v>14</v>
      </c>
      <c r="R78" s="140" t="s">
        <v>100</v>
      </c>
      <c r="S78" s="141">
        <v>45828</v>
      </c>
    </row>
    <row r="79" spans="1:19" ht="15.75" hidden="1" x14ac:dyDescent="0.25">
      <c r="A79" s="137" t="s">
        <v>278</v>
      </c>
      <c r="B79" s="137" t="s">
        <v>725</v>
      </c>
      <c r="C79" s="137" t="s">
        <v>197</v>
      </c>
      <c r="D79" s="137" t="s">
        <v>146</v>
      </c>
      <c r="E79" s="137" t="s">
        <v>198</v>
      </c>
      <c r="F79" s="138">
        <v>20120554159</v>
      </c>
      <c r="G79" s="137" t="s">
        <v>211</v>
      </c>
      <c r="H79" s="121">
        <v>1</v>
      </c>
      <c r="I79" s="122">
        <v>44499.76</v>
      </c>
      <c r="J79" s="122">
        <v>0</v>
      </c>
      <c r="K79" s="122">
        <v>0</v>
      </c>
      <c r="L79" s="122">
        <v>0</v>
      </c>
      <c r="M79" s="122">
        <v>9344.9500000000007</v>
      </c>
      <c r="N79" s="139">
        <v>53844.71</v>
      </c>
      <c r="O79" s="140" t="s">
        <v>200</v>
      </c>
      <c r="P79" s="140" t="s">
        <v>60</v>
      </c>
      <c r="Q79" s="140"/>
      <c r="R79" s="140"/>
      <c r="S79" s="141"/>
    </row>
    <row r="80" spans="1:19" ht="15.75" hidden="1" x14ac:dyDescent="0.25">
      <c r="A80" s="63" t="s">
        <v>278</v>
      </c>
      <c r="B80" s="63" t="s">
        <v>725</v>
      </c>
      <c r="C80" s="63" t="s">
        <v>197</v>
      </c>
      <c r="D80" s="63"/>
      <c r="E80" s="63" t="s">
        <v>198</v>
      </c>
      <c r="F80" s="64">
        <v>30637252611</v>
      </c>
      <c r="G80" s="63" t="s">
        <v>279</v>
      </c>
      <c r="H80" s="68">
        <v>1076.25</v>
      </c>
      <c r="I80" s="65">
        <v>3851.25</v>
      </c>
      <c r="J80" s="65">
        <v>0</v>
      </c>
      <c r="K80" s="65">
        <v>0</v>
      </c>
      <c r="L80" s="65">
        <v>0</v>
      </c>
      <c r="M80" s="65">
        <v>808.76</v>
      </c>
      <c r="N80" s="69">
        <v>4660.01</v>
      </c>
      <c r="O80" s="65" t="s">
        <v>207</v>
      </c>
      <c r="P80" s="65"/>
      <c r="Q80" s="65"/>
      <c r="R80" s="65"/>
      <c r="S80" s="71"/>
    </row>
    <row r="81" spans="1:19" ht="15.75" hidden="1" x14ac:dyDescent="0.25">
      <c r="A81" s="143" t="s">
        <v>280</v>
      </c>
      <c r="B81" s="143" t="s">
        <v>725</v>
      </c>
      <c r="C81" s="143" t="s">
        <v>197</v>
      </c>
      <c r="D81" s="143" t="s">
        <v>720</v>
      </c>
      <c r="E81" s="143" t="s">
        <v>198</v>
      </c>
      <c r="F81" s="144">
        <v>20344293946</v>
      </c>
      <c r="G81" s="143" t="s">
        <v>206</v>
      </c>
      <c r="H81" s="68">
        <v>1</v>
      </c>
      <c r="I81" s="65">
        <v>2667190.5</v>
      </c>
      <c r="J81" s="65">
        <v>0</v>
      </c>
      <c r="K81" s="65">
        <v>0</v>
      </c>
      <c r="L81" s="65">
        <v>0</v>
      </c>
      <c r="M81" s="65">
        <v>280055</v>
      </c>
      <c r="N81" s="145">
        <v>2947245.5</v>
      </c>
      <c r="O81" s="146" t="s">
        <v>207</v>
      </c>
      <c r="P81" s="146" t="s">
        <v>13</v>
      </c>
      <c r="Q81" s="146" t="s">
        <v>14</v>
      </c>
      <c r="R81" s="146"/>
      <c r="S81" s="147">
        <v>45792</v>
      </c>
    </row>
    <row r="82" spans="1:19" ht="15.75" hidden="1" x14ac:dyDescent="0.25">
      <c r="A82" s="137" t="s">
        <v>281</v>
      </c>
      <c r="B82" s="137" t="s">
        <v>725</v>
      </c>
      <c r="C82" s="137" t="s">
        <v>197</v>
      </c>
      <c r="D82" s="137" t="s">
        <v>151</v>
      </c>
      <c r="E82" s="137" t="s">
        <v>198</v>
      </c>
      <c r="F82" s="138">
        <v>30668764300</v>
      </c>
      <c r="G82" s="137" t="s">
        <v>232</v>
      </c>
      <c r="H82" s="121">
        <v>1</v>
      </c>
      <c r="I82" s="122">
        <v>294740.84999999998</v>
      </c>
      <c r="J82" s="122">
        <v>0</v>
      </c>
      <c r="K82" s="122">
        <v>0</v>
      </c>
      <c r="L82" s="122">
        <v>48363.6</v>
      </c>
      <c r="M82" s="122">
        <v>61895.55</v>
      </c>
      <c r="N82" s="139">
        <v>405000</v>
      </c>
      <c r="O82" s="140" t="s">
        <v>202</v>
      </c>
      <c r="P82" s="140" t="s">
        <v>28</v>
      </c>
      <c r="Q82" s="140" t="s">
        <v>97</v>
      </c>
      <c r="R82" s="140" t="s">
        <v>152</v>
      </c>
      <c r="S82" s="141">
        <v>45810</v>
      </c>
    </row>
    <row r="83" spans="1:19" ht="15.75" hidden="1" x14ac:dyDescent="0.25">
      <c r="A83" s="137" t="s">
        <v>281</v>
      </c>
      <c r="B83" s="137" t="s">
        <v>725</v>
      </c>
      <c r="C83" s="137" t="s">
        <v>197</v>
      </c>
      <c r="D83" s="137" t="s">
        <v>149</v>
      </c>
      <c r="E83" s="137" t="s">
        <v>198</v>
      </c>
      <c r="F83" s="138">
        <v>30668764300</v>
      </c>
      <c r="G83" s="137" t="s">
        <v>232</v>
      </c>
      <c r="H83" s="121">
        <v>1</v>
      </c>
      <c r="I83" s="122">
        <v>1473704.26</v>
      </c>
      <c r="J83" s="122">
        <v>0</v>
      </c>
      <c r="K83" s="122">
        <v>0</v>
      </c>
      <c r="L83" s="122">
        <v>241818</v>
      </c>
      <c r="M83" s="122">
        <v>309477.74</v>
      </c>
      <c r="N83" s="139">
        <v>2025000</v>
      </c>
      <c r="O83" s="140" t="s">
        <v>202</v>
      </c>
      <c r="P83" s="140" t="s">
        <v>28</v>
      </c>
      <c r="Q83" s="140" t="s">
        <v>97</v>
      </c>
      <c r="R83" s="140" t="s">
        <v>150</v>
      </c>
      <c r="S83" s="141">
        <v>45800</v>
      </c>
    </row>
    <row r="84" spans="1:19" ht="15.75" hidden="1" x14ac:dyDescent="0.25">
      <c r="A84" s="63" t="s">
        <v>281</v>
      </c>
      <c r="B84" s="63" t="s">
        <v>725</v>
      </c>
      <c r="C84" s="63" t="s">
        <v>197</v>
      </c>
      <c r="D84" s="63"/>
      <c r="E84" s="63" t="s">
        <v>198</v>
      </c>
      <c r="F84" s="64">
        <v>30645507696</v>
      </c>
      <c r="G84" s="63" t="s">
        <v>282</v>
      </c>
      <c r="H84" s="68">
        <v>1</v>
      </c>
      <c r="I84" s="65">
        <v>0</v>
      </c>
      <c r="J84" s="65">
        <v>766800</v>
      </c>
      <c r="K84" s="65">
        <v>0</v>
      </c>
      <c r="L84" s="65">
        <v>0</v>
      </c>
      <c r="M84" s="65">
        <v>0</v>
      </c>
      <c r="N84" s="69">
        <v>766800</v>
      </c>
      <c r="O84" s="65" t="s">
        <v>202</v>
      </c>
      <c r="P84" s="65"/>
      <c r="Q84" s="65"/>
      <c r="R84" s="65"/>
      <c r="S84" s="71"/>
    </row>
    <row r="85" spans="1:19" ht="15.75" hidden="1" x14ac:dyDescent="0.25">
      <c r="A85" s="137" t="s">
        <v>281</v>
      </c>
      <c r="B85" s="137" t="s">
        <v>725</v>
      </c>
      <c r="C85" s="137" t="s">
        <v>197</v>
      </c>
      <c r="D85" s="137" t="s">
        <v>159</v>
      </c>
      <c r="E85" s="137" t="s">
        <v>198</v>
      </c>
      <c r="F85" s="138">
        <v>20364259078</v>
      </c>
      <c r="G85" s="137" t="s">
        <v>234</v>
      </c>
      <c r="H85" s="121">
        <v>1</v>
      </c>
      <c r="I85" s="122">
        <v>60528.9</v>
      </c>
      <c r="J85" s="122">
        <v>0</v>
      </c>
      <c r="K85" s="122">
        <v>0</v>
      </c>
      <c r="L85" s="122">
        <v>0</v>
      </c>
      <c r="M85" s="122">
        <v>12711.07</v>
      </c>
      <c r="N85" s="139">
        <v>73240</v>
      </c>
      <c r="O85" s="140" t="s">
        <v>202</v>
      </c>
      <c r="P85" s="140" t="s">
        <v>13</v>
      </c>
      <c r="Q85" s="140" t="s">
        <v>14</v>
      </c>
      <c r="R85" s="140" t="s">
        <v>160</v>
      </c>
      <c r="S85" s="141">
        <v>45808</v>
      </c>
    </row>
    <row r="86" spans="1:19" ht="15.75" hidden="1" x14ac:dyDescent="0.25">
      <c r="A86" s="137" t="s">
        <v>281</v>
      </c>
      <c r="B86" s="137" t="s">
        <v>725</v>
      </c>
      <c r="C86" s="137" t="s">
        <v>217</v>
      </c>
      <c r="D86" s="137" t="s">
        <v>155</v>
      </c>
      <c r="E86" s="137" t="s">
        <v>198</v>
      </c>
      <c r="F86" s="138">
        <v>20305677044</v>
      </c>
      <c r="G86" s="137" t="s">
        <v>283</v>
      </c>
      <c r="H86" s="121">
        <v>1</v>
      </c>
      <c r="I86" s="122"/>
      <c r="J86" s="122"/>
      <c r="K86" s="122"/>
      <c r="L86" s="122">
        <v>0</v>
      </c>
      <c r="M86" s="122"/>
      <c r="N86" s="139">
        <v>79000</v>
      </c>
      <c r="O86" s="140" t="s">
        <v>200</v>
      </c>
      <c r="P86" s="140" t="s">
        <v>60</v>
      </c>
      <c r="Q86" s="140"/>
      <c r="R86" s="140"/>
      <c r="S86" s="141"/>
    </row>
    <row r="87" spans="1:19" ht="15.75" hidden="1" x14ac:dyDescent="0.25">
      <c r="A87" s="137" t="s">
        <v>284</v>
      </c>
      <c r="B87" s="137" t="s">
        <v>725</v>
      </c>
      <c r="C87" s="137" t="s">
        <v>197</v>
      </c>
      <c r="D87" s="137" t="s">
        <v>153</v>
      </c>
      <c r="E87" s="137" t="s">
        <v>198</v>
      </c>
      <c r="F87" s="138">
        <v>33574441639</v>
      </c>
      <c r="G87" s="137" t="s">
        <v>213</v>
      </c>
      <c r="H87" s="121">
        <v>1</v>
      </c>
      <c r="I87" s="122">
        <v>121315.54</v>
      </c>
      <c r="J87" s="122">
        <v>0</v>
      </c>
      <c r="K87" s="122">
        <v>0</v>
      </c>
      <c r="L87" s="122">
        <v>3639.47</v>
      </c>
      <c r="M87" s="122">
        <v>25476.26</v>
      </c>
      <c r="N87" s="139">
        <v>150431.26999999999</v>
      </c>
      <c r="O87" s="140" t="s">
        <v>200</v>
      </c>
      <c r="P87" s="140" t="s">
        <v>60</v>
      </c>
      <c r="Q87" s="140"/>
      <c r="R87" s="140"/>
      <c r="S87" s="141"/>
    </row>
    <row r="88" spans="1:19" ht="15.75" hidden="1" x14ac:dyDescent="0.25">
      <c r="A88" s="137" t="s">
        <v>285</v>
      </c>
      <c r="B88" s="137" t="s">
        <v>725</v>
      </c>
      <c r="C88" s="137" t="s">
        <v>197</v>
      </c>
      <c r="D88" s="137" t="s">
        <v>84</v>
      </c>
      <c r="E88" s="137" t="s">
        <v>198</v>
      </c>
      <c r="F88" s="138">
        <v>27115539251</v>
      </c>
      <c r="G88" s="137" t="s">
        <v>225</v>
      </c>
      <c r="H88" s="121">
        <v>1</v>
      </c>
      <c r="I88" s="122">
        <v>126333.22</v>
      </c>
      <c r="J88" s="122">
        <v>0</v>
      </c>
      <c r="K88" s="122">
        <v>0</v>
      </c>
      <c r="L88" s="122">
        <v>0</v>
      </c>
      <c r="M88" s="122">
        <v>26529.98</v>
      </c>
      <c r="N88" s="139">
        <v>152863.20000000001</v>
      </c>
      <c r="O88" s="140" t="s">
        <v>200</v>
      </c>
      <c r="P88" s="140" t="s">
        <v>13</v>
      </c>
      <c r="Q88" s="140" t="s">
        <v>33</v>
      </c>
      <c r="R88" s="140"/>
      <c r="S88" s="141">
        <v>45824</v>
      </c>
    </row>
    <row r="89" spans="1:19" ht="15.75" hidden="1" x14ac:dyDescent="0.25">
      <c r="A89" s="137" t="s">
        <v>285</v>
      </c>
      <c r="B89" s="137" t="s">
        <v>725</v>
      </c>
      <c r="C89" s="137" t="s">
        <v>197</v>
      </c>
      <c r="D89" s="137" t="s">
        <v>172</v>
      </c>
      <c r="E89" s="137" t="s">
        <v>198</v>
      </c>
      <c r="F89" s="138">
        <v>20250144165</v>
      </c>
      <c r="G89" s="137" t="s">
        <v>286</v>
      </c>
      <c r="H89" s="121">
        <v>1</v>
      </c>
      <c r="I89" s="122">
        <v>64029</v>
      </c>
      <c r="J89" s="122">
        <v>0</v>
      </c>
      <c r="K89" s="122">
        <v>0</v>
      </c>
      <c r="L89" s="122">
        <v>0</v>
      </c>
      <c r="M89" s="122">
        <v>13446.09</v>
      </c>
      <c r="N89" s="139">
        <v>77475.09</v>
      </c>
      <c r="O89" s="140" t="s">
        <v>200</v>
      </c>
      <c r="P89" s="140" t="s">
        <v>28</v>
      </c>
      <c r="Q89" s="140" t="s">
        <v>97</v>
      </c>
      <c r="R89" s="140" t="s">
        <v>174</v>
      </c>
      <c r="S89" s="141">
        <v>45812</v>
      </c>
    </row>
    <row r="90" spans="1:19" ht="15.75" hidden="1" x14ac:dyDescent="0.25">
      <c r="A90" s="137" t="s">
        <v>287</v>
      </c>
      <c r="B90" s="137" t="s">
        <v>725</v>
      </c>
      <c r="C90" s="137" t="s">
        <v>197</v>
      </c>
      <c r="D90" s="137" t="s">
        <v>162</v>
      </c>
      <c r="E90" s="137" t="s">
        <v>198</v>
      </c>
      <c r="F90" s="138">
        <v>30697956200</v>
      </c>
      <c r="G90" s="137" t="s">
        <v>288</v>
      </c>
      <c r="H90" s="121">
        <v>1</v>
      </c>
      <c r="I90" s="122">
        <v>205799.4</v>
      </c>
      <c r="J90" s="122">
        <v>0</v>
      </c>
      <c r="K90" s="122">
        <v>0</v>
      </c>
      <c r="L90" s="122">
        <v>0</v>
      </c>
      <c r="M90" s="122">
        <v>43217.87</v>
      </c>
      <c r="N90" s="139">
        <v>249017.27</v>
      </c>
      <c r="O90" s="140" t="s">
        <v>202</v>
      </c>
      <c r="P90" s="140" t="s">
        <v>60</v>
      </c>
      <c r="Q90" s="140"/>
      <c r="R90" s="140"/>
      <c r="S90" s="141"/>
    </row>
    <row r="91" spans="1:19" ht="15.75" hidden="1" x14ac:dyDescent="0.25">
      <c r="A91" s="133" t="s">
        <v>289</v>
      </c>
      <c r="B91" s="133" t="s">
        <v>725</v>
      </c>
      <c r="C91" s="133" t="s">
        <v>217</v>
      </c>
      <c r="D91" s="133" t="s">
        <v>710</v>
      </c>
      <c r="E91" s="133" t="s">
        <v>198</v>
      </c>
      <c r="F91" s="134">
        <v>20344362565</v>
      </c>
      <c r="G91" s="133" t="s">
        <v>227</v>
      </c>
      <c r="H91" s="121">
        <v>1</v>
      </c>
      <c r="I91" s="122"/>
      <c r="J91" s="122"/>
      <c r="K91" s="122"/>
      <c r="L91" s="122">
        <v>0</v>
      </c>
      <c r="M91" s="122"/>
      <c r="N91" s="135">
        <v>440000</v>
      </c>
      <c r="O91" s="136" t="s">
        <v>202</v>
      </c>
      <c r="P91" s="136" t="s">
        <v>13</v>
      </c>
      <c r="Q91" s="136" t="s">
        <v>14</v>
      </c>
      <c r="R91" s="136" t="s">
        <v>716</v>
      </c>
      <c r="S91" s="148">
        <v>45808</v>
      </c>
    </row>
    <row r="92" spans="1:19" ht="15.75" hidden="1" x14ac:dyDescent="0.25">
      <c r="A92" s="63" t="s">
        <v>290</v>
      </c>
      <c r="B92" s="63" t="s">
        <v>725</v>
      </c>
      <c r="C92" s="63" t="s">
        <v>197</v>
      </c>
      <c r="D92" s="63"/>
      <c r="E92" s="63" t="s">
        <v>198</v>
      </c>
      <c r="F92" s="64">
        <v>30717120651</v>
      </c>
      <c r="G92" s="63" t="s">
        <v>291</v>
      </c>
      <c r="H92" s="68">
        <v>1</v>
      </c>
      <c r="I92" s="65">
        <v>1328400</v>
      </c>
      <c r="J92" s="65">
        <v>0</v>
      </c>
      <c r="K92" s="65">
        <v>0</v>
      </c>
      <c r="L92" s="65">
        <v>0</v>
      </c>
      <c r="M92" s="65">
        <v>278964</v>
      </c>
      <c r="N92" s="69">
        <v>1607364</v>
      </c>
      <c r="O92" s="65" t="s">
        <v>207</v>
      </c>
      <c r="P92" s="65"/>
      <c r="Q92" s="65"/>
      <c r="R92" s="65"/>
      <c r="S92" s="71"/>
    </row>
    <row r="93" spans="1:19" ht="15.75" hidden="1" x14ac:dyDescent="0.25">
      <c r="A93" s="63" t="s">
        <v>292</v>
      </c>
      <c r="B93" s="63" t="s">
        <v>725</v>
      </c>
      <c r="C93" s="63" t="s">
        <v>197</v>
      </c>
      <c r="D93" s="63"/>
      <c r="E93" s="63" t="s">
        <v>198</v>
      </c>
      <c r="F93" s="64">
        <v>20143831575</v>
      </c>
      <c r="G93" s="63" t="s">
        <v>235</v>
      </c>
      <c r="H93" s="68">
        <v>1</v>
      </c>
      <c r="I93" s="65">
        <v>20652</v>
      </c>
      <c r="J93" s="65">
        <v>0</v>
      </c>
      <c r="K93" s="65">
        <v>0</v>
      </c>
      <c r="L93" s="65">
        <v>0</v>
      </c>
      <c r="M93" s="65">
        <v>4336.92</v>
      </c>
      <c r="N93" s="69">
        <v>24988.92</v>
      </c>
      <c r="O93" s="65" t="s">
        <v>200</v>
      </c>
      <c r="P93" s="65"/>
      <c r="Q93" s="65"/>
      <c r="R93" s="65"/>
      <c r="S93" s="71"/>
    </row>
    <row r="94" spans="1:19" ht="15.75" x14ac:dyDescent="0.25">
      <c r="A94" s="137" t="s">
        <v>293</v>
      </c>
      <c r="B94" s="137" t="s">
        <v>725</v>
      </c>
      <c r="C94" s="137" t="s">
        <v>197</v>
      </c>
      <c r="D94" s="137" t="s">
        <v>144</v>
      </c>
      <c r="E94" s="137" t="s">
        <v>198</v>
      </c>
      <c r="F94" s="138">
        <v>30711270481</v>
      </c>
      <c r="G94" s="137" t="s">
        <v>254</v>
      </c>
      <c r="H94" s="121">
        <v>1</v>
      </c>
      <c r="I94" s="122">
        <v>266823.15999999997</v>
      </c>
      <c r="J94" s="122">
        <v>0</v>
      </c>
      <c r="K94" s="122">
        <v>0</v>
      </c>
      <c r="L94" s="122">
        <v>0</v>
      </c>
      <c r="M94" s="122">
        <v>56032.86</v>
      </c>
      <c r="N94" s="139">
        <v>322856.02</v>
      </c>
      <c r="O94" s="140" t="s">
        <v>200</v>
      </c>
      <c r="P94" s="140" t="s">
        <v>28</v>
      </c>
      <c r="Q94" s="140" t="s">
        <v>14</v>
      </c>
      <c r="R94" s="140" t="s">
        <v>145</v>
      </c>
      <c r="S94" s="141">
        <v>45806</v>
      </c>
    </row>
    <row r="95" spans="1:19" ht="15.75" hidden="1" x14ac:dyDescent="0.25">
      <c r="A95" s="63" t="s">
        <v>293</v>
      </c>
      <c r="B95" s="63" t="s">
        <v>725</v>
      </c>
      <c r="C95" s="63" t="s">
        <v>197</v>
      </c>
      <c r="D95" s="63"/>
      <c r="E95" s="63" t="s">
        <v>198</v>
      </c>
      <c r="F95" s="64">
        <v>30668764300</v>
      </c>
      <c r="G95" s="63" t="s">
        <v>232</v>
      </c>
      <c r="H95" s="68">
        <v>1</v>
      </c>
      <c r="I95" s="65">
        <v>743316.53</v>
      </c>
      <c r="J95" s="65">
        <v>0</v>
      </c>
      <c r="K95" s="65">
        <v>0</v>
      </c>
      <c r="L95" s="65">
        <v>92247.62</v>
      </c>
      <c r="M95" s="65">
        <v>156096.51</v>
      </c>
      <c r="N95" s="69">
        <v>991660.66</v>
      </c>
      <c r="O95" s="65" t="s">
        <v>202</v>
      </c>
      <c r="P95" s="65"/>
      <c r="Q95" s="65"/>
      <c r="R95" s="65"/>
      <c r="S95" s="71"/>
    </row>
    <row r="96" spans="1:19" ht="15.75" hidden="1" x14ac:dyDescent="0.25">
      <c r="A96" s="137" t="s">
        <v>293</v>
      </c>
      <c r="B96" s="137" t="s">
        <v>725</v>
      </c>
      <c r="C96" s="137" t="s">
        <v>197</v>
      </c>
      <c r="D96" s="137" t="s">
        <v>161</v>
      </c>
      <c r="E96" s="137" t="s">
        <v>198</v>
      </c>
      <c r="F96" s="138">
        <v>20364259078</v>
      </c>
      <c r="G96" s="137" t="s">
        <v>234</v>
      </c>
      <c r="H96" s="121">
        <v>1</v>
      </c>
      <c r="I96" s="122">
        <v>40537.19</v>
      </c>
      <c r="J96" s="122">
        <v>0</v>
      </c>
      <c r="K96" s="122">
        <v>0</v>
      </c>
      <c r="L96" s="122">
        <v>0</v>
      </c>
      <c r="M96" s="122">
        <v>8512.81</v>
      </c>
      <c r="N96" s="139">
        <v>49050</v>
      </c>
      <c r="O96" s="140" t="s">
        <v>200</v>
      </c>
      <c r="P96" s="140" t="s">
        <v>13</v>
      </c>
      <c r="Q96" s="140" t="s">
        <v>14</v>
      </c>
      <c r="R96" s="140" t="s">
        <v>160</v>
      </c>
      <c r="S96" s="141">
        <v>45808</v>
      </c>
    </row>
    <row r="97" spans="1:19" ht="15.75" hidden="1" x14ac:dyDescent="0.25">
      <c r="A97" s="63" t="s">
        <v>294</v>
      </c>
      <c r="B97" s="63" t="s">
        <v>725</v>
      </c>
      <c r="C97" s="63" t="s">
        <v>197</v>
      </c>
      <c r="D97" s="63"/>
      <c r="E97" s="63" t="s">
        <v>198</v>
      </c>
      <c r="F97" s="64">
        <v>20164045790</v>
      </c>
      <c r="G97" s="63" t="s">
        <v>255</v>
      </c>
      <c r="H97" s="68">
        <v>1</v>
      </c>
      <c r="I97" s="65">
        <v>5605.47</v>
      </c>
      <c r="J97" s="65">
        <v>0</v>
      </c>
      <c r="K97" s="65">
        <v>0</v>
      </c>
      <c r="L97" s="65">
        <v>0</v>
      </c>
      <c r="M97" s="65">
        <v>1177.1500000000001</v>
      </c>
      <c r="N97" s="69">
        <v>6782.62</v>
      </c>
      <c r="O97" s="65" t="s">
        <v>200</v>
      </c>
      <c r="P97" s="65"/>
      <c r="Q97" s="65"/>
      <c r="R97" s="65"/>
      <c r="S97" s="71"/>
    </row>
    <row r="98" spans="1:19" ht="15.75" hidden="1" x14ac:dyDescent="0.25">
      <c r="A98" s="63" t="s">
        <v>294</v>
      </c>
      <c r="B98" s="63" t="s">
        <v>725</v>
      </c>
      <c r="C98" s="63" t="s">
        <v>212</v>
      </c>
      <c r="D98" s="63"/>
      <c r="E98" s="63" t="s">
        <v>198</v>
      </c>
      <c r="F98" s="64">
        <v>30500120882</v>
      </c>
      <c r="G98" s="63" t="s">
        <v>239</v>
      </c>
      <c r="H98" s="68">
        <v>1</v>
      </c>
      <c r="I98" s="65">
        <v>267.60000000000002</v>
      </c>
      <c r="J98" s="65">
        <v>0</v>
      </c>
      <c r="K98" s="65">
        <v>0</v>
      </c>
      <c r="L98" s="65">
        <v>0</v>
      </c>
      <c r="M98" s="65">
        <v>56.2</v>
      </c>
      <c r="N98" s="69">
        <v>323.8</v>
      </c>
      <c r="O98" s="65" t="s">
        <v>207</v>
      </c>
      <c r="P98" s="65"/>
      <c r="Q98" s="65"/>
      <c r="R98" s="65"/>
      <c r="S98" s="71"/>
    </row>
    <row r="99" spans="1:19" ht="15.75" hidden="1" x14ac:dyDescent="0.25">
      <c r="A99" s="63" t="s">
        <v>295</v>
      </c>
      <c r="B99" s="63" t="s">
        <v>725</v>
      </c>
      <c r="C99" s="63" t="s">
        <v>197</v>
      </c>
      <c r="D99" s="63"/>
      <c r="E99" s="63" t="s">
        <v>198</v>
      </c>
      <c r="F99" s="64">
        <v>20243697450</v>
      </c>
      <c r="G99" s="63" t="s">
        <v>296</v>
      </c>
      <c r="H99" s="68">
        <v>1</v>
      </c>
      <c r="I99" s="65">
        <v>1702350</v>
      </c>
      <c r="J99" s="65">
        <v>0</v>
      </c>
      <c r="K99" s="65">
        <v>0</v>
      </c>
      <c r="L99" s="65">
        <v>0</v>
      </c>
      <c r="M99" s="65">
        <v>357493.5</v>
      </c>
      <c r="N99" s="69">
        <v>2059843.5</v>
      </c>
      <c r="O99" s="65" t="s">
        <v>207</v>
      </c>
      <c r="P99" s="65"/>
      <c r="Q99" s="65"/>
      <c r="R99" s="65"/>
      <c r="S99" s="71"/>
    </row>
    <row r="100" spans="1:19" ht="15.75" hidden="1" x14ac:dyDescent="0.25">
      <c r="A100" s="137" t="s">
        <v>297</v>
      </c>
      <c r="B100" s="137" t="s">
        <v>725</v>
      </c>
      <c r="C100" s="137" t="s">
        <v>197</v>
      </c>
      <c r="D100" s="137" t="s">
        <v>167</v>
      </c>
      <c r="E100" s="137" t="s">
        <v>198</v>
      </c>
      <c r="F100" s="138">
        <v>20251756296</v>
      </c>
      <c r="G100" s="137" t="s">
        <v>205</v>
      </c>
      <c r="H100" s="121">
        <v>1</v>
      </c>
      <c r="I100" s="122">
        <v>1517637</v>
      </c>
      <c r="J100" s="122">
        <v>141559.03</v>
      </c>
      <c r="K100" s="122">
        <v>0</v>
      </c>
      <c r="L100" s="122">
        <v>0</v>
      </c>
      <c r="M100" s="122">
        <v>315553.77</v>
      </c>
      <c r="N100" s="139">
        <v>1974749.8</v>
      </c>
      <c r="O100" s="140" t="s">
        <v>202</v>
      </c>
      <c r="P100" s="140" t="s">
        <v>28</v>
      </c>
      <c r="Q100" s="140" t="s">
        <v>65</v>
      </c>
      <c r="R100" s="140"/>
      <c r="S100" s="141">
        <v>45824</v>
      </c>
    </row>
    <row r="101" spans="1:19" ht="15.75" hidden="1" x14ac:dyDescent="0.25">
      <c r="A101" s="137" t="s">
        <v>298</v>
      </c>
      <c r="B101" s="137" t="s">
        <v>725</v>
      </c>
      <c r="C101" s="137" t="s">
        <v>197</v>
      </c>
      <c r="D101" s="137" t="s">
        <v>165</v>
      </c>
      <c r="E101" s="137" t="s">
        <v>198</v>
      </c>
      <c r="F101" s="138">
        <v>30712116842</v>
      </c>
      <c r="G101" s="137" t="s">
        <v>199</v>
      </c>
      <c r="H101" s="121">
        <v>1</v>
      </c>
      <c r="I101" s="122">
        <v>22932</v>
      </c>
      <c r="J101" s="122">
        <v>0</v>
      </c>
      <c r="K101" s="122">
        <v>0</v>
      </c>
      <c r="L101" s="122">
        <v>0</v>
      </c>
      <c r="M101" s="122">
        <v>4815.72</v>
      </c>
      <c r="N101" s="139">
        <v>27747.72</v>
      </c>
      <c r="O101" s="140" t="s">
        <v>200</v>
      </c>
      <c r="P101" s="140" t="s">
        <v>13</v>
      </c>
      <c r="Q101" s="140" t="s">
        <v>33</v>
      </c>
      <c r="R101" s="140"/>
      <c r="S101" s="141">
        <v>45797</v>
      </c>
    </row>
    <row r="102" spans="1:19" ht="15.75" hidden="1" x14ac:dyDescent="0.25">
      <c r="A102" s="63" t="s">
        <v>299</v>
      </c>
      <c r="B102" s="63" t="s">
        <v>725</v>
      </c>
      <c r="C102" s="63" t="s">
        <v>197</v>
      </c>
      <c r="D102" s="63"/>
      <c r="E102" s="63" t="s">
        <v>198</v>
      </c>
      <c r="F102" s="64">
        <v>23135907049</v>
      </c>
      <c r="G102" s="63" t="s">
        <v>300</v>
      </c>
      <c r="H102" s="68">
        <v>1</v>
      </c>
      <c r="I102" s="65">
        <v>1632600</v>
      </c>
      <c r="J102" s="65">
        <v>0</v>
      </c>
      <c r="K102" s="65">
        <v>0</v>
      </c>
      <c r="L102" s="65">
        <v>0</v>
      </c>
      <c r="M102" s="65">
        <v>342846</v>
      </c>
      <c r="N102" s="69">
        <v>1975446</v>
      </c>
      <c r="O102" s="65" t="s">
        <v>207</v>
      </c>
      <c r="P102" s="65"/>
      <c r="Q102" s="65"/>
      <c r="R102" s="65"/>
      <c r="S102" s="71"/>
    </row>
    <row r="103" spans="1:19" ht="15.75" hidden="1" x14ac:dyDescent="0.25">
      <c r="A103" s="72" t="s">
        <v>299</v>
      </c>
      <c r="B103" s="72" t="s">
        <v>725</v>
      </c>
      <c r="C103" s="72" t="s">
        <v>217</v>
      </c>
      <c r="D103" s="72" t="s">
        <v>705</v>
      </c>
      <c r="E103" s="72" t="s">
        <v>198</v>
      </c>
      <c r="F103" s="73">
        <v>23395448374</v>
      </c>
      <c r="G103" s="72" t="s">
        <v>218</v>
      </c>
      <c r="H103" s="121">
        <v>1</v>
      </c>
      <c r="I103" s="122"/>
      <c r="J103" s="122"/>
      <c r="K103" s="122"/>
      <c r="L103" s="122">
        <v>0</v>
      </c>
      <c r="M103" s="122"/>
      <c r="N103" s="75">
        <v>474240</v>
      </c>
      <c r="O103" s="74" t="s">
        <v>207</v>
      </c>
      <c r="P103" s="74"/>
      <c r="Q103" s="74"/>
      <c r="R103" s="74"/>
      <c r="S103" s="76"/>
    </row>
    <row r="104" spans="1:19" ht="15.75" hidden="1" x14ac:dyDescent="0.25">
      <c r="A104" s="63" t="s">
        <v>301</v>
      </c>
      <c r="B104" s="63" t="s">
        <v>725</v>
      </c>
      <c r="C104" s="63" t="s">
        <v>197</v>
      </c>
      <c r="D104" s="63"/>
      <c r="E104" s="63" t="s">
        <v>198</v>
      </c>
      <c r="F104" s="64">
        <v>30668764300</v>
      </c>
      <c r="G104" s="63" t="s">
        <v>232</v>
      </c>
      <c r="H104" s="68">
        <v>1</v>
      </c>
      <c r="I104" s="65">
        <v>2897821.8</v>
      </c>
      <c r="J104" s="65">
        <v>0</v>
      </c>
      <c r="K104" s="65">
        <v>0</v>
      </c>
      <c r="L104" s="65">
        <v>483636</v>
      </c>
      <c r="M104" s="65">
        <v>608542.19999999995</v>
      </c>
      <c r="N104" s="69">
        <v>3990000</v>
      </c>
      <c r="O104" s="65" t="s">
        <v>202</v>
      </c>
      <c r="P104" s="65"/>
      <c r="Q104" s="65"/>
      <c r="R104" s="65"/>
      <c r="S104" s="71"/>
    </row>
    <row r="105" spans="1:19" ht="15.75" hidden="1" x14ac:dyDescent="0.25">
      <c r="A105" s="63" t="s">
        <v>302</v>
      </c>
      <c r="B105" s="63" t="s">
        <v>725</v>
      </c>
      <c r="C105" s="63" t="s">
        <v>197</v>
      </c>
      <c r="D105" s="63"/>
      <c r="E105" s="63" t="s">
        <v>198</v>
      </c>
      <c r="F105" s="64">
        <v>30710771576</v>
      </c>
      <c r="G105" s="63" t="s">
        <v>303</v>
      </c>
      <c r="H105" s="68">
        <v>1</v>
      </c>
      <c r="I105" s="65">
        <v>50000</v>
      </c>
      <c r="J105" s="65">
        <v>0</v>
      </c>
      <c r="K105" s="65">
        <v>0</v>
      </c>
      <c r="L105" s="65">
        <v>0</v>
      </c>
      <c r="M105" s="65">
        <v>10500</v>
      </c>
      <c r="N105" s="69">
        <v>60500</v>
      </c>
      <c r="O105" s="65" t="s">
        <v>207</v>
      </c>
      <c r="P105" s="65"/>
      <c r="Q105" s="65"/>
      <c r="R105" s="65"/>
      <c r="S105" s="71"/>
    </row>
    <row r="106" spans="1:19" ht="15.75" hidden="1" x14ac:dyDescent="0.25">
      <c r="A106" s="137" t="s">
        <v>302</v>
      </c>
      <c r="B106" s="137" t="s">
        <v>725</v>
      </c>
      <c r="C106" s="137" t="s">
        <v>197</v>
      </c>
      <c r="D106" s="137" t="s">
        <v>166</v>
      </c>
      <c r="E106" s="137" t="s">
        <v>198</v>
      </c>
      <c r="F106" s="138">
        <v>20120554159</v>
      </c>
      <c r="G106" s="137" t="s">
        <v>211</v>
      </c>
      <c r="H106" s="121">
        <v>1</v>
      </c>
      <c r="I106" s="122">
        <v>24091.78</v>
      </c>
      <c r="J106" s="122">
        <v>0</v>
      </c>
      <c r="K106" s="122">
        <v>0</v>
      </c>
      <c r="L106" s="122">
        <v>0</v>
      </c>
      <c r="M106" s="122">
        <v>5059.2700000000004</v>
      </c>
      <c r="N106" s="139">
        <v>29151.05</v>
      </c>
      <c r="O106" s="140" t="s">
        <v>200</v>
      </c>
      <c r="P106" s="140" t="s">
        <v>60</v>
      </c>
      <c r="Q106" s="140"/>
      <c r="R106" s="140"/>
      <c r="S106" s="141"/>
    </row>
    <row r="107" spans="1:19" ht="15.75" hidden="1" x14ac:dyDescent="0.25">
      <c r="A107" s="137" t="s">
        <v>304</v>
      </c>
      <c r="B107" s="137" t="s">
        <v>725</v>
      </c>
      <c r="C107" s="137" t="s">
        <v>197</v>
      </c>
      <c r="D107" s="137" t="s">
        <v>170</v>
      </c>
      <c r="E107" s="137" t="s">
        <v>198</v>
      </c>
      <c r="F107" s="138">
        <v>20250144165</v>
      </c>
      <c r="G107" s="137" t="s">
        <v>286</v>
      </c>
      <c r="H107" s="121">
        <v>1</v>
      </c>
      <c r="I107" s="122">
        <v>43801.65</v>
      </c>
      <c r="J107" s="122">
        <v>0</v>
      </c>
      <c r="K107" s="122">
        <v>0</v>
      </c>
      <c r="L107" s="122">
        <v>0</v>
      </c>
      <c r="M107" s="122">
        <v>9198.35</v>
      </c>
      <c r="N107" s="139">
        <v>53000</v>
      </c>
      <c r="O107" s="140" t="s">
        <v>200</v>
      </c>
      <c r="P107" s="140" t="s">
        <v>13</v>
      </c>
      <c r="Q107" s="140" t="s">
        <v>33</v>
      </c>
      <c r="R107" s="140"/>
      <c r="S107" s="141">
        <v>45797</v>
      </c>
    </row>
    <row r="108" spans="1:19" ht="15.75" hidden="1" x14ac:dyDescent="0.25">
      <c r="A108" s="137" t="s">
        <v>305</v>
      </c>
      <c r="B108" s="137" t="s">
        <v>725</v>
      </c>
      <c r="C108" s="137" t="s">
        <v>217</v>
      </c>
      <c r="D108" s="137" t="s">
        <v>169</v>
      </c>
      <c r="E108" s="137" t="s">
        <v>198</v>
      </c>
      <c r="F108" s="138">
        <v>20173932341</v>
      </c>
      <c r="G108" s="137" t="s">
        <v>306</v>
      </c>
      <c r="H108" s="121">
        <v>1</v>
      </c>
      <c r="I108" s="122"/>
      <c r="J108" s="122"/>
      <c r="K108" s="122"/>
      <c r="L108" s="122">
        <v>0</v>
      </c>
      <c r="M108" s="122"/>
      <c r="N108" s="139">
        <v>410000</v>
      </c>
      <c r="O108" s="140" t="s">
        <v>200</v>
      </c>
      <c r="P108" s="140" t="s">
        <v>60</v>
      </c>
      <c r="Q108" s="140"/>
      <c r="R108" s="140"/>
      <c r="S108" s="141"/>
    </row>
    <row r="109" spans="1:19" ht="15.75" hidden="1" x14ac:dyDescent="0.25">
      <c r="A109" s="137" t="s">
        <v>305</v>
      </c>
      <c r="B109" s="137" t="s">
        <v>725</v>
      </c>
      <c r="C109" s="137" t="s">
        <v>217</v>
      </c>
      <c r="D109" s="137" t="s">
        <v>168</v>
      </c>
      <c r="E109" s="137" t="s">
        <v>198</v>
      </c>
      <c r="F109" s="138">
        <v>20173932341</v>
      </c>
      <c r="G109" s="137" t="s">
        <v>306</v>
      </c>
      <c r="H109" s="121">
        <v>1</v>
      </c>
      <c r="I109" s="122"/>
      <c r="J109" s="122"/>
      <c r="K109" s="122"/>
      <c r="L109" s="122">
        <v>0</v>
      </c>
      <c r="M109" s="122"/>
      <c r="N109" s="139">
        <v>460000</v>
      </c>
      <c r="O109" s="140" t="s">
        <v>200</v>
      </c>
      <c r="P109" s="140" t="s">
        <v>60</v>
      </c>
      <c r="Q109" s="140"/>
      <c r="R109" s="140"/>
      <c r="S109" s="141"/>
    </row>
    <row r="110" spans="1:19" ht="15.75" hidden="1" x14ac:dyDescent="0.25">
      <c r="A110" s="137" t="s">
        <v>307</v>
      </c>
      <c r="B110" s="137" t="s">
        <v>725</v>
      </c>
      <c r="C110" s="137" t="s">
        <v>197</v>
      </c>
      <c r="D110" s="137" t="s">
        <v>164</v>
      </c>
      <c r="E110" s="137" t="s">
        <v>198</v>
      </c>
      <c r="F110" s="138">
        <v>30697956200</v>
      </c>
      <c r="G110" s="137" t="s">
        <v>288</v>
      </c>
      <c r="H110" s="121">
        <v>1</v>
      </c>
      <c r="I110" s="122">
        <v>205799.4</v>
      </c>
      <c r="J110" s="122">
        <v>0</v>
      </c>
      <c r="K110" s="122">
        <v>0</v>
      </c>
      <c r="L110" s="122">
        <v>0</v>
      </c>
      <c r="M110" s="122">
        <v>43217.87</v>
      </c>
      <c r="N110" s="139">
        <v>249017.27</v>
      </c>
      <c r="O110" s="140" t="s">
        <v>202</v>
      </c>
      <c r="P110" s="140" t="s">
        <v>60</v>
      </c>
      <c r="Q110" s="140"/>
      <c r="R110" s="140"/>
      <c r="S110" s="141"/>
    </row>
    <row r="111" spans="1:19" ht="15.75" hidden="1" x14ac:dyDescent="0.25">
      <c r="A111" s="63" t="s">
        <v>307</v>
      </c>
      <c r="B111" s="63" t="s">
        <v>725</v>
      </c>
      <c r="C111" s="63" t="s">
        <v>197</v>
      </c>
      <c r="D111" s="63"/>
      <c r="E111" s="63" t="s">
        <v>198</v>
      </c>
      <c r="F111" s="64">
        <v>33574441639</v>
      </c>
      <c r="G111" s="63" t="s">
        <v>213</v>
      </c>
      <c r="H111" s="68">
        <v>1</v>
      </c>
      <c r="I111" s="65">
        <v>29142.32</v>
      </c>
      <c r="J111" s="65">
        <v>0</v>
      </c>
      <c r="K111" s="65">
        <v>0</v>
      </c>
      <c r="L111" s="65">
        <v>874.27</v>
      </c>
      <c r="M111" s="65">
        <v>6119.89</v>
      </c>
      <c r="N111" s="69">
        <v>36136.480000000003</v>
      </c>
      <c r="O111" s="65" t="s">
        <v>200</v>
      </c>
      <c r="P111" s="65"/>
      <c r="Q111" s="65"/>
      <c r="R111" s="65"/>
      <c r="S111" s="71"/>
    </row>
    <row r="112" spans="1:19" ht="15.75" hidden="1" x14ac:dyDescent="0.25">
      <c r="A112" s="63" t="s">
        <v>307</v>
      </c>
      <c r="B112" s="63" t="s">
        <v>725</v>
      </c>
      <c r="C112" s="63" t="s">
        <v>197</v>
      </c>
      <c r="D112" s="63"/>
      <c r="E112" s="63" t="s">
        <v>198</v>
      </c>
      <c r="F112" s="64">
        <v>20217578141</v>
      </c>
      <c r="G112" s="63" t="s">
        <v>308</v>
      </c>
      <c r="H112" s="68">
        <v>1</v>
      </c>
      <c r="I112" s="65">
        <v>13887500</v>
      </c>
      <c r="J112" s="65">
        <v>0</v>
      </c>
      <c r="K112" s="65">
        <v>0</v>
      </c>
      <c r="L112" s="65">
        <v>0</v>
      </c>
      <c r="M112" s="65">
        <v>1458187.5</v>
      </c>
      <c r="N112" s="69">
        <v>15345687.5</v>
      </c>
      <c r="O112" s="65" t="s">
        <v>207</v>
      </c>
      <c r="P112" s="65"/>
      <c r="Q112" s="65"/>
      <c r="R112" s="65"/>
      <c r="S112" s="71"/>
    </row>
    <row r="113" spans="1:19" ht="15.75" hidden="1" x14ac:dyDescent="0.25">
      <c r="A113" s="72" t="s">
        <v>309</v>
      </c>
      <c r="B113" s="72" t="s">
        <v>725</v>
      </c>
      <c r="C113" s="72" t="s">
        <v>217</v>
      </c>
      <c r="D113" s="72" t="s">
        <v>706</v>
      </c>
      <c r="E113" s="72" t="s">
        <v>198</v>
      </c>
      <c r="F113" s="73">
        <v>23395448374</v>
      </c>
      <c r="G113" s="72" t="s">
        <v>218</v>
      </c>
      <c r="H113" s="121">
        <v>1</v>
      </c>
      <c r="I113" s="122"/>
      <c r="J113" s="122"/>
      <c r="K113" s="122"/>
      <c r="L113" s="122">
        <v>0</v>
      </c>
      <c r="M113" s="122"/>
      <c r="N113" s="75">
        <v>451318</v>
      </c>
      <c r="O113" s="74" t="s">
        <v>207</v>
      </c>
      <c r="P113" s="74"/>
      <c r="Q113" s="74"/>
      <c r="R113" s="74"/>
      <c r="S113" s="76"/>
    </row>
    <row r="114" spans="1:19" ht="15.75" hidden="1" x14ac:dyDescent="0.25">
      <c r="A114" s="63" t="s">
        <v>310</v>
      </c>
      <c r="B114" s="63" t="s">
        <v>725</v>
      </c>
      <c r="C114" s="63" t="s">
        <v>197</v>
      </c>
      <c r="D114" s="63"/>
      <c r="E114" s="63" t="s">
        <v>198</v>
      </c>
      <c r="F114" s="64">
        <v>30668764300</v>
      </c>
      <c r="G114" s="63" t="s">
        <v>232</v>
      </c>
      <c r="H114" s="68">
        <v>1</v>
      </c>
      <c r="I114" s="65">
        <v>32105049.780000001</v>
      </c>
      <c r="J114" s="65">
        <v>0</v>
      </c>
      <c r="K114" s="65">
        <v>0</v>
      </c>
      <c r="L114" s="65">
        <v>0</v>
      </c>
      <c r="M114" s="65">
        <v>6742060.4500000002</v>
      </c>
      <c r="N114" s="69">
        <v>38847110.200000003</v>
      </c>
      <c r="O114" s="65" t="s">
        <v>202</v>
      </c>
      <c r="P114" s="65"/>
      <c r="Q114" s="65"/>
      <c r="R114" s="65"/>
      <c r="S114" s="71"/>
    </row>
    <row r="115" spans="1:19" ht="15.75" hidden="1" x14ac:dyDescent="0.25">
      <c r="A115" s="63" t="s">
        <v>310</v>
      </c>
      <c r="B115" s="63" t="s">
        <v>725</v>
      </c>
      <c r="C115" s="63" t="s">
        <v>197</v>
      </c>
      <c r="D115" s="63"/>
      <c r="E115" s="63" t="s">
        <v>198</v>
      </c>
      <c r="F115" s="64">
        <v>30668764300</v>
      </c>
      <c r="G115" s="63" t="s">
        <v>232</v>
      </c>
      <c r="H115" s="68">
        <v>1</v>
      </c>
      <c r="I115" s="65">
        <v>22043966.460000001</v>
      </c>
      <c r="J115" s="65">
        <v>0</v>
      </c>
      <c r="K115" s="65">
        <v>0</v>
      </c>
      <c r="L115" s="65">
        <v>0</v>
      </c>
      <c r="M115" s="65">
        <v>4598354.58</v>
      </c>
      <c r="N115" s="69">
        <v>26642320.829999998</v>
      </c>
      <c r="O115" s="65" t="s">
        <v>202</v>
      </c>
      <c r="P115" s="65"/>
      <c r="Q115" s="65"/>
      <c r="R115" s="65"/>
      <c r="S115" s="71"/>
    </row>
    <row r="116" spans="1:19" ht="15.75" hidden="1" x14ac:dyDescent="0.25">
      <c r="A116" s="63" t="s">
        <v>310</v>
      </c>
      <c r="B116" s="63" t="s">
        <v>725</v>
      </c>
      <c r="C116" s="63" t="s">
        <v>197</v>
      </c>
      <c r="D116" s="63"/>
      <c r="E116" s="63" t="s">
        <v>198</v>
      </c>
      <c r="F116" s="64">
        <v>30668764300</v>
      </c>
      <c r="G116" s="63" t="s">
        <v>232</v>
      </c>
      <c r="H116" s="68">
        <v>1</v>
      </c>
      <c r="I116" s="65">
        <v>308475</v>
      </c>
      <c r="J116" s="65">
        <v>0</v>
      </c>
      <c r="K116" s="65">
        <v>0</v>
      </c>
      <c r="L116" s="65">
        <v>0</v>
      </c>
      <c r="M116" s="65">
        <v>64779.75</v>
      </c>
      <c r="N116" s="69">
        <v>373254.75</v>
      </c>
      <c r="O116" s="65" t="s">
        <v>202</v>
      </c>
      <c r="P116" s="65"/>
      <c r="Q116" s="65"/>
      <c r="R116" s="65"/>
      <c r="S116" s="71"/>
    </row>
    <row r="117" spans="1:19" ht="15.75" hidden="1" x14ac:dyDescent="0.25">
      <c r="A117" s="63" t="s">
        <v>310</v>
      </c>
      <c r="B117" s="63" t="s">
        <v>725</v>
      </c>
      <c r="C117" s="63" t="s">
        <v>197</v>
      </c>
      <c r="D117" s="63"/>
      <c r="E117" s="63" t="s">
        <v>198</v>
      </c>
      <c r="F117" s="64">
        <v>20253657716</v>
      </c>
      <c r="G117" s="63" t="s">
        <v>311</v>
      </c>
      <c r="H117" s="68">
        <v>1</v>
      </c>
      <c r="I117" s="65">
        <v>805000</v>
      </c>
      <c r="J117" s="65">
        <v>0</v>
      </c>
      <c r="K117" s="65">
        <v>0</v>
      </c>
      <c r="L117" s="65">
        <v>0</v>
      </c>
      <c r="M117" s="65">
        <v>169050</v>
      </c>
      <c r="N117" s="69">
        <v>974050</v>
      </c>
      <c r="O117" s="65" t="s">
        <v>207</v>
      </c>
      <c r="P117" s="65"/>
      <c r="Q117" s="65"/>
      <c r="R117" s="65"/>
      <c r="S117" s="71"/>
    </row>
    <row r="118" spans="1:19" ht="15.75" hidden="1" x14ac:dyDescent="0.25">
      <c r="A118" s="63" t="s">
        <v>310</v>
      </c>
      <c r="B118" s="63" t="s">
        <v>725</v>
      </c>
      <c r="C118" s="63" t="s">
        <v>197</v>
      </c>
      <c r="D118" s="63"/>
      <c r="E118" s="63" t="s">
        <v>198</v>
      </c>
      <c r="F118" s="64">
        <v>20253657716</v>
      </c>
      <c r="G118" s="63" t="s">
        <v>311</v>
      </c>
      <c r="H118" s="68">
        <v>1</v>
      </c>
      <c r="I118" s="65">
        <v>2597850</v>
      </c>
      <c r="J118" s="65">
        <v>0</v>
      </c>
      <c r="K118" s="65">
        <v>0</v>
      </c>
      <c r="L118" s="65">
        <v>0</v>
      </c>
      <c r="M118" s="65">
        <v>545548.5</v>
      </c>
      <c r="N118" s="69">
        <v>3143398.5</v>
      </c>
      <c r="O118" s="65" t="s">
        <v>207</v>
      </c>
      <c r="P118" s="65"/>
      <c r="Q118" s="65"/>
      <c r="R118" s="65"/>
      <c r="S118" s="71"/>
    </row>
    <row r="119" spans="1:19" ht="15.75" hidden="1" x14ac:dyDescent="0.25">
      <c r="A119" s="63" t="s">
        <v>310</v>
      </c>
      <c r="B119" s="63" t="s">
        <v>725</v>
      </c>
      <c r="C119" s="63" t="s">
        <v>214</v>
      </c>
      <c r="D119" s="63"/>
      <c r="E119" s="63" t="s">
        <v>198</v>
      </c>
      <c r="F119" s="64">
        <v>30668764300</v>
      </c>
      <c r="G119" s="63" t="s">
        <v>232</v>
      </c>
      <c r="H119" s="68">
        <v>1</v>
      </c>
      <c r="I119" s="65">
        <v>1422412.5</v>
      </c>
      <c r="J119" s="65">
        <v>0</v>
      </c>
      <c r="K119" s="65">
        <v>0</v>
      </c>
      <c r="L119" s="65">
        <v>0</v>
      </c>
      <c r="M119" s="65">
        <v>298706.63</v>
      </c>
      <c r="N119" s="69">
        <v>1721119.13</v>
      </c>
      <c r="O119" s="65" t="s">
        <v>202</v>
      </c>
      <c r="P119" s="65"/>
      <c r="Q119" s="65"/>
      <c r="R119" s="65"/>
      <c r="S119" s="71"/>
    </row>
    <row r="120" spans="1:19" ht="15.75" hidden="1" x14ac:dyDescent="0.25">
      <c r="A120" s="63" t="s">
        <v>310</v>
      </c>
      <c r="B120" s="63" t="s">
        <v>725</v>
      </c>
      <c r="C120" s="63" t="s">
        <v>217</v>
      </c>
      <c r="D120" s="63"/>
      <c r="E120" s="63" t="s">
        <v>198</v>
      </c>
      <c r="F120" s="64">
        <v>23141102699</v>
      </c>
      <c r="G120" s="63" t="s">
        <v>312</v>
      </c>
      <c r="H120" s="68">
        <v>1</v>
      </c>
      <c r="I120" s="65"/>
      <c r="J120" s="65"/>
      <c r="K120" s="65"/>
      <c r="L120" s="65">
        <v>0</v>
      </c>
      <c r="M120" s="65"/>
      <c r="N120" s="69">
        <v>2100512</v>
      </c>
      <c r="O120" s="65" t="s">
        <v>207</v>
      </c>
      <c r="P120" s="65"/>
      <c r="Q120" s="65"/>
      <c r="R120" s="65"/>
      <c r="S120" s="71"/>
    </row>
    <row r="121" spans="1:19" ht="15.75" hidden="1" x14ac:dyDescent="0.25">
      <c r="A121" s="63" t="s">
        <v>313</v>
      </c>
      <c r="B121" s="63" t="s">
        <v>725</v>
      </c>
      <c r="C121" s="63" t="s">
        <v>197</v>
      </c>
      <c r="D121" s="63"/>
      <c r="E121" s="63" t="s">
        <v>198</v>
      </c>
      <c r="F121" s="64">
        <v>30697956200</v>
      </c>
      <c r="G121" s="63" t="s">
        <v>288</v>
      </c>
      <c r="H121" s="68">
        <v>1</v>
      </c>
      <c r="I121" s="65">
        <v>205799.4</v>
      </c>
      <c r="J121" s="65">
        <v>0</v>
      </c>
      <c r="K121" s="65">
        <v>0</v>
      </c>
      <c r="L121" s="65">
        <v>0</v>
      </c>
      <c r="M121" s="65">
        <v>43217.87</v>
      </c>
      <c r="N121" s="69">
        <v>249017.27</v>
      </c>
      <c r="O121" s="65" t="s">
        <v>202</v>
      </c>
      <c r="P121" s="65"/>
      <c r="Q121" s="65"/>
      <c r="R121" s="65"/>
      <c r="S121" s="71"/>
    </row>
    <row r="122" spans="1:19" ht="15.75" hidden="1" x14ac:dyDescent="0.25">
      <c r="A122" s="63" t="s">
        <v>314</v>
      </c>
      <c r="B122" s="63" t="s">
        <v>725</v>
      </c>
      <c r="C122" s="63" t="s">
        <v>197</v>
      </c>
      <c r="D122" s="63"/>
      <c r="E122" s="63" t="s">
        <v>198</v>
      </c>
      <c r="F122" s="64">
        <v>30711954151</v>
      </c>
      <c r="G122" s="63" t="s">
        <v>315</v>
      </c>
      <c r="H122" s="68">
        <v>1</v>
      </c>
      <c r="I122" s="65">
        <v>2338400</v>
      </c>
      <c r="J122" s="65">
        <v>0</v>
      </c>
      <c r="K122" s="65">
        <v>0</v>
      </c>
      <c r="L122" s="65">
        <v>0</v>
      </c>
      <c r="M122" s="65">
        <v>245532</v>
      </c>
      <c r="N122" s="69">
        <v>2583932</v>
      </c>
      <c r="O122" s="65" t="s">
        <v>207</v>
      </c>
      <c r="P122" s="65"/>
      <c r="Q122" s="65"/>
      <c r="R122" s="65"/>
      <c r="S122" s="71"/>
    </row>
    <row r="123" spans="1:19" ht="15.75" hidden="1" x14ac:dyDescent="0.25">
      <c r="A123" s="63" t="s">
        <v>316</v>
      </c>
      <c r="B123" s="63" t="s">
        <v>725</v>
      </c>
      <c r="C123" s="63" t="s">
        <v>197</v>
      </c>
      <c r="D123" s="63"/>
      <c r="E123" s="63" t="s">
        <v>198</v>
      </c>
      <c r="F123" s="64">
        <v>30715839888</v>
      </c>
      <c r="G123" s="63" t="s">
        <v>317</v>
      </c>
      <c r="H123" s="68">
        <v>1</v>
      </c>
      <c r="I123" s="65">
        <v>0</v>
      </c>
      <c r="J123" s="65">
        <v>19373.7</v>
      </c>
      <c r="K123" s="65">
        <v>0</v>
      </c>
      <c r="L123" s="65">
        <v>0</v>
      </c>
      <c r="M123" s="65">
        <v>0</v>
      </c>
      <c r="N123" s="69">
        <v>19373.7</v>
      </c>
      <c r="O123" s="65" t="s">
        <v>207</v>
      </c>
      <c r="P123" s="65"/>
      <c r="Q123" s="65"/>
      <c r="R123" s="65"/>
      <c r="S123" s="71"/>
    </row>
    <row r="124" spans="1:19" ht="15.75" hidden="1" x14ac:dyDescent="0.25">
      <c r="A124" s="133" t="s">
        <v>318</v>
      </c>
      <c r="B124" s="133" t="s">
        <v>725</v>
      </c>
      <c r="C124" s="133" t="s">
        <v>217</v>
      </c>
      <c r="D124" s="133" t="s">
        <v>711</v>
      </c>
      <c r="E124" s="133" t="s">
        <v>198</v>
      </c>
      <c r="F124" s="134">
        <v>20344362565</v>
      </c>
      <c r="G124" s="133" t="s">
        <v>227</v>
      </c>
      <c r="H124" s="121">
        <v>1</v>
      </c>
      <c r="I124" s="122"/>
      <c r="J124" s="122"/>
      <c r="K124" s="122"/>
      <c r="L124" s="122">
        <v>0</v>
      </c>
      <c r="M124" s="122"/>
      <c r="N124" s="135">
        <v>440000</v>
      </c>
      <c r="O124" s="136" t="s">
        <v>202</v>
      </c>
      <c r="P124" s="136" t="s">
        <v>714</v>
      </c>
      <c r="Q124" s="136" t="s">
        <v>14</v>
      </c>
      <c r="R124" s="136" t="s">
        <v>717</v>
      </c>
      <c r="S124" s="148">
        <v>45838</v>
      </c>
    </row>
    <row r="125" spans="1:19" ht="15.75" hidden="1" x14ac:dyDescent="0.25">
      <c r="A125" s="63" t="s">
        <v>319</v>
      </c>
      <c r="B125" s="63" t="s">
        <v>725</v>
      </c>
      <c r="C125" s="63" t="s">
        <v>197</v>
      </c>
      <c r="D125" s="63"/>
      <c r="E125" s="63" t="s">
        <v>198</v>
      </c>
      <c r="F125" s="64">
        <v>33574441639</v>
      </c>
      <c r="G125" s="63" t="s">
        <v>213</v>
      </c>
      <c r="H125" s="68">
        <v>1</v>
      </c>
      <c r="I125" s="65">
        <v>62803.15</v>
      </c>
      <c r="J125" s="65">
        <v>0</v>
      </c>
      <c r="K125" s="65">
        <v>0</v>
      </c>
      <c r="L125" s="65">
        <v>1884.09</v>
      </c>
      <c r="M125" s="65">
        <v>13188.66</v>
      </c>
      <c r="N125" s="69">
        <v>77875.899999999994</v>
      </c>
      <c r="O125" s="65" t="s">
        <v>200</v>
      </c>
      <c r="P125" s="65"/>
      <c r="Q125" s="65"/>
      <c r="R125" s="65"/>
      <c r="S125" s="71"/>
    </row>
    <row r="126" spans="1:19" ht="15.75" hidden="1" x14ac:dyDescent="0.25">
      <c r="A126" s="63" t="s">
        <v>319</v>
      </c>
      <c r="B126" s="63" t="s">
        <v>725</v>
      </c>
      <c r="C126" s="63" t="s">
        <v>214</v>
      </c>
      <c r="D126" s="63"/>
      <c r="E126" s="63" t="s">
        <v>198</v>
      </c>
      <c r="F126" s="64">
        <v>33574441639</v>
      </c>
      <c r="G126" s="63" t="s">
        <v>213</v>
      </c>
      <c r="H126" s="68">
        <v>1</v>
      </c>
      <c r="I126" s="65">
        <v>7995.78</v>
      </c>
      <c r="J126" s="65">
        <v>0</v>
      </c>
      <c r="K126" s="65">
        <v>0</v>
      </c>
      <c r="L126" s="65">
        <v>239.87</v>
      </c>
      <c r="M126" s="65">
        <v>1679.11</v>
      </c>
      <c r="N126" s="69">
        <v>9914.76</v>
      </c>
      <c r="O126" s="65" t="s">
        <v>200</v>
      </c>
      <c r="P126" s="65"/>
      <c r="Q126" s="65"/>
      <c r="R126" s="65"/>
      <c r="S126" s="71"/>
    </row>
    <row r="127" spans="1:19" ht="15.75" hidden="1" x14ac:dyDescent="0.25">
      <c r="A127" s="63" t="s">
        <v>320</v>
      </c>
      <c r="B127" s="63" t="s">
        <v>725</v>
      </c>
      <c r="C127" s="63" t="s">
        <v>197</v>
      </c>
      <c r="D127" s="63"/>
      <c r="E127" s="63" t="s">
        <v>198</v>
      </c>
      <c r="F127" s="64">
        <v>20221595158</v>
      </c>
      <c r="G127" s="63" t="s">
        <v>321</v>
      </c>
      <c r="H127" s="68">
        <v>1</v>
      </c>
      <c r="I127" s="65">
        <v>13387.5</v>
      </c>
      <c r="J127" s="65">
        <v>0</v>
      </c>
      <c r="K127" s="65">
        <v>0</v>
      </c>
      <c r="L127" s="65">
        <v>0</v>
      </c>
      <c r="M127" s="65">
        <v>2811.38</v>
      </c>
      <c r="N127" s="69">
        <v>16198.88</v>
      </c>
      <c r="O127" s="65" t="s">
        <v>207</v>
      </c>
      <c r="P127" s="65"/>
      <c r="Q127" s="65"/>
      <c r="R127" s="65"/>
      <c r="S127" s="71"/>
    </row>
    <row r="128" spans="1:19" ht="15.75" hidden="1" x14ac:dyDescent="0.25">
      <c r="A128" s="63" t="s">
        <v>322</v>
      </c>
      <c r="B128" s="63" t="s">
        <v>725</v>
      </c>
      <c r="C128" s="63" t="s">
        <v>197</v>
      </c>
      <c r="D128" s="63"/>
      <c r="E128" s="63" t="s">
        <v>198</v>
      </c>
      <c r="F128" s="64">
        <v>30668764300</v>
      </c>
      <c r="G128" s="63" t="s">
        <v>232</v>
      </c>
      <c r="H128" s="68">
        <v>1</v>
      </c>
      <c r="I128" s="65">
        <v>446399.37</v>
      </c>
      <c r="J128" s="65">
        <v>0</v>
      </c>
      <c r="K128" s="65">
        <v>0</v>
      </c>
      <c r="L128" s="65">
        <v>59847.94</v>
      </c>
      <c r="M128" s="65">
        <v>93743.89</v>
      </c>
      <c r="N128" s="69">
        <v>599991.19999999995</v>
      </c>
      <c r="O128" s="65" t="s">
        <v>202</v>
      </c>
      <c r="P128" s="65"/>
      <c r="Q128" s="65"/>
      <c r="R128" s="65"/>
      <c r="S128" s="71"/>
    </row>
    <row r="129" spans="1:19" ht="15.75" x14ac:dyDescent="0.25">
      <c r="A129" s="137" t="s">
        <v>322</v>
      </c>
      <c r="B129" s="137" t="s">
        <v>725</v>
      </c>
      <c r="C129" s="137" t="s">
        <v>197</v>
      </c>
      <c r="D129" s="137" t="s">
        <v>177</v>
      </c>
      <c r="E129" s="137" t="s">
        <v>198</v>
      </c>
      <c r="F129" s="138">
        <v>30711270481</v>
      </c>
      <c r="G129" s="137" t="s">
        <v>254</v>
      </c>
      <c r="H129" s="121">
        <v>1</v>
      </c>
      <c r="I129" s="122">
        <v>117541.93</v>
      </c>
      <c r="J129" s="122">
        <v>0</v>
      </c>
      <c r="K129" s="122">
        <v>0</v>
      </c>
      <c r="L129" s="122">
        <v>0</v>
      </c>
      <c r="M129" s="122">
        <v>24683.81</v>
      </c>
      <c r="N129" s="139">
        <v>142225.74</v>
      </c>
      <c r="O129" s="140" t="s">
        <v>200</v>
      </c>
      <c r="P129" s="140" t="s">
        <v>60</v>
      </c>
      <c r="Q129" s="140"/>
      <c r="R129" s="140"/>
      <c r="S129" s="141"/>
    </row>
    <row r="130" spans="1:19" ht="15.75" hidden="1" x14ac:dyDescent="0.25">
      <c r="A130" s="63" t="s">
        <v>322</v>
      </c>
      <c r="B130" s="63" t="s">
        <v>725</v>
      </c>
      <c r="C130" s="63" t="s">
        <v>197</v>
      </c>
      <c r="D130" s="63"/>
      <c r="E130" s="63" t="s">
        <v>198</v>
      </c>
      <c r="F130" s="64">
        <v>20364259078</v>
      </c>
      <c r="G130" s="63" t="s">
        <v>234</v>
      </c>
      <c r="H130" s="68">
        <v>1</v>
      </c>
      <c r="I130" s="65">
        <v>106942.48</v>
      </c>
      <c r="J130" s="65">
        <v>0</v>
      </c>
      <c r="K130" s="65">
        <v>0</v>
      </c>
      <c r="L130" s="65">
        <v>0</v>
      </c>
      <c r="M130" s="65">
        <v>22457.919999999998</v>
      </c>
      <c r="N130" s="69">
        <v>129400.42</v>
      </c>
      <c r="O130" s="65" t="s">
        <v>202</v>
      </c>
      <c r="P130" s="65"/>
      <c r="Q130" s="65"/>
      <c r="R130" s="65"/>
      <c r="S130" s="71"/>
    </row>
    <row r="131" spans="1:19" ht="15.75" hidden="1" x14ac:dyDescent="0.25">
      <c r="A131" s="137" t="s">
        <v>322</v>
      </c>
      <c r="B131" s="137" t="s">
        <v>725</v>
      </c>
      <c r="C131" s="137" t="s">
        <v>197</v>
      </c>
      <c r="D131" s="137" t="s">
        <v>176</v>
      </c>
      <c r="E131" s="137" t="s">
        <v>198</v>
      </c>
      <c r="F131" s="138">
        <v>20143831575</v>
      </c>
      <c r="G131" s="137" t="s">
        <v>235</v>
      </c>
      <c r="H131" s="121">
        <v>1</v>
      </c>
      <c r="I131" s="122">
        <v>30588</v>
      </c>
      <c r="J131" s="122">
        <v>0</v>
      </c>
      <c r="K131" s="122">
        <v>0</v>
      </c>
      <c r="L131" s="122">
        <v>0</v>
      </c>
      <c r="M131" s="122">
        <v>6423.48</v>
      </c>
      <c r="N131" s="139">
        <v>37011.480000000003</v>
      </c>
      <c r="O131" s="140" t="s">
        <v>200</v>
      </c>
      <c r="P131" s="140" t="s">
        <v>60</v>
      </c>
      <c r="Q131" s="140"/>
      <c r="R131" s="140"/>
      <c r="S131" s="141"/>
    </row>
    <row r="132" spans="1:19" ht="15.75" hidden="1" x14ac:dyDescent="0.25">
      <c r="A132" s="63" t="s">
        <v>322</v>
      </c>
      <c r="B132" s="63" t="s">
        <v>725</v>
      </c>
      <c r="C132" s="63" t="s">
        <v>197</v>
      </c>
      <c r="D132" s="63"/>
      <c r="E132" s="63" t="s">
        <v>198</v>
      </c>
      <c r="F132" s="64">
        <v>30669429378</v>
      </c>
      <c r="G132" s="63" t="s">
        <v>323</v>
      </c>
      <c r="H132" s="68">
        <v>1</v>
      </c>
      <c r="I132" s="65">
        <v>24024650</v>
      </c>
      <c r="J132" s="65">
        <v>0</v>
      </c>
      <c r="K132" s="65">
        <v>0</v>
      </c>
      <c r="L132" s="65">
        <v>0</v>
      </c>
      <c r="M132" s="65">
        <v>2522588.25</v>
      </c>
      <c r="N132" s="69">
        <v>26547238.25</v>
      </c>
      <c r="O132" s="65" t="s">
        <v>207</v>
      </c>
      <c r="P132" s="65"/>
      <c r="Q132" s="65"/>
      <c r="R132" s="65"/>
      <c r="S132" s="71"/>
    </row>
    <row r="133" spans="1:19" ht="15.75" hidden="1" x14ac:dyDescent="0.25">
      <c r="A133" s="63" t="s">
        <v>324</v>
      </c>
      <c r="B133" s="63" t="s">
        <v>725</v>
      </c>
      <c r="C133" s="63" t="s">
        <v>212</v>
      </c>
      <c r="D133" s="63"/>
      <c r="E133" s="63" t="s">
        <v>198</v>
      </c>
      <c r="F133" s="64">
        <v>30500120882</v>
      </c>
      <c r="G133" s="63" t="s">
        <v>239</v>
      </c>
      <c r="H133" s="68">
        <v>1</v>
      </c>
      <c r="I133" s="65">
        <v>1128965.3</v>
      </c>
      <c r="J133" s="65">
        <v>0</v>
      </c>
      <c r="K133" s="65">
        <v>0</v>
      </c>
      <c r="L133" s="65">
        <v>0</v>
      </c>
      <c r="M133" s="65">
        <v>118541.36</v>
      </c>
      <c r="N133" s="69">
        <v>1247506.6599999999</v>
      </c>
      <c r="O133" s="65" t="s">
        <v>207</v>
      </c>
      <c r="P133" s="65"/>
      <c r="Q133" s="65"/>
      <c r="R133" s="65"/>
      <c r="S133" s="71"/>
    </row>
    <row r="134" spans="1:19" ht="15.75" hidden="1" x14ac:dyDescent="0.25">
      <c r="A134" s="63" t="s">
        <v>324</v>
      </c>
      <c r="B134" s="63" t="s">
        <v>725</v>
      </c>
      <c r="C134" s="63" t="s">
        <v>212</v>
      </c>
      <c r="D134" s="63"/>
      <c r="E134" s="63" t="s">
        <v>198</v>
      </c>
      <c r="F134" s="64">
        <v>30637252611</v>
      </c>
      <c r="G134" s="63" t="s">
        <v>279</v>
      </c>
      <c r="H134" s="68">
        <v>1</v>
      </c>
      <c r="I134" s="65">
        <v>0</v>
      </c>
      <c r="J134" s="65">
        <v>0</v>
      </c>
      <c r="K134" s="65">
        <v>1253833.94</v>
      </c>
      <c r="L134" s="65">
        <v>0</v>
      </c>
      <c r="M134" s="65">
        <v>0</v>
      </c>
      <c r="N134" s="69">
        <v>1253833.94</v>
      </c>
      <c r="O134" s="65" t="s">
        <v>207</v>
      </c>
      <c r="P134" s="65"/>
      <c r="Q134" s="65"/>
      <c r="R134" s="65"/>
      <c r="S134" s="71"/>
    </row>
    <row r="135" spans="1:19" ht="15.75" hidden="1" x14ac:dyDescent="0.25">
      <c r="A135" s="63" t="s">
        <v>325</v>
      </c>
      <c r="B135" s="63" t="s">
        <v>725</v>
      </c>
      <c r="C135" s="63" t="s">
        <v>197</v>
      </c>
      <c r="D135" s="63"/>
      <c r="E135" s="63" t="s">
        <v>198</v>
      </c>
      <c r="F135" s="64">
        <v>30709528579</v>
      </c>
      <c r="G135" s="63" t="s">
        <v>237</v>
      </c>
      <c r="H135" s="68">
        <v>1</v>
      </c>
      <c r="I135" s="65">
        <v>82373.149999999994</v>
      </c>
      <c r="J135" s="65">
        <v>0</v>
      </c>
      <c r="K135" s="65">
        <v>0</v>
      </c>
      <c r="L135" s="65">
        <v>0</v>
      </c>
      <c r="M135" s="65">
        <v>17298.36</v>
      </c>
      <c r="N135" s="69">
        <v>99671.51</v>
      </c>
      <c r="O135" s="65" t="s">
        <v>238</v>
      </c>
      <c r="P135" s="65"/>
      <c r="Q135" s="65"/>
      <c r="R135" s="65"/>
      <c r="S135" s="71"/>
    </row>
    <row r="136" spans="1:19" ht="15.75" hidden="1" x14ac:dyDescent="0.25">
      <c r="A136" s="63" t="s">
        <v>326</v>
      </c>
      <c r="B136" s="63" t="s">
        <v>725</v>
      </c>
      <c r="C136" s="63" t="s">
        <v>197</v>
      </c>
      <c r="D136" s="63"/>
      <c r="E136" s="63" t="s">
        <v>198</v>
      </c>
      <c r="F136" s="64">
        <v>20397369049</v>
      </c>
      <c r="G136" s="63" t="s">
        <v>327</v>
      </c>
      <c r="H136" s="68">
        <v>1</v>
      </c>
      <c r="I136" s="65">
        <v>1305360</v>
      </c>
      <c r="J136" s="65">
        <v>0</v>
      </c>
      <c r="K136" s="65">
        <v>0</v>
      </c>
      <c r="L136" s="65">
        <v>0</v>
      </c>
      <c r="M136" s="65">
        <v>274125.59999999998</v>
      </c>
      <c r="N136" s="69">
        <v>1579485.6</v>
      </c>
      <c r="O136" s="65" t="s">
        <v>207</v>
      </c>
      <c r="P136" s="65"/>
      <c r="Q136" s="65"/>
      <c r="R136" s="65"/>
      <c r="S136" s="71"/>
    </row>
    <row r="137" spans="1:19" ht="15.75" hidden="1" x14ac:dyDescent="0.25">
      <c r="A137" s="63" t="s">
        <v>328</v>
      </c>
      <c r="B137" s="63" t="s">
        <v>725</v>
      </c>
      <c r="C137" s="63" t="s">
        <v>197</v>
      </c>
      <c r="D137" s="63"/>
      <c r="E137" s="63" t="s">
        <v>198</v>
      </c>
      <c r="F137" s="64">
        <v>30717120651</v>
      </c>
      <c r="G137" s="63" t="s">
        <v>291</v>
      </c>
      <c r="H137" s="68">
        <v>1</v>
      </c>
      <c r="I137" s="65">
        <v>1390500</v>
      </c>
      <c r="J137" s="65">
        <v>0</v>
      </c>
      <c r="K137" s="65">
        <v>0</v>
      </c>
      <c r="L137" s="65">
        <v>0</v>
      </c>
      <c r="M137" s="65">
        <v>292005</v>
      </c>
      <c r="N137" s="69">
        <v>1682505</v>
      </c>
      <c r="O137" s="65" t="s">
        <v>207</v>
      </c>
      <c r="P137" s="65"/>
      <c r="Q137" s="65"/>
      <c r="R137" s="65"/>
      <c r="S137" s="71"/>
    </row>
    <row r="138" spans="1:19" ht="15.75" hidden="1" x14ac:dyDescent="0.25">
      <c r="A138" s="63" t="s">
        <v>328</v>
      </c>
      <c r="B138" s="63" t="s">
        <v>725</v>
      </c>
      <c r="C138" s="63" t="s">
        <v>197</v>
      </c>
      <c r="D138" s="63"/>
      <c r="E138" s="63" t="s">
        <v>198</v>
      </c>
      <c r="F138" s="64">
        <v>20251756296</v>
      </c>
      <c r="G138" s="63" t="s">
        <v>205</v>
      </c>
      <c r="H138" s="68">
        <v>1</v>
      </c>
      <c r="I138" s="65">
        <v>1602011.42</v>
      </c>
      <c r="J138" s="65">
        <v>149393.71</v>
      </c>
      <c r="K138" s="65">
        <v>0</v>
      </c>
      <c r="L138" s="65">
        <v>0</v>
      </c>
      <c r="M138" s="65">
        <v>334847.40000000002</v>
      </c>
      <c r="N138" s="69">
        <v>2086252.53</v>
      </c>
      <c r="O138" s="65" t="s">
        <v>202</v>
      </c>
      <c r="P138" s="65"/>
      <c r="Q138" s="65"/>
      <c r="R138" s="65"/>
      <c r="S138" s="71"/>
    </row>
    <row r="139" spans="1:19" ht="15.75" hidden="1" x14ac:dyDescent="0.25">
      <c r="A139" s="63" t="s">
        <v>328</v>
      </c>
      <c r="B139" s="63" t="s">
        <v>725</v>
      </c>
      <c r="C139" s="63" t="s">
        <v>197</v>
      </c>
      <c r="D139" s="63"/>
      <c r="E139" s="63" t="s">
        <v>198</v>
      </c>
      <c r="F139" s="64">
        <v>20397369049</v>
      </c>
      <c r="G139" s="63" t="s">
        <v>327</v>
      </c>
      <c r="H139" s="68">
        <v>1</v>
      </c>
      <c r="I139" s="65">
        <v>1398600</v>
      </c>
      <c r="J139" s="65">
        <v>0</v>
      </c>
      <c r="K139" s="65">
        <v>0</v>
      </c>
      <c r="L139" s="65">
        <v>0</v>
      </c>
      <c r="M139" s="65">
        <v>293706</v>
      </c>
      <c r="N139" s="69">
        <v>1692306</v>
      </c>
      <c r="O139" s="65" t="s">
        <v>207</v>
      </c>
      <c r="P139" s="65"/>
      <c r="Q139" s="65"/>
      <c r="R139" s="65"/>
      <c r="S139" s="71"/>
    </row>
    <row r="140" spans="1:19" ht="15.75" hidden="1" x14ac:dyDescent="0.25">
      <c r="A140" s="63" t="s">
        <v>328</v>
      </c>
      <c r="B140" s="63" t="s">
        <v>725</v>
      </c>
      <c r="C140" s="63" t="s">
        <v>214</v>
      </c>
      <c r="D140" s="63"/>
      <c r="E140" s="63" t="s">
        <v>198</v>
      </c>
      <c r="F140" s="64">
        <v>20397369049</v>
      </c>
      <c r="G140" s="63" t="s">
        <v>327</v>
      </c>
      <c r="H140" s="68">
        <v>1</v>
      </c>
      <c r="I140" s="65">
        <v>1305360</v>
      </c>
      <c r="J140" s="65">
        <v>0</v>
      </c>
      <c r="K140" s="65">
        <v>0</v>
      </c>
      <c r="L140" s="65">
        <v>0</v>
      </c>
      <c r="M140" s="65">
        <v>274125.59999999998</v>
      </c>
      <c r="N140" s="69">
        <v>1579485.6</v>
      </c>
      <c r="O140" s="65" t="s">
        <v>207</v>
      </c>
      <c r="P140" s="65"/>
      <c r="Q140" s="65"/>
      <c r="R140" s="65"/>
      <c r="S140" s="71"/>
    </row>
    <row r="141" spans="1:19" ht="15.75" hidden="1" x14ac:dyDescent="0.25">
      <c r="A141" s="63" t="s">
        <v>329</v>
      </c>
      <c r="B141" s="63" t="s">
        <v>725</v>
      </c>
      <c r="C141" s="63" t="s">
        <v>217</v>
      </c>
      <c r="D141" s="63"/>
      <c r="E141" s="63" t="s">
        <v>198</v>
      </c>
      <c r="F141" s="64">
        <v>20262219594</v>
      </c>
      <c r="G141" s="63" t="s">
        <v>330</v>
      </c>
      <c r="H141" s="68">
        <v>1</v>
      </c>
      <c r="I141" s="65"/>
      <c r="J141" s="65"/>
      <c r="K141" s="65"/>
      <c r="L141" s="65">
        <v>0</v>
      </c>
      <c r="M141" s="65"/>
      <c r="N141" s="69">
        <v>232500</v>
      </c>
      <c r="O141" s="65" t="s">
        <v>200</v>
      </c>
      <c r="P141" s="65"/>
      <c r="Q141" s="65"/>
      <c r="R141" s="65"/>
      <c r="S141" s="71"/>
    </row>
    <row r="142" spans="1:19" ht="15.75" hidden="1" x14ac:dyDescent="0.25">
      <c r="A142" s="63" t="s">
        <v>329</v>
      </c>
      <c r="B142" s="63" t="s">
        <v>725</v>
      </c>
      <c r="C142" s="63" t="s">
        <v>217</v>
      </c>
      <c r="D142" s="63"/>
      <c r="E142" s="63" t="s">
        <v>198</v>
      </c>
      <c r="F142" s="64">
        <v>27221595098</v>
      </c>
      <c r="G142" s="63" t="s">
        <v>331</v>
      </c>
      <c r="H142" s="68">
        <v>1</v>
      </c>
      <c r="I142" s="65"/>
      <c r="J142" s="65"/>
      <c r="K142" s="65"/>
      <c r="L142" s="65">
        <v>0</v>
      </c>
      <c r="M142" s="65"/>
      <c r="N142" s="69">
        <v>560000</v>
      </c>
      <c r="O142" s="65"/>
      <c r="P142" s="65"/>
      <c r="Q142" s="65"/>
      <c r="R142" s="65"/>
      <c r="S142" s="71"/>
    </row>
    <row r="143" spans="1:19" ht="15.75" hidden="1" x14ac:dyDescent="0.25">
      <c r="A143" s="63" t="s">
        <v>332</v>
      </c>
      <c r="B143" s="63" t="s">
        <v>725</v>
      </c>
      <c r="C143" s="63" t="s">
        <v>197</v>
      </c>
      <c r="D143" s="63"/>
      <c r="E143" s="63" t="s">
        <v>198</v>
      </c>
      <c r="F143" s="64">
        <v>30717120651</v>
      </c>
      <c r="G143" s="63" t="s">
        <v>291</v>
      </c>
      <c r="H143" s="68">
        <v>1</v>
      </c>
      <c r="I143" s="65">
        <v>1319400</v>
      </c>
      <c r="J143" s="65">
        <v>0</v>
      </c>
      <c r="K143" s="65">
        <v>0</v>
      </c>
      <c r="L143" s="65">
        <v>0</v>
      </c>
      <c r="M143" s="65">
        <v>277074</v>
      </c>
      <c r="N143" s="69">
        <v>1596474</v>
      </c>
      <c r="O143" s="65" t="s">
        <v>207</v>
      </c>
      <c r="P143" s="65"/>
      <c r="Q143" s="65"/>
      <c r="R143" s="65"/>
      <c r="S143" s="71"/>
    </row>
    <row r="144" spans="1:19" ht="15.75" hidden="1" x14ac:dyDescent="0.25">
      <c r="A144" s="63"/>
      <c r="B144" s="63"/>
      <c r="C144" s="63"/>
      <c r="D144" s="63"/>
      <c r="E144" s="63"/>
      <c r="F144" s="64"/>
      <c r="G144" s="63"/>
      <c r="H144" s="68"/>
      <c r="I144" s="65"/>
      <c r="J144" s="65"/>
      <c r="K144" s="65"/>
      <c r="L144" s="65"/>
      <c r="M144" s="65"/>
      <c r="N144" s="69"/>
      <c r="O144" s="65"/>
      <c r="P144" s="65"/>
      <c r="Q144" s="65"/>
      <c r="R144" s="65"/>
      <c r="S144" s="71"/>
    </row>
    <row r="149" spans="9:14" ht="15.75" x14ac:dyDescent="0.25">
      <c r="I149" s="70">
        <f>SUM(I2:I148)</f>
        <v>156715575.54000002</v>
      </c>
      <c r="J149" s="70"/>
      <c r="K149" s="70"/>
      <c r="L149" s="70"/>
      <c r="M149" s="70">
        <f>SUM(M2:M148)</f>
        <v>26380840.329999998</v>
      </c>
      <c r="N149" s="70">
        <f>SUM(N2:N148)</f>
        <v>196449665.57999992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CE2E-0EDB-47A9-9FEE-F678B35AB643}">
  <dimension ref="A1:K662"/>
  <sheetViews>
    <sheetView topLeftCell="A643" zoomScaleNormal="100" workbookViewId="0">
      <selection activeCell="G655" sqref="G655"/>
    </sheetView>
  </sheetViews>
  <sheetFormatPr baseColWidth="10" defaultColWidth="11.42578125" defaultRowHeight="15" x14ac:dyDescent="0.25"/>
  <cols>
    <col min="1" max="1" width="12.140625" bestFit="1" customWidth="1"/>
    <col min="2" max="2" width="15.85546875" customWidth="1"/>
    <col min="3" max="3" width="16.42578125" style="7" customWidth="1"/>
    <col min="4" max="4" width="16.28515625" style="8" customWidth="1"/>
    <col min="5" max="5" width="8.140625" style="9" customWidth="1"/>
    <col min="6" max="6" width="15.42578125" style="8" bestFit="1" customWidth="1"/>
    <col min="7" max="7" width="8.5703125" customWidth="1"/>
    <col min="8" max="8" width="11" customWidth="1"/>
    <col min="9" max="9" width="15.42578125" bestFit="1" customWidth="1"/>
    <col min="10" max="10" width="11.42578125" customWidth="1"/>
    <col min="11" max="11" width="14" customWidth="1"/>
  </cols>
  <sheetData>
    <row r="1" spans="1:11" x14ac:dyDescent="0.25">
      <c r="A1" s="19" t="s">
        <v>0</v>
      </c>
      <c r="B1" s="19" t="s">
        <v>1</v>
      </c>
      <c r="C1" s="19" t="s">
        <v>2</v>
      </c>
      <c r="D1" s="19" t="s">
        <v>333</v>
      </c>
      <c r="E1" s="20" t="s">
        <v>334</v>
      </c>
      <c r="F1" s="21" t="s">
        <v>335</v>
      </c>
      <c r="G1" s="22" t="s">
        <v>192</v>
      </c>
      <c r="H1" s="21" t="s">
        <v>336</v>
      </c>
      <c r="I1" s="19" t="s">
        <v>337</v>
      </c>
      <c r="J1" s="19" t="s">
        <v>338</v>
      </c>
      <c r="K1" s="19" t="s">
        <v>6</v>
      </c>
    </row>
    <row r="2" spans="1:11" x14ac:dyDescent="0.25">
      <c r="A2" s="23" t="str">
        <f>"ENERO 2025"</f>
        <v>ENERO 2025</v>
      </c>
      <c r="B2" s="24">
        <v>45659</v>
      </c>
      <c r="C2" s="23" t="s">
        <v>339</v>
      </c>
      <c r="D2" s="23" t="s">
        <v>340</v>
      </c>
      <c r="E2" s="25">
        <v>1</v>
      </c>
      <c r="F2" s="26">
        <v>8099.1736000000001</v>
      </c>
      <c r="G2" s="27">
        <v>0.21</v>
      </c>
      <c r="H2" s="26">
        <v>0</v>
      </c>
      <c r="I2" s="28">
        <f t="shared" ref="I2:I65" si="0">E2*F2*(1+G2)+H2</f>
        <v>9800.0000559999989</v>
      </c>
      <c r="J2" s="23" t="s">
        <v>341</v>
      </c>
      <c r="K2" s="23" t="s">
        <v>342</v>
      </c>
    </row>
    <row r="3" spans="1:11" x14ac:dyDescent="0.25">
      <c r="A3" s="23" t="s">
        <v>87</v>
      </c>
      <c r="B3" s="24">
        <v>45659</v>
      </c>
      <c r="C3" s="23" t="s">
        <v>339</v>
      </c>
      <c r="D3" s="23" t="s">
        <v>343</v>
      </c>
      <c r="E3" s="25">
        <v>1</v>
      </c>
      <c r="F3" s="26">
        <v>701.35749999999996</v>
      </c>
      <c r="G3" s="27">
        <v>0.105</v>
      </c>
      <c r="H3" s="26">
        <v>0</v>
      </c>
      <c r="I3" s="28">
        <f t="shared" si="0"/>
        <v>775.00003749999996</v>
      </c>
      <c r="J3" s="23" t="s">
        <v>341</v>
      </c>
      <c r="K3" s="23" t="s">
        <v>342</v>
      </c>
    </row>
    <row r="4" spans="1:11" x14ac:dyDescent="0.25">
      <c r="A4" s="23" t="s">
        <v>87</v>
      </c>
      <c r="B4" s="24">
        <v>45659</v>
      </c>
      <c r="C4" s="23" t="s">
        <v>339</v>
      </c>
      <c r="D4" s="23" t="s">
        <v>344</v>
      </c>
      <c r="E4" s="25">
        <v>1</v>
      </c>
      <c r="F4" s="26">
        <v>5076.0181000000002</v>
      </c>
      <c r="G4" s="27">
        <v>0.105</v>
      </c>
      <c r="H4" s="26">
        <v>0</v>
      </c>
      <c r="I4" s="28">
        <f t="shared" si="0"/>
        <v>5609.0000005000002</v>
      </c>
      <c r="J4" s="23" t="s">
        <v>341</v>
      </c>
      <c r="K4" s="23" t="s">
        <v>342</v>
      </c>
    </row>
    <row r="5" spans="1:11" x14ac:dyDescent="0.25">
      <c r="A5" s="23" t="s">
        <v>87</v>
      </c>
      <c r="B5" s="24">
        <v>45659</v>
      </c>
      <c r="C5" s="23" t="s">
        <v>339</v>
      </c>
      <c r="D5" s="23" t="s">
        <v>345</v>
      </c>
      <c r="E5" s="25">
        <v>1</v>
      </c>
      <c r="F5" s="26">
        <v>1214.876</v>
      </c>
      <c r="G5" s="27">
        <v>0.21</v>
      </c>
      <c r="H5" s="26">
        <v>0</v>
      </c>
      <c r="I5" s="28">
        <f t="shared" si="0"/>
        <v>1469.9999599999999</v>
      </c>
      <c r="J5" s="23" t="s">
        <v>341</v>
      </c>
      <c r="K5" s="23" t="s">
        <v>342</v>
      </c>
    </row>
    <row r="6" spans="1:11" x14ac:dyDescent="0.25">
      <c r="A6" s="23" t="s">
        <v>87</v>
      </c>
      <c r="B6" s="24">
        <v>45659</v>
      </c>
      <c r="C6" s="23" t="s">
        <v>339</v>
      </c>
      <c r="D6" s="23" t="s">
        <v>346</v>
      </c>
      <c r="E6" s="25">
        <v>1</v>
      </c>
      <c r="F6" s="26">
        <v>1520.6612</v>
      </c>
      <c r="G6" s="27">
        <v>0.21</v>
      </c>
      <c r="H6" s="26">
        <v>0</v>
      </c>
      <c r="I6" s="28">
        <f t="shared" si="0"/>
        <v>1840.0000519999999</v>
      </c>
      <c r="J6" s="23" t="s">
        <v>341</v>
      </c>
      <c r="K6" s="23" t="s">
        <v>342</v>
      </c>
    </row>
    <row r="7" spans="1:11" x14ac:dyDescent="0.25">
      <c r="A7" s="23" t="s">
        <v>87</v>
      </c>
      <c r="B7" s="24">
        <v>45659</v>
      </c>
      <c r="C7" s="23" t="s">
        <v>339</v>
      </c>
      <c r="D7" s="23" t="s">
        <v>347</v>
      </c>
      <c r="E7" s="25">
        <v>1</v>
      </c>
      <c r="F7" s="26">
        <v>880.1653</v>
      </c>
      <c r="G7" s="27">
        <v>0.21</v>
      </c>
      <c r="H7" s="26">
        <v>0</v>
      </c>
      <c r="I7" s="28">
        <f t="shared" si="0"/>
        <v>1065.0000130000001</v>
      </c>
      <c r="J7" s="23" t="s">
        <v>341</v>
      </c>
      <c r="K7" s="23" t="s">
        <v>342</v>
      </c>
    </row>
    <row r="8" spans="1:11" x14ac:dyDescent="0.25">
      <c r="A8" s="23" t="s">
        <v>87</v>
      </c>
      <c r="B8" s="24">
        <v>45659</v>
      </c>
      <c r="C8" s="25" t="s">
        <v>339</v>
      </c>
      <c r="D8" s="23" t="s">
        <v>348</v>
      </c>
      <c r="E8" s="29">
        <v>1</v>
      </c>
      <c r="F8" s="26">
        <v>2066.1156999999998</v>
      </c>
      <c r="G8" s="27">
        <v>0.21</v>
      </c>
      <c r="H8" s="26">
        <v>0</v>
      </c>
      <c r="I8" s="28">
        <f t="shared" si="0"/>
        <v>2499.9999969999999</v>
      </c>
      <c r="J8" s="23" t="s">
        <v>341</v>
      </c>
      <c r="K8" s="23" t="s">
        <v>342</v>
      </c>
    </row>
    <row r="9" spans="1:11" x14ac:dyDescent="0.25">
      <c r="A9" s="23" t="s">
        <v>87</v>
      </c>
      <c r="B9" s="24">
        <v>45659</v>
      </c>
      <c r="C9" s="25" t="s">
        <v>339</v>
      </c>
      <c r="D9" s="23" t="s">
        <v>349</v>
      </c>
      <c r="E9" s="29">
        <v>1</v>
      </c>
      <c r="F9" s="26">
        <v>991.7355</v>
      </c>
      <c r="G9" s="27">
        <v>0.21</v>
      </c>
      <c r="H9" s="26">
        <v>0</v>
      </c>
      <c r="I9" s="28">
        <f t="shared" si="0"/>
        <v>1199.999955</v>
      </c>
      <c r="J9" s="23" t="s">
        <v>341</v>
      </c>
      <c r="K9" s="23" t="s">
        <v>342</v>
      </c>
    </row>
    <row r="10" spans="1:11" x14ac:dyDescent="0.25">
      <c r="A10" s="23" t="s">
        <v>87</v>
      </c>
      <c r="B10" s="24">
        <v>45659</v>
      </c>
      <c r="C10" s="25" t="s">
        <v>339</v>
      </c>
      <c r="D10" s="23" t="s">
        <v>350</v>
      </c>
      <c r="E10" s="29">
        <v>1</v>
      </c>
      <c r="F10" s="26">
        <v>2190.0925999999999</v>
      </c>
      <c r="G10" s="27">
        <v>0.21</v>
      </c>
      <c r="H10" s="26">
        <v>0</v>
      </c>
      <c r="I10" s="28">
        <f t="shared" si="0"/>
        <v>2650.0120459999998</v>
      </c>
      <c r="J10" s="23" t="s">
        <v>341</v>
      </c>
      <c r="K10" s="23" t="s">
        <v>342</v>
      </c>
    </row>
    <row r="11" spans="1:11" x14ac:dyDescent="0.25">
      <c r="A11" s="23" t="s">
        <v>87</v>
      </c>
      <c r="B11" s="24">
        <v>45659</v>
      </c>
      <c r="C11" s="25" t="s">
        <v>339</v>
      </c>
      <c r="D11" s="23" t="s">
        <v>351</v>
      </c>
      <c r="E11" s="29">
        <v>1</v>
      </c>
      <c r="F11" s="26">
        <v>1322.3140000000001</v>
      </c>
      <c r="G11" s="27">
        <v>0.21</v>
      </c>
      <c r="H11" s="26">
        <v>0</v>
      </c>
      <c r="I11" s="28">
        <f t="shared" si="0"/>
        <v>1599.9999400000002</v>
      </c>
      <c r="J11" s="23" t="s">
        <v>341</v>
      </c>
      <c r="K11" s="23" t="s">
        <v>342</v>
      </c>
    </row>
    <row r="12" spans="1:11" x14ac:dyDescent="0.25">
      <c r="A12" s="23" t="s">
        <v>87</v>
      </c>
      <c r="B12" s="24">
        <v>45659</v>
      </c>
      <c r="C12" s="25" t="s">
        <v>339</v>
      </c>
      <c r="D12" s="23" t="s">
        <v>352</v>
      </c>
      <c r="E12" s="29">
        <v>1</v>
      </c>
      <c r="F12" s="26">
        <v>3719.0083</v>
      </c>
      <c r="G12" s="27">
        <v>0.21</v>
      </c>
      <c r="H12" s="26">
        <v>0</v>
      </c>
      <c r="I12" s="28">
        <f t="shared" si="0"/>
        <v>4500.000043</v>
      </c>
      <c r="J12" s="23" t="s">
        <v>341</v>
      </c>
      <c r="K12" s="23" t="s">
        <v>342</v>
      </c>
    </row>
    <row r="13" spans="1:11" x14ac:dyDescent="0.25">
      <c r="A13" s="23" t="s">
        <v>87</v>
      </c>
      <c r="B13" s="24">
        <v>45660</v>
      </c>
      <c r="C13" s="25" t="s">
        <v>353</v>
      </c>
      <c r="D13" s="23" t="s">
        <v>354</v>
      </c>
      <c r="E13" s="25">
        <v>1</v>
      </c>
      <c r="F13" s="26">
        <v>826.44629999999995</v>
      </c>
      <c r="G13" s="27">
        <v>0.21</v>
      </c>
      <c r="H13" s="26">
        <v>0</v>
      </c>
      <c r="I13" s="28">
        <f t="shared" si="0"/>
        <v>1000.0000229999999</v>
      </c>
      <c r="J13" s="23" t="s">
        <v>355</v>
      </c>
      <c r="K13" s="23" t="s">
        <v>342</v>
      </c>
    </row>
    <row r="14" spans="1:11" x14ac:dyDescent="0.25">
      <c r="A14" s="23" t="s">
        <v>87</v>
      </c>
      <c r="B14" s="24">
        <v>45660</v>
      </c>
      <c r="C14" s="25" t="s">
        <v>353</v>
      </c>
      <c r="D14" s="23" t="s">
        <v>356</v>
      </c>
      <c r="E14" s="29">
        <v>1</v>
      </c>
      <c r="F14" s="26">
        <v>9673.5537000000004</v>
      </c>
      <c r="G14" s="27">
        <v>0.21</v>
      </c>
      <c r="H14" s="26">
        <v>0</v>
      </c>
      <c r="I14" s="28">
        <f t="shared" si="0"/>
        <v>11704.999976999999</v>
      </c>
      <c r="J14" s="23" t="s">
        <v>355</v>
      </c>
      <c r="K14" s="23" t="s">
        <v>342</v>
      </c>
    </row>
    <row r="15" spans="1:11" x14ac:dyDescent="0.25">
      <c r="A15" s="23" t="s">
        <v>87</v>
      </c>
      <c r="B15" s="24">
        <v>45660</v>
      </c>
      <c r="C15" s="25" t="s">
        <v>353</v>
      </c>
      <c r="D15" s="23" t="s">
        <v>357</v>
      </c>
      <c r="E15" s="29">
        <v>1</v>
      </c>
      <c r="F15" s="26">
        <v>1396.6941999999999</v>
      </c>
      <c r="G15" s="27">
        <v>0.21</v>
      </c>
      <c r="H15" s="26">
        <v>0</v>
      </c>
      <c r="I15" s="28">
        <f t="shared" si="0"/>
        <v>1689.9999819999998</v>
      </c>
      <c r="J15" s="23" t="s">
        <v>355</v>
      </c>
      <c r="K15" s="23" t="s">
        <v>342</v>
      </c>
    </row>
    <row r="16" spans="1:11" x14ac:dyDescent="0.25">
      <c r="A16" s="23" t="s">
        <v>87</v>
      </c>
      <c r="B16" s="24">
        <v>45661</v>
      </c>
      <c r="C16" s="25" t="s">
        <v>358</v>
      </c>
      <c r="D16" s="23" t="s">
        <v>359</v>
      </c>
      <c r="E16" s="29">
        <v>1</v>
      </c>
      <c r="F16" s="26">
        <v>1239.6694</v>
      </c>
      <c r="G16" s="27">
        <v>0.21</v>
      </c>
      <c r="H16" s="26">
        <v>0</v>
      </c>
      <c r="I16" s="28">
        <f t="shared" si="0"/>
        <v>1499.9999739999998</v>
      </c>
      <c r="J16" s="23" t="s">
        <v>355</v>
      </c>
      <c r="K16" s="23" t="s">
        <v>342</v>
      </c>
    </row>
    <row r="17" spans="1:11" x14ac:dyDescent="0.25">
      <c r="A17" s="23" t="s">
        <v>87</v>
      </c>
      <c r="B17" s="24">
        <v>45661</v>
      </c>
      <c r="C17" s="25" t="s">
        <v>358</v>
      </c>
      <c r="D17" s="23" t="s">
        <v>357</v>
      </c>
      <c r="E17" s="29">
        <v>1</v>
      </c>
      <c r="F17" s="26">
        <v>1619.8347000000001</v>
      </c>
      <c r="G17" s="27">
        <v>0.21</v>
      </c>
      <c r="H17" s="26">
        <v>0</v>
      </c>
      <c r="I17" s="28">
        <f t="shared" si="0"/>
        <v>1959.9999870000001</v>
      </c>
      <c r="J17" s="23" t="s">
        <v>355</v>
      </c>
      <c r="K17" s="23" t="s">
        <v>342</v>
      </c>
    </row>
    <row r="18" spans="1:11" x14ac:dyDescent="0.25">
      <c r="A18" s="23" t="s">
        <v>87</v>
      </c>
      <c r="B18" s="24">
        <v>45661</v>
      </c>
      <c r="C18" s="25" t="s">
        <v>358</v>
      </c>
      <c r="D18" s="23" t="s">
        <v>360</v>
      </c>
      <c r="E18" s="29">
        <v>1</v>
      </c>
      <c r="F18" s="26">
        <v>1871.9007999999999</v>
      </c>
      <c r="G18" s="27">
        <v>0.21</v>
      </c>
      <c r="H18" s="26">
        <v>0</v>
      </c>
      <c r="I18" s="28">
        <f t="shared" si="0"/>
        <v>2264.9999679999996</v>
      </c>
      <c r="J18" s="23" t="s">
        <v>355</v>
      </c>
      <c r="K18" s="23" t="s">
        <v>342</v>
      </c>
    </row>
    <row r="19" spans="1:11" x14ac:dyDescent="0.25">
      <c r="A19" s="23" t="s">
        <v>87</v>
      </c>
      <c r="B19" s="24">
        <v>45661</v>
      </c>
      <c r="C19" s="25" t="s">
        <v>358</v>
      </c>
      <c r="D19" s="23" t="s">
        <v>361</v>
      </c>
      <c r="E19" s="29">
        <v>1</v>
      </c>
      <c r="F19" s="26">
        <v>1231.405</v>
      </c>
      <c r="G19" s="27">
        <v>0.21</v>
      </c>
      <c r="H19" s="26">
        <v>0</v>
      </c>
      <c r="I19" s="28">
        <f t="shared" si="0"/>
        <v>1490.0000499999999</v>
      </c>
      <c r="J19" s="23" t="s">
        <v>355</v>
      </c>
      <c r="K19" s="23" t="s">
        <v>342</v>
      </c>
    </row>
    <row r="20" spans="1:11" x14ac:dyDescent="0.25">
      <c r="A20" s="23" t="s">
        <v>87</v>
      </c>
      <c r="B20" s="24">
        <v>45661</v>
      </c>
      <c r="C20" s="25" t="s">
        <v>358</v>
      </c>
      <c r="D20" s="23" t="s">
        <v>354</v>
      </c>
      <c r="E20" s="29">
        <v>1</v>
      </c>
      <c r="F20" s="26">
        <v>826.44629999999995</v>
      </c>
      <c r="G20" s="27">
        <v>0.21</v>
      </c>
      <c r="H20" s="26">
        <v>0</v>
      </c>
      <c r="I20" s="28">
        <f t="shared" si="0"/>
        <v>1000.0000229999999</v>
      </c>
      <c r="J20" s="23" t="s">
        <v>355</v>
      </c>
      <c r="K20" s="23" t="s">
        <v>342</v>
      </c>
    </row>
    <row r="21" spans="1:11" x14ac:dyDescent="0.25">
      <c r="A21" s="23" t="s">
        <v>87</v>
      </c>
      <c r="B21" s="24">
        <v>45661</v>
      </c>
      <c r="C21" s="25" t="s">
        <v>358</v>
      </c>
      <c r="D21" s="23" t="s">
        <v>362</v>
      </c>
      <c r="E21" s="29">
        <v>1</v>
      </c>
      <c r="F21" s="26">
        <v>1033.0579</v>
      </c>
      <c r="G21" s="27">
        <v>0.21</v>
      </c>
      <c r="H21" s="26">
        <v>0</v>
      </c>
      <c r="I21" s="28">
        <f t="shared" si="0"/>
        <v>1250.000059</v>
      </c>
      <c r="J21" s="23" t="s">
        <v>355</v>
      </c>
      <c r="K21" s="23" t="s">
        <v>342</v>
      </c>
    </row>
    <row r="22" spans="1:11" x14ac:dyDescent="0.25">
      <c r="A22" s="23" t="s">
        <v>87</v>
      </c>
      <c r="B22" s="24">
        <v>45661</v>
      </c>
      <c r="C22" s="25" t="s">
        <v>358</v>
      </c>
      <c r="D22" s="23" t="s">
        <v>363</v>
      </c>
      <c r="E22" s="29">
        <v>1</v>
      </c>
      <c r="F22" s="26">
        <v>7206.6116000000002</v>
      </c>
      <c r="G22" s="27">
        <v>0.21</v>
      </c>
      <c r="H22" s="26">
        <v>0</v>
      </c>
      <c r="I22" s="28">
        <f t="shared" si="0"/>
        <v>8720.0000359999995</v>
      </c>
      <c r="J22" s="23" t="s">
        <v>355</v>
      </c>
      <c r="K22" s="23" t="s">
        <v>342</v>
      </c>
    </row>
    <row r="23" spans="1:11" x14ac:dyDescent="0.25">
      <c r="A23" s="23" t="s">
        <v>87</v>
      </c>
      <c r="B23" s="24">
        <v>45661</v>
      </c>
      <c r="C23" s="25" t="s">
        <v>358</v>
      </c>
      <c r="D23" s="23" t="s">
        <v>364</v>
      </c>
      <c r="E23" s="29">
        <v>1</v>
      </c>
      <c r="F23" s="26">
        <v>958.67769999999996</v>
      </c>
      <c r="G23" s="27">
        <v>0.21</v>
      </c>
      <c r="H23" s="26">
        <v>0</v>
      </c>
      <c r="I23" s="28">
        <f t="shared" si="0"/>
        <v>1160.0000169999998</v>
      </c>
      <c r="J23" s="23" t="s">
        <v>355</v>
      </c>
      <c r="K23" s="23" t="s">
        <v>342</v>
      </c>
    </row>
    <row r="24" spans="1:11" x14ac:dyDescent="0.25">
      <c r="A24" s="23" t="s">
        <v>87</v>
      </c>
      <c r="B24" s="24">
        <v>45661</v>
      </c>
      <c r="C24" s="25" t="s">
        <v>358</v>
      </c>
      <c r="D24" s="23" t="s">
        <v>365</v>
      </c>
      <c r="E24" s="29">
        <v>1</v>
      </c>
      <c r="F24" s="26">
        <v>1246.28</v>
      </c>
      <c r="G24" s="27">
        <v>0.21</v>
      </c>
      <c r="H24" s="26">
        <v>0</v>
      </c>
      <c r="I24" s="28">
        <f t="shared" si="0"/>
        <v>1507.9987999999998</v>
      </c>
      <c r="J24" s="23" t="s">
        <v>355</v>
      </c>
      <c r="K24" s="23" t="s">
        <v>342</v>
      </c>
    </row>
    <row r="25" spans="1:11" x14ac:dyDescent="0.25">
      <c r="A25" s="23" t="s">
        <v>87</v>
      </c>
      <c r="B25" s="24">
        <v>45661</v>
      </c>
      <c r="C25" s="25" t="s">
        <v>358</v>
      </c>
      <c r="D25" s="23" t="s">
        <v>366</v>
      </c>
      <c r="E25" s="29">
        <v>1</v>
      </c>
      <c r="F25" s="26">
        <v>867.77</v>
      </c>
      <c r="G25" s="27">
        <v>0.21</v>
      </c>
      <c r="H25" s="26">
        <v>0</v>
      </c>
      <c r="I25" s="28">
        <f t="shared" si="0"/>
        <v>1050.0017</v>
      </c>
      <c r="J25" s="23" t="s">
        <v>355</v>
      </c>
      <c r="K25" s="23" t="s">
        <v>342</v>
      </c>
    </row>
    <row r="26" spans="1:11" x14ac:dyDescent="0.25">
      <c r="A26" s="23" t="s">
        <v>87</v>
      </c>
      <c r="B26" s="24">
        <v>45661</v>
      </c>
      <c r="C26" s="25" t="s">
        <v>358</v>
      </c>
      <c r="D26" s="23" t="s">
        <v>367</v>
      </c>
      <c r="E26" s="29">
        <v>1</v>
      </c>
      <c r="F26" s="26">
        <v>3140.5</v>
      </c>
      <c r="G26" s="27">
        <v>0.21</v>
      </c>
      <c r="H26" s="26">
        <v>0</v>
      </c>
      <c r="I26" s="28">
        <f t="shared" si="0"/>
        <v>3800.0050000000001</v>
      </c>
      <c r="J26" s="23" t="s">
        <v>355</v>
      </c>
      <c r="K26" s="23" t="s">
        <v>342</v>
      </c>
    </row>
    <row r="27" spans="1:11" x14ac:dyDescent="0.25">
      <c r="A27" s="23" t="s">
        <v>87</v>
      </c>
      <c r="B27" s="24">
        <v>45663</v>
      </c>
      <c r="C27" s="25" t="s">
        <v>368</v>
      </c>
      <c r="D27" s="23" t="s">
        <v>344</v>
      </c>
      <c r="E27" s="29">
        <v>1</v>
      </c>
      <c r="F27" s="26">
        <v>1742.0814</v>
      </c>
      <c r="G27" s="27">
        <v>0.105</v>
      </c>
      <c r="H27" s="26">
        <v>0</v>
      </c>
      <c r="I27" s="28">
        <f t="shared" si="0"/>
        <v>1924.999947</v>
      </c>
      <c r="J27" s="23" t="s">
        <v>355</v>
      </c>
      <c r="K27" s="23" t="s">
        <v>342</v>
      </c>
    </row>
    <row r="28" spans="1:11" x14ac:dyDescent="0.25">
      <c r="A28" s="23" t="s">
        <v>87</v>
      </c>
      <c r="B28" s="24">
        <v>45664</v>
      </c>
      <c r="C28" s="25" t="s">
        <v>369</v>
      </c>
      <c r="D28" s="23" t="s">
        <v>370</v>
      </c>
      <c r="E28" s="29">
        <v>1</v>
      </c>
      <c r="F28" s="26">
        <v>26698.642500000002</v>
      </c>
      <c r="G28" s="27">
        <v>0.105</v>
      </c>
      <c r="H28" s="26">
        <v>0</v>
      </c>
      <c r="I28" s="28">
        <f t="shared" si="0"/>
        <v>29501.999962500002</v>
      </c>
      <c r="J28" s="23" t="s">
        <v>355</v>
      </c>
      <c r="K28" s="23" t="s">
        <v>342</v>
      </c>
    </row>
    <row r="29" spans="1:11" x14ac:dyDescent="0.25">
      <c r="A29" s="23" t="s">
        <v>87</v>
      </c>
      <c r="B29" s="24">
        <v>45665</v>
      </c>
      <c r="C29" s="25" t="s">
        <v>371</v>
      </c>
      <c r="D29" s="23" t="s">
        <v>372</v>
      </c>
      <c r="E29" s="29">
        <v>1</v>
      </c>
      <c r="F29" s="26">
        <v>1404.9586999999999</v>
      </c>
      <c r="G29" s="27">
        <v>0.21</v>
      </c>
      <c r="H29" s="26">
        <v>0</v>
      </c>
      <c r="I29" s="28">
        <f t="shared" si="0"/>
        <v>1700.0000269999998</v>
      </c>
      <c r="J29" s="23" t="s">
        <v>355</v>
      </c>
      <c r="K29" s="23" t="s">
        <v>342</v>
      </c>
    </row>
    <row r="30" spans="1:11" x14ac:dyDescent="0.25">
      <c r="A30" s="23" t="s">
        <v>87</v>
      </c>
      <c r="B30" s="24">
        <v>45665</v>
      </c>
      <c r="C30" s="25" t="s">
        <v>371</v>
      </c>
      <c r="D30" s="23" t="s">
        <v>373</v>
      </c>
      <c r="E30" s="29">
        <v>3</v>
      </c>
      <c r="F30" s="26">
        <v>1636.3635999999999</v>
      </c>
      <c r="G30" s="27">
        <v>0.21</v>
      </c>
      <c r="H30" s="26">
        <v>0</v>
      </c>
      <c r="I30" s="28">
        <f t="shared" si="0"/>
        <v>5939.9998679999999</v>
      </c>
      <c r="J30" s="23" t="s">
        <v>355</v>
      </c>
      <c r="K30" s="23" t="s">
        <v>342</v>
      </c>
    </row>
    <row r="31" spans="1:11" x14ac:dyDescent="0.25">
      <c r="A31" s="23" t="s">
        <v>87</v>
      </c>
      <c r="B31" s="24">
        <v>45665</v>
      </c>
      <c r="C31" s="25" t="s">
        <v>374</v>
      </c>
      <c r="D31" s="23" t="s">
        <v>344</v>
      </c>
      <c r="E31" s="29">
        <v>1</v>
      </c>
      <c r="F31" s="26">
        <v>3110.4976999999999</v>
      </c>
      <c r="G31" s="27">
        <v>0.105</v>
      </c>
      <c r="H31" s="26">
        <v>0</v>
      </c>
      <c r="I31" s="28">
        <f t="shared" si="0"/>
        <v>3437.0999585</v>
      </c>
      <c r="J31" s="23" t="s">
        <v>341</v>
      </c>
      <c r="K31" s="23" t="s">
        <v>342</v>
      </c>
    </row>
    <row r="32" spans="1:11" x14ac:dyDescent="0.25">
      <c r="A32" s="23" t="s">
        <v>87</v>
      </c>
      <c r="B32" s="24">
        <v>45668</v>
      </c>
      <c r="C32" s="25" t="s">
        <v>375</v>
      </c>
      <c r="D32" s="23" t="s">
        <v>370</v>
      </c>
      <c r="E32" s="29">
        <v>1</v>
      </c>
      <c r="F32" s="26">
        <v>22692.307700000001</v>
      </c>
      <c r="G32" s="27">
        <v>0.105</v>
      </c>
      <c r="H32" s="26">
        <v>0</v>
      </c>
      <c r="I32" s="28">
        <f t="shared" si="0"/>
        <v>25075.000008499999</v>
      </c>
      <c r="J32" s="23" t="s">
        <v>355</v>
      </c>
      <c r="K32" s="23" t="s">
        <v>342</v>
      </c>
    </row>
    <row r="33" spans="1:11" x14ac:dyDescent="0.25">
      <c r="A33" s="23" t="s">
        <v>87</v>
      </c>
      <c r="B33" s="24">
        <v>45668</v>
      </c>
      <c r="C33" s="25" t="s">
        <v>375</v>
      </c>
      <c r="D33" s="23" t="s">
        <v>344</v>
      </c>
      <c r="E33" s="29">
        <v>1</v>
      </c>
      <c r="F33" s="26">
        <v>6669.6832999999997</v>
      </c>
      <c r="G33" s="27">
        <v>0.105</v>
      </c>
      <c r="H33" s="26">
        <v>0</v>
      </c>
      <c r="I33" s="28">
        <f t="shared" si="0"/>
        <v>7370.0000464999994</v>
      </c>
      <c r="J33" s="23" t="s">
        <v>355</v>
      </c>
      <c r="K33" s="23" t="s">
        <v>342</v>
      </c>
    </row>
    <row r="34" spans="1:11" x14ac:dyDescent="0.25">
      <c r="A34" s="23" t="s">
        <v>87</v>
      </c>
      <c r="B34" s="24">
        <v>45668</v>
      </c>
      <c r="C34" s="25" t="s">
        <v>375</v>
      </c>
      <c r="D34" s="23" t="s">
        <v>376</v>
      </c>
      <c r="E34" s="29">
        <v>1</v>
      </c>
      <c r="F34" s="26">
        <v>4297.5207</v>
      </c>
      <c r="G34" s="27">
        <v>0.21</v>
      </c>
      <c r="H34" s="26">
        <v>0</v>
      </c>
      <c r="I34" s="28">
        <f t="shared" si="0"/>
        <v>5200.0000469999995</v>
      </c>
      <c r="J34" s="23" t="s">
        <v>355</v>
      </c>
      <c r="K34" s="23" t="s">
        <v>342</v>
      </c>
    </row>
    <row r="35" spans="1:11" x14ac:dyDescent="0.25">
      <c r="A35" s="23" t="s">
        <v>87</v>
      </c>
      <c r="B35" s="24">
        <v>45668</v>
      </c>
      <c r="C35" s="25" t="s">
        <v>375</v>
      </c>
      <c r="D35" s="30" t="s">
        <v>377</v>
      </c>
      <c r="E35" s="29">
        <v>1</v>
      </c>
      <c r="F35" s="26">
        <v>2355.3771900000002</v>
      </c>
      <c r="G35" s="27">
        <v>0.21</v>
      </c>
      <c r="H35" s="26">
        <v>0</v>
      </c>
      <c r="I35" s="28">
        <f t="shared" si="0"/>
        <v>2850.0063998999999</v>
      </c>
      <c r="J35" s="23" t="s">
        <v>355</v>
      </c>
      <c r="K35" s="23" t="s">
        <v>342</v>
      </c>
    </row>
    <row r="36" spans="1:11" x14ac:dyDescent="0.25">
      <c r="A36" s="23" t="s">
        <v>87</v>
      </c>
      <c r="B36" s="24">
        <v>45668</v>
      </c>
      <c r="C36" s="25" t="s">
        <v>378</v>
      </c>
      <c r="D36" s="30" t="s">
        <v>379</v>
      </c>
      <c r="E36" s="29">
        <v>1</v>
      </c>
      <c r="F36" s="26">
        <v>3628.0992000000001</v>
      </c>
      <c r="G36" s="27">
        <v>0.21</v>
      </c>
      <c r="H36" s="26">
        <v>0</v>
      </c>
      <c r="I36" s="28">
        <f t="shared" si="0"/>
        <v>4390.0000319999999</v>
      </c>
      <c r="J36" s="23" t="s">
        <v>341</v>
      </c>
      <c r="K36" s="23" t="s">
        <v>342</v>
      </c>
    </row>
    <row r="37" spans="1:11" x14ac:dyDescent="0.25">
      <c r="A37" s="23" t="s">
        <v>87</v>
      </c>
      <c r="B37" s="24">
        <v>45668</v>
      </c>
      <c r="C37" s="25" t="s">
        <v>378</v>
      </c>
      <c r="D37" s="30" t="s">
        <v>349</v>
      </c>
      <c r="E37" s="29">
        <v>2</v>
      </c>
      <c r="F37" s="26">
        <v>847.10739999999998</v>
      </c>
      <c r="G37" s="27">
        <v>0.21</v>
      </c>
      <c r="H37" s="26">
        <v>0</v>
      </c>
      <c r="I37" s="28">
        <f t="shared" si="0"/>
        <v>2049.9999079999998</v>
      </c>
      <c r="J37" s="23" t="s">
        <v>341</v>
      </c>
      <c r="K37" s="23" t="s">
        <v>342</v>
      </c>
    </row>
    <row r="38" spans="1:11" x14ac:dyDescent="0.25">
      <c r="A38" s="23" t="s">
        <v>87</v>
      </c>
      <c r="B38" s="24">
        <v>45668</v>
      </c>
      <c r="C38" s="25" t="s">
        <v>378</v>
      </c>
      <c r="D38" s="30" t="s">
        <v>380</v>
      </c>
      <c r="E38" s="29">
        <v>1</v>
      </c>
      <c r="F38" s="26">
        <v>933.88430000000005</v>
      </c>
      <c r="G38" s="27">
        <v>0.21</v>
      </c>
      <c r="H38" s="26">
        <v>0</v>
      </c>
      <c r="I38" s="28">
        <f t="shared" si="0"/>
        <v>1130.0000030000001</v>
      </c>
      <c r="J38" s="23" t="s">
        <v>341</v>
      </c>
      <c r="K38" s="23" t="s">
        <v>342</v>
      </c>
    </row>
    <row r="39" spans="1:11" x14ac:dyDescent="0.25">
      <c r="A39" s="23" t="s">
        <v>87</v>
      </c>
      <c r="B39" s="24">
        <v>45668</v>
      </c>
      <c r="C39" s="25" t="s">
        <v>378</v>
      </c>
      <c r="D39" s="30" t="s">
        <v>370</v>
      </c>
      <c r="E39" s="29">
        <v>1</v>
      </c>
      <c r="F39" s="26">
        <v>36832.5792</v>
      </c>
      <c r="G39" s="27">
        <v>0.105</v>
      </c>
      <c r="H39" s="26">
        <v>0</v>
      </c>
      <c r="I39" s="28">
        <f t="shared" si="0"/>
        <v>40700.000015999998</v>
      </c>
      <c r="J39" s="23" t="s">
        <v>341</v>
      </c>
      <c r="K39" s="23" t="s">
        <v>342</v>
      </c>
    </row>
    <row r="40" spans="1:11" x14ac:dyDescent="0.25">
      <c r="A40" s="23" t="s">
        <v>87</v>
      </c>
      <c r="B40" s="24">
        <v>45668</v>
      </c>
      <c r="C40" s="25" t="s">
        <v>378</v>
      </c>
      <c r="D40" s="30" t="s">
        <v>381</v>
      </c>
      <c r="E40" s="29">
        <v>1</v>
      </c>
      <c r="F40" s="26">
        <v>1404.9586999999999</v>
      </c>
      <c r="G40" s="27">
        <v>0.21</v>
      </c>
      <c r="H40" s="26">
        <v>0</v>
      </c>
      <c r="I40" s="28">
        <f t="shared" si="0"/>
        <v>1700.0000269999998</v>
      </c>
      <c r="J40" s="23" t="s">
        <v>341</v>
      </c>
      <c r="K40" s="23" t="s">
        <v>342</v>
      </c>
    </row>
    <row r="41" spans="1:11" x14ac:dyDescent="0.25">
      <c r="A41" s="23" t="s">
        <v>87</v>
      </c>
      <c r="B41" s="24">
        <v>45668</v>
      </c>
      <c r="C41" s="25" t="s">
        <v>378</v>
      </c>
      <c r="D41" s="30" t="s">
        <v>344</v>
      </c>
      <c r="E41" s="29">
        <v>1</v>
      </c>
      <c r="F41" s="26">
        <v>1746.6062999999999</v>
      </c>
      <c r="G41" s="27">
        <v>0.105</v>
      </c>
      <c r="H41" s="26">
        <v>0</v>
      </c>
      <c r="I41" s="28">
        <f t="shared" si="0"/>
        <v>1929.9999614999999</v>
      </c>
      <c r="J41" s="23" t="s">
        <v>341</v>
      </c>
      <c r="K41" s="23" t="s">
        <v>342</v>
      </c>
    </row>
    <row r="42" spans="1:11" x14ac:dyDescent="0.25">
      <c r="A42" s="23" t="s">
        <v>87</v>
      </c>
      <c r="B42" s="24">
        <v>45668</v>
      </c>
      <c r="C42" s="25" t="s">
        <v>382</v>
      </c>
      <c r="D42" s="30" t="s">
        <v>383</v>
      </c>
      <c r="E42" s="29">
        <v>1</v>
      </c>
      <c r="F42" s="26">
        <v>16877.828099999999</v>
      </c>
      <c r="G42" s="27">
        <v>0.105</v>
      </c>
      <c r="H42" s="26">
        <v>0</v>
      </c>
      <c r="I42" s="28">
        <f t="shared" si="0"/>
        <v>18650.000050499999</v>
      </c>
      <c r="J42" s="23" t="s">
        <v>341</v>
      </c>
      <c r="K42" s="23" t="s">
        <v>342</v>
      </c>
    </row>
    <row r="43" spans="1:11" x14ac:dyDescent="0.25">
      <c r="A43" s="23" t="s">
        <v>87</v>
      </c>
      <c r="B43" s="24">
        <v>45668</v>
      </c>
      <c r="C43" s="25" t="s">
        <v>382</v>
      </c>
      <c r="D43" s="30" t="s">
        <v>352</v>
      </c>
      <c r="E43" s="29">
        <v>1</v>
      </c>
      <c r="F43" s="26">
        <v>3719.0083</v>
      </c>
      <c r="G43" s="27">
        <v>0.21</v>
      </c>
      <c r="H43" s="26">
        <v>0</v>
      </c>
      <c r="I43" s="28">
        <f t="shared" si="0"/>
        <v>4500.000043</v>
      </c>
      <c r="J43" s="23" t="s">
        <v>341</v>
      </c>
      <c r="K43" s="23" t="s">
        <v>342</v>
      </c>
    </row>
    <row r="44" spans="1:11" x14ac:dyDescent="0.25">
      <c r="A44" s="23" t="s">
        <v>87</v>
      </c>
      <c r="B44" s="24">
        <v>45670</v>
      </c>
      <c r="C44" s="25" t="s">
        <v>384</v>
      </c>
      <c r="D44" s="30" t="s">
        <v>354</v>
      </c>
      <c r="E44" s="29">
        <v>1</v>
      </c>
      <c r="F44" s="26">
        <v>826.44629999999995</v>
      </c>
      <c r="G44" s="27">
        <v>0.21</v>
      </c>
      <c r="H44" s="26">
        <v>0</v>
      </c>
      <c r="I44" s="28">
        <f t="shared" si="0"/>
        <v>1000.0000229999999</v>
      </c>
      <c r="J44" s="23" t="s">
        <v>355</v>
      </c>
      <c r="K44" s="23" t="s">
        <v>342</v>
      </c>
    </row>
    <row r="45" spans="1:11" x14ac:dyDescent="0.25">
      <c r="A45" s="23" t="s">
        <v>87</v>
      </c>
      <c r="B45" s="24">
        <v>45670</v>
      </c>
      <c r="C45" s="25" t="s">
        <v>384</v>
      </c>
      <c r="D45" s="30" t="s">
        <v>372</v>
      </c>
      <c r="E45" s="29">
        <v>1</v>
      </c>
      <c r="F45" s="26">
        <v>2024.7934</v>
      </c>
      <c r="G45" s="27">
        <v>0.21</v>
      </c>
      <c r="H45" s="26">
        <v>0</v>
      </c>
      <c r="I45" s="28">
        <f t="shared" si="0"/>
        <v>2450.0000139999997</v>
      </c>
      <c r="J45" s="23" t="s">
        <v>355</v>
      </c>
      <c r="K45" s="23" t="s">
        <v>342</v>
      </c>
    </row>
    <row r="46" spans="1:11" x14ac:dyDescent="0.25">
      <c r="A46" s="23" t="s">
        <v>87</v>
      </c>
      <c r="B46" s="24">
        <v>45670</v>
      </c>
      <c r="C46" s="25" t="s">
        <v>384</v>
      </c>
      <c r="D46" s="30" t="s">
        <v>385</v>
      </c>
      <c r="E46" s="29">
        <v>1</v>
      </c>
      <c r="F46" s="26">
        <v>1342.9572000000001</v>
      </c>
      <c r="G46" s="27">
        <v>0.21</v>
      </c>
      <c r="H46" s="26">
        <v>0</v>
      </c>
      <c r="I46" s="28">
        <f t="shared" si="0"/>
        <v>1624.978212</v>
      </c>
      <c r="J46" s="23" t="s">
        <v>355</v>
      </c>
      <c r="K46" s="23" t="s">
        <v>342</v>
      </c>
    </row>
    <row r="47" spans="1:11" x14ac:dyDescent="0.25">
      <c r="A47" s="23" t="s">
        <v>87</v>
      </c>
      <c r="B47" s="24">
        <v>45670</v>
      </c>
      <c r="C47" s="25" t="s">
        <v>384</v>
      </c>
      <c r="D47" s="30" t="s">
        <v>357</v>
      </c>
      <c r="E47" s="29">
        <v>1</v>
      </c>
      <c r="F47" s="26">
        <v>1859.5041000000001</v>
      </c>
      <c r="G47" s="27">
        <v>0.21</v>
      </c>
      <c r="H47" s="26">
        <v>0</v>
      </c>
      <c r="I47" s="28">
        <f t="shared" si="0"/>
        <v>2249.999961</v>
      </c>
      <c r="J47" s="23" t="s">
        <v>355</v>
      </c>
      <c r="K47" s="23" t="s">
        <v>342</v>
      </c>
    </row>
    <row r="48" spans="1:11" x14ac:dyDescent="0.25">
      <c r="A48" s="23" t="s">
        <v>87</v>
      </c>
      <c r="B48" s="24">
        <v>45672</v>
      </c>
      <c r="C48" s="25" t="s">
        <v>386</v>
      </c>
      <c r="D48" s="30" t="s">
        <v>344</v>
      </c>
      <c r="E48" s="29">
        <v>1</v>
      </c>
      <c r="F48" s="26">
        <v>2444.3438999999998</v>
      </c>
      <c r="G48" s="27">
        <v>0.105</v>
      </c>
      <c r="H48" s="26">
        <v>0</v>
      </c>
      <c r="I48" s="28">
        <f t="shared" si="0"/>
        <v>2701.0000094999996</v>
      </c>
      <c r="J48" s="23" t="s">
        <v>341</v>
      </c>
      <c r="K48" s="23" t="s">
        <v>342</v>
      </c>
    </row>
    <row r="49" spans="1:11" x14ac:dyDescent="0.25">
      <c r="A49" s="23" t="s">
        <v>87</v>
      </c>
      <c r="B49" s="24">
        <v>45672</v>
      </c>
      <c r="C49" s="25" t="s">
        <v>386</v>
      </c>
      <c r="D49" s="30" t="s">
        <v>370</v>
      </c>
      <c r="E49" s="29">
        <v>1</v>
      </c>
      <c r="F49" s="26">
        <v>17647.058799999999</v>
      </c>
      <c r="G49" s="27">
        <v>0.105</v>
      </c>
      <c r="H49" s="26">
        <v>0</v>
      </c>
      <c r="I49" s="28">
        <f t="shared" si="0"/>
        <v>19499.999973999998</v>
      </c>
      <c r="J49" s="23" t="s">
        <v>341</v>
      </c>
      <c r="K49" s="23" t="s">
        <v>342</v>
      </c>
    </row>
    <row r="50" spans="1:11" x14ac:dyDescent="0.25">
      <c r="A50" s="23" t="s">
        <v>87</v>
      </c>
      <c r="B50" s="24">
        <v>45672</v>
      </c>
      <c r="C50" s="25" t="s">
        <v>387</v>
      </c>
      <c r="D50" s="30" t="s">
        <v>370</v>
      </c>
      <c r="E50" s="29">
        <v>1</v>
      </c>
      <c r="F50" s="26">
        <v>9272.3981999999996</v>
      </c>
      <c r="G50" s="27">
        <v>0.105</v>
      </c>
      <c r="H50" s="26">
        <v>0</v>
      </c>
      <c r="I50" s="28">
        <f t="shared" si="0"/>
        <v>10246.000011</v>
      </c>
      <c r="J50" s="23" t="s">
        <v>355</v>
      </c>
      <c r="K50" s="23" t="s">
        <v>342</v>
      </c>
    </row>
    <row r="51" spans="1:11" x14ac:dyDescent="0.25">
      <c r="A51" s="23" t="s">
        <v>87</v>
      </c>
      <c r="B51" s="24">
        <v>45672</v>
      </c>
      <c r="C51" s="25" t="s">
        <v>387</v>
      </c>
      <c r="D51" s="30" t="s">
        <v>344</v>
      </c>
      <c r="E51" s="29">
        <v>1</v>
      </c>
      <c r="F51" s="26">
        <v>3285.0679</v>
      </c>
      <c r="G51" s="27">
        <v>0.105</v>
      </c>
      <c r="H51" s="26">
        <v>0</v>
      </c>
      <c r="I51" s="28">
        <f t="shared" si="0"/>
        <v>3630.0000295</v>
      </c>
      <c r="J51" s="23" t="s">
        <v>355</v>
      </c>
      <c r="K51" s="23" t="s">
        <v>342</v>
      </c>
    </row>
    <row r="52" spans="1:11" x14ac:dyDescent="0.25">
      <c r="A52" s="23" t="s">
        <v>87</v>
      </c>
      <c r="B52" s="24">
        <v>45675</v>
      </c>
      <c r="C52" s="25" t="s">
        <v>388</v>
      </c>
      <c r="D52" s="30" t="s">
        <v>354</v>
      </c>
      <c r="E52" s="29">
        <v>1</v>
      </c>
      <c r="F52" s="26">
        <v>826.44629999999995</v>
      </c>
      <c r="G52" s="27">
        <v>0.21</v>
      </c>
      <c r="H52" s="26">
        <v>0</v>
      </c>
      <c r="I52" s="28">
        <f t="shared" si="0"/>
        <v>1000.0000229999999</v>
      </c>
      <c r="J52" s="23" t="s">
        <v>355</v>
      </c>
      <c r="K52" s="23" t="s">
        <v>342</v>
      </c>
    </row>
    <row r="53" spans="1:11" x14ac:dyDescent="0.25">
      <c r="A53" s="23" t="s">
        <v>87</v>
      </c>
      <c r="B53" s="24">
        <v>45675</v>
      </c>
      <c r="C53" s="25" t="s">
        <v>388</v>
      </c>
      <c r="D53" s="30" t="s">
        <v>357</v>
      </c>
      <c r="E53" s="29">
        <v>1</v>
      </c>
      <c r="F53" s="26">
        <v>1570.2479000000001</v>
      </c>
      <c r="G53" s="27">
        <v>0.21</v>
      </c>
      <c r="H53" s="26">
        <v>0</v>
      </c>
      <c r="I53" s="28">
        <f t="shared" si="0"/>
        <v>1899.999959</v>
      </c>
      <c r="J53" s="23" t="s">
        <v>355</v>
      </c>
      <c r="K53" s="23" t="s">
        <v>342</v>
      </c>
    </row>
    <row r="54" spans="1:11" x14ac:dyDescent="0.25">
      <c r="A54" s="23" t="s">
        <v>87</v>
      </c>
      <c r="B54" s="24">
        <v>45675</v>
      </c>
      <c r="C54" s="25" t="s">
        <v>388</v>
      </c>
      <c r="D54" s="30" t="s">
        <v>363</v>
      </c>
      <c r="E54" s="29">
        <v>1</v>
      </c>
      <c r="F54" s="26">
        <v>4508.2645000000002</v>
      </c>
      <c r="G54" s="27">
        <v>0.21</v>
      </c>
      <c r="H54" s="26">
        <v>0</v>
      </c>
      <c r="I54" s="28">
        <f t="shared" si="0"/>
        <v>5455.0000449999998</v>
      </c>
      <c r="J54" s="23" t="s">
        <v>355</v>
      </c>
      <c r="K54" s="23" t="s">
        <v>342</v>
      </c>
    </row>
    <row r="55" spans="1:11" x14ac:dyDescent="0.25">
      <c r="A55" s="23" t="s">
        <v>87</v>
      </c>
      <c r="B55" s="24">
        <v>45675</v>
      </c>
      <c r="C55" s="25" t="s">
        <v>388</v>
      </c>
      <c r="D55" s="30" t="s">
        <v>362</v>
      </c>
      <c r="E55" s="29">
        <v>1</v>
      </c>
      <c r="F55" s="26">
        <v>1033.0579</v>
      </c>
      <c r="G55" s="27">
        <v>0.21</v>
      </c>
      <c r="H55" s="26">
        <v>0</v>
      </c>
      <c r="I55" s="28">
        <f t="shared" si="0"/>
        <v>1250.000059</v>
      </c>
      <c r="J55" s="23" t="s">
        <v>355</v>
      </c>
      <c r="K55" s="23" t="s">
        <v>342</v>
      </c>
    </row>
    <row r="56" spans="1:11" x14ac:dyDescent="0.25">
      <c r="A56" s="23" t="s">
        <v>87</v>
      </c>
      <c r="B56" s="24">
        <v>45675</v>
      </c>
      <c r="C56" s="25" t="s">
        <v>388</v>
      </c>
      <c r="D56" s="30" t="s">
        <v>389</v>
      </c>
      <c r="E56" s="29">
        <v>1</v>
      </c>
      <c r="F56" s="26">
        <v>1057.8512000000001</v>
      </c>
      <c r="G56" s="27">
        <v>0.21</v>
      </c>
      <c r="H56" s="26">
        <v>0</v>
      </c>
      <c r="I56" s="28">
        <f t="shared" si="0"/>
        <v>1279.9999520000001</v>
      </c>
      <c r="J56" s="23" t="s">
        <v>355</v>
      </c>
      <c r="K56" s="23" t="s">
        <v>342</v>
      </c>
    </row>
    <row r="57" spans="1:11" x14ac:dyDescent="0.25">
      <c r="A57" s="23" t="s">
        <v>87</v>
      </c>
      <c r="B57" s="24">
        <v>45675</v>
      </c>
      <c r="C57" s="25" t="s">
        <v>388</v>
      </c>
      <c r="D57" s="30" t="s">
        <v>390</v>
      </c>
      <c r="E57" s="29">
        <v>2</v>
      </c>
      <c r="F57" s="26">
        <v>1173.5536999999999</v>
      </c>
      <c r="G57" s="27">
        <v>0.21</v>
      </c>
      <c r="H57" s="26">
        <v>0</v>
      </c>
      <c r="I57" s="28">
        <f t="shared" si="0"/>
        <v>2839.9999539999999</v>
      </c>
      <c r="J57" s="23" t="s">
        <v>355</v>
      </c>
      <c r="K57" s="23" t="s">
        <v>342</v>
      </c>
    </row>
    <row r="58" spans="1:11" x14ac:dyDescent="0.25">
      <c r="A58" s="23" t="s">
        <v>87</v>
      </c>
      <c r="B58" s="24">
        <v>45675</v>
      </c>
      <c r="C58" s="25" t="s">
        <v>388</v>
      </c>
      <c r="D58" s="30" t="s">
        <v>365</v>
      </c>
      <c r="E58" s="29">
        <v>1</v>
      </c>
      <c r="F58" s="26">
        <v>601.65290000000005</v>
      </c>
      <c r="G58" s="27">
        <v>0.21</v>
      </c>
      <c r="H58" s="26">
        <v>0</v>
      </c>
      <c r="I58" s="28">
        <f t="shared" si="0"/>
        <v>728.00000899999998</v>
      </c>
      <c r="J58" s="23" t="s">
        <v>355</v>
      </c>
      <c r="K58" s="23" t="s">
        <v>342</v>
      </c>
    </row>
    <row r="59" spans="1:11" x14ac:dyDescent="0.25">
      <c r="A59" s="23" t="s">
        <v>87</v>
      </c>
      <c r="B59" s="24">
        <v>45675</v>
      </c>
      <c r="C59" s="25" t="s">
        <v>388</v>
      </c>
      <c r="D59" s="30" t="s">
        <v>379</v>
      </c>
      <c r="E59" s="29">
        <v>1</v>
      </c>
      <c r="F59" s="26">
        <v>2231.4050000000002</v>
      </c>
      <c r="G59" s="27">
        <v>0.21</v>
      </c>
      <c r="H59" s="26">
        <v>0</v>
      </c>
      <c r="I59" s="28">
        <f t="shared" si="0"/>
        <v>2700.0000500000001</v>
      </c>
      <c r="J59" s="23" t="s">
        <v>355</v>
      </c>
      <c r="K59" s="23" t="s">
        <v>342</v>
      </c>
    </row>
    <row r="60" spans="1:11" x14ac:dyDescent="0.25">
      <c r="A60" s="23" t="s">
        <v>87</v>
      </c>
      <c r="B60" s="24">
        <v>45675</v>
      </c>
      <c r="C60" s="25" t="s">
        <v>388</v>
      </c>
      <c r="D60" s="30" t="s">
        <v>391</v>
      </c>
      <c r="E60" s="29">
        <v>1</v>
      </c>
      <c r="F60" s="26">
        <v>677.68600000000004</v>
      </c>
      <c r="G60" s="27">
        <v>0.21</v>
      </c>
      <c r="H60" s="26">
        <v>0</v>
      </c>
      <c r="I60" s="28">
        <f t="shared" si="0"/>
        <v>820.00005999999996</v>
      </c>
      <c r="J60" s="23" t="s">
        <v>355</v>
      </c>
      <c r="K60" s="23" t="s">
        <v>342</v>
      </c>
    </row>
    <row r="61" spans="1:11" x14ac:dyDescent="0.25">
      <c r="A61" s="23" t="s">
        <v>87</v>
      </c>
      <c r="B61" s="24">
        <v>45674</v>
      </c>
      <c r="C61" s="25" t="s">
        <v>392</v>
      </c>
      <c r="D61" s="30" t="s">
        <v>393</v>
      </c>
      <c r="E61" s="29">
        <v>1</v>
      </c>
      <c r="F61" s="26">
        <v>5867.7686000000003</v>
      </c>
      <c r="G61" s="27">
        <v>0.21</v>
      </c>
      <c r="H61" s="26">
        <v>0</v>
      </c>
      <c r="I61" s="28">
        <f t="shared" si="0"/>
        <v>7100.0000060000002</v>
      </c>
      <c r="J61" s="23" t="s">
        <v>341</v>
      </c>
      <c r="K61" s="23" t="s">
        <v>342</v>
      </c>
    </row>
    <row r="62" spans="1:11" x14ac:dyDescent="0.25">
      <c r="A62" s="23" t="s">
        <v>87</v>
      </c>
      <c r="B62" s="24">
        <v>45674</v>
      </c>
      <c r="C62" s="25" t="s">
        <v>392</v>
      </c>
      <c r="D62" s="30" t="s">
        <v>340</v>
      </c>
      <c r="E62" s="29">
        <v>1</v>
      </c>
      <c r="F62" s="26">
        <v>5206.6116000000002</v>
      </c>
      <c r="G62" s="27">
        <v>0.21</v>
      </c>
      <c r="H62" s="26">
        <v>0</v>
      </c>
      <c r="I62" s="28">
        <f t="shared" si="0"/>
        <v>6300.0000360000004</v>
      </c>
      <c r="J62" s="23" t="s">
        <v>341</v>
      </c>
      <c r="K62" s="23" t="s">
        <v>342</v>
      </c>
    </row>
    <row r="63" spans="1:11" x14ac:dyDescent="0.25">
      <c r="A63" s="23" t="s">
        <v>87</v>
      </c>
      <c r="B63" s="24">
        <v>45674</v>
      </c>
      <c r="C63" s="25" t="s">
        <v>392</v>
      </c>
      <c r="D63" s="30" t="s">
        <v>365</v>
      </c>
      <c r="E63" s="29">
        <v>1</v>
      </c>
      <c r="F63" s="26">
        <v>1446.2809999999999</v>
      </c>
      <c r="G63" s="27">
        <v>0.21</v>
      </c>
      <c r="H63" s="26">
        <v>0</v>
      </c>
      <c r="I63" s="28">
        <f t="shared" si="0"/>
        <v>1750.00001</v>
      </c>
      <c r="J63" s="23" t="s">
        <v>341</v>
      </c>
      <c r="K63" s="23" t="s">
        <v>342</v>
      </c>
    </row>
    <row r="64" spans="1:11" x14ac:dyDescent="0.25">
      <c r="A64" s="23" t="s">
        <v>87</v>
      </c>
      <c r="B64" s="24">
        <v>45674</v>
      </c>
      <c r="C64" s="25" t="s">
        <v>392</v>
      </c>
      <c r="D64" s="30" t="s">
        <v>370</v>
      </c>
      <c r="E64" s="29">
        <v>1</v>
      </c>
      <c r="F64" s="26">
        <v>51107.692300000002</v>
      </c>
      <c r="G64" s="27">
        <v>0.105</v>
      </c>
      <c r="H64" s="26">
        <v>0</v>
      </c>
      <c r="I64" s="28">
        <f t="shared" si="0"/>
        <v>56473.999991500001</v>
      </c>
      <c r="J64" s="23" t="s">
        <v>341</v>
      </c>
      <c r="K64" s="23" t="s">
        <v>342</v>
      </c>
    </row>
    <row r="65" spans="1:11" x14ac:dyDescent="0.25">
      <c r="A65" s="23" t="s">
        <v>87</v>
      </c>
      <c r="B65" s="24">
        <v>45674</v>
      </c>
      <c r="C65" s="25" t="s">
        <v>392</v>
      </c>
      <c r="D65" s="30" t="s">
        <v>344</v>
      </c>
      <c r="E65" s="29">
        <v>1</v>
      </c>
      <c r="F65" s="26">
        <v>7155.6561000000002</v>
      </c>
      <c r="G65" s="27">
        <v>0.105</v>
      </c>
      <c r="H65" s="26">
        <v>0</v>
      </c>
      <c r="I65" s="28">
        <f t="shared" si="0"/>
        <v>7906.9999905000004</v>
      </c>
      <c r="J65" s="23" t="s">
        <v>341</v>
      </c>
      <c r="K65" s="23" t="s">
        <v>342</v>
      </c>
    </row>
    <row r="66" spans="1:11" x14ac:dyDescent="0.25">
      <c r="A66" s="23" t="s">
        <v>87</v>
      </c>
      <c r="B66" s="24">
        <v>45678</v>
      </c>
      <c r="C66" s="25" t="s">
        <v>394</v>
      </c>
      <c r="D66" s="30" t="s">
        <v>349</v>
      </c>
      <c r="E66" s="29">
        <v>2</v>
      </c>
      <c r="F66" s="26">
        <v>847.10739999999998</v>
      </c>
      <c r="G66" s="27">
        <v>0.21</v>
      </c>
      <c r="H66" s="26">
        <v>0</v>
      </c>
      <c r="I66" s="28">
        <f t="shared" ref="I66:I117" si="1">E66*F66*(1+G66)+H66</f>
        <v>2049.9999079999998</v>
      </c>
      <c r="J66" s="23" t="s">
        <v>341</v>
      </c>
      <c r="K66" s="23" t="s">
        <v>342</v>
      </c>
    </row>
    <row r="67" spans="1:11" x14ac:dyDescent="0.25">
      <c r="A67" s="23" t="s">
        <v>87</v>
      </c>
      <c r="B67" s="24">
        <v>45678</v>
      </c>
      <c r="C67" s="25" t="s">
        <v>394</v>
      </c>
      <c r="D67" s="30" t="s">
        <v>351</v>
      </c>
      <c r="E67" s="29">
        <v>1</v>
      </c>
      <c r="F67" s="26">
        <v>1322.3140000000001</v>
      </c>
      <c r="G67" s="27">
        <v>0.21</v>
      </c>
      <c r="H67" s="26">
        <v>0</v>
      </c>
      <c r="I67" s="28">
        <f t="shared" si="1"/>
        <v>1599.9999400000002</v>
      </c>
      <c r="J67" s="23" t="s">
        <v>341</v>
      </c>
      <c r="K67" s="23" t="s">
        <v>342</v>
      </c>
    </row>
    <row r="68" spans="1:11" x14ac:dyDescent="0.25">
      <c r="A68" s="23" t="s">
        <v>87</v>
      </c>
      <c r="B68" s="24">
        <v>45678</v>
      </c>
      <c r="C68" s="25" t="s">
        <v>394</v>
      </c>
      <c r="D68" s="30" t="s">
        <v>362</v>
      </c>
      <c r="E68" s="29">
        <v>3</v>
      </c>
      <c r="F68" s="26">
        <v>1033.0579</v>
      </c>
      <c r="G68" s="27">
        <v>0.21</v>
      </c>
      <c r="H68" s="26">
        <v>0</v>
      </c>
      <c r="I68" s="28">
        <f t="shared" si="1"/>
        <v>3750.0001770000003</v>
      </c>
      <c r="J68" s="23" t="s">
        <v>341</v>
      </c>
      <c r="K68" s="23" t="s">
        <v>342</v>
      </c>
    </row>
    <row r="69" spans="1:11" x14ac:dyDescent="0.25">
      <c r="A69" s="23" t="s">
        <v>87</v>
      </c>
      <c r="B69" s="24">
        <v>45678</v>
      </c>
      <c r="C69" s="25" t="s">
        <v>394</v>
      </c>
      <c r="D69" s="30" t="s">
        <v>395</v>
      </c>
      <c r="E69" s="29">
        <v>1</v>
      </c>
      <c r="F69" s="26">
        <v>702.47929999999997</v>
      </c>
      <c r="G69" s="27">
        <v>0.21</v>
      </c>
      <c r="H69" s="26">
        <v>0</v>
      </c>
      <c r="I69" s="28">
        <f t="shared" si="1"/>
        <v>849.99995299999989</v>
      </c>
      <c r="J69" s="23" t="s">
        <v>341</v>
      </c>
      <c r="K69" s="23" t="s">
        <v>342</v>
      </c>
    </row>
    <row r="70" spans="1:11" x14ac:dyDescent="0.25">
      <c r="A70" s="23" t="s">
        <v>87</v>
      </c>
      <c r="B70" s="24">
        <v>45678</v>
      </c>
      <c r="C70" s="25" t="s">
        <v>394</v>
      </c>
      <c r="D70" s="30" t="s">
        <v>352</v>
      </c>
      <c r="E70" s="29">
        <v>1</v>
      </c>
      <c r="F70" s="26">
        <v>3719.0083</v>
      </c>
      <c r="G70" s="27">
        <v>0.21</v>
      </c>
      <c r="H70" s="26">
        <v>0</v>
      </c>
      <c r="I70" s="28">
        <f t="shared" si="1"/>
        <v>4500.000043</v>
      </c>
      <c r="J70" s="23" t="s">
        <v>341</v>
      </c>
      <c r="K70" s="23" t="s">
        <v>342</v>
      </c>
    </row>
    <row r="71" spans="1:11" x14ac:dyDescent="0.25">
      <c r="A71" s="23" t="s">
        <v>87</v>
      </c>
      <c r="B71" s="24">
        <v>45678</v>
      </c>
      <c r="C71" s="25" t="s">
        <v>394</v>
      </c>
      <c r="D71" s="30" t="s">
        <v>370</v>
      </c>
      <c r="E71" s="29">
        <v>1</v>
      </c>
      <c r="F71" s="26">
        <v>19135.746599999999</v>
      </c>
      <c r="G71" s="27">
        <v>0.105</v>
      </c>
      <c r="H71" s="26">
        <v>0</v>
      </c>
      <c r="I71" s="28">
        <f t="shared" si="1"/>
        <v>21144.999992999998</v>
      </c>
      <c r="J71" s="23" t="s">
        <v>341</v>
      </c>
      <c r="K71" s="23" t="s">
        <v>342</v>
      </c>
    </row>
    <row r="72" spans="1:11" x14ac:dyDescent="0.25">
      <c r="A72" s="23" t="s">
        <v>87</v>
      </c>
      <c r="B72" s="24">
        <v>45678</v>
      </c>
      <c r="C72" s="25" t="s">
        <v>394</v>
      </c>
      <c r="D72" s="30" t="s">
        <v>344</v>
      </c>
      <c r="E72" s="29">
        <v>1</v>
      </c>
      <c r="F72" s="26">
        <v>15178.2624</v>
      </c>
      <c r="G72" s="27">
        <v>0.105</v>
      </c>
      <c r="H72" s="26">
        <v>0</v>
      </c>
      <c r="I72" s="28">
        <f t="shared" si="1"/>
        <v>16771.979951999998</v>
      </c>
      <c r="J72" s="23" t="s">
        <v>341</v>
      </c>
      <c r="K72" s="23" t="s">
        <v>342</v>
      </c>
    </row>
    <row r="73" spans="1:11" x14ac:dyDescent="0.25">
      <c r="A73" s="23" t="s">
        <v>87</v>
      </c>
      <c r="B73" s="24">
        <v>45679</v>
      </c>
      <c r="C73" s="25" t="s">
        <v>396</v>
      </c>
      <c r="D73" s="30" t="s">
        <v>362</v>
      </c>
      <c r="E73" s="29">
        <v>1</v>
      </c>
      <c r="F73" s="26">
        <v>1033.0579</v>
      </c>
      <c r="G73" s="27">
        <v>0.21</v>
      </c>
      <c r="H73" s="26">
        <v>0</v>
      </c>
      <c r="I73" s="28">
        <f t="shared" si="1"/>
        <v>1250.000059</v>
      </c>
      <c r="J73" s="23" t="s">
        <v>355</v>
      </c>
      <c r="K73" s="23" t="s">
        <v>342</v>
      </c>
    </row>
    <row r="74" spans="1:11" x14ac:dyDescent="0.25">
      <c r="A74" s="23" t="s">
        <v>87</v>
      </c>
      <c r="B74" s="24">
        <v>45679</v>
      </c>
      <c r="C74" s="25" t="s">
        <v>396</v>
      </c>
      <c r="D74" s="30" t="s">
        <v>357</v>
      </c>
      <c r="E74" s="29">
        <v>1</v>
      </c>
      <c r="F74" s="26">
        <v>1223.1405</v>
      </c>
      <c r="G74" s="27">
        <v>0.21</v>
      </c>
      <c r="H74" s="26">
        <v>0</v>
      </c>
      <c r="I74" s="28">
        <f t="shared" si="1"/>
        <v>1480.0000049999999</v>
      </c>
      <c r="J74" s="23" t="s">
        <v>355</v>
      </c>
      <c r="K74" s="23" t="s">
        <v>342</v>
      </c>
    </row>
    <row r="75" spans="1:11" x14ac:dyDescent="0.25">
      <c r="A75" s="23" t="s">
        <v>87</v>
      </c>
      <c r="B75" s="24">
        <v>45679</v>
      </c>
      <c r="C75" s="25" t="s">
        <v>396</v>
      </c>
      <c r="D75" s="30" t="s">
        <v>397</v>
      </c>
      <c r="E75" s="29">
        <v>1</v>
      </c>
      <c r="F75" s="26">
        <v>1033.0579</v>
      </c>
      <c r="G75" s="27">
        <v>0.21</v>
      </c>
      <c r="H75" s="26">
        <v>0</v>
      </c>
      <c r="I75" s="28">
        <f t="shared" si="1"/>
        <v>1250.000059</v>
      </c>
      <c r="J75" s="23" t="s">
        <v>355</v>
      </c>
      <c r="K75" s="23" t="s">
        <v>342</v>
      </c>
    </row>
    <row r="76" spans="1:11" x14ac:dyDescent="0.25">
      <c r="A76" s="23" t="s">
        <v>87</v>
      </c>
      <c r="B76" s="24">
        <v>45679</v>
      </c>
      <c r="C76" s="25" t="s">
        <v>396</v>
      </c>
      <c r="D76" s="30" t="s">
        <v>370</v>
      </c>
      <c r="E76" s="29">
        <v>1</v>
      </c>
      <c r="F76" s="26">
        <v>10821.719499999999</v>
      </c>
      <c r="G76" s="27">
        <v>0.105</v>
      </c>
      <c r="H76" s="26">
        <v>0</v>
      </c>
      <c r="I76" s="28">
        <f t="shared" si="1"/>
        <v>11958.0000475</v>
      </c>
      <c r="J76" s="23" t="s">
        <v>355</v>
      </c>
      <c r="K76" s="23" t="s">
        <v>342</v>
      </c>
    </row>
    <row r="77" spans="1:11" x14ac:dyDescent="0.25">
      <c r="A77" s="23" t="s">
        <v>87</v>
      </c>
      <c r="B77" s="24">
        <v>45679</v>
      </c>
      <c r="C77" s="25" t="s">
        <v>396</v>
      </c>
      <c r="D77" s="30" t="s">
        <v>354</v>
      </c>
      <c r="E77" s="29">
        <v>1</v>
      </c>
      <c r="F77" s="26">
        <v>925.61980000000005</v>
      </c>
      <c r="G77" s="27">
        <v>0.21</v>
      </c>
      <c r="H77" s="26">
        <v>0</v>
      </c>
      <c r="I77" s="28">
        <f t="shared" si="1"/>
        <v>1119.9999580000001</v>
      </c>
      <c r="J77" s="23" t="s">
        <v>355</v>
      </c>
      <c r="K77" s="23" t="s">
        <v>342</v>
      </c>
    </row>
    <row r="78" spans="1:11" x14ac:dyDescent="0.25">
      <c r="A78" s="23" t="s">
        <v>87</v>
      </c>
      <c r="B78" s="24">
        <v>45679</v>
      </c>
      <c r="C78" s="25" t="s">
        <v>396</v>
      </c>
      <c r="D78" s="30" t="s">
        <v>344</v>
      </c>
      <c r="E78" s="29">
        <v>1</v>
      </c>
      <c r="F78" s="26">
        <v>1990.9502</v>
      </c>
      <c r="G78" s="27">
        <v>0.105</v>
      </c>
      <c r="H78" s="26">
        <v>0</v>
      </c>
      <c r="I78" s="28">
        <f t="shared" si="1"/>
        <v>2199.9999709999997</v>
      </c>
      <c r="J78" s="23" t="s">
        <v>355</v>
      </c>
      <c r="K78" s="23" t="s">
        <v>342</v>
      </c>
    </row>
    <row r="79" spans="1:11" x14ac:dyDescent="0.25">
      <c r="A79" s="23" t="s">
        <v>87</v>
      </c>
      <c r="B79" s="24">
        <v>45679</v>
      </c>
      <c r="C79" s="25" t="s">
        <v>396</v>
      </c>
      <c r="D79" s="30" t="s">
        <v>391</v>
      </c>
      <c r="E79" s="29">
        <v>1</v>
      </c>
      <c r="F79" s="26">
        <v>677.68600000000004</v>
      </c>
      <c r="G79" s="27">
        <v>0.21</v>
      </c>
      <c r="H79" s="26">
        <v>0</v>
      </c>
      <c r="I79" s="28">
        <f t="shared" si="1"/>
        <v>820.00005999999996</v>
      </c>
      <c r="J79" s="23" t="s">
        <v>355</v>
      </c>
      <c r="K79" s="23" t="s">
        <v>342</v>
      </c>
    </row>
    <row r="80" spans="1:11" x14ac:dyDescent="0.25">
      <c r="A80" s="23" t="s">
        <v>87</v>
      </c>
      <c r="B80" s="24">
        <v>45681</v>
      </c>
      <c r="C80" s="25" t="s">
        <v>398</v>
      </c>
      <c r="D80" s="30" t="s">
        <v>365</v>
      </c>
      <c r="E80" s="29">
        <v>1</v>
      </c>
      <c r="F80" s="26">
        <v>676.85950000000003</v>
      </c>
      <c r="G80" s="27">
        <v>0.21</v>
      </c>
      <c r="H80" s="26">
        <v>0</v>
      </c>
      <c r="I80" s="28">
        <f t="shared" si="1"/>
        <v>818.99999500000001</v>
      </c>
      <c r="J80" s="23" t="s">
        <v>355</v>
      </c>
      <c r="K80" s="23" t="s">
        <v>342</v>
      </c>
    </row>
    <row r="81" spans="1:11" x14ac:dyDescent="0.25">
      <c r="A81" s="23" t="s">
        <v>87</v>
      </c>
      <c r="B81" s="24">
        <v>45681</v>
      </c>
      <c r="C81" s="25" t="s">
        <v>398</v>
      </c>
      <c r="D81" s="30" t="s">
        <v>344</v>
      </c>
      <c r="E81" s="29">
        <v>1</v>
      </c>
      <c r="F81" s="26">
        <v>579.18550000000005</v>
      </c>
      <c r="G81" s="27">
        <v>0.105</v>
      </c>
      <c r="H81" s="26">
        <v>0</v>
      </c>
      <c r="I81" s="28">
        <f t="shared" si="1"/>
        <v>639.9999775</v>
      </c>
      <c r="J81" s="23" t="s">
        <v>355</v>
      </c>
      <c r="K81" s="23" t="s">
        <v>342</v>
      </c>
    </row>
    <row r="82" spans="1:11" x14ac:dyDescent="0.25">
      <c r="A82" s="23" t="s">
        <v>87</v>
      </c>
      <c r="B82" s="24">
        <v>45681</v>
      </c>
      <c r="C82" s="25" t="s">
        <v>398</v>
      </c>
      <c r="D82" s="30" t="s">
        <v>357</v>
      </c>
      <c r="E82" s="29">
        <v>1</v>
      </c>
      <c r="F82" s="26">
        <v>1223.1405</v>
      </c>
      <c r="G82" s="27">
        <v>0.21</v>
      </c>
      <c r="H82" s="26">
        <v>0</v>
      </c>
      <c r="I82" s="28">
        <f t="shared" si="1"/>
        <v>1480.0000049999999</v>
      </c>
      <c r="J82" s="23" t="s">
        <v>355</v>
      </c>
      <c r="K82" s="23" t="s">
        <v>342</v>
      </c>
    </row>
    <row r="83" spans="1:11" x14ac:dyDescent="0.25">
      <c r="A83" s="23" t="s">
        <v>87</v>
      </c>
      <c r="B83" s="24">
        <v>45681</v>
      </c>
      <c r="C83" s="25" t="s">
        <v>398</v>
      </c>
      <c r="D83" s="30" t="s">
        <v>370</v>
      </c>
      <c r="E83" s="29">
        <v>1</v>
      </c>
      <c r="F83" s="26">
        <v>10930.316699999999</v>
      </c>
      <c r="G83" s="27">
        <v>0.105</v>
      </c>
      <c r="H83" s="26">
        <v>0</v>
      </c>
      <c r="I83" s="28">
        <f t="shared" si="1"/>
        <v>12077.999953499999</v>
      </c>
      <c r="J83" s="23" t="s">
        <v>355</v>
      </c>
      <c r="K83" s="23" t="s">
        <v>342</v>
      </c>
    </row>
    <row r="84" spans="1:11" x14ac:dyDescent="0.25">
      <c r="A84" s="23" t="s">
        <v>87</v>
      </c>
      <c r="B84" s="24">
        <v>45681</v>
      </c>
      <c r="C84" s="25" t="s">
        <v>398</v>
      </c>
      <c r="D84" s="30" t="s">
        <v>360</v>
      </c>
      <c r="E84" s="29">
        <v>1</v>
      </c>
      <c r="F84" s="26">
        <v>1880.1652999999999</v>
      </c>
      <c r="G84" s="27">
        <v>0.21</v>
      </c>
      <c r="H84" s="26">
        <v>0</v>
      </c>
      <c r="I84" s="28">
        <f t="shared" si="1"/>
        <v>2275.0000129999999</v>
      </c>
      <c r="J84" s="23" t="s">
        <v>355</v>
      </c>
      <c r="K84" s="23" t="s">
        <v>342</v>
      </c>
    </row>
    <row r="85" spans="1:11" x14ac:dyDescent="0.25">
      <c r="A85" s="23" t="s">
        <v>87</v>
      </c>
      <c r="B85" s="24">
        <v>45681</v>
      </c>
      <c r="C85" s="25" t="s">
        <v>398</v>
      </c>
      <c r="D85" s="30" t="s">
        <v>365</v>
      </c>
      <c r="E85" s="29">
        <v>1</v>
      </c>
      <c r="F85" s="26">
        <v>925.61980000000005</v>
      </c>
      <c r="G85" s="27">
        <v>0.21</v>
      </c>
      <c r="H85" s="26">
        <v>0</v>
      </c>
      <c r="I85" s="28">
        <f t="shared" si="1"/>
        <v>1119.9999580000001</v>
      </c>
      <c r="J85" s="23" t="s">
        <v>355</v>
      </c>
      <c r="K85" s="23" t="s">
        <v>342</v>
      </c>
    </row>
    <row r="86" spans="1:11" x14ac:dyDescent="0.25">
      <c r="A86" s="23" t="s">
        <v>87</v>
      </c>
      <c r="B86" s="24">
        <v>45681</v>
      </c>
      <c r="C86" s="25" t="s">
        <v>398</v>
      </c>
      <c r="D86" s="30" t="s">
        <v>399</v>
      </c>
      <c r="E86" s="29">
        <v>1</v>
      </c>
      <c r="F86" s="26">
        <v>867.76859999999999</v>
      </c>
      <c r="G86" s="27">
        <v>0.21</v>
      </c>
      <c r="H86" s="26">
        <v>0</v>
      </c>
      <c r="I86" s="28">
        <f t="shared" si="1"/>
        <v>1050.000006</v>
      </c>
      <c r="J86" s="23" t="s">
        <v>355</v>
      </c>
      <c r="K86" s="23" t="s">
        <v>342</v>
      </c>
    </row>
    <row r="87" spans="1:11" x14ac:dyDescent="0.25">
      <c r="A87" s="23" t="s">
        <v>87</v>
      </c>
      <c r="B87" s="24">
        <v>45682</v>
      </c>
      <c r="C87" s="25" t="s">
        <v>400</v>
      </c>
      <c r="D87" s="30" t="s">
        <v>383</v>
      </c>
      <c r="E87" s="29">
        <v>2</v>
      </c>
      <c r="F87" s="26">
        <v>16877.828099999999</v>
      </c>
      <c r="G87" s="27">
        <v>0.105</v>
      </c>
      <c r="H87" s="26">
        <v>0</v>
      </c>
      <c r="I87" s="28">
        <f t="shared" si="1"/>
        <v>37300.000100999998</v>
      </c>
      <c r="J87" s="23" t="s">
        <v>341</v>
      </c>
      <c r="K87" s="23" t="s">
        <v>342</v>
      </c>
    </row>
    <row r="88" spans="1:11" x14ac:dyDescent="0.25">
      <c r="A88" s="23" t="s">
        <v>87</v>
      </c>
      <c r="B88" s="24">
        <v>45682</v>
      </c>
      <c r="C88" s="25" t="s">
        <v>400</v>
      </c>
      <c r="D88" s="30" t="s">
        <v>370</v>
      </c>
      <c r="E88" s="29">
        <v>1</v>
      </c>
      <c r="F88" s="26">
        <v>31952.941200000001</v>
      </c>
      <c r="G88" s="27">
        <v>0.105</v>
      </c>
      <c r="H88" s="26">
        <v>0</v>
      </c>
      <c r="I88" s="28">
        <f t="shared" si="1"/>
        <v>35308.000026000002</v>
      </c>
      <c r="J88" s="23" t="s">
        <v>341</v>
      </c>
      <c r="K88" s="23" t="s">
        <v>342</v>
      </c>
    </row>
    <row r="89" spans="1:11" x14ac:dyDescent="0.25">
      <c r="A89" s="23" t="s">
        <v>87</v>
      </c>
      <c r="B89" s="24">
        <v>45682</v>
      </c>
      <c r="C89" s="25" t="s">
        <v>400</v>
      </c>
      <c r="D89" s="30" t="s">
        <v>370</v>
      </c>
      <c r="E89" s="29">
        <v>1</v>
      </c>
      <c r="F89" s="26">
        <v>18186.425299999999</v>
      </c>
      <c r="G89" s="27">
        <v>0.105</v>
      </c>
      <c r="H89" s="26">
        <v>0</v>
      </c>
      <c r="I89" s="28">
        <f t="shared" si="1"/>
        <v>20095.9999565</v>
      </c>
      <c r="J89" s="23" t="s">
        <v>341</v>
      </c>
      <c r="K89" s="23" t="s">
        <v>342</v>
      </c>
    </row>
    <row r="90" spans="1:11" x14ac:dyDescent="0.25">
      <c r="A90" s="23" t="s">
        <v>87</v>
      </c>
      <c r="B90" s="24">
        <v>45682</v>
      </c>
      <c r="C90" s="25" t="s">
        <v>401</v>
      </c>
      <c r="D90" s="30" t="s">
        <v>402</v>
      </c>
      <c r="E90" s="29">
        <v>1</v>
      </c>
      <c r="F90" s="26">
        <v>1900.8263999999999</v>
      </c>
      <c r="G90" s="27">
        <v>0.21</v>
      </c>
      <c r="H90" s="26">
        <v>0</v>
      </c>
      <c r="I90" s="28">
        <f t="shared" si="1"/>
        <v>2299.9999439999997</v>
      </c>
      <c r="J90" s="23" t="s">
        <v>355</v>
      </c>
      <c r="K90" s="23" t="s">
        <v>342</v>
      </c>
    </row>
    <row r="91" spans="1:11" x14ac:dyDescent="0.25">
      <c r="A91" s="23" t="s">
        <v>87</v>
      </c>
      <c r="B91" s="24">
        <v>45682</v>
      </c>
      <c r="C91" s="25" t="s">
        <v>401</v>
      </c>
      <c r="D91" s="30" t="s">
        <v>377</v>
      </c>
      <c r="E91" s="29">
        <v>1</v>
      </c>
      <c r="F91" s="26">
        <v>1900.8263999999999</v>
      </c>
      <c r="G91" s="27">
        <v>0.21</v>
      </c>
      <c r="H91" s="26">
        <v>0</v>
      </c>
      <c r="I91" s="28">
        <f t="shared" si="1"/>
        <v>2299.9999439999997</v>
      </c>
      <c r="J91" s="23" t="s">
        <v>355</v>
      </c>
      <c r="K91" s="23" t="s">
        <v>342</v>
      </c>
    </row>
    <row r="92" spans="1:11" x14ac:dyDescent="0.25">
      <c r="A92" s="23" t="s">
        <v>87</v>
      </c>
      <c r="B92" s="24">
        <v>45682</v>
      </c>
      <c r="C92" s="25" t="s">
        <v>401</v>
      </c>
      <c r="D92" s="30" t="s">
        <v>403</v>
      </c>
      <c r="E92" s="29">
        <v>1</v>
      </c>
      <c r="F92" s="26">
        <v>11570.2479</v>
      </c>
      <c r="G92" s="27">
        <v>0.21</v>
      </c>
      <c r="H92" s="26">
        <v>0</v>
      </c>
      <c r="I92" s="28">
        <f t="shared" si="1"/>
        <v>13999.999959000001</v>
      </c>
      <c r="J92" s="23" t="s">
        <v>355</v>
      </c>
      <c r="K92" s="23" t="s">
        <v>342</v>
      </c>
    </row>
    <row r="93" spans="1:11" x14ac:dyDescent="0.25">
      <c r="A93" s="23" t="s">
        <v>87</v>
      </c>
      <c r="B93" s="24">
        <v>45682</v>
      </c>
      <c r="C93" s="25" t="s">
        <v>401</v>
      </c>
      <c r="D93" s="30" t="s">
        <v>376</v>
      </c>
      <c r="E93" s="29">
        <v>1</v>
      </c>
      <c r="F93" s="26">
        <v>4297.5207</v>
      </c>
      <c r="G93" s="27">
        <v>0.21</v>
      </c>
      <c r="H93" s="26">
        <v>0</v>
      </c>
      <c r="I93" s="28">
        <f t="shared" si="1"/>
        <v>5200.0000469999995</v>
      </c>
      <c r="J93" s="23" t="s">
        <v>355</v>
      </c>
      <c r="K93" s="23" t="s">
        <v>342</v>
      </c>
    </row>
    <row r="94" spans="1:11" x14ac:dyDescent="0.25">
      <c r="A94" s="23" t="s">
        <v>87</v>
      </c>
      <c r="B94" s="24">
        <v>45682</v>
      </c>
      <c r="C94" s="25" t="s">
        <v>401</v>
      </c>
      <c r="D94" s="30" t="s">
        <v>393</v>
      </c>
      <c r="E94" s="29">
        <v>1</v>
      </c>
      <c r="F94" s="26">
        <v>4338.8442999999997</v>
      </c>
      <c r="G94" s="27">
        <v>0.21</v>
      </c>
      <c r="H94" s="26">
        <v>0</v>
      </c>
      <c r="I94" s="28">
        <f t="shared" si="1"/>
        <v>5250.0016029999997</v>
      </c>
      <c r="J94" s="23" t="s">
        <v>355</v>
      </c>
      <c r="K94" s="23" t="s">
        <v>342</v>
      </c>
    </row>
    <row r="95" spans="1:11" x14ac:dyDescent="0.25">
      <c r="A95" s="23" t="s">
        <v>87</v>
      </c>
      <c r="B95" s="24">
        <v>45684</v>
      </c>
      <c r="C95" s="25" t="s">
        <v>404</v>
      </c>
      <c r="D95" s="30" t="s">
        <v>360</v>
      </c>
      <c r="E95" s="29">
        <v>1</v>
      </c>
      <c r="F95" s="26">
        <v>1880.1652999999999</v>
      </c>
      <c r="G95" s="27">
        <v>0.21</v>
      </c>
      <c r="H95" s="26">
        <v>0</v>
      </c>
      <c r="I95" s="28">
        <f t="shared" si="1"/>
        <v>2275.0000129999999</v>
      </c>
      <c r="J95" s="23" t="s">
        <v>355</v>
      </c>
      <c r="K95" s="23" t="s">
        <v>342</v>
      </c>
    </row>
    <row r="96" spans="1:11" x14ac:dyDescent="0.25">
      <c r="A96" s="23" t="s">
        <v>87</v>
      </c>
      <c r="B96" s="24">
        <v>45684</v>
      </c>
      <c r="C96" s="25" t="s">
        <v>404</v>
      </c>
      <c r="D96" s="30" t="s">
        <v>357</v>
      </c>
      <c r="E96" s="29">
        <v>1</v>
      </c>
      <c r="F96" s="26">
        <v>1619.8347000000001</v>
      </c>
      <c r="G96" s="27">
        <v>0.21</v>
      </c>
      <c r="H96" s="26">
        <v>0</v>
      </c>
      <c r="I96" s="28">
        <f t="shared" si="1"/>
        <v>1959.9999870000001</v>
      </c>
      <c r="J96" s="23" t="s">
        <v>355</v>
      </c>
      <c r="K96" s="23" t="s">
        <v>342</v>
      </c>
    </row>
    <row r="97" spans="1:11" x14ac:dyDescent="0.25">
      <c r="A97" s="23" t="s">
        <v>87</v>
      </c>
      <c r="B97" s="24">
        <v>45684</v>
      </c>
      <c r="C97" s="25" t="s">
        <v>404</v>
      </c>
      <c r="D97" s="30" t="s">
        <v>363</v>
      </c>
      <c r="E97" s="29">
        <v>1</v>
      </c>
      <c r="F97" s="26">
        <v>2373.5536999999999</v>
      </c>
      <c r="G97" s="27">
        <v>0.21</v>
      </c>
      <c r="H97" s="26">
        <v>0</v>
      </c>
      <c r="I97" s="28">
        <f t="shared" si="1"/>
        <v>2871.9999769999999</v>
      </c>
      <c r="J97" s="23" t="s">
        <v>355</v>
      </c>
      <c r="K97" s="23" t="s">
        <v>342</v>
      </c>
    </row>
    <row r="98" spans="1:11" x14ac:dyDescent="0.25">
      <c r="A98" s="23" t="s">
        <v>87</v>
      </c>
      <c r="B98" s="24">
        <v>45684</v>
      </c>
      <c r="C98" s="25" t="s">
        <v>404</v>
      </c>
      <c r="D98" s="30" t="s">
        <v>363</v>
      </c>
      <c r="E98" s="29">
        <v>1</v>
      </c>
      <c r="F98" s="26">
        <v>4717.3554000000004</v>
      </c>
      <c r="G98" s="27">
        <v>0.21</v>
      </c>
      <c r="H98" s="26">
        <v>0</v>
      </c>
      <c r="I98" s="28">
        <f t="shared" si="1"/>
        <v>5708.0000340000006</v>
      </c>
      <c r="J98" s="23" t="s">
        <v>355</v>
      </c>
      <c r="K98" s="23" t="s">
        <v>342</v>
      </c>
    </row>
    <row r="99" spans="1:11" x14ac:dyDescent="0.25">
      <c r="A99" s="23" t="s">
        <v>87</v>
      </c>
      <c r="B99" s="24">
        <v>45684</v>
      </c>
      <c r="C99" s="25" t="s">
        <v>405</v>
      </c>
      <c r="D99" s="30" t="s">
        <v>406</v>
      </c>
      <c r="E99" s="29">
        <v>1</v>
      </c>
      <c r="F99" s="26">
        <v>5206.6116000000002</v>
      </c>
      <c r="G99" s="27">
        <v>0.21</v>
      </c>
      <c r="H99" s="26">
        <v>0</v>
      </c>
      <c r="I99" s="28">
        <f t="shared" si="1"/>
        <v>6300.0000360000004</v>
      </c>
      <c r="J99" s="23" t="s">
        <v>407</v>
      </c>
      <c r="K99" s="23" t="s">
        <v>342</v>
      </c>
    </row>
    <row r="100" spans="1:11" x14ac:dyDescent="0.25">
      <c r="A100" s="23" t="s">
        <v>87</v>
      </c>
      <c r="B100" s="24">
        <v>45684</v>
      </c>
      <c r="C100" s="25" t="s">
        <v>405</v>
      </c>
      <c r="D100" s="30" t="s">
        <v>406</v>
      </c>
      <c r="E100" s="29">
        <v>1</v>
      </c>
      <c r="F100" s="26">
        <v>5867.7686000000003</v>
      </c>
      <c r="G100" s="27">
        <v>0.21</v>
      </c>
      <c r="H100" s="26">
        <v>0</v>
      </c>
      <c r="I100" s="28">
        <f t="shared" si="1"/>
        <v>7100.0000060000002</v>
      </c>
      <c r="J100" s="23" t="s">
        <v>407</v>
      </c>
      <c r="K100" s="23" t="s">
        <v>342</v>
      </c>
    </row>
    <row r="101" spans="1:11" x14ac:dyDescent="0.25">
      <c r="A101" s="23" t="s">
        <v>87</v>
      </c>
      <c r="B101" s="24">
        <v>45684</v>
      </c>
      <c r="C101" s="25" t="s">
        <v>405</v>
      </c>
      <c r="D101" s="30" t="s">
        <v>363</v>
      </c>
      <c r="E101" s="29">
        <v>1</v>
      </c>
      <c r="F101" s="26">
        <v>5231.1570000000002</v>
      </c>
      <c r="G101" s="27">
        <v>0.21</v>
      </c>
      <c r="H101" s="26">
        <v>0</v>
      </c>
      <c r="I101" s="28">
        <f t="shared" si="1"/>
        <v>6329.6999699999997</v>
      </c>
      <c r="J101" s="23" t="s">
        <v>407</v>
      </c>
      <c r="K101" s="23" t="s">
        <v>342</v>
      </c>
    </row>
    <row r="102" spans="1:11" x14ac:dyDescent="0.25">
      <c r="A102" s="23" t="s">
        <v>87</v>
      </c>
      <c r="B102" s="24">
        <v>45684</v>
      </c>
      <c r="C102" s="25" t="s">
        <v>405</v>
      </c>
      <c r="D102" s="30" t="s">
        <v>408</v>
      </c>
      <c r="E102" s="29">
        <v>1</v>
      </c>
      <c r="F102" s="26">
        <v>3123.9668999999999</v>
      </c>
      <c r="G102" s="27">
        <v>0.21</v>
      </c>
      <c r="H102" s="26">
        <v>0</v>
      </c>
      <c r="I102" s="28">
        <f t="shared" si="1"/>
        <v>3779.9999489999996</v>
      </c>
      <c r="J102" s="23" t="s">
        <v>407</v>
      </c>
      <c r="K102" s="23" t="s">
        <v>342</v>
      </c>
    </row>
    <row r="103" spans="1:11" x14ac:dyDescent="0.25">
      <c r="A103" s="23" t="s">
        <v>87</v>
      </c>
      <c r="B103" s="24">
        <v>45684</v>
      </c>
      <c r="C103" s="25" t="s">
        <v>405</v>
      </c>
      <c r="D103" s="30" t="s">
        <v>409</v>
      </c>
      <c r="E103" s="29">
        <v>1</v>
      </c>
      <c r="F103" s="26">
        <v>1115.7025000000001</v>
      </c>
      <c r="G103" s="27">
        <v>0.21</v>
      </c>
      <c r="H103" s="26">
        <v>0</v>
      </c>
      <c r="I103" s="28">
        <f t="shared" si="1"/>
        <v>1350.0000250000001</v>
      </c>
      <c r="J103" s="23" t="s">
        <v>407</v>
      </c>
      <c r="K103" s="23" t="s">
        <v>342</v>
      </c>
    </row>
    <row r="104" spans="1:11" x14ac:dyDescent="0.25">
      <c r="A104" s="23" t="s">
        <v>87</v>
      </c>
      <c r="B104" s="24">
        <v>45684</v>
      </c>
      <c r="C104" s="25" t="s">
        <v>405</v>
      </c>
      <c r="D104" s="30" t="s">
        <v>410</v>
      </c>
      <c r="E104" s="29">
        <v>4</v>
      </c>
      <c r="F104" s="26">
        <v>595.04129999999998</v>
      </c>
      <c r="G104" s="27">
        <v>0.21</v>
      </c>
      <c r="H104" s="26">
        <v>0</v>
      </c>
      <c r="I104" s="28">
        <f t="shared" si="1"/>
        <v>2879.9998919999998</v>
      </c>
      <c r="J104" s="23" t="s">
        <v>407</v>
      </c>
      <c r="K104" s="23" t="s">
        <v>342</v>
      </c>
    </row>
    <row r="105" spans="1:11" x14ac:dyDescent="0.25">
      <c r="A105" s="23" t="s">
        <v>87</v>
      </c>
      <c r="B105" s="24">
        <v>45684</v>
      </c>
      <c r="C105" s="25" t="s">
        <v>405</v>
      </c>
      <c r="D105" s="30" t="s">
        <v>411</v>
      </c>
      <c r="E105" s="29">
        <v>1</v>
      </c>
      <c r="F105" s="26">
        <v>2487.6033000000002</v>
      </c>
      <c r="G105" s="27">
        <v>0.21</v>
      </c>
      <c r="H105" s="26">
        <v>0</v>
      </c>
      <c r="I105" s="28">
        <f t="shared" si="1"/>
        <v>3009.9999930000004</v>
      </c>
      <c r="J105" s="23" t="s">
        <v>407</v>
      </c>
      <c r="K105" s="23" t="s">
        <v>342</v>
      </c>
    </row>
    <row r="106" spans="1:11" x14ac:dyDescent="0.25">
      <c r="A106" s="23" t="s">
        <v>87</v>
      </c>
      <c r="B106" s="24">
        <v>45684</v>
      </c>
      <c r="C106" s="25" t="s">
        <v>405</v>
      </c>
      <c r="D106" s="30" t="s">
        <v>363</v>
      </c>
      <c r="E106" s="29">
        <v>1</v>
      </c>
      <c r="F106" s="26">
        <v>4214.8760000000002</v>
      </c>
      <c r="G106" s="27">
        <v>0.21</v>
      </c>
      <c r="H106" s="26">
        <v>0</v>
      </c>
      <c r="I106" s="28">
        <f t="shared" si="1"/>
        <v>5099.9999600000001</v>
      </c>
      <c r="J106" s="23" t="s">
        <v>407</v>
      </c>
      <c r="K106" s="23" t="s">
        <v>342</v>
      </c>
    </row>
    <row r="107" spans="1:11" x14ac:dyDescent="0.25">
      <c r="A107" s="23" t="s">
        <v>87</v>
      </c>
      <c r="B107" s="24">
        <v>45684</v>
      </c>
      <c r="C107" s="25" t="s">
        <v>405</v>
      </c>
      <c r="D107" s="30" t="s">
        <v>412</v>
      </c>
      <c r="E107" s="29">
        <v>4</v>
      </c>
      <c r="F107" s="26">
        <v>1214.876</v>
      </c>
      <c r="G107" s="27">
        <v>0.21</v>
      </c>
      <c r="H107" s="26">
        <v>0</v>
      </c>
      <c r="I107" s="28">
        <f t="shared" si="1"/>
        <v>5879.9998399999995</v>
      </c>
      <c r="J107" s="23" t="s">
        <v>407</v>
      </c>
      <c r="K107" s="23" t="s">
        <v>342</v>
      </c>
    </row>
    <row r="108" spans="1:11" x14ac:dyDescent="0.25">
      <c r="A108" s="23" t="s">
        <v>87</v>
      </c>
      <c r="B108" s="24">
        <v>45685</v>
      </c>
      <c r="C108" s="25" t="s">
        <v>413</v>
      </c>
      <c r="D108" s="30" t="s">
        <v>344</v>
      </c>
      <c r="E108" s="29">
        <v>1</v>
      </c>
      <c r="F108" s="26">
        <v>9462.4434000000001</v>
      </c>
      <c r="G108" s="27">
        <v>0.105</v>
      </c>
      <c r="H108" s="26">
        <v>0</v>
      </c>
      <c r="I108" s="28">
        <f t="shared" si="1"/>
        <v>10455.999957</v>
      </c>
      <c r="J108" s="23" t="s">
        <v>355</v>
      </c>
      <c r="K108" s="23" t="s">
        <v>342</v>
      </c>
    </row>
    <row r="109" spans="1:11" x14ac:dyDescent="0.25">
      <c r="A109" s="23" t="s">
        <v>87</v>
      </c>
      <c r="B109" s="24">
        <v>45687</v>
      </c>
      <c r="C109" s="25" t="s">
        <v>414</v>
      </c>
      <c r="D109" s="30" t="s">
        <v>370</v>
      </c>
      <c r="E109" s="29">
        <v>1</v>
      </c>
      <c r="F109" s="26">
        <v>11684.162899999999</v>
      </c>
      <c r="G109" s="27">
        <v>0.105</v>
      </c>
      <c r="H109" s="26">
        <v>0</v>
      </c>
      <c r="I109" s="28">
        <f t="shared" si="1"/>
        <v>12911.0000045</v>
      </c>
      <c r="J109" s="23" t="s">
        <v>355</v>
      </c>
      <c r="K109" s="23" t="s">
        <v>342</v>
      </c>
    </row>
    <row r="110" spans="1:11" x14ac:dyDescent="0.25">
      <c r="A110" s="23" t="s">
        <v>87</v>
      </c>
      <c r="B110" s="24">
        <v>45687</v>
      </c>
      <c r="C110" s="25" t="s">
        <v>414</v>
      </c>
      <c r="D110" s="30" t="s">
        <v>344</v>
      </c>
      <c r="E110" s="29">
        <v>1</v>
      </c>
      <c r="F110" s="26">
        <v>904.07240000000002</v>
      </c>
      <c r="G110" s="27">
        <v>0.105</v>
      </c>
      <c r="H110" s="26">
        <v>0</v>
      </c>
      <c r="I110" s="28">
        <f t="shared" si="1"/>
        <v>999.00000199999999</v>
      </c>
      <c r="J110" s="23" t="s">
        <v>355</v>
      </c>
      <c r="K110" s="23" t="s">
        <v>342</v>
      </c>
    </row>
    <row r="111" spans="1:11" x14ac:dyDescent="0.25">
      <c r="A111" s="23" t="s">
        <v>87</v>
      </c>
      <c r="B111" s="24">
        <v>45688</v>
      </c>
      <c r="C111" s="25" t="s">
        <v>415</v>
      </c>
      <c r="D111" s="30" t="s">
        <v>351</v>
      </c>
      <c r="E111" s="29">
        <v>1</v>
      </c>
      <c r="F111" s="26">
        <v>3057.8512000000001</v>
      </c>
      <c r="G111" s="27">
        <v>0.21</v>
      </c>
      <c r="H111" s="26">
        <v>0</v>
      </c>
      <c r="I111" s="28">
        <f t="shared" si="1"/>
        <v>3699.9999520000001</v>
      </c>
      <c r="J111" s="23" t="s">
        <v>355</v>
      </c>
      <c r="K111" s="23" t="s">
        <v>342</v>
      </c>
    </row>
    <row r="112" spans="1:11" x14ac:dyDescent="0.25">
      <c r="A112" s="23" t="s">
        <v>87</v>
      </c>
      <c r="B112" s="24">
        <v>45688</v>
      </c>
      <c r="C112" s="25" t="s">
        <v>415</v>
      </c>
      <c r="D112" s="30" t="s">
        <v>416</v>
      </c>
      <c r="E112" s="29">
        <v>1</v>
      </c>
      <c r="F112" s="26">
        <v>2119.8346999999999</v>
      </c>
      <c r="G112" s="27">
        <v>0.21</v>
      </c>
      <c r="H112" s="26">
        <v>0</v>
      </c>
      <c r="I112" s="28">
        <f t="shared" si="1"/>
        <v>2564.9999869999997</v>
      </c>
      <c r="J112" s="23" t="s">
        <v>355</v>
      </c>
      <c r="K112" s="23" t="s">
        <v>342</v>
      </c>
    </row>
    <row r="113" spans="1:11" x14ac:dyDescent="0.25">
      <c r="A113" s="23" t="s">
        <v>87</v>
      </c>
      <c r="B113" s="24">
        <v>45688</v>
      </c>
      <c r="C113" s="25" t="s">
        <v>415</v>
      </c>
      <c r="D113" s="30" t="s">
        <v>359</v>
      </c>
      <c r="E113" s="29">
        <v>1</v>
      </c>
      <c r="F113" s="26">
        <v>1520.6612</v>
      </c>
      <c r="G113" s="27">
        <v>0.21</v>
      </c>
      <c r="H113" s="26">
        <v>0</v>
      </c>
      <c r="I113" s="28">
        <f t="shared" si="1"/>
        <v>1840.0000519999999</v>
      </c>
      <c r="J113" s="23" t="s">
        <v>355</v>
      </c>
      <c r="K113" s="23" t="s">
        <v>342</v>
      </c>
    </row>
    <row r="114" spans="1:11" x14ac:dyDescent="0.25">
      <c r="A114" s="23" t="s">
        <v>87</v>
      </c>
      <c r="B114" s="24">
        <v>45688</v>
      </c>
      <c r="C114" s="25" t="s">
        <v>415</v>
      </c>
      <c r="D114" s="30" t="s">
        <v>361</v>
      </c>
      <c r="E114" s="29">
        <v>2</v>
      </c>
      <c r="F114" s="26">
        <v>1231.405</v>
      </c>
      <c r="G114" s="27">
        <v>0.21</v>
      </c>
      <c r="H114" s="26">
        <v>0</v>
      </c>
      <c r="I114" s="28">
        <f t="shared" si="1"/>
        <v>2980.0000999999997</v>
      </c>
      <c r="J114" s="23" t="s">
        <v>355</v>
      </c>
      <c r="K114" s="23" t="s">
        <v>342</v>
      </c>
    </row>
    <row r="115" spans="1:11" x14ac:dyDescent="0.25">
      <c r="A115" s="23" t="s">
        <v>87</v>
      </c>
      <c r="B115" s="24">
        <v>45688</v>
      </c>
      <c r="C115" s="25" t="s">
        <v>415</v>
      </c>
      <c r="D115" s="30" t="s">
        <v>343</v>
      </c>
      <c r="E115" s="29">
        <v>2</v>
      </c>
      <c r="F115" s="26">
        <v>1656.1086</v>
      </c>
      <c r="G115" s="27">
        <v>0.105</v>
      </c>
      <c r="H115" s="26">
        <v>0</v>
      </c>
      <c r="I115" s="28">
        <f t="shared" si="1"/>
        <v>3660.0000060000002</v>
      </c>
      <c r="J115" s="23" t="s">
        <v>355</v>
      </c>
      <c r="K115" s="23" t="s">
        <v>342</v>
      </c>
    </row>
    <row r="116" spans="1:11" x14ac:dyDescent="0.25">
      <c r="A116" s="23" t="s">
        <v>87</v>
      </c>
      <c r="B116" s="24">
        <v>45688</v>
      </c>
      <c r="C116" s="25" t="s">
        <v>415</v>
      </c>
      <c r="D116" s="30" t="s">
        <v>347</v>
      </c>
      <c r="E116" s="29">
        <v>1</v>
      </c>
      <c r="F116" s="26">
        <v>818.18179999999995</v>
      </c>
      <c r="G116" s="27">
        <v>0.21</v>
      </c>
      <c r="H116" s="26">
        <v>0</v>
      </c>
      <c r="I116" s="28">
        <f t="shared" si="1"/>
        <v>989.99997799999994</v>
      </c>
      <c r="J116" s="23" t="s">
        <v>355</v>
      </c>
      <c r="K116" s="23" t="s">
        <v>342</v>
      </c>
    </row>
    <row r="117" spans="1:11" x14ac:dyDescent="0.25">
      <c r="A117" s="23" t="s">
        <v>87</v>
      </c>
      <c r="B117" s="24">
        <v>45688</v>
      </c>
      <c r="C117" s="25" t="s">
        <v>415</v>
      </c>
      <c r="D117" s="30" t="s">
        <v>417</v>
      </c>
      <c r="E117" s="29">
        <v>1</v>
      </c>
      <c r="F117" s="26">
        <v>3811.5702000000001</v>
      </c>
      <c r="G117" s="27">
        <v>0.21</v>
      </c>
      <c r="H117" s="26">
        <v>0</v>
      </c>
      <c r="I117" s="28">
        <f t="shared" si="1"/>
        <v>4611.9999420000004</v>
      </c>
      <c r="J117" s="23" t="s">
        <v>355</v>
      </c>
      <c r="K117" s="23" t="s">
        <v>342</v>
      </c>
    </row>
    <row r="118" spans="1:11" x14ac:dyDescent="0.25">
      <c r="A118" s="23" t="str">
        <f>"FEBRERO 2025"</f>
        <v>FEBRERO 2025</v>
      </c>
      <c r="B118" s="24">
        <v>45689</v>
      </c>
      <c r="C118" s="25" t="s">
        <v>418</v>
      </c>
      <c r="D118" s="30" t="s">
        <v>370</v>
      </c>
      <c r="E118" s="29">
        <v>1</v>
      </c>
      <c r="F118" s="26">
        <v>42885.6561</v>
      </c>
      <c r="G118" s="27">
        <v>0.105</v>
      </c>
      <c r="H118" s="26">
        <v>0</v>
      </c>
      <c r="I118" s="28">
        <f>E118*F118*(1+G118)+H118</f>
        <v>47388.649990500002</v>
      </c>
      <c r="J118" s="23" t="s">
        <v>355</v>
      </c>
      <c r="K118" s="23" t="s">
        <v>342</v>
      </c>
    </row>
    <row r="119" spans="1:11" x14ac:dyDescent="0.25">
      <c r="A119" s="23" t="s">
        <v>90</v>
      </c>
      <c r="B119" s="24">
        <v>45689</v>
      </c>
      <c r="C119" s="25" t="s">
        <v>418</v>
      </c>
      <c r="D119" s="30" t="s">
        <v>344</v>
      </c>
      <c r="E119" s="29">
        <v>1</v>
      </c>
      <c r="F119" s="26">
        <v>1224.4344000000001</v>
      </c>
      <c r="G119" s="27">
        <v>0.105</v>
      </c>
      <c r="H119" s="26">
        <v>0</v>
      </c>
      <c r="I119" s="28">
        <f>E119*F119*(1+G119)+H119</f>
        <v>1353.0000120000002</v>
      </c>
      <c r="J119" s="23" t="s">
        <v>355</v>
      </c>
      <c r="K119" s="23" t="s">
        <v>342</v>
      </c>
    </row>
    <row r="120" spans="1:11" x14ac:dyDescent="0.25">
      <c r="A120" s="23" t="s">
        <v>90</v>
      </c>
      <c r="B120" s="24">
        <v>45691</v>
      </c>
      <c r="C120" s="25" t="s">
        <v>419</v>
      </c>
      <c r="D120" s="30" t="s">
        <v>344</v>
      </c>
      <c r="E120" s="29">
        <v>1</v>
      </c>
      <c r="F120" s="26">
        <v>2392.7600000000002</v>
      </c>
      <c r="G120" s="27">
        <v>0.105</v>
      </c>
      <c r="H120" s="26">
        <v>0</v>
      </c>
      <c r="I120" s="28">
        <f>E120*F120*(1+G120)+H120</f>
        <v>2643.9998000000001</v>
      </c>
      <c r="J120" s="23" t="s">
        <v>341</v>
      </c>
      <c r="K120" s="23" t="s">
        <v>342</v>
      </c>
    </row>
    <row r="121" spans="1:11" x14ac:dyDescent="0.25">
      <c r="A121" s="23" t="s">
        <v>90</v>
      </c>
      <c r="B121" s="24">
        <v>45691</v>
      </c>
      <c r="C121" s="25" t="s">
        <v>419</v>
      </c>
      <c r="D121" s="30" t="s">
        <v>370</v>
      </c>
      <c r="E121" s="29">
        <v>1</v>
      </c>
      <c r="F121" s="26">
        <v>22756.561099999999</v>
      </c>
      <c r="G121" s="27">
        <v>0.105</v>
      </c>
      <c r="H121" s="26">
        <v>0</v>
      </c>
      <c r="I121" s="28">
        <f t="shared" ref="I121:I145" si="2">E121*F121*(1+G121)+H121</f>
        <v>25146.000015499998</v>
      </c>
      <c r="J121" s="23" t="s">
        <v>341</v>
      </c>
      <c r="K121" s="23" t="s">
        <v>342</v>
      </c>
    </row>
    <row r="122" spans="1:11" x14ac:dyDescent="0.25">
      <c r="A122" s="23" t="s">
        <v>90</v>
      </c>
      <c r="B122" s="24">
        <v>45691</v>
      </c>
      <c r="C122" s="25" t="s">
        <v>419</v>
      </c>
      <c r="D122" s="30" t="s">
        <v>346</v>
      </c>
      <c r="E122" s="29">
        <v>2</v>
      </c>
      <c r="F122" s="26">
        <v>950.41319999999996</v>
      </c>
      <c r="G122" s="27">
        <v>0.21</v>
      </c>
      <c r="H122" s="26">
        <v>0</v>
      </c>
      <c r="I122" s="28">
        <f t="shared" si="2"/>
        <v>2299.9999439999997</v>
      </c>
      <c r="J122" s="23" t="s">
        <v>341</v>
      </c>
      <c r="K122" s="23" t="s">
        <v>342</v>
      </c>
    </row>
    <row r="123" spans="1:11" x14ac:dyDescent="0.25">
      <c r="A123" s="23" t="s">
        <v>90</v>
      </c>
      <c r="B123" s="24">
        <v>45691</v>
      </c>
      <c r="C123" s="25" t="s">
        <v>420</v>
      </c>
      <c r="D123" s="30" t="s">
        <v>363</v>
      </c>
      <c r="E123" s="29">
        <v>1</v>
      </c>
      <c r="F123" s="26">
        <v>2086.7768999999998</v>
      </c>
      <c r="G123" s="27">
        <v>0.21</v>
      </c>
      <c r="H123" s="26">
        <v>0</v>
      </c>
      <c r="I123" s="28">
        <f t="shared" si="2"/>
        <v>2525.0000489999998</v>
      </c>
      <c r="J123" s="23" t="s">
        <v>355</v>
      </c>
      <c r="K123" s="23" t="s">
        <v>342</v>
      </c>
    </row>
    <row r="124" spans="1:11" x14ac:dyDescent="0.25">
      <c r="A124" s="23" t="s">
        <v>90</v>
      </c>
      <c r="B124" s="24">
        <v>45691</v>
      </c>
      <c r="C124" s="25" t="s">
        <v>420</v>
      </c>
      <c r="D124" s="30" t="s">
        <v>363</v>
      </c>
      <c r="E124" s="29">
        <v>1</v>
      </c>
      <c r="F124" s="26">
        <v>1700</v>
      </c>
      <c r="G124" s="27">
        <v>0.21</v>
      </c>
      <c r="H124" s="26">
        <v>0</v>
      </c>
      <c r="I124" s="28">
        <f t="shared" si="2"/>
        <v>2057</v>
      </c>
      <c r="J124" s="23" t="s">
        <v>355</v>
      </c>
      <c r="K124" s="23" t="s">
        <v>342</v>
      </c>
    </row>
    <row r="125" spans="1:11" x14ac:dyDescent="0.25">
      <c r="A125" s="23" t="s">
        <v>90</v>
      </c>
      <c r="B125" s="24">
        <v>45691</v>
      </c>
      <c r="C125" s="25" t="s">
        <v>420</v>
      </c>
      <c r="D125" s="30" t="s">
        <v>363</v>
      </c>
      <c r="E125" s="29">
        <v>1</v>
      </c>
      <c r="F125" s="26">
        <v>1169.4214999999999</v>
      </c>
      <c r="G125" s="27">
        <v>0.21</v>
      </c>
      <c r="H125" s="26">
        <v>0</v>
      </c>
      <c r="I125" s="28">
        <f t="shared" si="2"/>
        <v>1415.0000149999998</v>
      </c>
      <c r="J125" s="23" t="s">
        <v>355</v>
      </c>
      <c r="K125" s="23" t="s">
        <v>342</v>
      </c>
    </row>
    <row r="126" spans="1:11" x14ac:dyDescent="0.25">
      <c r="A126" s="23" t="s">
        <v>90</v>
      </c>
      <c r="B126" s="24">
        <v>45691</v>
      </c>
      <c r="C126" s="25" t="s">
        <v>420</v>
      </c>
      <c r="D126" s="30" t="s">
        <v>408</v>
      </c>
      <c r="E126" s="29">
        <v>1</v>
      </c>
      <c r="F126" s="26">
        <v>1867.7686000000001</v>
      </c>
      <c r="G126" s="27">
        <v>0.21</v>
      </c>
      <c r="H126" s="26">
        <v>0</v>
      </c>
      <c r="I126" s="28">
        <f t="shared" si="2"/>
        <v>2260.0000060000002</v>
      </c>
      <c r="J126" s="23" t="s">
        <v>355</v>
      </c>
      <c r="K126" s="23" t="s">
        <v>342</v>
      </c>
    </row>
    <row r="127" spans="1:11" x14ac:dyDescent="0.25">
      <c r="A127" s="23" t="s">
        <v>90</v>
      </c>
      <c r="B127" s="24">
        <v>45691</v>
      </c>
      <c r="C127" s="25" t="s">
        <v>420</v>
      </c>
      <c r="D127" s="30" t="s">
        <v>344</v>
      </c>
      <c r="E127" s="29">
        <v>1</v>
      </c>
      <c r="F127" s="26">
        <v>2853.3937000000001</v>
      </c>
      <c r="G127" s="27">
        <v>0.105</v>
      </c>
      <c r="H127" s="26">
        <v>0</v>
      </c>
      <c r="I127" s="28">
        <f t="shared" si="2"/>
        <v>3153.0000384999998</v>
      </c>
      <c r="J127" s="23" t="s">
        <v>355</v>
      </c>
      <c r="K127" s="23" t="s">
        <v>342</v>
      </c>
    </row>
    <row r="128" spans="1:11" x14ac:dyDescent="0.25">
      <c r="A128" s="23" t="s">
        <v>90</v>
      </c>
      <c r="B128" s="24">
        <v>45692</v>
      </c>
      <c r="C128" s="25" t="s">
        <v>421</v>
      </c>
      <c r="D128" s="30" t="s">
        <v>346</v>
      </c>
      <c r="E128" s="29">
        <v>2</v>
      </c>
      <c r="F128" s="26">
        <v>3305.7851000000001</v>
      </c>
      <c r="G128" s="27">
        <v>0.21</v>
      </c>
      <c r="H128" s="26">
        <v>0</v>
      </c>
      <c r="I128" s="28">
        <f t="shared" si="2"/>
        <v>7999.9999419999995</v>
      </c>
      <c r="J128" s="23" t="s">
        <v>341</v>
      </c>
      <c r="K128" s="23" t="s">
        <v>342</v>
      </c>
    </row>
    <row r="129" spans="1:11" x14ac:dyDescent="0.25">
      <c r="A129" s="23" t="s">
        <v>90</v>
      </c>
      <c r="B129" s="24">
        <v>45692</v>
      </c>
      <c r="C129" s="25" t="s">
        <v>421</v>
      </c>
      <c r="D129" s="30" t="s">
        <v>379</v>
      </c>
      <c r="E129" s="29">
        <v>1</v>
      </c>
      <c r="F129" s="26">
        <v>3677.6860000000001</v>
      </c>
      <c r="G129" s="27">
        <v>0.21</v>
      </c>
      <c r="H129" s="26">
        <v>0</v>
      </c>
      <c r="I129" s="28">
        <f t="shared" si="2"/>
        <v>4450.0000600000003</v>
      </c>
      <c r="J129" s="23" t="s">
        <v>341</v>
      </c>
      <c r="K129" s="23" t="s">
        <v>342</v>
      </c>
    </row>
    <row r="130" spans="1:11" x14ac:dyDescent="0.25">
      <c r="A130" s="23" t="s">
        <v>90</v>
      </c>
      <c r="B130" s="24">
        <v>45692</v>
      </c>
      <c r="C130" s="25" t="s">
        <v>421</v>
      </c>
      <c r="D130" s="30" t="s">
        <v>349</v>
      </c>
      <c r="E130" s="29">
        <v>3</v>
      </c>
      <c r="F130" s="26">
        <v>847.10739999999998</v>
      </c>
      <c r="G130" s="27">
        <v>0.21</v>
      </c>
      <c r="H130" s="26">
        <v>0</v>
      </c>
      <c r="I130" s="28">
        <f t="shared" si="2"/>
        <v>3074.9998620000001</v>
      </c>
      <c r="J130" s="23" t="s">
        <v>341</v>
      </c>
      <c r="K130" s="23" t="s">
        <v>342</v>
      </c>
    </row>
    <row r="131" spans="1:11" x14ac:dyDescent="0.25">
      <c r="A131" s="23" t="s">
        <v>90</v>
      </c>
      <c r="B131" s="24">
        <v>45692</v>
      </c>
      <c r="C131" s="25" t="s">
        <v>421</v>
      </c>
      <c r="D131" s="30" t="s">
        <v>347</v>
      </c>
      <c r="E131" s="29">
        <v>1</v>
      </c>
      <c r="F131" s="26">
        <v>1272.7273</v>
      </c>
      <c r="G131" s="27">
        <v>0.21</v>
      </c>
      <c r="H131" s="26">
        <v>0</v>
      </c>
      <c r="I131" s="28">
        <f t="shared" si="2"/>
        <v>1540.000033</v>
      </c>
      <c r="J131" s="23" t="s">
        <v>341</v>
      </c>
      <c r="K131" s="23" t="s">
        <v>342</v>
      </c>
    </row>
    <row r="132" spans="1:11" x14ac:dyDescent="0.25">
      <c r="A132" s="23" t="s">
        <v>90</v>
      </c>
      <c r="B132" s="24">
        <v>45692</v>
      </c>
      <c r="C132" s="25" t="s">
        <v>421</v>
      </c>
      <c r="D132" s="30" t="s">
        <v>422</v>
      </c>
      <c r="E132" s="29">
        <v>1</v>
      </c>
      <c r="F132" s="26">
        <v>876.03309999999999</v>
      </c>
      <c r="G132" s="27">
        <v>0.21</v>
      </c>
      <c r="H132" s="26">
        <v>0</v>
      </c>
      <c r="I132" s="28">
        <f t="shared" si="2"/>
        <v>1060.000051</v>
      </c>
      <c r="J132" s="23" t="s">
        <v>341</v>
      </c>
      <c r="K132" s="23" t="s">
        <v>342</v>
      </c>
    </row>
    <row r="133" spans="1:11" x14ac:dyDescent="0.25">
      <c r="A133" s="23" t="s">
        <v>90</v>
      </c>
      <c r="B133" s="24">
        <v>45692</v>
      </c>
      <c r="C133" s="25" t="s">
        <v>421</v>
      </c>
      <c r="D133" s="30" t="s">
        <v>370</v>
      </c>
      <c r="E133" s="29">
        <v>1</v>
      </c>
      <c r="F133" s="26">
        <v>16800</v>
      </c>
      <c r="G133" s="27">
        <v>0.105</v>
      </c>
      <c r="H133" s="26">
        <v>0</v>
      </c>
      <c r="I133" s="28">
        <f t="shared" si="2"/>
        <v>18564</v>
      </c>
      <c r="J133" s="23" t="s">
        <v>341</v>
      </c>
      <c r="K133" s="23" t="s">
        <v>342</v>
      </c>
    </row>
    <row r="134" spans="1:11" x14ac:dyDescent="0.25">
      <c r="A134" s="23" t="s">
        <v>90</v>
      </c>
      <c r="B134" s="24">
        <v>45692</v>
      </c>
      <c r="C134" s="25" t="s">
        <v>421</v>
      </c>
      <c r="D134" s="30" t="s">
        <v>344</v>
      </c>
      <c r="E134" s="29">
        <v>1</v>
      </c>
      <c r="F134" s="26">
        <v>4937.7828</v>
      </c>
      <c r="G134" s="27">
        <v>0.105</v>
      </c>
      <c r="H134" s="26">
        <v>0</v>
      </c>
      <c r="I134" s="28">
        <f t="shared" si="2"/>
        <v>5456.2499939999998</v>
      </c>
      <c r="J134" s="23" t="s">
        <v>341</v>
      </c>
      <c r="K134" s="23" t="s">
        <v>342</v>
      </c>
    </row>
    <row r="135" spans="1:11" x14ac:dyDescent="0.25">
      <c r="A135" s="23" t="s">
        <v>90</v>
      </c>
      <c r="B135" s="24">
        <v>45692</v>
      </c>
      <c r="C135" s="25" t="s">
        <v>423</v>
      </c>
      <c r="D135" s="30" t="s">
        <v>344</v>
      </c>
      <c r="E135" s="29">
        <v>1</v>
      </c>
      <c r="F135" s="26">
        <v>2275.1131</v>
      </c>
      <c r="G135" s="27">
        <v>0.105</v>
      </c>
      <c r="H135" s="26">
        <v>0</v>
      </c>
      <c r="I135" s="28">
        <f t="shared" si="2"/>
        <v>2513.9999754999999</v>
      </c>
      <c r="J135" s="23" t="s">
        <v>355</v>
      </c>
      <c r="K135" s="23" t="s">
        <v>342</v>
      </c>
    </row>
    <row r="136" spans="1:11" x14ac:dyDescent="0.25">
      <c r="A136" s="23" t="s">
        <v>90</v>
      </c>
      <c r="B136" s="24">
        <v>45692</v>
      </c>
      <c r="C136" s="25" t="s">
        <v>423</v>
      </c>
      <c r="D136" s="30" t="s">
        <v>365</v>
      </c>
      <c r="E136" s="29">
        <v>1</v>
      </c>
      <c r="F136" s="26">
        <v>2320.6612</v>
      </c>
      <c r="G136" s="27">
        <v>0.21</v>
      </c>
      <c r="H136" s="26">
        <v>0</v>
      </c>
      <c r="I136" s="28">
        <f t="shared" si="2"/>
        <v>2808.0000519999999</v>
      </c>
      <c r="J136" s="23" t="s">
        <v>341</v>
      </c>
      <c r="K136" s="23" t="s">
        <v>342</v>
      </c>
    </row>
    <row r="137" spans="1:11" x14ac:dyDescent="0.25">
      <c r="A137" s="23" t="s">
        <v>90</v>
      </c>
      <c r="B137" s="24">
        <v>45693</v>
      </c>
      <c r="C137" s="25" t="s">
        <v>424</v>
      </c>
      <c r="D137" s="30" t="s">
        <v>425</v>
      </c>
      <c r="E137" s="29">
        <v>1</v>
      </c>
      <c r="F137" s="26">
        <v>3264.4627999999998</v>
      </c>
      <c r="G137" s="27">
        <v>0.21</v>
      </c>
      <c r="H137" s="26">
        <v>0</v>
      </c>
      <c r="I137" s="28">
        <f t="shared" si="2"/>
        <v>3949.9999879999996</v>
      </c>
      <c r="J137" s="23" t="s">
        <v>407</v>
      </c>
      <c r="K137" s="23" t="s">
        <v>342</v>
      </c>
    </row>
    <row r="138" spans="1:11" x14ac:dyDescent="0.25">
      <c r="A138" s="23" t="s">
        <v>90</v>
      </c>
      <c r="B138" s="24">
        <v>45693</v>
      </c>
      <c r="C138" s="25" t="s">
        <v>424</v>
      </c>
      <c r="D138" s="30" t="s">
        <v>426</v>
      </c>
      <c r="E138" s="29">
        <v>1</v>
      </c>
      <c r="F138" s="26">
        <v>4842.9751999999999</v>
      </c>
      <c r="G138" s="27">
        <v>0.21</v>
      </c>
      <c r="H138" s="26">
        <v>0</v>
      </c>
      <c r="I138" s="28">
        <f t="shared" si="2"/>
        <v>5859.999992</v>
      </c>
      <c r="J138" s="23" t="s">
        <v>407</v>
      </c>
      <c r="K138" s="23" t="s">
        <v>342</v>
      </c>
    </row>
    <row r="139" spans="1:11" x14ac:dyDescent="0.25">
      <c r="A139" s="23" t="s">
        <v>90</v>
      </c>
      <c r="B139" s="24">
        <v>45693</v>
      </c>
      <c r="C139" s="25" t="s">
        <v>424</v>
      </c>
      <c r="D139" s="30" t="s">
        <v>357</v>
      </c>
      <c r="E139" s="29">
        <v>2</v>
      </c>
      <c r="F139" s="26">
        <v>433.8843</v>
      </c>
      <c r="G139" s="27">
        <v>0.21</v>
      </c>
      <c r="H139" s="26">
        <v>0</v>
      </c>
      <c r="I139" s="28">
        <f t="shared" si="2"/>
        <v>1050.000006</v>
      </c>
      <c r="J139" s="23" t="s">
        <v>407</v>
      </c>
      <c r="K139" s="23" t="s">
        <v>342</v>
      </c>
    </row>
    <row r="140" spans="1:11" x14ac:dyDescent="0.25">
      <c r="A140" s="23" t="s">
        <v>90</v>
      </c>
      <c r="B140" s="24">
        <v>45693</v>
      </c>
      <c r="C140" s="25" t="s">
        <v>424</v>
      </c>
      <c r="D140" s="30" t="s">
        <v>357</v>
      </c>
      <c r="E140" s="29">
        <v>1</v>
      </c>
      <c r="F140" s="26">
        <v>537.19010000000003</v>
      </c>
      <c r="G140" s="27">
        <v>0.21</v>
      </c>
      <c r="H140" s="26">
        <v>0</v>
      </c>
      <c r="I140" s="28">
        <f t="shared" si="2"/>
        <v>650.00002100000006</v>
      </c>
      <c r="J140" s="23" t="s">
        <v>407</v>
      </c>
      <c r="K140" s="23" t="s">
        <v>342</v>
      </c>
    </row>
    <row r="141" spans="1:11" x14ac:dyDescent="0.25">
      <c r="A141" s="23" t="s">
        <v>90</v>
      </c>
      <c r="B141" s="24">
        <v>45693</v>
      </c>
      <c r="C141" s="25" t="s">
        <v>427</v>
      </c>
      <c r="D141" s="30" t="s">
        <v>370</v>
      </c>
      <c r="E141" s="29">
        <v>1</v>
      </c>
      <c r="F141" s="26">
        <v>12466.9683</v>
      </c>
      <c r="G141" s="27">
        <v>0.105</v>
      </c>
      <c r="H141" s="26">
        <v>0</v>
      </c>
      <c r="I141" s="28">
        <f t="shared" si="2"/>
        <v>13775.999971499999</v>
      </c>
      <c r="J141" s="23" t="s">
        <v>355</v>
      </c>
      <c r="K141" s="23" t="s">
        <v>342</v>
      </c>
    </row>
    <row r="142" spans="1:11" x14ac:dyDescent="0.25">
      <c r="A142" s="23" t="s">
        <v>90</v>
      </c>
      <c r="B142" s="24">
        <v>45693</v>
      </c>
      <c r="C142" s="25" t="s">
        <v>427</v>
      </c>
      <c r="D142" s="30" t="s">
        <v>391</v>
      </c>
      <c r="E142" s="29">
        <v>2</v>
      </c>
      <c r="F142" s="26">
        <v>677.68600000000004</v>
      </c>
      <c r="G142" s="27">
        <v>0.21</v>
      </c>
      <c r="H142" s="26">
        <v>0</v>
      </c>
      <c r="I142" s="28">
        <f t="shared" si="2"/>
        <v>1640.0001199999999</v>
      </c>
      <c r="J142" s="23" t="s">
        <v>355</v>
      </c>
      <c r="K142" s="23" t="s">
        <v>342</v>
      </c>
    </row>
    <row r="143" spans="1:11" x14ac:dyDescent="0.25">
      <c r="A143" s="23" t="s">
        <v>90</v>
      </c>
      <c r="B143" s="24">
        <v>45693</v>
      </c>
      <c r="C143" s="25" t="s">
        <v>427</v>
      </c>
      <c r="D143" s="30" t="s">
        <v>344</v>
      </c>
      <c r="E143" s="29">
        <v>1</v>
      </c>
      <c r="F143" s="26">
        <v>1592.7601999999999</v>
      </c>
      <c r="G143" s="27">
        <v>0.105</v>
      </c>
      <c r="H143" s="26">
        <v>0</v>
      </c>
      <c r="I143" s="28">
        <f t="shared" si="2"/>
        <v>1760.0000209999998</v>
      </c>
      <c r="J143" s="23" t="s">
        <v>355</v>
      </c>
      <c r="K143" s="23" t="s">
        <v>342</v>
      </c>
    </row>
    <row r="144" spans="1:11" x14ac:dyDescent="0.25">
      <c r="A144" s="23" t="s">
        <v>90</v>
      </c>
      <c r="B144" s="24">
        <v>45693</v>
      </c>
      <c r="C144" s="25" t="s">
        <v>427</v>
      </c>
      <c r="D144" s="30" t="s">
        <v>362</v>
      </c>
      <c r="E144" s="29">
        <v>2</v>
      </c>
      <c r="F144" s="26">
        <v>1727.2727</v>
      </c>
      <c r="G144" s="27">
        <v>0.21</v>
      </c>
      <c r="H144" s="26">
        <v>0</v>
      </c>
      <c r="I144" s="28">
        <f t="shared" si="2"/>
        <v>4179.9999339999995</v>
      </c>
      <c r="J144" s="23" t="s">
        <v>355</v>
      </c>
      <c r="K144" s="23" t="s">
        <v>342</v>
      </c>
    </row>
    <row r="145" spans="1:11" x14ac:dyDescent="0.25">
      <c r="A145" s="23" t="s">
        <v>90</v>
      </c>
      <c r="B145" s="24">
        <v>45693</v>
      </c>
      <c r="C145" s="25" t="s">
        <v>427</v>
      </c>
      <c r="D145" s="30" t="s">
        <v>379</v>
      </c>
      <c r="E145" s="29">
        <v>1</v>
      </c>
      <c r="F145" s="26">
        <v>2272.7273</v>
      </c>
      <c r="G145" s="27">
        <v>0.21</v>
      </c>
      <c r="H145" s="26">
        <v>0</v>
      </c>
      <c r="I145" s="28">
        <f t="shared" si="2"/>
        <v>2750.0000329999998</v>
      </c>
      <c r="J145" s="23" t="s">
        <v>355</v>
      </c>
      <c r="K145" s="23" t="s">
        <v>342</v>
      </c>
    </row>
    <row r="146" spans="1:11" x14ac:dyDescent="0.25">
      <c r="A146" s="23" t="s">
        <v>90</v>
      </c>
      <c r="B146" s="24">
        <v>45693</v>
      </c>
      <c r="C146" s="25" t="s">
        <v>427</v>
      </c>
      <c r="D146" s="30" t="s">
        <v>379</v>
      </c>
      <c r="E146" s="29">
        <v>1</v>
      </c>
      <c r="F146" s="26">
        <v>3264.4627999999998</v>
      </c>
      <c r="G146" s="27">
        <v>0.21</v>
      </c>
      <c r="H146" s="26">
        <v>0</v>
      </c>
      <c r="I146" s="28">
        <f>E146*F146*(1+G146)+H146</f>
        <v>3949.9999879999996</v>
      </c>
      <c r="J146" s="23" t="s">
        <v>355</v>
      </c>
      <c r="K146" s="23" t="s">
        <v>342</v>
      </c>
    </row>
    <row r="147" spans="1:11" x14ac:dyDescent="0.25">
      <c r="A147" s="23" t="s">
        <v>90</v>
      </c>
      <c r="B147" s="24">
        <v>45694</v>
      </c>
      <c r="C147" s="25" t="s">
        <v>428</v>
      </c>
      <c r="D147" s="30" t="s">
        <v>367</v>
      </c>
      <c r="E147" s="29">
        <v>1</v>
      </c>
      <c r="F147" s="26">
        <v>710.74379999999996</v>
      </c>
      <c r="G147" s="27">
        <v>0.21</v>
      </c>
      <c r="H147" s="26">
        <v>0</v>
      </c>
      <c r="I147" s="28">
        <f t="shared" ref="I147:I150" si="3">E147*F147*(1+G147)+H147</f>
        <v>859.99999799999989</v>
      </c>
      <c r="J147" s="23" t="s">
        <v>429</v>
      </c>
      <c r="K147" s="23" t="s">
        <v>342</v>
      </c>
    </row>
    <row r="148" spans="1:11" x14ac:dyDescent="0.25">
      <c r="A148" s="23" t="s">
        <v>90</v>
      </c>
      <c r="B148" s="24">
        <v>45694</v>
      </c>
      <c r="C148" s="25" t="s">
        <v>428</v>
      </c>
      <c r="D148" s="30" t="s">
        <v>409</v>
      </c>
      <c r="E148" s="29">
        <v>1</v>
      </c>
      <c r="F148" s="26">
        <v>2016.5289</v>
      </c>
      <c r="G148" s="27">
        <v>0.21</v>
      </c>
      <c r="H148" s="26">
        <v>0</v>
      </c>
      <c r="I148" s="28">
        <f t="shared" si="3"/>
        <v>2439.999969</v>
      </c>
      <c r="J148" s="23" t="s">
        <v>429</v>
      </c>
      <c r="K148" s="23" t="s">
        <v>342</v>
      </c>
    </row>
    <row r="149" spans="1:11" x14ac:dyDescent="0.25">
      <c r="A149" s="23" t="s">
        <v>90</v>
      </c>
      <c r="B149" s="24">
        <v>45694</v>
      </c>
      <c r="C149" s="25" t="s">
        <v>428</v>
      </c>
      <c r="D149" s="30" t="s">
        <v>362</v>
      </c>
      <c r="E149" s="29">
        <v>1</v>
      </c>
      <c r="F149" s="26">
        <v>1033.0579</v>
      </c>
      <c r="G149" s="27">
        <v>0.21</v>
      </c>
      <c r="H149" s="26">
        <v>0</v>
      </c>
      <c r="I149" s="28">
        <f t="shared" si="3"/>
        <v>1250.000059</v>
      </c>
      <c r="J149" s="23" t="s">
        <v>429</v>
      </c>
      <c r="K149" s="23" t="s">
        <v>342</v>
      </c>
    </row>
    <row r="150" spans="1:11" x14ac:dyDescent="0.25">
      <c r="A150" s="23" t="s">
        <v>90</v>
      </c>
      <c r="B150" s="24">
        <v>45694</v>
      </c>
      <c r="C150" s="25" t="s">
        <v>428</v>
      </c>
      <c r="D150" s="30" t="s">
        <v>352</v>
      </c>
      <c r="E150" s="29">
        <v>1</v>
      </c>
      <c r="F150" s="26">
        <v>1181.8119999999999</v>
      </c>
      <c r="G150" s="27">
        <v>0.21</v>
      </c>
      <c r="H150" s="26">
        <v>0</v>
      </c>
      <c r="I150" s="28">
        <f t="shared" si="3"/>
        <v>1429.9925199999998</v>
      </c>
      <c r="J150" s="23" t="s">
        <v>429</v>
      </c>
      <c r="K150" s="23" t="s">
        <v>342</v>
      </c>
    </row>
    <row r="151" spans="1:11" x14ac:dyDescent="0.25">
      <c r="A151" s="23" t="s">
        <v>90</v>
      </c>
      <c r="B151" s="24">
        <v>45694</v>
      </c>
      <c r="C151" s="25" t="s">
        <v>428</v>
      </c>
      <c r="D151" s="30" t="s">
        <v>349</v>
      </c>
      <c r="E151" s="29">
        <v>2</v>
      </c>
      <c r="F151" s="26">
        <v>533.05700000000002</v>
      </c>
      <c r="G151" s="27">
        <v>0.21</v>
      </c>
      <c r="H151" s="26">
        <v>0</v>
      </c>
      <c r="I151" s="28">
        <f>E151*F151*(1+G151)+H151</f>
        <v>1289.99794</v>
      </c>
      <c r="J151" s="23" t="s">
        <v>429</v>
      </c>
      <c r="K151" s="23" t="s">
        <v>342</v>
      </c>
    </row>
    <row r="152" spans="1:11" x14ac:dyDescent="0.25">
      <c r="A152" s="23" t="s">
        <v>90</v>
      </c>
      <c r="B152" s="24">
        <v>45694</v>
      </c>
      <c r="C152" s="25" t="s">
        <v>428</v>
      </c>
      <c r="D152" s="30" t="s">
        <v>409</v>
      </c>
      <c r="E152" s="29">
        <v>2</v>
      </c>
      <c r="F152" s="26">
        <v>743.80100000000004</v>
      </c>
      <c r="G152" s="27">
        <v>0.21</v>
      </c>
      <c r="H152" s="26">
        <v>0</v>
      </c>
      <c r="I152" s="28">
        <f>E152*F152*(1+G152)+H152</f>
        <v>1799.9984200000001</v>
      </c>
      <c r="J152" s="23" t="s">
        <v>429</v>
      </c>
      <c r="K152" s="23" t="s">
        <v>342</v>
      </c>
    </row>
    <row r="153" spans="1:11" x14ac:dyDescent="0.25">
      <c r="A153" s="23" t="s">
        <v>90</v>
      </c>
      <c r="B153" s="24">
        <v>45694</v>
      </c>
      <c r="C153" s="25" t="s">
        <v>430</v>
      </c>
      <c r="D153" s="30" t="s">
        <v>344</v>
      </c>
      <c r="E153" s="29">
        <v>1</v>
      </c>
      <c r="F153" s="26">
        <v>3493.8462</v>
      </c>
      <c r="G153" s="27">
        <v>0.105</v>
      </c>
      <c r="H153" s="26">
        <v>0</v>
      </c>
      <c r="I153" s="28">
        <f t="shared" ref="I153:I160" si="4">E153*F153*(1+G153)+H153</f>
        <v>3860.7000509999998</v>
      </c>
      <c r="J153" s="23" t="s">
        <v>355</v>
      </c>
      <c r="K153" s="23" t="s">
        <v>342</v>
      </c>
    </row>
    <row r="154" spans="1:11" x14ac:dyDescent="0.25">
      <c r="A154" s="23" t="s">
        <v>90</v>
      </c>
      <c r="B154" s="24">
        <v>45694</v>
      </c>
      <c r="C154" s="25" t="s">
        <v>430</v>
      </c>
      <c r="D154" s="30" t="s">
        <v>431</v>
      </c>
      <c r="E154" s="29">
        <v>1</v>
      </c>
      <c r="F154" s="26">
        <v>1425.6197999999999</v>
      </c>
      <c r="G154" s="27">
        <v>0.21</v>
      </c>
      <c r="H154" s="26">
        <v>0</v>
      </c>
      <c r="I154" s="28">
        <f t="shared" si="4"/>
        <v>1724.9999579999999</v>
      </c>
      <c r="J154" s="23" t="s">
        <v>355</v>
      </c>
      <c r="K154" s="23" t="s">
        <v>342</v>
      </c>
    </row>
    <row r="155" spans="1:11" x14ac:dyDescent="0.25">
      <c r="A155" s="23" t="s">
        <v>90</v>
      </c>
      <c r="B155" s="24">
        <v>45694</v>
      </c>
      <c r="C155" s="25" t="s">
        <v>430</v>
      </c>
      <c r="D155" s="30" t="s">
        <v>416</v>
      </c>
      <c r="E155" s="29">
        <v>1</v>
      </c>
      <c r="F155" s="26">
        <v>2119.8346999999999</v>
      </c>
      <c r="G155" s="27">
        <v>0.21</v>
      </c>
      <c r="H155" s="26">
        <v>0</v>
      </c>
      <c r="I155" s="28">
        <f t="shared" si="4"/>
        <v>2564.9999869999997</v>
      </c>
      <c r="J155" s="23" t="s">
        <v>355</v>
      </c>
      <c r="K155" s="23" t="s">
        <v>342</v>
      </c>
    </row>
    <row r="156" spans="1:11" x14ac:dyDescent="0.25">
      <c r="A156" s="23" t="s">
        <v>90</v>
      </c>
      <c r="B156" s="24">
        <v>45694</v>
      </c>
      <c r="C156" s="25" t="s">
        <v>430</v>
      </c>
      <c r="D156" s="30" t="s">
        <v>362</v>
      </c>
      <c r="E156" s="29">
        <v>1</v>
      </c>
      <c r="F156" s="26">
        <v>1033.0479</v>
      </c>
      <c r="G156" s="27">
        <v>0.21</v>
      </c>
      <c r="H156" s="26">
        <v>0</v>
      </c>
      <c r="I156" s="28">
        <f t="shared" si="4"/>
        <v>1249.987959</v>
      </c>
      <c r="J156" s="23" t="s">
        <v>355</v>
      </c>
      <c r="K156" s="23" t="s">
        <v>342</v>
      </c>
    </row>
    <row r="157" spans="1:11" x14ac:dyDescent="0.25">
      <c r="A157" s="23" t="s">
        <v>90</v>
      </c>
      <c r="B157" s="24">
        <v>45694</v>
      </c>
      <c r="C157" s="25" t="s">
        <v>430</v>
      </c>
      <c r="D157" s="30" t="s">
        <v>360</v>
      </c>
      <c r="E157" s="29">
        <v>1</v>
      </c>
      <c r="F157" s="26">
        <v>1880.1652999999999</v>
      </c>
      <c r="G157" s="27">
        <v>0.21</v>
      </c>
      <c r="H157" s="26">
        <v>0</v>
      </c>
      <c r="I157" s="28">
        <f t="shared" si="4"/>
        <v>2275.0000129999999</v>
      </c>
      <c r="J157" s="23" t="s">
        <v>355</v>
      </c>
      <c r="K157" s="23" t="s">
        <v>342</v>
      </c>
    </row>
    <row r="158" spans="1:11" x14ac:dyDescent="0.25">
      <c r="A158" s="23" t="s">
        <v>90</v>
      </c>
      <c r="B158" s="24">
        <v>45694</v>
      </c>
      <c r="C158" s="25" t="s">
        <v>430</v>
      </c>
      <c r="D158" s="30" t="s">
        <v>363</v>
      </c>
      <c r="E158" s="29">
        <v>1</v>
      </c>
      <c r="F158" s="26">
        <v>4518.1818000000003</v>
      </c>
      <c r="G158" s="27">
        <v>0.21</v>
      </c>
      <c r="H158" s="26">
        <v>0</v>
      </c>
      <c r="I158" s="28">
        <f t="shared" si="4"/>
        <v>5466.9999779999998</v>
      </c>
      <c r="J158" s="23" t="s">
        <v>355</v>
      </c>
      <c r="K158" s="23" t="s">
        <v>342</v>
      </c>
    </row>
    <row r="159" spans="1:11" x14ac:dyDescent="0.25">
      <c r="A159" s="23" t="s">
        <v>90</v>
      </c>
      <c r="B159" s="24">
        <v>45695</v>
      </c>
      <c r="C159" s="25" t="s">
        <v>432</v>
      </c>
      <c r="D159" s="30" t="s">
        <v>370</v>
      </c>
      <c r="E159" s="29">
        <v>1</v>
      </c>
      <c r="F159" s="26">
        <v>5723.9818999999998</v>
      </c>
      <c r="G159" s="27">
        <v>0.105</v>
      </c>
      <c r="H159" s="26">
        <v>0</v>
      </c>
      <c r="I159" s="28">
        <f t="shared" si="4"/>
        <v>6324.9999994999998</v>
      </c>
      <c r="J159" s="23" t="s">
        <v>355</v>
      </c>
      <c r="K159" s="23" t="s">
        <v>342</v>
      </c>
    </row>
    <row r="160" spans="1:11" x14ac:dyDescent="0.25">
      <c r="A160" s="23" t="s">
        <v>90</v>
      </c>
      <c r="B160" s="24">
        <v>45695</v>
      </c>
      <c r="C160" s="25" t="s">
        <v>432</v>
      </c>
      <c r="D160" s="30" t="s">
        <v>397</v>
      </c>
      <c r="E160" s="29">
        <v>1</v>
      </c>
      <c r="F160" s="26">
        <v>1033.057</v>
      </c>
      <c r="G160" s="27">
        <v>0.21</v>
      </c>
      <c r="H160" s="26">
        <v>0</v>
      </c>
      <c r="I160" s="28">
        <f t="shared" si="4"/>
        <v>1249.9989699999999</v>
      </c>
      <c r="J160" s="23" t="s">
        <v>355</v>
      </c>
      <c r="K160" s="23" t="s">
        <v>342</v>
      </c>
    </row>
    <row r="161" spans="1:11" x14ac:dyDescent="0.25">
      <c r="A161" s="23" t="s">
        <v>90</v>
      </c>
      <c r="B161" s="24">
        <v>45695</v>
      </c>
      <c r="C161" s="25" t="s">
        <v>432</v>
      </c>
      <c r="D161" s="30" t="s">
        <v>380</v>
      </c>
      <c r="E161" s="29">
        <v>1</v>
      </c>
      <c r="F161" s="26">
        <v>983.47</v>
      </c>
      <c r="G161" s="27">
        <v>0.21</v>
      </c>
      <c r="H161" s="26">
        <v>0</v>
      </c>
      <c r="I161" s="28">
        <f>E161*F161*(1+G161)+H161</f>
        <v>1189.9987000000001</v>
      </c>
      <c r="J161" s="23" t="s">
        <v>355</v>
      </c>
      <c r="K161" s="23" t="s">
        <v>342</v>
      </c>
    </row>
    <row r="162" spans="1:11" x14ac:dyDescent="0.25">
      <c r="A162" s="23" t="s">
        <v>90</v>
      </c>
      <c r="B162" s="24">
        <v>45695</v>
      </c>
      <c r="C162" s="25" t="s">
        <v>432</v>
      </c>
      <c r="D162" s="30" t="s">
        <v>433</v>
      </c>
      <c r="E162" s="29">
        <v>1</v>
      </c>
      <c r="F162" s="26">
        <v>909.09</v>
      </c>
      <c r="G162" s="27">
        <v>0.21</v>
      </c>
      <c r="H162" s="26">
        <v>0</v>
      </c>
      <c r="I162" s="28">
        <f>E162*F162*(1+G162)+H162</f>
        <v>1099.9989</v>
      </c>
      <c r="J162" s="23" t="s">
        <v>355</v>
      </c>
      <c r="K162" s="23" t="s">
        <v>342</v>
      </c>
    </row>
    <row r="163" spans="1:11" x14ac:dyDescent="0.25">
      <c r="A163" s="23" t="s">
        <v>90</v>
      </c>
      <c r="B163" s="24">
        <v>45695</v>
      </c>
      <c r="C163" s="25" t="s">
        <v>432</v>
      </c>
      <c r="D163" s="30" t="s">
        <v>344</v>
      </c>
      <c r="E163" s="29">
        <v>1</v>
      </c>
      <c r="F163" s="26">
        <v>3025.3389999999999</v>
      </c>
      <c r="G163" s="27">
        <v>0.105</v>
      </c>
      <c r="H163" s="26">
        <v>0</v>
      </c>
      <c r="I163" s="28">
        <f>E163*F163*(1+G163)+H163</f>
        <v>3342.9995949999998</v>
      </c>
      <c r="J163" s="23" t="s">
        <v>355</v>
      </c>
      <c r="K163" s="23" t="s">
        <v>342</v>
      </c>
    </row>
    <row r="164" spans="1:11" x14ac:dyDescent="0.25">
      <c r="A164" s="23" t="s">
        <v>90</v>
      </c>
      <c r="B164" s="24">
        <v>45695</v>
      </c>
      <c r="C164" s="25" t="s">
        <v>434</v>
      </c>
      <c r="D164" s="30" t="s">
        <v>383</v>
      </c>
      <c r="E164" s="29">
        <v>1</v>
      </c>
      <c r="F164" s="26">
        <v>16877.828099999999</v>
      </c>
      <c r="G164" s="27">
        <v>0.105</v>
      </c>
      <c r="H164" s="26">
        <v>0</v>
      </c>
      <c r="I164" s="28">
        <f t="shared" ref="I164:I215" si="5">E164*F164*(1+G164)+H164</f>
        <v>18650.000050499999</v>
      </c>
      <c r="J164" s="23" t="s">
        <v>341</v>
      </c>
      <c r="K164" s="23" t="s">
        <v>342</v>
      </c>
    </row>
    <row r="165" spans="1:11" x14ac:dyDescent="0.25">
      <c r="A165" s="23" t="s">
        <v>90</v>
      </c>
      <c r="B165" s="24">
        <v>45695</v>
      </c>
      <c r="C165" s="25" t="s">
        <v>434</v>
      </c>
      <c r="D165" s="30" t="s">
        <v>340</v>
      </c>
      <c r="E165" s="29">
        <v>1</v>
      </c>
      <c r="F165" s="26">
        <v>9256.1983</v>
      </c>
      <c r="G165" s="27">
        <v>0.21</v>
      </c>
      <c r="H165" s="26">
        <v>0</v>
      </c>
      <c r="I165" s="28">
        <f t="shared" si="5"/>
        <v>11199.999942999999</v>
      </c>
      <c r="J165" s="23" t="s">
        <v>341</v>
      </c>
      <c r="K165" s="23" t="s">
        <v>342</v>
      </c>
    </row>
    <row r="166" spans="1:11" x14ac:dyDescent="0.25">
      <c r="A166" s="23" t="s">
        <v>90</v>
      </c>
      <c r="B166" s="24">
        <v>45696</v>
      </c>
      <c r="C166" s="25" t="s">
        <v>435</v>
      </c>
      <c r="D166" s="30" t="s">
        <v>365</v>
      </c>
      <c r="E166" s="29">
        <v>1</v>
      </c>
      <c r="F166" s="26">
        <v>2516.5288999999998</v>
      </c>
      <c r="G166" s="27">
        <v>0.21</v>
      </c>
      <c r="H166" s="26">
        <v>0</v>
      </c>
      <c r="I166" s="28">
        <f t="shared" si="5"/>
        <v>3044.9999689999995</v>
      </c>
      <c r="J166" s="23" t="s">
        <v>355</v>
      </c>
      <c r="K166" s="23" t="s">
        <v>342</v>
      </c>
    </row>
    <row r="167" spans="1:11" x14ac:dyDescent="0.25">
      <c r="A167" s="23" t="s">
        <v>90</v>
      </c>
      <c r="B167" s="24">
        <v>45696</v>
      </c>
      <c r="C167" s="25" t="s">
        <v>435</v>
      </c>
      <c r="D167" s="30" t="s">
        <v>393</v>
      </c>
      <c r="E167" s="29">
        <v>1</v>
      </c>
      <c r="F167" s="26">
        <v>6198.3471</v>
      </c>
      <c r="G167" s="27">
        <v>0.21</v>
      </c>
      <c r="H167" s="26">
        <v>0</v>
      </c>
      <c r="I167" s="28">
        <f t="shared" si="5"/>
        <v>7499.9999909999997</v>
      </c>
      <c r="J167" s="23" t="s">
        <v>355</v>
      </c>
      <c r="K167" s="23" t="s">
        <v>342</v>
      </c>
    </row>
    <row r="168" spans="1:11" x14ac:dyDescent="0.25">
      <c r="A168" s="23" t="s">
        <v>90</v>
      </c>
      <c r="B168" s="24">
        <v>45696</v>
      </c>
      <c r="C168" s="25" t="s">
        <v>435</v>
      </c>
      <c r="D168" s="30" t="s">
        <v>436</v>
      </c>
      <c r="E168" s="29">
        <v>1</v>
      </c>
      <c r="F168" s="26">
        <v>2520.6612</v>
      </c>
      <c r="G168" s="27">
        <v>0.21</v>
      </c>
      <c r="H168" s="26">
        <v>0</v>
      </c>
      <c r="I168" s="28">
        <f t="shared" si="5"/>
        <v>3050.0000519999999</v>
      </c>
      <c r="J168" s="23" t="s">
        <v>355</v>
      </c>
      <c r="K168" s="23" t="s">
        <v>342</v>
      </c>
    </row>
    <row r="169" spans="1:11" x14ac:dyDescent="0.25">
      <c r="A169" s="23" t="s">
        <v>90</v>
      </c>
      <c r="B169" s="24">
        <v>45696</v>
      </c>
      <c r="C169" s="25" t="s">
        <v>437</v>
      </c>
      <c r="D169" s="30" t="s">
        <v>416</v>
      </c>
      <c r="E169" s="29">
        <v>2</v>
      </c>
      <c r="F169" s="26">
        <v>619.8347</v>
      </c>
      <c r="G169" s="27">
        <v>0.21</v>
      </c>
      <c r="H169" s="26">
        <v>0</v>
      </c>
      <c r="I169" s="28">
        <f t="shared" si="5"/>
        <v>1499.9999739999998</v>
      </c>
      <c r="J169" s="23" t="s">
        <v>355</v>
      </c>
      <c r="K169" s="23" t="s">
        <v>342</v>
      </c>
    </row>
    <row r="170" spans="1:11" x14ac:dyDescent="0.25">
      <c r="A170" s="23" t="s">
        <v>90</v>
      </c>
      <c r="B170" s="24">
        <v>45696</v>
      </c>
      <c r="C170" s="25" t="s">
        <v>437</v>
      </c>
      <c r="D170" s="30" t="s">
        <v>363</v>
      </c>
      <c r="E170" s="29">
        <v>1</v>
      </c>
      <c r="F170" s="26">
        <v>6822.3140000000003</v>
      </c>
      <c r="G170" s="27">
        <v>0.21</v>
      </c>
      <c r="H170" s="26">
        <v>0</v>
      </c>
      <c r="I170" s="28">
        <f t="shared" si="5"/>
        <v>8254.9999399999997</v>
      </c>
      <c r="J170" s="23" t="s">
        <v>355</v>
      </c>
      <c r="K170" s="23" t="s">
        <v>342</v>
      </c>
    </row>
    <row r="171" spans="1:11" x14ac:dyDescent="0.25">
      <c r="A171" s="23" t="s">
        <v>90</v>
      </c>
      <c r="B171" s="24">
        <v>45696</v>
      </c>
      <c r="C171" s="25" t="s">
        <v>437</v>
      </c>
      <c r="D171" s="30" t="s">
        <v>365</v>
      </c>
      <c r="E171" s="29">
        <v>1</v>
      </c>
      <c r="F171" s="26">
        <v>1128.0992000000001</v>
      </c>
      <c r="G171" s="27">
        <v>0.21</v>
      </c>
      <c r="H171" s="26">
        <v>0</v>
      </c>
      <c r="I171" s="28">
        <f t="shared" si="5"/>
        <v>1365.0000320000001</v>
      </c>
      <c r="J171" s="23" t="s">
        <v>355</v>
      </c>
      <c r="K171" s="23" t="s">
        <v>342</v>
      </c>
    </row>
    <row r="172" spans="1:11" x14ac:dyDescent="0.25">
      <c r="A172" s="23" t="s">
        <v>90</v>
      </c>
      <c r="B172" s="24">
        <v>45698</v>
      </c>
      <c r="C172" s="25" t="s">
        <v>438</v>
      </c>
      <c r="D172" s="30" t="s">
        <v>439</v>
      </c>
      <c r="E172" s="29">
        <v>1</v>
      </c>
      <c r="F172" s="26">
        <v>2066.1156999999998</v>
      </c>
      <c r="G172" s="27">
        <v>0.21</v>
      </c>
      <c r="H172" s="26">
        <v>0</v>
      </c>
      <c r="I172" s="28">
        <f t="shared" si="5"/>
        <v>2499.9999969999999</v>
      </c>
      <c r="J172" s="23" t="s">
        <v>407</v>
      </c>
      <c r="K172" s="23" t="s">
        <v>342</v>
      </c>
    </row>
    <row r="173" spans="1:11" x14ac:dyDescent="0.25">
      <c r="A173" s="23" t="s">
        <v>90</v>
      </c>
      <c r="B173" s="24">
        <v>45698</v>
      </c>
      <c r="C173" s="25" t="s">
        <v>440</v>
      </c>
      <c r="D173" s="30" t="s">
        <v>370</v>
      </c>
      <c r="E173" s="29">
        <v>1</v>
      </c>
      <c r="F173" s="26">
        <v>11146.606299999999</v>
      </c>
      <c r="G173" s="27">
        <v>0.105</v>
      </c>
      <c r="H173" s="26">
        <v>0</v>
      </c>
      <c r="I173" s="28">
        <f t="shared" si="5"/>
        <v>12316.9999615</v>
      </c>
      <c r="J173" s="23" t="s">
        <v>355</v>
      </c>
      <c r="K173" s="23" t="s">
        <v>342</v>
      </c>
    </row>
    <row r="174" spans="1:11" x14ac:dyDescent="0.25">
      <c r="A174" s="23" t="s">
        <v>90</v>
      </c>
      <c r="B174" s="24">
        <v>45698</v>
      </c>
      <c r="C174" s="25" t="s">
        <v>440</v>
      </c>
      <c r="D174" s="30" t="s">
        <v>344</v>
      </c>
      <c r="E174" s="29">
        <v>1</v>
      </c>
      <c r="F174" s="26">
        <v>1925.7918999999999</v>
      </c>
      <c r="G174" s="27">
        <v>0.105</v>
      </c>
      <c r="H174" s="26">
        <v>0</v>
      </c>
      <c r="I174" s="28">
        <f t="shared" si="5"/>
        <v>2128.0000494999999</v>
      </c>
      <c r="J174" s="23" t="s">
        <v>355</v>
      </c>
      <c r="K174" s="23" t="s">
        <v>342</v>
      </c>
    </row>
    <row r="175" spans="1:11" x14ac:dyDescent="0.25">
      <c r="A175" s="23" t="s">
        <v>90</v>
      </c>
      <c r="B175" s="24">
        <v>45699</v>
      </c>
      <c r="C175" s="25" t="s">
        <v>441</v>
      </c>
      <c r="D175" s="30" t="s">
        <v>352</v>
      </c>
      <c r="E175" s="29">
        <v>1</v>
      </c>
      <c r="F175" s="26">
        <v>3719.0083</v>
      </c>
      <c r="G175" s="27">
        <v>0.21</v>
      </c>
      <c r="H175" s="26">
        <v>0</v>
      </c>
      <c r="I175" s="28">
        <f t="shared" si="5"/>
        <v>4500.000043</v>
      </c>
      <c r="J175" s="23" t="s">
        <v>341</v>
      </c>
      <c r="K175" s="23" t="s">
        <v>342</v>
      </c>
    </row>
    <row r="176" spans="1:11" x14ac:dyDescent="0.25">
      <c r="A176" s="23" t="s">
        <v>90</v>
      </c>
      <c r="B176" s="24">
        <v>45699</v>
      </c>
      <c r="C176" s="25" t="s">
        <v>441</v>
      </c>
      <c r="D176" s="30" t="s">
        <v>370</v>
      </c>
      <c r="E176" s="29">
        <v>1</v>
      </c>
      <c r="F176" s="26">
        <v>31227.149300000001</v>
      </c>
      <c r="G176" s="27">
        <v>0.105</v>
      </c>
      <c r="H176" s="26">
        <v>0</v>
      </c>
      <c r="I176" s="28">
        <f t="shared" si="5"/>
        <v>34505.999976500003</v>
      </c>
      <c r="J176" s="23" t="s">
        <v>341</v>
      </c>
      <c r="K176" s="23" t="s">
        <v>342</v>
      </c>
    </row>
    <row r="177" spans="1:11" x14ac:dyDescent="0.25">
      <c r="A177" s="23" t="s">
        <v>90</v>
      </c>
      <c r="B177" s="24">
        <v>45699</v>
      </c>
      <c r="C177" s="25" t="s">
        <v>441</v>
      </c>
      <c r="D177" s="30" t="s">
        <v>344</v>
      </c>
      <c r="E177" s="29">
        <v>1</v>
      </c>
      <c r="F177" s="26">
        <v>4430.7691999999997</v>
      </c>
      <c r="G177" s="27">
        <v>0.105</v>
      </c>
      <c r="H177" s="26">
        <v>0</v>
      </c>
      <c r="I177" s="28">
        <f t="shared" si="5"/>
        <v>4895.9999659999994</v>
      </c>
      <c r="J177" s="23" t="s">
        <v>341</v>
      </c>
      <c r="K177" s="23" t="s">
        <v>342</v>
      </c>
    </row>
    <row r="178" spans="1:11" x14ac:dyDescent="0.25">
      <c r="A178" s="23" t="s">
        <v>90</v>
      </c>
      <c r="B178" s="24">
        <v>45699</v>
      </c>
      <c r="C178" s="25" t="s">
        <v>441</v>
      </c>
      <c r="D178" s="30" t="s">
        <v>347</v>
      </c>
      <c r="E178" s="29">
        <v>1</v>
      </c>
      <c r="F178" s="26">
        <v>818.18179999999995</v>
      </c>
      <c r="G178" s="27">
        <v>0.21</v>
      </c>
      <c r="H178" s="26">
        <v>0</v>
      </c>
      <c r="I178" s="28">
        <f t="shared" si="5"/>
        <v>989.99997799999994</v>
      </c>
      <c r="J178" s="23" t="s">
        <v>341</v>
      </c>
      <c r="K178" s="23" t="s">
        <v>342</v>
      </c>
    </row>
    <row r="179" spans="1:11" x14ac:dyDescent="0.25">
      <c r="A179" s="23" t="s">
        <v>90</v>
      </c>
      <c r="B179" s="24">
        <v>45703</v>
      </c>
      <c r="C179" s="25" t="s">
        <v>442</v>
      </c>
      <c r="D179" s="30" t="s">
        <v>370</v>
      </c>
      <c r="E179" s="29">
        <v>1</v>
      </c>
      <c r="F179" s="26">
        <v>51161.086000000003</v>
      </c>
      <c r="G179" s="27">
        <v>0.105</v>
      </c>
      <c r="H179" s="26"/>
      <c r="I179" s="28">
        <f t="shared" si="5"/>
        <v>56533.000030000003</v>
      </c>
      <c r="J179" s="23" t="s">
        <v>341</v>
      </c>
      <c r="K179" s="23" t="s">
        <v>342</v>
      </c>
    </row>
    <row r="180" spans="1:11" x14ac:dyDescent="0.25">
      <c r="A180" s="23" t="s">
        <v>90</v>
      </c>
      <c r="B180" s="24">
        <v>45703</v>
      </c>
      <c r="C180" s="25" t="s">
        <v>442</v>
      </c>
      <c r="D180" s="30" t="s">
        <v>344</v>
      </c>
      <c r="E180" s="29">
        <v>1</v>
      </c>
      <c r="F180" s="26">
        <v>4089.5927999999999</v>
      </c>
      <c r="G180" s="27">
        <v>0.105</v>
      </c>
      <c r="H180" s="26"/>
      <c r="I180" s="28">
        <f t="shared" si="5"/>
        <v>4519.0000439999994</v>
      </c>
      <c r="J180" s="23" t="s">
        <v>341</v>
      </c>
      <c r="K180" s="23" t="s">
        <v>342</v>
      </c>
    </row>
    <row r="181" spans="1:11" x14ac:dyDescent="0.25">
      <c r="A181" s="23" t="s">
        <v>90</v>
      </c>
      <c r="B181" s="24">
        <v>45703</v>
      </c>
      <c r="C181" s="25" t="s">
        <v>442</v>
      </c>
      <c r="D181" s="30" t="s">
        <v>362</v>
      </c>
      <c r="E181" s="29">
        <v>5</v>
      </c>
      <c r="F181" s="26">
        <v>1033.0579</v>
      </c>
      <c r="G181" s="27">
        <v>0.21</v>
      </c>
      <c r="H181" s="26"/>
      <c r="I181" s="28">
        <f t="shared" si="5"/>
        <v>6250.0002949999998</v>
      </c>
      <c r="J181" s="23" t="s">
        <v>341</v>
      </c>
      <c r="K181" s="23" t="s">
        <v>342</v>
      </c>
    </row>
    <row r="182" spans="1:11" x14ac:dyDescent="0.25">
      <c r="A182" s="23" t="s">
        <v>90</v>
      </c>
      <c r="B182" s="24">
        <v>45703</v>
      </c>
      <c r="C182" s="25" t="s">
        <v>442</v>
      </c>
      <c r="D182" s="30" t="s">
        <v>443</v>
      </c>
      <c r="E182" s="29">
        <v>1</v>
      </c>
      <c r="F182" s="26">
        <v>561.98350000000005</v>
      </c>
      <c r="G182" s="27">
        <v>0.21</v>
      </c>
      <c r="H182" s="26"/>
      <c r="I182" s="28">
        <f t="shared" si="5"/>
        <v>680.00003500000003</v>
      </c>
      <c r="J182" s="23" t="s">
        <v>341</v>
      </c>
      <c r="K182" s="23" t="s">
        <v>342</v>
      </c>
    </row>
    <row r="183" spans="1:11" x14ac:dyDescent="0.25">
      <c r="A183" s="23" t="s">
        <v>90</v>
      </c>
      <c r="B183" s="24">
        <v>45703</v>
      </c>
      <c r="C183" s="25" t="s">
        <v>442</v>
      </c>
      <c r="D183" s="30" t="s">
        <v>444</v>
      </c>
      <c r="E183" s="29">
        <v>1</v>
      </c>
      <c r="F183" s="26">
        <v>636.36360000000002</v>
      </c>
      <c r="G183" s="27">
        <v>0.21</v>
      </c>
      <c r="H183" s="26"/>
      <c r="I183" s="28">
        <f t="shared" si="5"/>
        <v>769.999956</v>
      </c>
      <c r="J183" s="23" t="s">
        <v>341</v>
      </c>
      <c r="K183" s="23" t="s">
        <v>342</v>
      </c>
    </row>
    <row r="184" spans="1:11" x14ac:dyDescent="0.25">
      <c r="A184" s="23" t="s">
        <v>90</v>
      </c>
      <c r="B184" s="24">
        <v>45703</v>
      </c>
      <c r="C184" s="25" t="s">
        <v>442</v>
      </c>
      <c r="D184" s="30" t="s">
        <v>366</v>
      </c>
      <c r="E184" s="29">
        <v>1</v>
      </c>
      <c r="F184" s="26">
        <v>1198.3471</v>
      </c>
      <c r="G184" s="27">
        <v>0.21</v>
      </c>
      <c r="H184" s="26"/>
      <c r="I184" s="28">
        <f t="shared" si="5"/>
        <v>1449.9999909999999</v>
      </c>
      <c r="J184" s="23" t="s">
        <v>341</v>
      </c>
      <c r="K184" s="23" t="s">
        <v>342</v>
      </c>
    </row>
    <row r="185" spans="1:11" x14ac:dyDescent="0.25">
      <c r="A185" s="23" t="s">
        <v>90</v>
      </c>
      <c r="B185" s="24">
        <v>45703</v>
      </c>
      <c r="C185" s="25" t="s">
        <v>442</v>
      </c>
      <c r="D185" s="30" t="s">
        <v>445</v>
      </c>
      <c r="E185" s="29">
        <v>1</v>
      </c>
      <c r="F185" s="26">
        <v>1272.7273</v>
      </c>
      <c r="G185" s="27">
        <v>0.21</v>
      </c>
      <c r="H185" s="26"/>
      <c r="I185" s="28">
        <f t="shared" si="5"/>
        <v>1540.000033</v>
      </c>
      <c r="J185" s="23" t="s">
        <v>341</v>
      </c>
      <c r="K185" s="23" t="s">
        <v>342</v>
      </c>
    </row>
    <row r="186" spans="1:11" x14ac:dyDescent="0.25">
      <c r="A186" s="23" t="s">
        <v>90</v>
      </c>
      <c r="B186" s="24">
        <v>45705</v>
      </c>
      <c r="C186" s="25" t="s">
        <v>446</v>
      </c>
      <c r="D186" s="30" t="s">
        <v>399</v>
      </c>
      <c r="E186" s="29">
        <v>1</v>
      </c>
      <c r="F186" s="26">
        <v>867.76859999999999</v>
      </c>
      <c r="G186" s="27">
        <v>0.21</v>
      </c>
      <c r="H186" s="26"/>
      <c r="I186" s="28">
        <f t="shared" si="5"/>
        <v>1050.000006</v>
      </c>
      <c r="J186" s="23" t="s">
        <v>355</v>
      </c>
      <c r="K186" s="23" t="s">
        <v>342</v>
      </c>
    </row>
    <row r="187" spans="1:11" x14ac:dyDescent="0.25">
      <c r="A187" s="23" t="s">
        <v>90</v>
      </c>
      <c r="B187" s="24">
        <v>45705</v>
      </c>
      <c r="C187" s="25" t="s">
        <v>446</v>
      </c>
      <c r="D187" s="30" t="s">
        <v>447</v>
      </c>
      <c r="E187" s="29">
        <v>1</v>
      </c>
      <c r="F187" s="26">
        <v>1504.1322</v>
      </c>
      <c r="G187" s="27">
        <v>0.21</v>
      </c>
      <c r="H187" s="26"/>
      <c r="I187" s="28">
        <f t="shared" si="5"/>
        <v>1819.9999619999999</v>
      </c>
      <c r="J187" s="23" t="s">
        <v>355</v>
      </c>
      <c r="K187" s="23" t="s">
        <v>342</v>
      </c>
    </row>
    <row r="188" spans="1:11" x14ac:dyDescent="0.25">
      <c r="A188" s="23" t="s">
        <v>90</v>
      </c>
      <c r="B188" s="24">
        <v>45705</v>
      </c>
      <c r="C188" s="25" t="s">
        <v>446</v>
      </c>
      <c r="D188" s="30" t="s">
        <v>448</v>
      </c>
      <c r="E188" s="29">
        <v>1</v>
      </c>
      <c r="F188" s="26">
        <v>3115.7024999999999</v>
      </c>
      <c r="G188" s="27">
        <v>0.21</v>
      </c>
      <c r="H188" s="26"/>
      <c r="I188" s="28">
        <f t="shared" si="5"/>
        <v>3770.0000249999998</v>
      </c>
      <c r="J188" s="23" t="s">
        <v>355</v>
      </c>
      <c r="K188" s="23" t="s">
        <v>342</v>
      </c>
    </row>
    <row r="189" spans="1:11" x14ac:dyDescent="0.25">
      <c r="A189" s="23" t="s">
        <v>90</v>
      </c>
      <c r="B189" s="24">
        <v>45705</v>
      </c>
      <c r="C189" s="25" t="s">
        <v>446</v>
      </c>
      <c r="D189" s="30" t="s">
        <v>416</v>
      </c>
      <c r="E189" s="29">
        <v>1</v>
      </c>
      <c r="F189" s="26">
        <v>3851.2397000000001</v>
      </c>
      <c r="G189" s="27">
        <v>0.21</v>
      </c>
      <c r="H189" s="26"/>
      <c r="I189" s="28">
        <f t="shared" si="5"/>
        <v>4660.0000369999998</v>
      </c>
      <c r="J189" s="23" t="s">
        <v>355</v>
      </c>
      <c r="K189" s="23" t="s">
        <v>342</v>
      </c>
    </row>
    <row r="190" spans="1:11" x14ac:dyDescent="0.25">
      <c r="A190" s="23" t="s">
        <v>90</v>
      </c>
      <c r="B190" s="24">
        <v>45705</v>
      </c>
      <c r="C190" s="25" t="s">
        <v>446</v>
      </c>
      <c r="D190" s="30" t="s">
        <v>344</v>
      </c>
      <c r="E190" s="29">
        <v>1</v>
      </c>
      <c r="F190" s="26">
        <v>1590.0452</v>
      </c>
      <c r="G190" s="27">
        <v>0.105</v>
      </c>
      <c r="H190" s="26"/>
      <c r="I190" s="28">
        <f t="shared" si="5"/>
        <v>1756.9999459999999</v>
      </c>
      <c r="J190" s="23" t="s">
        <v>355</v>
      </c>
      <c r="K190" s="23" t="s">
        <v>342</v>
      </c>
    </row>
    <row r="191" spans="1:11" x14ac:dyDescent="0.25">
      <c r="A191" s="23" t="s">
        <v>90</v>
      </c>
      <c r="B191" s="24">
        <v>45705</v>
      </c>
      <c r="C191" s="25" t="s">
        <v>446</v>
      </c>
      <c r="D191" s="30" t="s">
        <v>408</v>
      </c>
      <c r="E191" s="29">
        <v>1</v>
      </c>
      <c r="F191" s="26">
        <v>3495.8678</v>
      </c>
      <c r="G191" s="27">
        <v>0.21</v>
      </c>
      <c r="H191" s="26"/>
      <c r="I191" s="28">
        <f t="shared" si="5"/>
        <v>4230.0000380000001</v>
      </c>
      <c r="J191" s="23" t="s">
        <v>355</v>
      </c>
      <c r="K191" s="23" t="s">
        <v>342</v>
      </c>
    </row>
    <row r="192" spans="1:11" x14ac:dyDescent="0.25">
      <c r="A192" s="23" t="s">
        <v>90</v>
      </c>
      <c r="B192" s="24">
        <v>45705</v>
      </c>
      <c r="C192" s="25" t="s">
        <v>449</v>
      </c>
      <c r="D192" s="30" t="s">
        <v>370</v>
      </c>
      <c r="E192" s="29">
        <v>1</v>
      </c>
      <c r="F192" s="26">
        <v>7000.9049999999997</v>
      </c>
      <c r="G192" s="27">
        <v>0.105</v>
      </c>
      <c r="H192" s="26"/>
      <c r="I192" s="28">
        <f t="shared" si="5"/>
        <v>7736.0000249999994</v>
      </c>
      <c r="J192" s="23" t="s">
        <v>355</v>
      </c>
      <c r="K192" s="23" t="s">
        <v>342</v>
      </c>
    </row>
    <row r="193" spans="1:11" x14ac:dyDescent="0.25">
      <c r="A193" s="23" t="s">
        <v>90</v>
      </c>
      <c r="B193" s="24">
        <v>45705</v>
      </c>
      <c r="C193" s="25" t="s">
        <v>449</v>
      </c>
      <c r="D193" s="30" t="s">
        <v>344</v>
      </c>
      <c r="E193" s="29">
        <v>1</v>
      </c>
      <c r="F193" s="26">
        <v>4145.2488999999996</v>
      </c>
      <c r="G193" s="27">
        <v>0.105</v>
      </c>
      <c r="H193" s="26"/>
      <c r="I193" s="28">
        <f t="shared" si="5"/>
        <v>4580.5000344999999</v>
      </c>
      <c r="J193" s="23" t="s">
        <v>355</v>
      </c>
      <c r="K193" s="23" t="s">
        <v>342</v>
      </c>
    </row>
    <row r="194" spans="1:11" x14ac:dyDescent="0.25">
      <c r="A194" s="23" t="s">
        <v>90</v>
      </c>
      <c r="B194" s="24">
        <v>45707</v>
      </c>
      <c r="C194" s="25" t="s">
        <v>450</v>
      </c>
      <c r="D194" s="30" t="s">
        <v>451</v>
      </c>
      <c r="E194" s="29">
        <v>1</v>
      </c>
      <c r="F194" s="26">
        <v>3057.8512000000001</v>
      </c>
      <c r="G194" s="27">
        <v>0.21</v>
      </c>
      <c r="H194" s="26"/>
      <c r="I194" s="28">
        <f t="shared" si="5"/>
        <v>3699.9999520000001</v>
      </c>
      <c r="J194" s="23" t="s">
        <v>355</v>
      </c>
      <c r="K194" s="23" t="s">
        <v>342</v>
      </c>
    </row>
    <row r="195" spans="1:11" x14ac:dyDescent="0.25">
      <c r="A195" s="23" t="s">
        <v>90</v>
      </c>
      <c r="B195" s="24">
        <v>45707</v>
      </c>
      <c r="C195" s="25" t="s">
        <v>450</v>
      </c>
      <c r="D195" s="30" t="s">
        <v>452</v>
      </c>
      <c r="E195" s="29">
        <v>1</v>
      </c>
      <c r="F195" s="26">
        <v>1582.6446000000001</v>
      </c>
      <c r="G195" s="27">
        <v>0.21</v>
      </c>
      <c r="H195" s="26"/>
      <c r="I195" s="28">
        <f t="shared" si="5"/>
        <v>1914.9999660000001</v>
      </c>
      <c r="J195" s="23" t="s">
        <v>355</v>
      </c>
      <c r="K195" s="23" t="s">
        <v>342</v>
      </c>
    </row>
    <row r="196" spans="1:11" x14ac:dyDescent="0.25">
      <c r="A196" s="23" t="s">
        <v>90</v>
      </c>
      <c r="B196" s="24">
        <v>45707</v>
      </c>
      <c r="C196" s="25" t="s">
        <v>450</v>
      </c>
      <c r="D196" s="30" t="s">
        <v>344</v>
      </c>
      <c r="E196" s="29">
        <v>1</v>
      </c>
      <c r="F196" s="26">
        <v>6276.0181000000002</v>
      </c>
      <c r="G196" s="27">
        <v>0.105</v>
      </c>
      <c r="H196" s="26"/>
      <c r="I196" s="28">
        <f t="shared" si="5"/>
        <v>6935.0000005000002</v>
      </c>
      <c r="J196" s="23" t="s">
        <v>355</v>
      </c>
      <c r="K196" s="23" t="s">
        <v>342</v>
      </c>
    </row>
    <row r="197" spans="1:11" x14ac:dyDescent="0.25">
      <c r="A197" s="23" t="s">
        <v>90</v>
      </c>
      <c r="B197" s="24">
        <v>45707</v>
      </c>
      <c r="C197" s="25" t="s">
        <v>450</v>
      </c>
      <c r="D197" s="30" t="s">
        <v>370</v>
      </c>
      <c r="E197" s="29">
        <v>1</v>
      </c>
      <c r="F197" s="26">
        <v>16183.7104</v>
      </c>
      <c r="G197" s="27">
        <v>0.105</v>
      </c>
      <c r="H197" s="26"/>
      <c r="I197" s="28">
        <f t="shared" si="5"/>
        <v>17882.999992000001</v>
      </c>
      <c r="J197" s="23" t="s">
        <v>355</v>
      </c>
      <c r="K197" s="23" t="s">
        <v>342</v>
      </c>
    </row>
    <row r="198" spans="1:11" x14ac:dyDescent="0.25">
      <c r="A198" s="23" t="s">
        <v>90</v>
      </c>
      <c r="B198" s="24">
        <v>45707</v>
      </c>
      <c r="C198" s="25" t="s">
        <v>450</v>
      </c>
      <c r="D198" s="30" t="s">
        <v>348</v>
      </c>
      <c r="E198" s="29">
        <v>2</v>
      </c>
      <c r="F198" s="26">
        <v>1280.9917</v>
      </c>
      <c r="G198" s="27">
        <v>0.21</v>
      </c>
      <c r="H198" s="26"/>
      <c r="I198" s="28">
        <f t="shared" si="5"/>
        <v>3099.999914</v>
      </c>
      <c r="J198" s="23" t="s">
        <v>355</v>
      </c>
      <c r="K198" s="23" t="s">
        <v>342</v>
      </c>
    </row>
    <row r="199" spans="1:11" x14ac:dyDescent="0.25">
      <c r="A199" s="23" t="s">
        <v>90</v>
      </c>
      <c r="B199" s="24">
        <v>45707</v>
      </c>
      <c r="C199" s="25" t="s">
        <v>450</v>
      </c>
      <c r="D199" s="30" t="s">
        <v>453</v>
      </c>
      <c r="E199" s="29">
        <v>1</v>
      </c>
      <c r="F199" s="26">
        <v>1446.2809999999999</v>
      </c>
      <c r="G199" s="27">
        <v>0.21</v>
      </c>
      <c r="H199" s="26"/>
      <c r="I199" s="28">
        <f t="shared" si="5"/>
        <v>1750.00001</v>
      </c>
      <c r="J199" s="23" t="s">
        <v>355</v>
      </c>
      <c r="K199" s="23" t="s">
        <v>342</v>
      </c>
    </row>
    <row r="200" spans="1:11" x14ac:dyDescent="0.25">
      <c r="A200" s="23" t="s">
        <v>90</v>
      </c>
      <c r="B200" s="24">
        <v>45707</v>
      </c>
      <c r="C200" s="25" t="s">
        <v>450</v>
      </c>
      <c r="D200" s="30" t="s">
        <v>454</v>
      </c>
      <c r="E200" s="29">
        <v>1</v>
      </c>
      <c r="F200" s="26">
        <v>2107.4380000000001</v>
      </c>
      <c r="G200" s="27">
        <v>0.21</v>
      </c>
      <c r="H200" s="26"/>
      <c r="I200" s="28">
        <f t="shared" si="5"/>
        <v>2549.9999800000001</v>
      </c>
      <c r="J200" s="23" t="s">
        <v>355</v>
      </c>
      <c r="K200" s="23" t="s">
        <v>342</v>
      </c>
    </row>
    <row r="201" spans="1:11" x14ac:dyDescent="0.25">
      <c r="A201" s="23" t="s">
        <v>90</v>
      </c>
      <c r="B201" s="24">
        <v>45707</v>
      </c>
      <c r="C201" s="25" t="s">
        <v>450</v>
      </c>
      <c r="D201" s="30" t="s">
        <v>443</v>
      </c>
      <c r="E201" s="29">
        <v>2</v>
      </c>
      <c r="F201" s="26">
        <v>561.98350000000005</v>
      </c>
      <c r="G201" s="27">
        <v>0.21</v>
      </c>
      <c r="H201" s="26"/>
      <c r="I201" s="28">
        <f t="shared" si="5"/>
        <v>1360.0000700000001</v>
      </c>
      <c r="J201" s="23" t="s">
        <v>355</v>
      </c>
      <c r="K201" s="23" t="s">
        <v>342</v>
      </c>
    </row>
    <row r="202" spans="1:11" x14ac:dyDescent="0.25">
      <c r="A202" s="23" t="s">
        <v>90</v>
      </c>
      <c r="B202" s="24">
        <v>45707</v>
      </c>
      <c r="C202" s="25" t="s">
        <v>455</v>
      </c>
      <c r="D202" s="30" t="s">
        <v>383</v>
      </c>
      <c r="E202" s="29">
        <v>1</v>
      </c>
      <c r="F202" s="26">
        <v>17963.800899999998</v>
      </c>
      <c r="G202" s="27">
        <v>0.105</v>
      </c>
      <c r="H202" s="26"/>
      <c r="I202" s="28">
        <f t="shared" si="5"/>
        <v>19849.999994499998</v>
      </c>
      <c r="J202" s="23" t="s">
        <v>341</v>
      </c>
      <c r="K202" s="23" t="s">
        <v>342</v>
      </c>
    </row>
    <row r="203" spans="1:11" x14ac:dyDescent="0.25">
      <c r="A203" s="23" t="s">
        <v>90</v>
      </c>
      <c r="B203" s="24">
        <v>45707</v>
      </c>
      <c r="C203" s="25" t="s">
        <v>455</v>
      </c>
      <c r="D203" s="30" t="s">
        <v>351</v>
      </c>
      <c r="E203" s="29">
        <v>1</v>
      </c>
      <c r="F203" s="26">
        <v>1322.3140000000001</v>
      </c>
      <c r="G203" s="27">
        <v>0.21</v>
      </c>
      <c r="H203" s="26"/>
      <c r="I203" s="28">
        <f t="shared" si="5"/>
        <v>1599.9999400000002</v>
      </c>
      <c r="J203" s="23" t="s">
        <v>341</v>
      </c>
      <c r="K203" s="23" t="s">
        <v>342</v>
      </c>
    </row>
    <row r="204" spans="1:11" x14ac:dyDescent="0.25">
      <c r="A204" s="23" t="s">
        <v>90</v>
      </c>
      <c r="B204" s="24">
        <v>45707</v>
      </c>
      <c r="C204" s="25" t="s">
        <v>455</v>
      </c>
      <c r="D204" s="30" t="s">
        <v>352</v>
      </c>
      <c r="E204" s="29">
        <v>1</v>
      </c>
      <c r="F204" s="26">
        <v>3595.0412999999999</v>
      </c>
      <c r="G204" s="27">
        <v>0.21</v>
      </c>
      <c r="H204" s="26"/>
      <c r="I204" s="28">
        <f t="shared" si="5"/>
        <v>4349.999973</v>
      </c>
      <c r="J204" s="23" t="s">
        <v>341</v>
      </c>
      <c r="K204" s="23" t="s">
        <v>342</v>
      </c>
    </row>
    <row r="205" spans="1:11" x14ac:dyDescent="0.25">
      <c r="A205" s="23" t="s">
        <v>90</v>
      </c>
      <c r="B205" s="24">
        <v>45707</v>
      </c>
      <c r="C205" s="25" t="s">
        <v>455</v>
      </c>
      <c r="D205" s="30" t="s">
        <v>347</v>
      </c>
      <c r="E205" s="29">
        <v>1</v>
      </c>
      <c r="F205" s="26">
        <v>818.18179999999995</v>
      </c>
      <c r="G205" s="27">
        <v>0.21</v>
      </c>
      <c r="H205" s="26"/>
      <c r="I205" s="28">
        <f t="shared" si="5"/>
        <v>989.99997799999994</v>
      </c>
      <c r="J205" s="23" t="s">
        <v>341</v>
      </c>
      <c r="K205" s="23" t="s">
        <v>342</v>
      </c>
    </row>
    <row r="206" spans="1:11" x14ac:dyDescent="0.25">
      <c r="A206" s="23" t="s">
        <v>90</v>
      </c>
      <c r="B206" s="24">
        <v>45707</v>
      </c>
      <c r="C206" s="25" t="s">
        <v>455</v>
      </c>
      <c r="D206" s="30" t="s">
        <v>348</v>
      </c>
      <c r="E206" s="29">
        <v>1</v>
      </c>
      <c r="F206" s="26">
        <v>1033.0579</v>
      </c>
      <c r="G206" s="27">
        <v>0.21</v>
      </c>
      <c r="H206" s="26"/>
      <c r="I206" s="28">
        <f t="shared" si="5"/>
        <v>1250.000059</v>
      </c>
      <c r="J206" s="23" t="s">
        <v>341</v>
      </c>
      <c r="K206" s="23" t="s">
        <v>342</v>
      </c>
    </row>
    <row r="207" spans="1:11" x14ac:dyDescent="0.25">
      <c r="A207" s="23" t="s">
        <v>90</v>
      </c>
      <c r="B207" s="24">
        <v>45707</v>
      </c>
      <c r="C207" s="25" t="s">
        <v>455</v>
      </c>
      <c r="D207" s="30" t="s">
        <v>379</v>
      </c>
      <c r="E207" s="29">
        <v>1</v>
      </c>
      <c r="F207" s="26">
        <v>3677.6860000000001</v>
      </c>
      <c r="G207" s="27">
        <v>0.21</v>
      </c>
      <c r="H207" s="26"/>
      <c r="I207" s="28">
        <f t="shared" si="5"/>
        <v>4450.0000600000003</v>
      </c>
      <c r="J207" s="23" t="s">
        <v>341</v>
      </c>
      <c r="K207" s="23" t="s">
        <v>342</v>
      </c>
    </row>
    <row r="208" spans="1:11" x14ac:dyDescent="0.25">
      <c r="A208" s="23" t="s">
        <v>90</v>
      </c>
      <c r="B208" s="24">
        <v>45707</v>
      </c>
      <c r="C208" s="25" t="s">
        <v>455</v>
      </c>
      <c r="D208" s="30" t="s">
        <v>344</v>
      </c>
      <c r="E208" s="29">
        <v>1</v>
      </c>
      <c r="F208" s="26">
        <v>7429.8643000000002</v>
      </c>
      <c r="G208" s="27">
        <v>0.105</v>
      </c>
      <c r="H208" s="26"/>
      <c r="I208" s="28">
        <f t="shared" si="5"/>
        <v>8210.0000514999992</v>
      </c>
      <c r="J208" s="23" t="s">
        <v>341</v>
      </c>
      <c r="K208" s="23" t="s">
        <v>342</v>
      </c>
    </row>
    <row r="209" spans="1:11" x14ac:dyDescent="0.25">
      <c r="A209" s="23" t="s">
        <v>90</v>
      </c>
      <c r="B209" s="24">
        <v>45707</v>
      </c>
      <c r="C209" s="25" t="s">
        <v>455</v>
      </c>
      <c r="D209" s="30" t="s">
        <v>370</v>
      </c>
      <c r="E209" s="29">
        <v>1</v>
      </c>
      <c r="F209" s="26">
        <v>42956.561099999999</v>
      </c>
      <c r="G209" s="27">
        <v>0.105</v>
      </c>
      <c r="H209" s="26"/>
      <c r="I209" s="28">
        <f t="shared" si="5"/>
        <v>47467.000015500002</v>
      </c>
      <c r="J209" s="23" t="s">
        <v>341</v>
      </c>
      <c r="K209" s="23" t="s">
        <v>342</v>
      </c>
    </row>
    <row r="210" spans="1:11" x14ac:dyDescent="0.25">
      <c r="A210" s="23" t="s">
        <v>90</v>
      </c>
      <c r="B210" s="24">
        <v>45709</v>
      </c>
      <c r="C210" s="25" t="s">
        <v>456</v>
      </c>
      <c r="D210" s="30" t="s">
        <v>416</v>
      </c>
      <c r="E210" s="29">
        <v>1</v>
      </c>
      <c r="F210" s="26">
        <v>1983.4711</v>
      </c>
      <c r="G210" s="27">
        <v>0.21</v>
      </c>
      <c r="H210" s="26"/>
      <c r="I210" s="28">
        <f t="shared" si="5"/>
        <v>2400.000031</v>
      </c>
      <c r="J210" s="23" t="s">
        <v>355</v>
      </c>
      <c r="K210" s="23" t="s">
        <v>342</v>
      </c>
    </row>
    <row r="211" spans="1:11" x14ac:dyDescent="0.25">
      <c r="A211" s="23" t="s">
        <v>90</v>
      </c>
      <c r="B211" s="24">
        <v>45709</v>
      </c>
      <c r="C211" s="25" t="s">
        <v>456</v>
      </c>
      <c r="D211" s="30" t="s">
        <v>363</v>
      </c>
      <c r="E211" s="29">
        <v>1</v>
      </c>
      <c r="F211" s="26">
        <v>7711.5702000000001</v>
      </c>
      <c r="G211" s="27">
        <v>0.21</v>
      </c>
      <c r="H211" s="26"/>
      <c r="I211" s="28">
        <f t="shared" si="5"/>
        <v>9330.9999420000004</v>
      </c>
      <c r="J211" s="23" t="s">
        <v>355</v>
      </c>
      <c r="K211" s="23" t="s">
        <v>342</v>
      </c>
    </row>
    <row r="212" spans="1:11" x14ac:dyDescent="0.25">
      <c r="A212" s="23" t="s">
        <v>90</v>
      </c>
      <c r="B212" s="24">
        <v>45709</v>
      </c>
      <c r="C212" s="25" t="s">
        <v>456</v>
      </c>
      <c r="D212" s="30" t="s">
        <v>365</v>
      </c>
      <c r="E212" s="29">
        <v>1</v>
      </c>
      <c r="F212" s="26">
        <v>623.14049999999997</v>
      </c>
      <c r="G212" s="27">
        <v>0.21</v>
      </c>
      <c r="H212" s="26"/>
      <c r="I212" s="28">
        <f t="shared" si="5"/>
        <v>754.00000499999999</v>
      </c>
      <c r="J212" s="23" t="s">
        <v>355</v>
      </c>
      <c r="K212" s="23" t="s">
        <v>342</v>
      </c>
    </row>
    <row r="213" spans="1:11" x14ac:dyDescent="0.25">
      <c r="A213" s="23" t="s">
        <v>90</v>
      </c>
      <c r="B213" s="24">
        <v>45710</v>
      </c>
      <c r="C213" s="25" t="s">
        <v>457</v>
      </c>
      <c r="D213" s="30" t="s">
        <v>372</v>
      </c>
      <c r="E213" s="29">
        <v>1</v>
      </c>
      <c r="F213" s="26">
        <v>2400.8263999999999</v>
      </c>
      <c r="G213" s="27">
        <v>0.21</v>
      </c>
      <c r="H213" s="26"/>
      <c r="I213" s="28">
        <f t="shared" si="5"/>
        <v>2904.9999439999997</v>
      </c>
      <c r="J213" s="23" t="s">
        <v>355</v>
      </c>
      <c r="K213" s="23" t="s">
        <v>342</v>
      </c>
    </row>
    <row r="214" spans="1:11" x14ac:dyDescent="0.25">
      <c r="A214" s="23" t="s">
        <v>90</v>
      </c>
      <c r="B214" s="24">
        <v>45710</v>
      </c>
      <c r="C214" s="25" t="s">
        <v>457</v>
      </c>
      <c r="D214" s="30" t="s">
        <v>370</v>
      </c>
      <c r="E214" s="29">
        <v>1</v>
      </c>
      <c r="F214" s="26">
        <v>7500.4525000000003</v>
      </c>
      <c r="G214" s="27">
        <v>0.105</v>
      </c>
      <c r="H214" s="26"/>
      <c r="I214" s="28">
        <f t="shared" si="5"/>
        <v>8288.0000125000006</v>
      </c>
      <c r="J214" s="23" t="s">
        <v>355</v>
      </c>
      <c r="K214" s="23" t="s">
        <v>342</v>
      </c>
    </row>
    <row r="215" spans="1:11" x14ac:dyDescent="0.25">
      <c r="A215" s="23" t="s">
        <v>90</v>
      </c>
      <c r="B215" s="24">
        <v>45710</v>
      </c>
      <c r="C215" s="25" t="s">
        <v>457</v>
      </c>
      <c r="D215" s="30" t="s">
        <v>344</v>
      </c>
      <c r="E215" s="29">
        <v>1</v>
      </c>
      <c r="F215" s="26">
        <v>4705.8824000000004</v>
      </c>
      <c r="G215" s="27">
        <v>0.105</v>
      </c>
      <c r="H215" s="26"/>
      <c r="I215" s="28">
        <f t="shared" si="5"/>
        <v>5200.0000520000003</v>
      </c>
      <c r="J215" s="23" t="s">
        <v>355</v>
      </c>
      <c r="K215" s="23" t="s">
        <v>342</v>
      </c>
    </row>
    <row r="216" spans="1:11" x14ac:dyDescent="0.25">
      <c r="A216" s="23" t="s">
        <v>90</v>
      </c>
      <c r="B216" s="24">
        <v>45710</v>
      </c>
      <c r="C216" s="25" t="s">
        <v>457</v>
      </c>
      <c r="D216" s="30" t="s">
        <v>363</v>
      </c>
      <c r="E216" s="29">
        <v>1</v>
      </c>
      <c r="F216" s="26">
        <v>3302.4793</v>
      </c>
      <c r="G216" s="27">
        <v>0.21</v>
      </c>
      <c r="H216" s="26"/>
      <c r="I216" s="28">
        <f>E216*F216*(1+G216)+H216</f>
        <v>3995.999953</v>
      </c>
      <c r="J216" s="23" t="s">
        <v>355</v>
      </c>
      <c r="K216" s="23" t="s">
        <v>342</v>
      </c>
    </row>
    <row r="217" spans="1:11" x14ac:dyDescent="0.25">
      <c r="A217" s="23" t="s">
        <v>90</v>
      </c>
      <c r="B217" s="24">
        <v>45710</v>
      </c>
      <c r="C217" s="25" t="s">
        <v>457</v>
      </c>
      <c r="D217" s="30" t="s">
        <v>365</v>
      </c>
      <c r="E217" s="29">
        <v>1</v>
      </c>
      <c r="F217" s="26">
        <v>698.34709999999995</v>
      </c>
      <c r="G217" s="27">
        <v>0.21</v>
      </c>
      <c r="H217" s="26"/>
      <c r="I217" s="28">
        <f>E217*F217*(1+G217)+H217</f>
        <v>844.99999099999991</v>
      </c>
      <c r="J217" s="23" t="s">
        <v>355</v>
      </c>
      <c r="K217" s="23" t="s">
        <v>342</v>
      </c>
    </row>
    <row r="218" spans="1:11" x14ac:dyDescent="0.25">
      <c r="A218" s="23" t="s">
        <v>90</v>
      </c>
      <c r="B218" s="24">
        <v>45710</v>
      </c>
      <c r="C218" s="25" t="s">
        <v>458</v>
      </c>
      <c r="D218" s="30" t="s">
        <v>370</v>
      </c>
      <c r="E218" s="29">
        <v>1</v>
      </c>
      <c r="F218" s="26">
        <v>59184.615400000002</v>
      </c>
      <c r="G218" s="27">
        <v>0.105</v>
      </c>
      <c r="H218" s="26"/>
      <c r="I218" s="28">
        <f t="shared" ref="I218:I242" si="6">E218*F218*(1+G218)+H218</f>
        <v>65399.000016999998</v>
      </c>
      <c r="J218" s="23" t="s">
        <v>355</v>
      </c>
      <c r="K218" s="23" t="s">
        <v>342</v>
      </c>
    </row>
    <row r="219" spans="1:11" x14ac:dyDescent="0.25">
      <c r="A219" s="23" t="s">
        <v>90</v>
      </c>
      <c r="B219" s="24">
        <v>45710</v>
      </c>
      <c r="C219" s="25" t="s">
        <v>458</v>
      </c>
      <c r="D219" s="30" t="s">
        <v>344</v>
      </c>
      <c r="E219" s="29">
        <v>1</v>
      </c>
      <c r="F219" s="26">
        <v>12215.384599999999</v>
      </c>
      <c r="G219" s="27">
        <v>0.105</v>
      </c>
      <c r="H219" s="26"/>
      <c r="I219" s="28">
        <f t="shared" si="6"/>
        <v>13497.999983</v>
      </c>
      <c r="J219" s="23" t="s">
        <v>355</v>
      </c>
      <c r="K219" s="23" t="s">
        <v>342</v>
      </c>
    </row>
    <row r="220" spans="1:11" x14ac:dyDescent="0.25">
      <c r="A220" s="23" t="s">
        <v>90</v>
      </c>
      <c r="B220" s="24">
        <v>45710</v>
      </c>
      <c r="C220" s="25" t="s">
        <v>458</v>
      </c>
      <c r="D220" s="30" t="s">
        <v>409</v>
      </c>
      <c r="E220" s="29">
        <v>2</v>
      </c>
      <c r="F220" s="26">
        <v>1115.7025000000001</v>
      </c>
      <c r="G220" s="27">
        <v>0.21</v>
      </c>
      <c r="H220" s="26"/>
      <c r="I220" s="28">
        <f t="shared" si="6"/>
        <v>2700.0000500000001</v>
      </c>
      <c r="J220" s="23" t="s">
        <v>355</v>
      </c>
      <c r="K220" s="23" t="s">
        <v>342</v>
      </c>
    </row>
    <row r="221" spans="1:11" x14ac:dyDescent="0.25">
      <c r="A221" s="23" t="s">
        <v>90</v>
      </c>
      <c r="B221" s="24">
        <v>45713</v>
      </c>
      <c r="C221" s="25" t="s">
        <v>459</v>
      </c>
      <c r="D221" s="30" t="s">
        <v>352</v>
      </c>
      <c r="E221" s="29">
        <v>1</v>
      </c>
      <c r="F221" s="26">
        <v>3595.0412999999999</v>
      </c>
      <c r="G221" s="27">
        <v>0.21</v>
      </c>
      <c r="H221" s="26"/>
      <c r="I221" s="28">
        <f t="shared" si="6"/>
        <v>4349.999973</v>
      </c>
      <c r="J221" s="23" t="s">
        <v>407</v>
      </c>
      <c r="K221" s="23" t="s">
        <v>342</v>
      </c>
    </row>
    <row r="222" spans="1:11" x14ac:dyDescent="0.25">
      <c r="A222" s="23" t="s">
        <v>90</v>
      </c>
      <c r="B222" s="24">
        <v>45713</v>
      </c>
      <c r="C222" s="25" t="s">
        <v>459</v>
      </c>
      <c r="D222" s="30" t="s">
        <v>460</v>
      </c>
      <c r="E222" s="29">
        <v>1</v>
      </c>
      <c r="F222" s="26">
        <v>1818.1818000000001</v>
      </c>
      <c r="G222" s="27">
        <v>0.21</v>
      </c>
      <c r="H222" s="26"/>
      <c r="I222" s="28">
        <f t="shared" si="6"/>
        <v>2199.9999779999998</v>
      </c>
      <c r="J222" s="23" t="s">
        <v>407</v>
      </c>
      <c r="K222" s="23" t="s">
        <v>342</v>
      </c>
    </row>
    <row r="223" spans="1:11" x14ac:dyDescent="0.25">
      <c r="A223" s="23" t="s">
        <v>90</v>
      </c>
      <c r="B223" s="24">
        <v>45713</v>
      </c>
      <c r="C223" s="25" t="s">
        <v>459</v>
      </c>
      <c r="D223" s="30" t="s">
        <v>344</v>
      </c>
      <c r="E223" s="29">
        <v>1</v>
      </c>
      <c r="F223" s="26">
        <v>10898.8235</v>
      </c>
      <c r="G223" s="27">
        <v>0.105</v>
      </c>
      <c r="H223" s="26"/>
      <c r="I223" s="28">
        <f t="shared" si="6"/>
        <v>12043.199967500001</v>
      </c>
      <c r="J223" s="23" t="s">
        <v>407</v>
      </c>
      <c r="K223" s="23" t="s">
        <v>342</v>
      </c>
    </row>
    <row r="224" spans="1:11" x14ac:dyDescent="0.25">
      <c r="A224" s="23" t="s">
        <v>90</v>
      </c>
      <c r="B224" s="24">
        <v>45713</v>
      </c>
      <c r="C224" s="25" t="s">
        <v>461</v>
      </c>
      <c r="D224" s="30" t="s">
        <v>379</v>
      </c>
      <c r="E224" s="29">
        <v>1</v>
      </c>
      <c r="F224" s="26">
        <v>3677</v>
      </c>
      <c r="G224" s="27">
        <v>0.21</v>
      </c>
      <c r="H224" s="26"/>
      <c r="I224" s="28">
        <f t="shared" ref="I224:I228" si="7">E224*F224*(1+G224)+H224</f>
        <v>4449.17</v>
      </c>
      <c r="J224" s="23" t="s">
        <v>355</v>
      </c>
      <c r="K224" s="23" t="s">
        <v>342</v>
      </c>
    </row>
    <row r="225" spans="1:11" x14ac:dyDescent="0.25">
      <c r="A225" s="23" t="s">
        <v>90</v>
      </c>
      <c r="B225" s="24">
        <v>45713</v>
      </c>
      <c r="C225" s="25" t="s">
        <v>461</v>
      </c>
      <c r="D225" s="30" t="s">
        <v>363</v>
      </c>
      <c r="E225" s="29">
        <v>1</v>
      </c>
      <c r="F225" s="26">
        <v>2295.0412999999999</v>
      </c>
      <c r="G225" s="27">
        <v>0.21</v>
      </c>
      <c r="H225" s="26"/>
      <c r="I225" s="28">
        <f t="shared" si="7"/>
        <v>2776.999973</v>
      </c>
      <c r="J225" s="23" t="s">
        <v>355</v>
      </c>
      <c r="K225" s="23" t="s">
        <v>342</v>
      </c>
    </row>
    <row r="226" spans="1:11" x14ac:dyDescent="0.25">
      <c r="A226" s="23" t="s">
        <v>90</v>
      </c>
      <c r="B226" s="24">
        <v>45713</v>
      </c>
      <c r="C226" s="25" t="s">
        <v>461</v>
      </c>
      <c r="D226" s="30" t="s">
        <v>363</v>
      </c>
      <c r="E226" s="29">
        <v>1</v>
      </c>
      <c r="F226" s="26">
        <v>2576.0331000000001</v>
      </c>
      <c r="G226" s="27">
        <v>0.21</v>
      </c>
      <c r="H226" s="26"/>
      <c r="I226" s="28">
        <f t="shared" si="7"/>
        <v>3117.000051</v>
      </c>
      <c r="J226" s="23" t="s">
        <v>355</v>
      </c>
      <c r="K226" s="23" t="s">
        <v>342</v>
      </c>
    </row>
    <row r="227" spans="1:11" x14ac:dyDescent="0.25">
      <c r="A227" s="23" t="s">
        <v>90</v>
      </c>
      <c r="B227" s="24">
        <v>45713</v>
      </c>
      <c r="C227" s="25" t="s">
        <v>461</v>
      </c>
      <c r="D227" s="30" t="s">
        <v>351</v>
      </c>
      <c r="E227" s="29">
        <v>1</v>
      </c>
      <c r="F227" s="26">
        <v>1322.3140000000001</v>
      </c>
      <c r="G227" s="27">
        <v>0.21</v>
      </c>
      <c r="H227" s="26"/>
      <c r="I227" s="28">
        <f t="shared" si="7"/>
        <v>1599.9999400000002</v>
      </c>
      <c r="J227" s="23" t="s">
        <v>355</v>
      </c>
      <c r="K227" s="23" t="s">
        <v>342</v>
      </c>
    </row>
    <row r="228" spans="1:11" x14ac:dyDescent="0.25">
      <c r="A228" s="23" t="s">
        <v>90</v>
      </c>
      <c r="B228" s="24">
        <v>45713</v>
      </c>
      <c r="C228" s="25" t="s">
        <v>461</v>
      </c>
      <c r="D228" s="30" t="s">
        <v>344</v>
      </c>
      <c r="E228" s="29">
        <v>1</v>
      </c>
      <c r="F228" s="26">
        <v>3263.57</v>
      </c>
      <c r="G228" s="27">
        <v>0.105</v>
      </c>
      <c r="H228" s="26"/>
      <c r="I228" s="28">
        <f t="shared" si="7"/>
        <v>3606.24485</v>
      </c>
      <c r="J228" s="23" t="s">
        <v>355</v>
      </c>
      <c r="K228" s="23" t="s">
        <v>342</v>
      </c>
    </row>
    <row r="229" spans="1:11" x14ac:dyDescent="0.25">
      <c r="A229" s="23" t="s">
        <v>90</v>
      </c>
      <c r="B229" s="24">
        <v>45714</v>
      </c>
      <c r="C229" s="25" t="s">
        <v>462</v>
      </c>
      <c r="D229" s="30" t="s">
        <v>344</v>
      </c>
      <c r="E229" s="29">
        <v>1</v>
      </c>
      <c r="F229" s="26">
        <v>7631.6742000000004</v>
      </c>
      <c r="G229" s="27">
        <v>0.105</v>
      </c>
      <c r="H229" s="26"/>
      <c r="I229" s="28">
        <f>E229*F229*(1+G229)+H229</f>
        <v>8432.9999910000006</v>
      </c>
      <c r="J229" s="23" t="s">
        <v>355</v>
      </c>
      <c r="K229" s="23" t="s">
        <v>342</v>
      </c>
    </row>
    <row r="230" spans="1:11" x14ac:dyDescent="0.25">
      <c r="A230" s="23" t="s">
        <v>90</v>
      </c>
      <c r="B230" s="24">
        <v>45714</v>
      </c>
      <c r="C230" s="25" t="s">
        <v>462</v>
      </c>
      <c r="D230" s="30" t="s">
        <v>391</v>
      </c>
      <c r="E230" s="29">
        <v>1</v>
      </c>
      <c r="F230" s="26">
        <v>677.86599999999999</v>
      </c>
      <c r="G230" s="27">
        <v>0.21</v>
      </c>
      <c r="H230" s="26"/>
      <c r="I230" s="28">
        <f>E230*F230*(1+G230)+H230</f>
        <v>820.21785999999997</v>
      </c>
      <c r="J230" s="23" t="s">
        <v>355</v>
      </c>
      <c r="K230" s="23" t="s">
        <v>342</v>
      </c>
    </row>
    <row r="231" spans="1:11" x14ac:dyDescent="0.25">
      <c r="A231" s="23" t="s">
        <v>90</v>
      </c>
      <c r="B231" s="24">
        <v>45714</v>
      </c>
      <c r="C231" s="25" t="s">
        <v>462</v>
      </c>
      <c r="D231" s="30" t="s">
        <v>370</v>
      </c>
      <c r="E231" s="29">
        <v>1</v>
      </c>
      <c r="F231" s="26">
        <v>6070.5882000000001</v>
      </c>
      <c r="G231" s="27">
        <v>0.105</v>
      </c>
      <c r="H231" s="26"/>
      <c r="I231" s="28">
        <f>E231*F231*(1+G231)+H231</f>
        <v>6707.9999610000004</v>
      </c>
      <c r="J231" s="23" t="s">
        <v>355</v>
      </c>
      <c r="K231" s="23" t="s">
        <v>342</v>
      </c>
    </row>
    <row r="232" spans="1:11" x14ac:dyDescent="0.25">
      <c r="A232" s="23" t="s">
        <v>90</v>
      </c>
      <c r="B232" s="24">
        <v>45714</v>
      </c>
      <c r="C232" s="25" t="s">
        <v>462</v>
      </c>
      <c r="D232" s="30" t="s">
        <v>463</v>
      </c>
      <c r="E232" s="29">
        <v>1</v>
      </c>
      <c r="F232" s="26">
        <v>1528.9256</v>
      </c>
      <c r="G232" s="27">
        <v>0.21</v>
      </c>
      <c r="H232" s="26"/>
      <c r="I232" s="28">
        <f>E232*F232*(1+G232)+H232</f>
        <v>1849.9999760000001</v>
      </c>
      <c r="J232" s="23" t="s">
        <v>355</v>
      </c>
      <c r="K232" s="23" t="s">
        <v>342</v>
      </c>
    </row>
    <row r="233" spans="1:11" x14ac:dyDescent="0.25">
      <c r="A233" s="23" t="s">
        <v>90</v>
      </c>
      <c r="B233" s="24">
        <v>45714</v>
      </c>
      <c r="C233" s="25" t="s">
        <v>464</v>
      </c>
      <c r="D233" s="30" t="s">
        <v>465</v>
      </c>
      <c r="E233" s="29">
        <v>1</v>
      </c>
      <c r="F233" s="26">
        <v>2892.5619999999999</v>
      </c>
      <c r="G233" s="27">
        <v>0.21</v>
      </c>
      <c r="H233" s="26"/>
      <c r="I233" s="28">
        <f t="shared" ref="I233:I237" si="8">E233*F233*(1+G233)+H233</f>
        <v>3500.0000199999999</v>
      </c>
      <c r="J233" s="23" t="s">
        <v>355</v>
      </c>
      <c r="K233" s="23" t="s">
        <v>342</v>
      </c>
    </row>
    <row r="234" spans="1:11" x14ac:dyDescent="0.25">
      <c r="A234" s="23" t="s">
        <v>90</v>
      </c>
      <c r="B234" s="24">
        <v>45714</v>
      </c>
      <c r="C234" s="25" t="s">
        <v>464</v>
      </c>
      <c r="D234" s="30" t="s">
        <v>466</v>
      </c>
      <c r="E234" s="29">
        <v>1</v>
      </c>
      <c r="F234" s="26">
        <v>7479.3388000000004</v>
      </c>
      <c r="G234" s="27">
        <v>0.21</v>
      </c>
      <c r="H234" s="26"/>
      <c r="I234" s="28">
        <f t="shared" si="8"/>
        <v>9049.9999480000006</v>
      </c>
      <c r="J234" s="23" t="s">
        <v>355</v>
      </c>
      <c r="K234" s="23" t="s">
        <v>342</v>
      </c>
    </row>
    <row r="235" spans="1:11" x14ac:dyDescent="0.25">
      <c r="A235" s="23" t="s">
        <v>90</v>
      </c>
      <c r="B235" s="24">
        <v>45715</v>
      </c>
      <c r="C235" s="25" t="s">
        <v>467</v>
      </c>
      <c r="D235" s="30" t="s">
        <v>370</v>
      </c>
      <c r="E235" s="29">
        <v>1</v>
      </c>
      <c r="F235" s="26">
        <v>48169.230799999998</v>
      </c>
      <c r="G235" s="27">
        <v>0.105</v>
      </c>
      <c r="H235" s="26"/>
      <c r="I235" s="28">
        <f t="shared" si="8"/>
        <v>53227.000033999997</v>
      </c>
      <c r="J235" s="23" t="s">
        <v>355</v>
      </c>
      <c r="K235" s="23" t="s">
        <v>342</v>
      </c>
    </row>
    <row r="236" spans="1:11" x14ac:dyDescent="0.25">
      <c r="A236" s="23" t="s">
        <v>90</v>
      </c>
      <c r="B236" s="24">
        <v>45715</v>
      </c>
      <c r="C236" s="25" t="s">
        <v>468</v>
      </c>
      <c r="D236" s="30" t="s">
        <v>360</v>
      </c>
      <c r="E236" s="29">
        <v>1</v>
      </c>
      <c r="F236" s="26">
        <v>1950.4132</v>
      </c>
      <c r="G236" s="27">
        <v>0.21</v>
      </c>
      <c r="H236" s="26"/>
      <c r="I236" s="28">
        <f t="shared" si="8"/>
        <v>2359.9999720000001</v>
      </c>
      <c r="J236" s="23" t="s">
        <v>355</v>
      </c>
      <c r="K236" s="23" t="s">
        <v>342</v>
      </c>
    </row>
    <row r="237" spans="1:11" x14ac:dyDescent="0.25">
      <c r="A237" s="23" t="s">
        <v>90</v>
      </c>
      <c r="B237" s="24">
        <v>45715</v>
      </c>
      <c r="C237" s="25" t="s">
        <v>468</v>
      </c>
      <c r="D237" s="30" t="s">
        <v>416</v>
      </c>
      <c r="E237" s="29">
        <v>1</v>
      </c>
      <c r="F237" s="26">
        <v>3851.2397000000001</v>
      </c>
      <c r="G237" s="27">
        <v>0.21</v>
      </c>
      <c r="H237" s="26"/>
      <c r="I237" s="28">
        <f t="shared" si="8"/>
        <v>4660.0000369999998</v>
      </c>
      <c r="J237" s="23" t="s">
        <v>355</v>
      </c>
      <c r="K237" s="23" t="s">
        <v>342</v>
      </c>
    </row>
    <row r="238" spans="1:11" x14ac:dyDescent="0.25">
      <c r="A238" s="23" t="s">
        <v>90</v>
      </c>
      <c r="B238" s="24">
        <v>45715</v>
      </c>
      <c r="C238" s="25" t="s">
        <v>469</v>
      </c>
      <c r="D238" s="30" t="s">
        <v>383</v>
      </c>
      <c r="E238" s="29">
        <v>1</v>
      </c>
      <c r="F238" s="26">
        <v>16742.081399999999</v>
      </c>
      <c r="G238" s="27">
        <v>0.105</v>
      </c>
      <c r="H238" s="26"/>
      <c r="I238" s="28">
        <f t="shared" si="6"/>
        <v>18499.999947</v>
      </c>
      <c r="J238" s="23" t="s">
        <v>355</v>
      </c>
      <c r="K238" s="23" t="s">
        <v>342</v>
      </c>
    </row>
    <row r="239" spans="1:11" x14ac:dyDescent="0.25">
      <c r="A239" s="23" t="s">
        <v>90</v>
      </c>
      <c r="B239" s="24">
        <v>45715</v>
      </c>
      <c r="C239" s="25" t="s">
        <v>469</v>
      </c>
      <c r="D239" s="30" t="s">
        <v>470</v>
      </c>
      <c r="E239" s="29">
        <v>1</v>
      </c>
      <c r="F239" s="26">
        <v>2173.5536999999999</v>
      </c>
      <c r="G239" s="27">
        <v>0.21</v>
      </c>
      <c r="H239" s="26"/>
      <c r="I239" s="28">
        <f t="shared" si="6"/>
        <v>2629.9999769999999</v>
      </c>
      <c r="J239" s="23" t="s">
        <v>407</v>
      </c>
      <c r="K239" s="23" t="s">
        <v>342</v>
      </c>
    </row>
    <row r="240" spans="1:11" x14ac:dyDescent="0.25">
      <c r="A240" s="23" t="s">
        <v>90</v>
      </c>
      <c r="B240" s="24">
        <v>45715</v>
      </c>
      <c r="C240" s="25" t="s">
        <v>469</v>
      </c>
      <c r="D240" s="30" t="s">
        <v>471</v>
      </c>
      <c r="E240" s="29">
        <v>1</v>
      </c>
      <c r="F240" s="26">
        <v>2685.9504000000002</v>
      </c>
      <c r="G240" s="27">
        <v>0.21</v>
      </c>
      <c r="H240" s="26"/>
      <c r="I240" s="28">
        <f t="shared" si="6"/>
        <v>3249.999984</v>
      </c>
      <c r="J240" s="23" t="s">
        <v>407</v>
      </c>
      <c r="K240" s="23" t="s">
        <v>342</v>
      </c>
    </row>
    <row r="241" spans="1:11" x14ac:dyDescent="0.25">
      <c r="A241" s="23" t="s">
        <v>90</v>
      </c>
      <c r="B241" s="24">
        <v>45715</v>
      </c>
      <c r="C241" s="25" t="s">
        <v>469</v>
      </c>
      <c r="D241" s="30" t="s">
        <v>426</v>
      </c>
      <c r="E241" s="29">
        <v>1</v>
      </c>
      <c r="F241" s="26">
        <v>4504.1322</v>
      </c>
      <c r="G241" s="27">
        <v>0.21</v>
      </c>
      <c r="H241" s="26"/>
      <c r="I241" s="28">
        <f t="shared" si="6"/>
        <v>5449.9999619999999</v>
      </c>
      <c r="J241" s="23" t="s">
        <v>407</v>
      </c>
      <c r="K241" s="23" t="s">
        <v>342</v>
      </c>
    </row>
    <row r="242" spans="1:11" x14ac:dyDescent="0.25">
      <c r="A242" s="23" t="s">
        <v>90</v>
      </c>
      <c r="B242" s="24">
        <v>45715</v>
      </c>
      <c r="C242" s="25" t="s">
        <v>469</v>
      </c>
      <c r="D242" s="30" t="s">
        <v>460</v>
      </c>
      <c r="E242" s="29">
        <v>1</v>
      </c>
      <c r="F242" s="26">
        <v>1818.1818000000001</v>
      </c>
      <c r="G242" s="27">
        <v>0.21</v>
      </c>
      <c r="H242" s="26"/>
      <c r="I242" s="28">
        <f t="shared" si="6"/>
        <v>2199.9999779999998</v>
      </c>
      <c r="J242" s="23" t="s">
        <v>407</v>
      </c>
      <c r="K242" s="23" t="s">
        <v>342</v>
      </c>
    </row>
    <row r="243" spans="1:11" x14ac:dyDescent="0.25">
      <c r="A243" s="23" t="s">
        <v>77</v>
      </c>
      <c r="B243" s="24">
        <v>45717</v>
      </c>
      <c r="C243" s="25" t="s">
        <v>472</v>
      </c>
      <c r="D243" s="30" t="s">
        <v>367</v>
      </c>
      <c r="E243" s="29">
        <v>2</v>
      </c>
      <c r="F243" s="26">
        <v>710.74379999999996</v>
      </c>
      <c r="G243" s="27">
        <v>0.21</v>
      </c>
      <c r="H243" s="26"/>
      <c r="I243" s="28">
        <f t="shared" ref="I243:I247" si="9">E243*F243*(1+G243)+H243</f>
        <v>1719.9999959999998</v>
      </c>
      <c r="J243" s="23" t="s">
        <v>341</v>
      </c>
      <c r="K243" s="23" t="s">
        <v>342</v>
      </c>
    </row>
    <row r="244" spans="1:11" x14ac:dyDescent="0.25">
      <c r="A244" s="23" t="s">
        <v>77</v>
      </c>
      <c r="B244" s="24">
        <v>45717</v>
      </c>
      <c r="C244" s="25" t="s">
        <v>472</v>
      </c>
      <c r="D244" s="30" t="s">
        <v>362</v>
      </c>
      <c r="E244" s="29">
        <v>2</v>
      </c>
      <c r="F244" s="26">
        <v>1033.0579</v>
      </c>
      <c r="G244" s="27">
        <v>0.21</v>
      </c>
      <c r="H244" s="26"/>
      <c r="I244" s="28">
        <f t="shared" si="9"/>
        <v>2500.0001179999999</v>
      </c>
      <c r="J244" s="23" t="s">
        <v>341</v>
      </c>
      <c r="K244" s="23" t="s">
        <v>342</v>
      </c>
    </row>
    <row r="245" spans="1:11" x14ac:dyDescent="0.25">
      <c r="A245" s="23" t="s">
        <v>77</v>
      </c>
      <c r="B245" s="24">
        <v>45717</v>
      </c>
      <c r="C245" s="25" t="s">
        <v>472</v>
      </c>
      <c r="D245" s="30" t="s">
        <v>352</v>
      </c>
      <c r="E245" s="29">
        <v>1</v>
      </c>
      <c r="F245" s="26">
        <v>3595.0412999999999</v>
      </c>
      <c r="G245" s="27">
        <v>0.21</v>
      </c>
      <c r="H245" s="26"/>
      <c r="I245" s="28">
        <f t="shared" si="9"/>
        <v>4349.999973</v>
      </c>
      <c r="J245" s="23" t="s">
        <v>341</v>
      </c>
      <c r="K245" s="23" t="s">
        <v>342</v>
      </c>
    </row>
    <row r="246" spans="1:11" x14ac:dyDescent="0.25">
      <c r="A246" s="23" t="s">
        <v>77</v>
      </c>
      <c r="B246" s="24">
        <v>45717</v>
      </c>
      <c r="C246" s="25" t="s">
        <v>472</v>
      </c>
      <c r="D246" s="30" t="s">
        <v>379</v>
      </c>
      <c r="E246" s="29">
        <v>1</v>
      </c>
      <c r="F246" s="26">
        <v>3677.6860000000001</v>
      </c>
      <c r="G246" s="27">
        <v>0.21</v>
      </c>
      <c r="H246" s="26"/>
      <c r="I246" s="28">
        <f t="shared" si="9"/>
        <v>4450.0000600000003</v>
      </c>
      <c r="J246" s="23" t="s">
        <v>341</v>
      </c>
      <c r="K246" s="23" t="s">
        <v>342</v>
      </c>
    </row>
    <row r="247" spans="1:11" x14ac:dyDescent="0.25">
      <c r="A247" s="23" t="s">
        <v>77</v>
      </c>
      <c r="B247" s="24">
        <v>45717</v>
      </c>
      <c r="C247" s="25" t="s">
        <v>472</v>
      </c>
      <c r="D247" s="30" t="s">
        <v>349</v>
      </c>
      <c r="E247" s="29">
        <v>3</v>
      </c>
      <c r="F247" s="26">
        <v>847.10739999999998</v>
      </c>
      <c r="G247" s="27">
        <v>0.21</v>
      </c>
      <c r="H247" s="26"/>
      <c r="I247" s="28">
        <f t="shared" si="9"/>
        <v>3074.9998620000001</v>
      </c>
      <c r="J247" s="23" t="s">
        <v>341</v>
      </c>
      <c r="K247" s="23" t="s">
        <v>342</v>
      </c>
    </row>
    <row r="248" spans="1:11" x14ac:dyDescent="0.25">
      <c r="A248" s="23" t="s">
        <v>77</v>
      </c>
      <c r="B248" s="24">
        <v>45717</v>
      </c>
      <c r="C248" s="25" t="s">
        <v>472</v>
      </c>
      <c r="D248" s="30" t="s">
        <v>344</v>
      </c>
      <c r="E248" s="29">
        <v>1</v>
      </c>
      <c r="F248" s="26">
        <v>9580.0905000000002</v>
      </c>
      <c r="G248" s="27">
        <v>0.105</v>
      </c>
      <c r="H248" s="26"/>
      <c r="I248" s="28">
        <f>E248*F248*(1+G248)+H248</f>
        <v>10586.000002500001</v>
      </c>
      <c r="J248" s="23" t="s">
        <v>341</v>
      </c>
      <c r="K248" s="23" t="s">
        <v>342</v>
      </c>
    </row>
    <row r="249" spans="1:11" x14ac:dyDescent="0.25">
      <c r="A249" s="23" t="s">
        <v>77</v>
      </c>
      <c r="B249" s="24">
        <v>45717</v>
      </c>
      <c r="C249" s="25" t="s">
        <v>473</v>
      </c>
      <c r="D249" s="30" t="s">
        <v>360</v>
      </c>
      <c r="E249" s="29">
        <v>2</v>
      </c>
      <c r="F249" s="26">
        <v>933.88430000000005</v>
      </c>
      <c r="G249" s="27">
        <v>0.21</v>
      </c>
      <c r="H249" s="26"/>
      <c r="I249" s="28">
        <f t="shared" ref="I249:I251" si="10">E249*F249*(1+G249)+H249</f>
        <v>2260.0000060000002</v>
      </c>
      <c r="J249" s="23" t="s">
        <v>355</v>
      </c>
      <c r="K249" s="23" t="s">
        <v>342</v>
      </c>
    </row>
    <row r="250" spans="1:11" x14ac:dyDescent="0.25">
      <c r="A250" s="23" t="s">
        <v>77</v>
      </c>
      <c r="B250" s="24">
        <v>45717</v>
      </c>
      <c r="C250" s="25" t="s">
        <v>473</v>
      </c>
      <c r="D250" s="30" t="s">
        <v>344</v>
      </c>
      <c r="E250" s="29">
        <v>1</v>
      </c>
      <c r="F250" s="26">
        <v>760.18100000000004</v>
      </c>
      <c r="G250" s="27">
        <v>0.105</v>
      </c>
      <c r="H250" s="26"/>
      <c r="I250" s="28">
        <f t="shared" si="10"/>
        <v>840.00000499999999</v>
      </c>
      <c r="J250" s="23" t="s">
        <v>355</v>
      </c>
      <c r="K250" s="23" t="s">
        <v>342</v>
      </c>
    </row>
    <row r="251" spans="1:11" x14ac:dyDescent="0.25">
      <c r="A251" s="23" t="s">
        <v>77</v>
      </c>
      <c r="B251" s="24">
        <v>45717</v>
      </c>
      <c r="C251" s="25" t="s">
        <v>473</v>
      </c>
      <c r="D251" s="30" t="s">
        <v>431</v>
      </c>
      <c r="E251" s="29">
        <v>1</v>
      </c>
      <c r="F251" s="26">
        <v>1537.1901</v>
      </c>
      <c r="G251" s="27">
        <v>0.21</v>
      </c>
      <c r="H251" s="26"/>
      <c r="I251" s="28">
        <f t="shared" si="10"/>
        <v>1860.0000210000001</v>
      </c>
      <c r="J251" s="23" t="s">
        <v>355</v>
      </c>
      <c r="K251" s="23" t="s">
        <v>342</v>
      </c>
    </row>
    <row r="252" spans="1:11" x14ac:dyDescent="0.25">
      <c r="A252" s="23" t="s">
        <v>77</v>
      </c>
      <c r="B252" s="24">
        <v>45717</v>
      </c>
      <c r="C252" s="25" t="s">
        <v>473</v>
      </c>
      <c r="D252" s="30" t="s">
        <v>391</v>
      </c>
      <c r="E252" s="29">
        <v>1</v>
      </c>
      <c r="F252" s="26">
        <v>1280.9917</v>
      </c>
      <c r="G252" s="27">
        <v>0.21</v>
      </c>
      <c r="H252" s="26"/>
      <c r="I252" s="28">
        <f t="shared" ref="I252" si="11">E252*F252*(1+G252)+H252</f>
        <v>1549.999957</v>
      </c>
      <c r="J252" s="23" t="s">
        <v>355</v>
      </c>
      <c r="K252" s="23" t="s">
        <v>342</v>
      </c>
    </row>
    <row r="253" spans="1:11" x14ac:dyDescent="0.25">
      <c r="A253" s="23" t="s">
        <v>77</v>
      </c>
      <c r="B253" s="24">
        <v>45720</v>
      </c>
      <c r="C253" s="25" t="s">
        <v>474</v>
      </c>
      <c r="D253" s="30" t="s">
        <v>383</v>
      </c>
      <c r="E253" s="29">
        <v>1</v>
      </c>
      <c r="F253" s="26">
        <v>16742.080000000002</v>
      </c>
      <c r="G253" s="27">
        <v>0.105</v>
      </c>
      <c r="H253" s="26"/>
      <c r="I253" s="28">
        <f>E253*F253*(1+G253)+H253</f>
        <v>18499.9984</v>
      </c>
      <c r="J253" s="23" t="s">
        <v>355</v>
      </c>
      <c r="K253" s="23" t="s">
        <v>342</v>
      </c>
    </row>
    <row r="254" spans="1:11" x14ac:dyDescent="0.25">
      <c r="A254" s="23" t="s">
        <v>77</v>
      </c>
      <c r="B254" s="24">
        <v>45720</v>
      </c>
      <c r="C254" s="25" t="s">
        <v>475</v>
      </c>
      <c r="D254" s="30" t="s">
        <v>343</v>
      </c>
      <c r="E254" s="29">
        <v>1</v>
      </c>
      <c r="F254" s="26">
        <v>1348.1463000000001</v>
      </c>
      <c r="G254" s="27">
        <v>0.105</v>
      </c>
      <c r="H254" s="26"/>
      <c r="I254" s="28">
        <f t="shared" ref="I254:I255" si="12">E254*F254*(1+G254)+H254</f>
        <v>1489.7016615</v>
      </c>
      <c r="J254" s="23" t="s">
        <v>355</v>
      </c>
      <c r="K254" s="23" t="s">
        <v>342</v>
      </c>
    </row>
    <row r="255" spans="1:11" x14ac:dyDescent="0.25">
      <c r="A255" s="23" t="s">
        <v>77</v>
      </c>
      <c r="B255" s="24">
        <v>45720</v>
      </c>
      <c r="C255" s="25" t="s">
        <v>475</v>
      </c>
      <c r="D255" s="30" t="s">
        <v>363</v>
      </c>
      <c r="E255" s="29">
        <v>1</v>
      </c>
      <c r="F255" s="31">
        <v>3672.7273</v>
      </c>
      <c r="G255" s="32">
        <v>0.21</v>
      </c>
      <c r="H255" s="31"/>
      <c r="I255" s="33">
        <f t="shared" si="12"/>
        <v>4444.0000330000003</v>
      </c>
      <c r="J255" s="1" t="s">
        <v>355</v>
      </c>
      <c r="K255" s="23" t="s">
        <v>342</v>
      </c>
    </row>
    <row r="256" spans="1:11" x14ac:dyDescent="0.25">
      <c r="A256" s="23" t="s">
        <v>77</v>
      </c>
      <c r="B256" s="24">
        <v>45720</v>
      </c>
      <c r="C256" s="25" t="s">
        <v>475</v>
      </c>
      <c r="D256" s="30" t="s">
        <v>363</v>
      </c>
      <c r="E256" s="29">
        <v>1</v>
      </c>
      <c r="F256" s="26">
        <v>4219.0083000000004</v>
      </c>
      <c r="G256" s="27">
        <v>0.21</v>
      </c>
      <c r="H256" s="26"/>
      <c r="I256" s="28">
        <f>E256*F256*(1+G256)+H256</f>
        <v>5105.000043</v>
      </c>
      <c r="J256" s="23" t="s">
        <v>355</v>
      </c>
      <c r="K256" s="23" t="s">
        <v>342</v>
      </c>
    </row>
    <row r="257" spans="1:11" x14ac:dyDescent="0.25">
      <c r="A257" s="23" t="s">
        <v>77</v>
      </c>
      <c r="B257" s="24">
        <v>45720</v>
      </c>
      <c r="C257" s="25" t="s">
        <v>475</v>
      </c>
      <c r="D257" s="30" t="s">
        <v>391</v>
      </c>
      <c r="E257" s="29">
        <v>1</v>
      </c>
      <c r="F257" s="26">
        <v>677.68600000000004</v>
      </c>
      <c r="G257" s="27">
        <v>0.21</v>
      </c>
      <c r="H257" s="26"/>
      <c r="I257" s="28">
        <f>E257*F257*(1+G257)+H257</f>
        <v>820.00005999999996</v>
      </c>
      <c r="J257" s="23" t="s">
        <v>355</v>
      </c>
      <c r="K257" s="23" t="s">
        <v>342</v>
      </c>
    </row>
    <row r="258" spans="1:11" x14ac:dyDescent="0.25">
      <c r="A258" s="23" t="s">
        <v>77</v>
      </c>
      <c r="B258" s="24">
        <v>45721</v>
      </c>
      <c r="C258" s="25" t="s">
        <v>476</v>
      </c>
      <c r="D258" s="30" t="s">
        <v>380</v>
      </c>
      <c r="E258" s="29">
        <v>1</v>
      </c>
      <c r="F258" s="26">
        <v>2991.7354999999998</v>
      </c>
      <c r="G258" s="27">
        <v>0.21</v>
      </c>
      <c r="H258" s="26"/>
      <c r="I258" s="28">
        <f t="shared" ref="I258:I260" si="13">E258*F258*(1+G258)+H258</f>
        <v>3619.9999549999998</v>
      </c>
      <c r="J258" s="1" t="s">
        <v>355</v>
      </c>
      <c r="K258" s="23" t="s">
        <v>342</v>
      </c>
    </row>
    <row r="259" spans="1:11" x14ac:dyDescent="0.25">
      <c r="A259" s="23" t="s">
        <v>77</v>
      </c>
      <c r="B259" s="24">
        <v>45721</v>
      </c>
      <c r="C259" s="25" t="s">
        <v>476</v>
      </c>
      <c r="D259" s="30" t="s">
        <v>351</v>
      </c>
      <c r="E259" s="29">
        <v>1</v>
      </c>
      <c r="F259" s="31">
        <v>1322.3140000000001</v>
      </c>
      <c r="G259" s="32">
        <v>0.21</v>
      </c>
      <c r="H259" s="31"/>
      <c r="I259" s="33">
        <f t="shared" si="13"/>
        <v>1599.9999400000002</v>
      </c>
      <c r="J259" s="23" t="s">
        <v>355</v>
      </c>
      <c r="K259" s="23" t="s">
        <v>342</v>
      </c>
    </row>
    <row r="260" spans="1:11" x14ac:dyDescent="0.25">
      <c r="A260" s="23" t="s">
        <v>77</v>
      </c>
      <c r="B260" s="24">
        <v>45721</v>
      </c>
      <c r="C260" s="25" t="s">
        <v>476</v>
      </c>
      <c r="D260" s="30" t="s">
        <v>344</v>
      </c>
      <c r="E260" s="29">
        <v>1</v>
      </c>
      <c r="F260" s="31">
        <v>2156.5610999999999</v>
      </c>
      <c r="G260" s="32">
        <v>0.105</v>
      </c>
      <c r="H260" s="31"/>
      <c r="I260" s="33">
        <f t="shared" si="13"/>
        <v>2383.0000154999998</v>
      </c>
      <c r="J260" s="23" t="s">
        <v>355</v>
      </c>
      <c r="K260" s="23" t="s">
        <v>342</v>
      </c>
    </row>
    <row r="261" spans="1:11" x14ac:dyDescent="0.25">
      <c r="A261" s="23" t="s">
        <v>77</v>
      </c>
      <c r="B261" s="24">
        <v>45722</v>
      </c>
      <c r="C261" s="25" t="s">
        <v>477</v>
      </c>
      <c r="D261" s="30" t="s">
        <v>357</v>
      </c>
      <c r="E261" s="29">
        <v>1</v>
      </c>
      <c r="F261" s="26">
        <v>706.61159999999995</v>
      </c>
      <c r="G261" s="27">
        <v>0.21</v>
      </c>
      <c r="H261" s="26"/>
      <c r="I261" s="28">
        <f t="shared" ref="I261:I264" si="14">E261*F261*(1+G261)+H261</f>
        <v>855.00003599999991</v>
      </c>
      <c r="J261" s="23" t="s">
        <v>355</v>
      </c>
      <c r="K261" s="23" t="s">
        <v>342</v>
      </c>
    </row>
    <row r="262" spans="1:11" x14ac:dyDescent="0.25">
      <c r="A262" s="23" t="s">
        <v>77</v>
      </c>
      <c r="B262" s="24">
        <v>45722</v>
      </c>
      <c r="C262" s="25" t="s">
        <v>477</v>
      </c>
      <c r="D262" s="30" t="s">
        <v>370</v>
      </c>
      <c r="E262" s="29">
        <v>1</v>
      </c>
      <c r="F262" s="31">
        <v>25886.877799999998</v>
      </c>
      <c r="G262" s="32">
        <v>0.105</v>
      </c>
      <c r="H262" s="31"/>
      <c r="I262" s="33">
        <f t="shared" si="14"/>
        <v>28604.999968999997</v>
      </c>
      <c r="J262" s="23" t="s">
        <v>355</v>
      </c>
      <c r="K262" s="23" t="s">
        <v>342</v>
      </c>
    </row>
    <row r="263" spans="1:11" x14ac:dyDescent="0.25">
      <c r="A263" s="23" t="s">
        <v>77</v>
      </c>
      <c r="B263" s="24">
        <v>45722</v>
      </c>
      <c r="C263" s="25" t="s">
        <v>477</v>
      </c>
      <c r="D263" s="30" t="s">
        <v>370</v>
      </c>
      <c r="E263" s="29">
        <v>1</v>
      </c>
      <c r="F263" s="31">
        <v>22694.117600000001</v>
      </c>
      <c r="G263" s="32">
        <v>0.105</v>
      </c>
      <c r="H263" s="31"/>
      <c r="I263" s="33">
        <f t="shared" si="14"/>
        <v>25076.999948000001</v>
      </c>
      <c r="J263" s="23" t="s">
        <v>355</v>
      </c>
      <c r="K263" s="23" t="s">
        <v>342</v>
      </c>
    </row>
    <row r="264" spans="1:11" x14ac:dyDescent="0.25">
      <c r="A264" s="23" t="s">
        <v>77</v>
      </c>
      <c r="B264" s="24">
        <v>45722</v>
      </c>
      <c r="C264" s="25" t="s">
        <v>477</v>
      </c>
      <c r="D264" s="30" t="s">
        <v>383</v>
      </c>
      <c r="E264" s="29">
        <v>1</v>
      </c>
      <c r="F264" s="31">
        <v>16742.081399999999</v>
      </c>
      <c r="G264" s="32">
        <v>0.105</v>
      </c>
      <c r="H264" s="31"/>
      <c r="I264" s="33">
        <f t="shared" si="14"/>
        <v>18499.999947</v>
      </c>
      <c r="J264" s="23" t="s">
        <v>355</v>
      </c>
      <c r="K264" s="23" t="s">
        <v>342</v>
      </c>
    </row>
    <row r="265" spans="1:11" x14ac:dyDescent="0.25">
      <c r="A265" s="23" t="s">
        <v>77</v>
      </c>
      <c r="B265" s="24">
        <v>45723</v>
      </c>
      <c r="C265" s="25" t="s">
        <v>478</v>
      </c>
      <c r="D265" s="30" t="s">
        <v>363</v>
      </c>
      <c r="E265" s="29">
        <v>1</v>
      </c>
      <c r="F265" s="26">
        <v>2390.9090999999999</v>
      </c>
      <c r="G265" s="27">
        <v>0.21</v>
      </c>
      <c r="H265" s="26"/>
      <c r="I265" s="28">
        <f t="shared" ref="I265:I269" si="15">E265*F265*(1+G265)+H265</f>
        <v>2893.0000109999996</v>
      </c>
      <c r="J265" s="23" t="s">
        <v>355</v>
      </c>
      <c r="K265" s="23" t="s">
        <v>342</v>
      </c>
    </row>
    <row r="266" spans="1:11" x14ac:dyDescent="0.25">
      <c r="A266" s="23" t="s">
        <v>77</v>
      </c>
      <c r="B266" s="24">
        <v>45723</v>
      </c>
      <c r="C266" s="25" t="s">
        <v>478</v>
      </c>
      <c r="D266" s="30" t="s">
        <v>426</v>
      </c>
      <c r="E266" s="29">
        <v>1</v>
      </c>
      <c r="F266" s="31">
        <v>4504.1322</v>
      </c>
      <c r="G266" s="32">
        <v>0.21</v>
      </c>
      <c r="H266" s="31"/>
      <c r="I266" s="33">
        <f t="shared" si="15"/>
        <v>5449.9999619999999</v>
      </c>
      <c r="J266" s="23" t="s">
        <v>355</v>
      </c>
      <c r="K266" s="23" t="s">
        <v>342</v>
      </c>
    </row>
    <row r="267" spans="1:11" x14ac:dyDescent="0.25">
      <c r="A267" s="23" t="s">
        <v>77</v>
      </c>
      <c r="B267" s="24">
        <v>45723</v>
      </c>
      <c r="C267" s="25" t="s">
        <v>478</v>
      </c>
      <c r="D267" s="30" t="s">
        <v>352</v>
      </c>
      <c r="E267" s="29">
        <v>1</v>
      </c>
      <c r="F267" s="31">
        <v>3595.0412999999999</v>
      </c>
      <c r="G267" s="32">
        <v>0.21</v>
      </c>
      <c r="H267" s="31"/>
      <c r="I267" s="33">
        <f t="shared" si="15"/>
        <v>4349.999973</v>
      </c>
      <c r="J267" s="23" t="s">
        <v>355</v>
      </c>
      <c r="K267" s="23" t="s">
        <v>342</v>
      </c>
    </row>
    <row r="268" spans="1:11" x14ac:dyDescent="0.25">
      <c r="A268" s="23" t="s">
        <v>77</v>
      </c>
      <c r="B268" s="24">
        <v>45723</v>
      </c>
      <c r="C268" s="25" t="s">
        <v>478</v>
      </c>
      <c r="D268" s="30" t="s">
        <v>351</v>
      </c>
      <c r="E268" s="29">
        <v>1</v>
      </c>
      <c r="F268" s="31">
        <v>1322.3140000000001</v>
      </c>
      <c r="G268" s="32">
        <v>0.21</v>
      </c>
      <c r="H268" s="31"/>
      <c r="I268" s="33">
        <f t="shared" si="15"/>
        <v>1599.9999400000002</v>
      </c>
      <c r="J268" s="23" t="s">
        <v>355</v>
      </c>
      <c r="K268" s="23" t="s">
        <v>342</v>
      </c>
    </row>
    <row r="269" spans="1:11" x14ac:dyDescent="0.25">
      <c r="A269" s="23" t="s">
        <v>77</v>
      </c>
      <c r="B269" s="24">
        <v>45723</v>
      </c>
      <c r="C269" s="25" t="s">
        <v>478</v>
      </c>
      <c r="D269" s="30" t="s">
        <v>344</v>
      </c>
      <c r="E269" s="29">
        <v>1</v>
      </c>
      <c r="F269" s="31">
        <v>2772.8507</v>
      </c>
      <c r="G269" s="32">
        <v>0.105</v>
      </c>
      <c r="H269" s="31"/>
      <c r="I269" s="33">
        <f t="shared" si="15"/>
        <v>3064.0000234999998</v>
      </c>
      <c r="J269" s="23" t="s">
        <v>355</v>
      </c>
      <c r="K269" s="23" t="s">
        <v>342</v>
      </c>
    </row>
    <row r="270" spans="1:11" x14ac:dyDescent="0.25">
      <c r="A270" s="23" t="s">
        <v>77</v>
      </c>
      <c r="B270" s="24">
        <v>45723</v>
      </c>
      <c r="C270" s="25" t="s">
        <v>478</v>
      </c>
      <c r="D270" s="30" t="s">
        <v>409</v>
      </c>
      <c r="E270" s="29">
        <v>2</v>
      </c>
      <c r="F270" s="26">
        <v>1115.7025000000001</v>
      </c>
      <c r="G270" s="27">
        <v>0.21</v>
      </c>
      <c r="H270" s="26"/>
      <c r="I270" s="28">
        <f>E270*F270*(1+G270)+H270</f>
        <v>2700.0000500000001</v>
      </c>
      <c r="J270" s="23" t="s">
        <v>355</v>
      </c>
      <c r="K270" s="23" t="s">
        <v>342</v>
      </c>
    </row>
    <row r="271" spans="1:11" x14ac:dyDescent="0.25">
      <c r="A271" s="23" t="s">
        <v>77</v>
      </c>
      <c r="B271" s="24">
        <v>45724</v>
      </c>
      <c r="C271" s="25" t="s">
        <v>479</v>
      </c>
      <c r="D271" s="30" t="s">
        <v>367</v>
      </c>
      <c r="E271" s="29">
        <v>1</v>
      </c>
      <c r="F271" s="26">
        <v>3140.4958999999999</v>
      </c>
      <c r="G271" s="27">
        <v>0.21</v>
      </c>
      <c r="H271" s="26"/>
      <c r="I271" s="28">
        <f t="shared" ref="I271:I273" si="16">E271*F271*(1+G271)+H271</f>
        <v>3800.0000389999996</v>
      </c>
      <c r="J271" s="23" t="s">
        <v>355</v>
      </c>
      <c r="K271" s="23" t="s">
        <v>342</v>
      </c>
    </row>
    <row r="272" spans="1:11" x14ac:dyDescent="0.25">
      <c r="A272" s="1" t="s">
        <v>77</v>
      </c>
      <c r="B272" s="38">
        <v>45724</v>
      </c>
      <c r="C272" s="25" t="s">
        <v>479</v>
      </c>
      <c r="D272" s="30" t="s">
        <v>362</v>
      </c>
      <c r="E272" s="29">
        <v>2</v>
      </c>
      <c r="F272" s="31">
        <v>1033.0579</v>
      </c>
      <c r="G272" s="32">
        <v>0.21</v>
      </c>
      <c r="H272" s="31"/>
      <c r="I272" s="33">
        <f t="shared" si="16"/>
        <v>2500.0001179999999</v>
      </c>
      <c r="J272" s="23" t="s">
        <v>355</v>
      </c>
      <c r="K272" s="23" t="s">
        <v>342</v>
      </c>
    </row>
    <row r="273" spans="1:11" x14ac:dyDescent="0.25">
      <c r="A273" s="1" t="s">
        <v>77</v>
      </c>
      <c r="B273" s="38">
        <v>45724</v>
      </c>
      <c r="C273" s="25" t="s">
        <v>479</v>
      </c>
      <c r="D273" s="30" t="s">
        <v>391</v>
      </c>
      <c r="E273" s="29">
        <v>2</v>
      </c>
      <c r="F273" s="31">
        <v>1280.9917</v>
      </c>
      <c r="G273" s="32">
        <v>0.21</v>
      </c>
      <c r="H273" s="31"/>
      <c r="I273" s="33">
        <f t="shared" si="16"/>
        <v>3099.999914</v>
      </c>
      <c r="J273" s="23" t="s">
        <v>355</v>
      </c>
      <c r="K273" s="23" t="s">
        <v>342</v>
      </c>
    </row>
    <row r="274" spans="1:11" x14ac:dyDescent="0.25">
      <c r="A274" s="23" t="s">
        <v>77</v>
      </c>
      <c r="B274" s="24">
        <v>45724</v>
      </c>
      <c r="C274" s="25" t="s">
        <v>479</v>
      </c>
      <c r="D274" s="30" t="s">
        <v>360</v>
      </c>
      <c r="E274" s="29">
        <v>3</v>
      </c>
      <c r="F274" s="26">
        <v>950.13199999999995</v>
      </c>
      <c r="G274" s="27">
        <v>0.21</v>
      </c>
      <c r="H274" s="26"/>
      <c r="I274" s="28">
        <f t="shared" ref="I274:I283" si="17">E274*F274*(1+G274)+H274</f>
        <v>3448.9791599999994</v>
      </c>
      <c r="J274" s="23" t="s">
        <v>355</v>
      </c>
      <c r="K274" s="23" t="s">
        <v>342</v>
      </c>
    </row>
    <row r="275" spans="1:11" x14ac:dyDescent="0.25">
      <c r="A275" s="23" t="s">
        <v>77</v>
      </c>
      <c r="B275" s="24">
        <v>45724</v>
      </c>
      <c r="C275" s="25" t="s">
        <v>479</v>
      </c>
      <c r="D275" s="30" t="s">
        <v>344</v>
      </c>
      <c r="E275" s="29">
        <v>1</v>
      </c>
      <c r="F275" s="26">
        <v>7552.0361999999996</v>
      </c>
      <c r="G275" s="27">
        <v>0.105</v>
      </c>
      <c r="H275" s="26"/>
      <c r="I275" s="28">
        <f t="shared" si="17"/>
        <v>8345.0000009999985</v>
      </c>
      <c r="J275" s="23" t="s">
        <v>355</v>
      </c>
      <c r="K275" s="23" t="s">
        <v>342</v>
      </c>
    </row>
    <row r="276" spans="1:11" x14ac:dyDescent="0.25">
      <c r="A276" s="23" t="s">
        <v>77</v>
      </c>
      <c r="B276" s="24">
        <v>45724</v>
      </c>
      <c r="C276" s="25" t="s">
        <v>479</v>
      </c>
      <c r="D276" s="30" t="s">
        <v>354</v>
      </c>
      <c r="E276" s="29">
        <v>1</v>
      </c>
      <c r="F276" s="26">
        <v>1132.23144</v>
      </c>
      <c r="G276" s="27">
        <v>0.21</v>
      </c>
      <c r="H276" s="26"/>
      <c r="I276" s="28">
        <f t="shared" si="17"/>
        <v>1370.0000424</v>
      </c>
      <c r="J276" s="23" t="s">
        <v>355</v>
      </c>
      <c r="K276" s="23" t="s">
        <v>342</v>
      </c>
    </row>
    <row r="277" spans="1:11" x14ac:dyDescent="0.25">
      <c r="A277" s="23" t="s">
        <v>77</v>
      </c>
      <c r="B277" s="24">
        <v>45724</v>
      </c>
      <c r="C277" s="25" t="s">
        <v>479</v>
      </c>
      <c r="D277" s="30" t="s">
        <v>445</v>
      </c>
      <c r="E277" s="29">
        <v>1</v>
      </c>
      <c r="F277" s="26">
        <v>1272.7273</v>
      </c>
      <c r="G277" s="27">
        <v>0.21</v>
      </c>
      <c r="H277" s="26"/>
      <c r="I277" s="28">
        <f t="shared" si="17"/>
        <v>1540.000033</v>
      </c>
      <c r="J277" s="23" t="s">
        <v>355</v>
      </c>
      <c r="K277" s="23" t="s">
        <v>342</v>
      </c>
    </row>
    <row r="278" spans="1:11" x14ac:dyDescent="0.25">
      <c r="A278" s="23" t="s">
        <v>77</v>
      </c>
      <c r="B278" s="24">
        <v>45724</v>
      </c>
      <c r="C278" s="25" t="s">
        <v>479</v>
      </c>
      <c r="D278" s="30" t="s">
        <v>480</v>
      </c>
      <c r="E278" s="29">
        <v>1</v>
      </c>
      <c r="F278" s="26">
        <v>1198.3471</v>
      </c>
      <c r="G278" s="27">
        <v>0.21</v>
      </c>
      <c r="H278" s="26"/>
      <c r="I278" s="28">
        <f t="shared" si="17"/>
        <v>1449.9999909999999</v>
      </c>
      <c r="J278" s="23" t="s">
        <v>355</v>
      </c>
      <c r="K278" s="23" t="s">
        <v>342</v>
      </c>
    </row>
    <row r="279" spans="1:11" x14ac:dyDescent="0.25">
      <c r="A279" s="23" t="s">
        <v>77</v>
      </c>
      <c r="B279" s="24">
        <v>45724</v>
      </c>
      <c r="C279" s="25" t="s">
        <v>479</v>
      </c>
      <c r="D279" s="30" t="s">
        <v>422</v>
      </c>
      <c r="E279" s="29">
        <v>1</v>
      </c>
      <c r="F279" s="26">
        <v>876.03309999999999</v>
      </c>
      <c r="G279" s="27">
        <v>0.21</v>
      </c>
      <c r="H279" s="26"/>
      <c r="I279" s="28">
        <f t="shared" si="17"/>
        <v>1060.000051</v>
      </c>
      <c r="J279" s="23" t="s">
        <v>355</v>
      </c>
      <c r="K279" s="23" t="s">
        <v>342</v>
      </c>
    </row>
    <row r="280" spans="1:11" x14ac:dyDescent="0.25">
      <c r="A280" s="23" t="s">
        <v>77</v>
      </c>
      <c r="B280" s="24">
        <v>45724</v>
      </c>
      <c r="C280" s="25" t="s">
        <v>479</v>
      </c>
      <c r="D280" s="30" t="s">
        <v>357</v>
      </c>
      <c r="E280" s="29">
        <v>1</v>
      </c>
      <c r="F280" s="26">
        <v>1223.1405</v>
      </c>
      <c r="G280" s="27">
        <v>0.21</v>
      </c>
      <c r="H280" s="26"/>
      <c r="I280" s="28">
        <f t="shared" si="17"/>
        <v>1480.0000049999999</v>
      </c>
      <c r="J280" s="23" t="s">
        <v>355</v>
      </c>
      <c r="K280" s="23" t="s">
        <v>342</v>
      </c>
    </row>
    <row r="281" spans="1:11" x14ac:dyDescent="0.25">
      <c r="A281" s="23" t="s">
        <v>77</v>
      </c>
      <c r="B281" s="24">
        <v>45724</v>
      </c>
      <c r="C281" s="25" t="s">
        <v>479</v>
      </c>
      <c r="D281" s="30" t="s">
        <v>370</v>
      </c>
      <c r="E281" s="29">
        <v>1</v>
      </c>
      <c r="F281" s="26">
        <v>16012.6697</v>
      </c>
      <c r="G281" s="27">
        <v>0.105</v>
      </c>
      <c r="H281" s="26"/>
      <c r="I281" s="28">
        <f t="shared" si="17"/>
        <v>17694.000018499999</v>
      </c>
      <c r="J281" s="23" t="s">
        <v>355</v>
      </c>
      <c r="K281" s="23" t="s">
        <v>342</v>
      </c>
    </row>
    <row r="282" spans="1:11" x14ac:dyDescent="0.25">
      <c r="A282" s="23" t="s">
        <v>77</v>
      </c>
      <c r="B282" s="24">
        <v>45724</v>
      </c>
      <c r="C282" s="25" t="s">
        <v>479</v>
      </c>
      <c r="D282" s="30" t="s">
        <v>345</v>
      </c>
      <c r="E282" s="29">
        <v>1</v>
      </c>
      <c r="F282" s="26">
        <v>1272.7273</v>
      </c>
      <c r="G282" s="27">
        <v>0.21</v>
      </c>
      <c r="H282" s="26"/>
      <c r="I282" s="28">
        <f t="shared" si="17"/>
        <v>1540.000033</v>
      </c>
      <c r="J282" s="23" t="s">
        <v>355</v>
      </c>
      <c r="K282" s="23" t="s">
        <v>342</v>
      </c>
    </row>
    <row r="283" spans="1:11" x14ac:dyDescent="0.25">
      <c r="A283" s="23" t="s">
        <v>77</v>
      </c>
      <c r="B283" s="24">
        <v>45724</v>
      </c>
      <c r="C283" s="25" t="s">
        <v>479</v>
      </c>
      <c r="D283" s="30" t="s">
        <v>351</v>
      </c>
      <c r="E283" s="29">
        <v>1</v>
      </c>
      <c r="F283" s="26">
        <v>1322.3140000000001</v>
      </c>
      <c r="G283" s="27">
        <v>0.21</v>
      </c>
      <c r="H283" s="26"/>
      <c r="I283" s="28">
        <f t="shared" si="17"/>
        <v>1599.9999400000002</v>
      </c>
      <c r="J283" s="23" t="s">
        <v>355</v>
      </c>
      <c r="K283" s="23" t="s">
        <v>342</v>
      </c>
    </row>
    <row r="284" spans="1:11" x14ac:dyDescent="0.25">
      <c r="A284" s="23" t="s">
        <v>77</v>
      </c>
      <c r="B284" s="24">
        <v>45724</v>
      </c>
      <c r="C284" s="25" t="s">
        <v>481</v>
      </c>
      <c r="D284" s="30" t="s">
        <v>360</v>
      </c>
      <c r="E284" s="29">
        <v>1</v>
      </c>
      <c r="F284" s="26">
        <v>1950.4132</v>
      </c>
      <c r="G284" s="27">
        <v>0.21</v>
      </c>
      <c r="H284" s="26"/>
      <c r="I284" s="28">
        <f t="shared" ref="I284:I285" si="18">E284*F284*(1+G284)+H284</f>
        <v>2359.9999720000001</v>
      </c>
      <c r="J284" s="23" t="s">
        <v>355</v>
      </c>
      <c r="K284" s="23" t="s">
        <v>342</v>
      </c>
    </row>
    <row r="285" spans="1:11" x14ac:dyDescent="0.25">
      <c r="A285" s="23" t="s">
        <v>77</v>
      </c>
      <c r="B285" s="24">
        <v>45724</v>
      </c>
      <c r="C285" s="25" t="s">
        <v>481</v>
      </c>
      <c r="D285" s="30" t="s">
        <v>471</v>
      </c>
      <c r="E285" s="29">
        <v>2</v>
      </c>
      <c r="F285" s="31">
        <v>2685.0504999999998</v>
      </c>
      <c r="G285" s="32">
        <v>0.21</v>
      </c>
      <c r="H285" s="31"/>
      <c r="I285" s="33">
        <f t="shared" si="18"/>
        <v>6497.8222099999994</v>
      </c>
      <c r="J285" s="23" t="s">
        <v>355</v>
      </c>
      <c r="K285" s="23" t="s">
        <v>342</v>
      </c>
    </row>
    <row r="286" spans="1:11" x14ac:dyDescent="0.25">
      <c r="A286" s="23" t="s">
        <v>77</v>
      </c>
      <c r="B286" s="24">
        <v>45727</v>
      </c>
      <c r="C286" s="25" t="s">
        <v>482</v>
      </c>
      <c r="D286" s="30" t="s">
        <v>483</v>
      </c>
      <c r="E286" s="29">
        <v>1</v>
      </c>
      <c r="F286" s="26">
        <v>1033.0579</v>
      </c>
      <c r="G286" s="27">
        <v>0.21</v>
      </c>
      <c r="H286" s="26"/>
      <c r="I286" s="28">
        <f t="shared" ref="I286:I297" si="19">E286*F286*(1+G286)+H286</f>
        <v>1250.000059</v>
      </c>
      <c r="J286" s="23" t="s">
        <v>355</v>
      </c>
      <c r="K286" s="23" t="s">
        <v>342</v>
      </c>
    </row>
    <row r="287" spans="1:11" x14ac:dyDescent="0.25">
      <c r="A287" s="23" t="s">
        <v>77</v>
      </c>
      <c r="B287" s="24">
        <v>45727</v>
      </c>
      <c r="C287" s="25" t="s">
        <v>482</v>
      </c>
      <c r="D287" s="30" t="s">
        <v>351</v>
      </c>
      <c r="E287" s="29">
        <v>1</v>
      </c>
      <c r="F287" s="31">
        <v>3057.8512000000001</v>
      </c>
      <c r="G287" s="32">
        <v>0.21</v>
      </c>
      <c r="H287" s="31"/>
      <c r="I287" s="33">
        <f t="shared" si="19"/>
        <v>3699.9999520000001</v>
      </c>
      <c r="J287" s="23" t="s">
        <v>355</v>
      </c>
      <c r="K287" s="23" t="s">
        <v>342</v>
      </c>
    </row>
    <row r="288" spans="1:11" x14ac:dyDescent="0.25">
      <c r="A288" s="23" t="s">
        <v>77</v>
      </c>
      <c r="B288" s="24">
        <v>45727</v>
      </c>
      <c r="C288" s="25" t="s">
        <v>482</v>
      </c>
      <c r="D288" s="30" t="s">
        <v>344</v>
      </c>
      <c r="E288" s="29">
        <v>1</v>
      </c>
      <c r="F288" s="31">
        <v>12190.0452</v>
      </c>
      <c r="G288" s="32">
        <v>0.105</v>
      </c>
      <c r="H288" s="31"/>
      <c r="I288" s="33">
        <f t="shared" si="19"/>
        <v>13469.999946</v>
      </c>
      <c r="J288" s="23" t="s">
        <v>355</v>
      </c>
      <c r="K288" s="23" t="s">
        <v>342</v>
      </c>
    </row>
    <row r="289" spans="1:11" x14ac:dyDescent="0.25">
      <c r="A289" s="23" t="s">
        <v>77</v>
      </c>
      <c r="B289" s="24">
        <v>45727</v>
      </c>
      <c r="C289" s="25" t="s">
        <v>482</v>
      </c>
      <c r="D289" s="30" t="s">
        <v>362</v>
      </c>
      <c r="E289" s="29">
        <v>1</v>
      </c>
      <c r="F289" s="31">
        <v>1033.0579</v>
      </c>
      <c r="G289" s="32">
        <v>0.21</v>
      </c>
      <c r="H289" s="31"/>
      <c r="I289" s="33">
        <f t="shared" si="19"/>
        <v>1250.000059</v>
      </c>
      <c r="J289" s="23" t="s">
        <v>355</v>
      </c>
      <c r="K289" s="23" t="s">
        <v>342</v>
      </c>
    </row>
    <row r="290" spans="1:11" x14ac:dyDescent="0.25">
      <c r="A290" s="23" t="s">
        <v>77</v>
      </c>
      <c r="B290" s="24">
        <v>45727</v>
      </c>
      <c r="C290" s="25" t="s">
        <v>482</v>
      </c>
      <c r="D290" s="30" t="s">
        <v>484</v>
      </c>
      <c r="E290" s="29">
        <v>1</v>
      </c>
      <c r="F290" s="31">
        <v>1123.9668999999999</v>
      </c>
      <c r="G290" s="32">
        <v>0.21</v>
      </c>
      <c r="H290" s="31"/>
      <c r="I290" s="33">
        <f t="shared" si="19"/>
        <v>1359.9999489999998</v>
      </c>
      <c r="J290" s="23" t="s">
        <v>355</v>
      </c>
      <c r="K290" s="23" t="s">
        <v>342</v>
      </c>
    </row>
    <row r="291" spans="1:11" x14ac:dyDescent="0.25">
      <c r="A291" s="23" t="s">
        <v>77</v>
      </c>
      <c r="B291" s="24">
        <v>45727</v>
      </c>
      <c r="C291" s="25" t="s">
        <v>482</v>
      </c>
      <c r="D291" s="30" t="s">
        <v>485</v>
      </c>
      <c r="E291" s="29">
        <v>1</v>
      </c>
      <c r="F291" s="31">
        <v>950.41319999999996</v>
      </c>
      <c r="G291" s="32">
        <v>0.21</v>
      </c>
      <c r="H291" s="31"/>
      <c r="I291" s="33">
        <f t="shared" si="19"/>
        <v>1149.9999719999998</v>
      </c>
      <c r="J291" s="23" t="s">
        <v>355</v>
      </c>
      <c r="K291" s="23" t="s">
        <v>342</v>
      </c>
    </row>
    <row r="292" spans="1:11" x14ac:dyDescent="0.25">
      <c r="A292" s="23" t="s">
        <v>77</v>
      </c>
      <c r="B292" s="24">
        <v>45727</v>
      </c>
      <c r="C292" s="25" t="s">
        <v>482</v>
      </c>
      <c r="D292" s="30" t="s">
        <v>485</v>
      </c>
      <c r="E292" s="29">
        <v>1</v>
      </c>
      <c r="F292" s="31">
        <v>1227.2727</v>
      </c>
      <c r="G292" s="32">
        <v>0.21</v>
      </c>
      <c r="H292" s="31"/>
      <c r="I292" s="33">
        <f t="shared" si="19"/>
        <v>1484.999967</v>
      </c>
      <c r="J292" s="23" t="s">
        <v>355</v>
      </c>
      <c r="K292" s="23" t="s">
        <v>342</v>
      </c>
    </row>
    <row r="293" spans="1:11" x14ac:dyDescent="0.25">
      <c r="A293" s="23" t="s">
        <v>77</v>
      </c>
      <c r="B293" s="24">
        <v>45727</v>
      </c>
      <c r="C293" s="25" t="s">
        <v>482</v>
      </c>
      <c r="D293" s="30" t="s">
        <v>366</v>
      </c>
      <c r="E293" s="29">
        <v>1</v>
      </c>
      <c r="F293" s="31">
        <v>917.35500000000002</v>
      </c>
      <c r="G293" s="32">
        <v>0.21</v>
      </c>
      <c r="H293" s="31"/>
      <c r="I293" s="33">
        <f t="shared" si="19"/>
        <v>1109.99955</v>
      </c>
      <c r="J293" s="23" t="s">
        <v>355</v>
      </c>
      <c r="K293" s="23" t="s">
        <v>342</v>
      </c>
    </row>
    <row r="294" spans="1:11" x14ac:dyDescent="0.25">
      <c r="A294" s="23" t="s">
        <v>77</v>
      </c>
      <c r="B294" s="24">
        <v>45727</v>
      </c>
      <c r="C294" s="25" t="s">
        <v>482</v>
      </c>
      <c r="D294" s="30" t="s">
        <v>486</v>
      </c>
      <c r="E294" s="29">
        <v>1</v>
      </c>
      <c r="F294" s="31">
        <v>1157.0247999999999</v>
      </c>
      <c r="G294" s="32">
        <v>0.21</v>
      </c>
      <c r="H294" s="31"/>
      <c r="I294" s="33">
        <f t="shared" si="19"/>
        <v>1400.0000079999998</v>
      </c>
      <c r="J294" s="23" t="s">
        <v>355</v>
      </c>
      <c r="K294" s="23" t="s">
        <v>342</v>
      </c>
    </row>
    <row r="295" spans="1:11" x14ac:dyDescent="0.25">
      <c r="A295" s="23" t="s">
        <v>77</v>
      </c>
      <c r="B295" s="24">
        <v>45727</v>
      </c>
      <c r="C295" s="25" t="s">
        <v>482</v>
      </c>
      <c r="D295" s="30" t="s">
        <v>487</v>
      </c>
      <c r="E295" s="29">
        <v>1</v>
      </c>
      <c r="F295" s="31">
        <v>1173.5536999999999</v>
      </c>
      <c r="G295" s="32">
        <v>0.21</v>
      </c>
      <c r="H295" s="31"/>
      <c r="I295" s="33">
        <f t="shared" si="19"/>
        <v>1419.9999769999999</v>
      </c>
      <c r="J295" s="23" t="s">
        <v>355</v>
      </c>
      <c r="K295" s="23" t="s">
        <v>342</v>
      </c>
    </row>
    <row r="296" spans="1:11" x14ac:dyDescent="0.25">
      <c r="A296" s="23" t="s">
        <v>77</v>
      </c>
      <c r="B296" s="38">
        <v>45727</v>
      </c>
      <c r="C296" s="25" t="s">
        <v>482</v>
      </c>
      <c r="D296" s="30" t="s">
        <v>484</v>
      </c>
      <c r="E296" s="29">
        <v>1</v>
      </c>
      <c r="F296" s="31">
        <v>1396.6941999999999</v>
      </c>
      <c r="G296" s="32">
        <v>0.21</v>
      </c>
      <c r="H296" s="31"/>
      <c r="I296" s="33">
        <f t="shared" si="19"/>
        <v>1689.9999819999998</v>
      </c>
      <c r="J296" s="23" t="s">
        <v>355</v>
      </c>
      <c r="K296" s="23" t="s">
        <v>342</v>
      </c>
    </row>
    <row r="297" spans="1:11" x14ac:dyDescent="0.25">
      <c r="A297" s="23" t="s">
        <v>77</v>
      </c>
      <c r="B297" s="38">
        <v>45727</v>
      </c>
      <c r="C297" s="25" t="s">
        <v>482</v>
      </c>
      <c r="D297" s="30" t="s">
        <v>483</v>
      </c>
      <c r="E297" s="29">
        <v>1</v>
      </c>
      <c r="F297" s="31">
        <v>214.876</v>
      </c>
      <c r="G297" s="32">
        <v>0.21</v>
      </c>
      <c r="H297" s="31"/>
      <c r="I297" s="33">
        <f t="shared" si="19"/>
        <v>259.99995999999999</v>
      </c>
      <c r="J297" s="23" t="s">
        <v>355</v>
      </c>
      <c r="K297" s="23" t="s">
        <v>342</v>
      </c>
    </row>
    <row r="298" spans="1:11" x14ac:dyDescent="0.25">
      <c r="A298" s="23" t="s">
        <v>77</v>
      </c>
      <c r="B298" s="24">
        <v>45728</v>
      </c>
      <c r="C298" s="25" t="s">
        <v>488</v>
      </c>
      <c r="D298" s="30" t="s">
        <v>489</v>
      </c>
      <c r="E298" s="29">
        <v>1</v>
      </c>
      <c r="F298" s="26">
        <v>2438.0165000000002</v>
      </c>
      <c r="G298" s="27">
        <v>0.21</v>
      </c>
      <c r="H298" s="26"/>
      <c r="I298" s="28">
        <f t="shared" ref="I298:I299" si="20">E298*F298*(1+G298)+H298</f>
        <v>2949.999965</v>
      </c>
      <c r="J298" s="23" t="s">
        <v>355</v>
      </c>
      <c r="K298" s="23" t="s">
        <v>342</v>
      </c>
    </row>
    <row r="299" spans="1:11" x14ac:dyDescent="0.25">
      <c r="A299" s="23" t="s">
        <v>77</v>
      </c>
      <c r="B299" s="24">
        <v>45728</v>
      </c>
      <c r="C299" s="25" t="s">
        <v>488</v>
      </c>
      <c r="D299" s="30" t="s">
        <v>370</v>
      </c>
      <c r="E299" s="29">
        <v>1</v>
      </c>
      <c r="F299" s="31">
        <v>13450.6787</v>
      </c>
      <c r="G299" s="32">
        <v>0.105</v>
      </c>
      <c r="H299" s="31"/>
      <c r="I299" s="33">
        <f t="shared" si="20"/>
        <v>14862.9999635</v>
      </c>
      <c r="J299" s="1" t="s">
        <v>355</v>
      </c>
      <c r="K299" s="1" t="s">
        <v>342</v>
      </c>
    </row>
    <row r="300" spans="1:11" x14ac:dyDescent="0.25">
      <c r="A300" s="23" t="s">
        <v>77</v>
      </c>
      <c r="B300" s="24">
        <v>45728</v>
      </c>
      <c r="C300" s="25" t="s">
        <v>490</v>
      </c>
      <c r="D300" s="30" t="s">
        <v>491</v>
      </c>
      <c r="E300" s="29">
        <v>2</v>
      </c>
      <c r="F300" s="26">
        <v>7107.4380000000001</v>
      </c>
      <c r="G300" s="27">
        <v>0.21</v>
      </c>
      <c r="H300" s="26"/>
      <c r="I300" s="28">
        <f t="shared" ref="I300:I305" si="21">E300*F300*(1+G300)+H300</f>
        <v>17199.999960000001</v>
      </c>
      <c r="J300" s="23" t="s">
        <v>341</v>
      </c>
      <c r="K300" s="23" t="s">
        <v>342</v>
      </c>
    </row>
    <row r="301" spans="1:11" x14ac:dyDescent="0.25">
      <c r="A301" s="23" t="s">
        <v>77</v>
      </c>
      <c r="B301" s="24">
        <v>45728</v>
      </c>
      <c r="C301" s="25" t="s">
        <v>492</v>
      </c>
      <c r="D301" s="30" t="s">
        <v>344</v>
      </c>
      <c r="E301" s="29">
        <v>1</v>
      </c>
      <c r="F301" s="31">
        <v>9201.81</v>
      </c>
      <c r="G301" s="32">
        <v>0.105</v>
      </c>
      <c r="H301" s="31"/>
      <c r="I301" s="33">
        <f t="shared" si="21"/>
        <v>10168.000049999999</v>
      </c>
      <c r="J301" s="1" t="s">
        <v>341</v>
      </c>
      <c r="K301" s="1" t="s">
        <v>342</v>
      </c>
    </row>
    <row r="302" spans="1:11" x14ac:dyDescent="0.25">
      <c r="A302" s="23" t="s">
        <v>77</v>
      </c>
      <c r="B302" s="24">
        <v>45728</v>
      </c>
      <c r="C302" s="25" t="s">
        <v>492</v>
      </c>
      <c r="D302" s="30" t="s">
        <v>370</v>
      </c>
      <c r="E302" s="29">
        <v>1</v>
      </c>
      <c r="F302" s="31">
        <v>28004.5249</v>
      </c>
      <c r="G302" s="32">
        <v>0.105</v>
      </c>
      <c r="H302" s="31"/>
      <c r="I302" s="33">
        <f t="shared" si="21"/>
        <v>30945.000014500001</v>
      </c>
      <c r="J302" s="1" t="s">
        <v>341</v>
      </c>
      <c r="K302" s="23" t="s">
        <v>342</v>
      </c>
    </row>
    <row r="303" spans="1:11" x14ac:dyDescent="0.25">
      <c r="A303" s="23" t="s">
        <v>77</v>
      </c>
      <c r="B303" s="24">
        <v>45728</v>
      </c>
      <c r="C303" s="25" t="s">
        <v>492</v>
      </c>
      <c r="D303" s="30" t="s">
        <v>349</v>
      </c>
      <c r="E303" s="29">
        <v>2</v>
      </c>
      <c r="F303" s="31">
        <v>847.10699999999997</v>
      </c>
      <c r="G303" s="32">
        <v>0.21</v>
      </c>
      <c r="H303" s="31"/>
      <c r="I303" s="33">
        <f t="shared" si="21"/>
        <v>2049.9989399999999</v>
      </c>
      <c r="J303" s="1" t="s">
        <v>341</v>
      </c>
      <c r="K303" s="1" t="s">
        <v>342</v>
      </c>
    </row>
    <row r="304" spans="1:11" x14ac:dyDescent="0.25">
      <c r="A304" s="23" t="s">
        <v>77</v>
      </c>
      <c r="B304" s="24">
        <v>45728</v>
      </c>
      <c r="C304" s="25" t="s">
        <v>492</v>
      </c>
      <c r="D304" s="30" t="s">
        <v>379</v>
      </c>
      <c r="E304" s="29">
        <v>1</v>
      </c>
      <c r="F304" s="31">
        <v>3884.2975000000001</v>
      </c>
      <c r="G304" s="32">
        <v>0.21</v>
      </c>
      <c r="H304" s="31"/>
      <c r="I304" s="33">
        <f t="shared" si="21"/>
        <v>4699.9999749999997</v>
      </c>
      <c r="J304" s="1" t="s">
        <v>341</v>
      </c>
      <c r="K304" s="23" t="s">
        <v>342</v>
      </c>
    </row>
    <row r="305" spans="1:11" x14ac:dyDescent="0.25">
      <c r="A305" s="23" t="s">
        <v>77</v>
      </c>
      <c r="B305" s="24">
        <v>45728</v>
      </c>
      <c r="C305" s="25" t="s">
        <v>492</v>
      </c>
      <c r="D305" s="30" t="s">
        <v>493</v>
      </c>
      <c r="E305" s="29">
        <v>1</v>
      </c>
      <c r="F305" s="31">
        <v>6198.3471</v>
      </c>
      <c r="G305" s="32">
        <v>0.21</v>
      </c>
      <c r="H305" s="31"/>
      <c r="I305" s="33">
        <f t="shared" si="21"/>
        <v>7499.9999909999997</v>
      </c>
      <c r="J305" s="1" t="s">
        <v>341</v>
      </c>
      <c r="K305" s="1" t="s">
        <v>342</v>
      </c>
    </row>
    <row r="306" spans="1:11" x14ac:dyDescent="0.25">
      <c r="A306" s="23" t="s">
        <v>77</v>
      </c>
      <c r="B306" s="24">
        <v>45730</v>
      </c>
      <c r="C306" s="25" t="s">
        <v>494</v>
      </c>
      <c r="D306" s="30" t="s">
        <v>344</v>
      </c>
      <c r="E306" s="29">
        <v>1</v>
      </c>
      <c r="F306" s="26">
        <v>2628.0542999999998</v>
      </c>
      <c r="G306" s="27">
        <v>0.105</v>
      </c>
      <c r="H306" s="26"/>
      <c r="I306" s="28">
        <f t="shared" ref="I306:I308" si="22">E306*F306*(1+G306)+H306</f>
        <v>2904.0000014999996</v>
      </c>
      <c r="J306" s="23" t="s">
        <v>355</v>
      </c>
      <c r="K306" s="23" t="s">
        <v>342</v>
      </c>
    </row>
    <row r="307" spans="1:11" x14ac:dyDescent="0.25">
      <c r="A307" s="23" t="s">
        <v>77</v>
      </c>
      <c r="B307" s="24">
        <v>45730</v>
      </c>
      <c r="C307" s="25" t="s">
        <v>494</v>
      </c>
      <c r="D307" s="30" t="s">
        <v>344</v>
      </c>
      <c r="E307" s="29">
        <v>1</v>
      </c>
      <c r="F307" s="31">
        <v>3363.8009000000002</v>
      </c>
      <c r="G307" s="32">
        <v>0.105</v>
      </c>
      <c r="H307" s="31"/>
      <c r="I307" s="33">
        <f t="shared" si="22"/>
        <v>3716.9999945</v>
      </c>
      <c r="J307" s="1" t="s">
        <v>355</v>
      </c>
      <c r="K307" s="1" t="s">
        <v>342</v>
      </c>
    </row>
    <row r="308" spans="1:11" x14ac:dyDescent="0.25">
      <c r="A308" s="23" t="s">
        <v>77</v>
      </c>
      <c r="B308" s="38">
        <v>45731</v>
      </c>
      <c r="C308" s="25" t="s">
        <v>495</v>
      </c>
      <c r="D308" s="30" t="s">
        <v>370</v>
      </c>
      <c r="E308" s="29">
        <v>1</v>
      </c>
      <c r="F308" s="31">
        <v>23478.733899999999</v>
      </c>
      <c r="G308" s="32">
        <v>0.105</v>
      </c>
      <c r="H308" s="31"/>
      <c r="I308" s="33">
        <f t="shared" si="22"/>
        <v>25944.000959499997</v>
      </c>
      <c r="J308" s="1" t="s">
        <v>355</v>
      </c>
      <c r="K308" s="1" t="s">
        <v>342</v>
      </c>
    </row>
    <row r="309" spans="1:11" x14ac:dyDescent="0.25">
      <c r="A309" s="23" t="s">
        <v>77</v>
      </c>
      <c r="B309" s="24">
        <v>45734</v>
      </c>
      <c r="C309" s="25" t="s">
        <v>496</v>
      </c>
      <c r="D309" s="30" t="s">
        <v>352</v>
      </c>
      <c r="E309" s="29">
        <v>1</v>
      </c>
      <c r="F309" s="26">
        <v>3595.0412999999999</v>
      </c>
      <c r="G309" s="27">
        <v>0.21</v>
      </c>
      <c r="H309" s="26"/>
      <c r="I309" s="28">
        <f t="shared" ref="I309:I322" si="23">E309*F309*(1+G309)+H309</f>
        <v>4349.999973</v>
      </c>
      <c r="J309" s="23" t="s">
        <v>341</v>
      </c>
      <c r="K309" s="1" t="s">
        <v>342</v>
      </c>
    </row>
    <row r="310" spans="1:11" x14ac:dyDescent="0.25">
      <c r="A310" s="23" t="s">
        <v>77</v>
      </c>
      <c r="B310" s="38">
        <v>45734</v>
      </c>
      <c r="C310" s="25" t="s">
        <v>496</v>
      </c>
      <c r="D310" s="30" t="s">
        <v>345</v>
      </c>
      <c r="E310" s="29">
        <v>1</v>
      </c>
      <c r="F310" s="31">
        <v>1272.7273</v>
      </c>
      <c r="G310" s="32">
        <v>0.21</v>
      </c>
      <c r="H310" s="31"/>
      <c r="I310" s="33">
        <f t="shared" si="23"/>
        <v>1540.000033</v>
      </c>
      <c r="J310" s="23" t="s">
        <v>341</v>
      </c>
      <c r="K310" s="1" t="s">
        <v>342</v>
      </c>
    </row>
    <row r="311" spans="1:11" x14ac:dyDescent="0.25">
      <c r="A311" s="23" t="s">
        <v>77</v>
      </c>
      <c r="B311" s="38">
        <v>45734</v>
      </c>
      <c r="C311" s="25" t="s">
        <v>496</v>
      </c>
      <c r="D311" s="30" t="s">
        <v>351</v>
      </c>
      <c r="E311" s="29">
        <v>1</v>
      </c>
      <c r="F311" s="31">
        <v>1115.7025000000001</v>
      </c>
      <c r="G311" s="32">
        <v>0.21</v>
      </c>
      <c r="H311" s="31"/>
      <c r="I311" s="33">
        <f t="shared" si="23"/>
        <v>1350.0000250000001</v>
      </c>
      <c r="J311" s="23" t="s">
        <v>341</v>
      </c>
      <c r="K311" s="1" t="s">
        <v>342</v>
      </c>
    </row>
    <row r="312" spans="1:11" x14ac:dyDescent="0.25">
      <c r="A312" s="23" t="s">
        <v>77</v>
      </c>
      <c r="B312" s="38">
        <v>45734</v>
      </c>
      <c r="C312" s="25" t="s">
        <v>496</v>
      </c>
      <c r="D312" s="30" t="s">
        <v>348</v>
      </c>
      <c r="E312" s="29">
        <v>1</v>
      </c>
      <c r="F312" s="31">
        <v>2347.1077399999999</v>
      </c>
      <c r="G312" s="32">
        <v>0.21</v>
      </c>
      <c r="H312" s="31"/>
      <c r="I312" s="33">
        <f t="shared" si="23"/>
        <v>2840.0003653999997</v>
      </c>
      <c r="J312" s="23" t="s">
        <v>341</v>
      </c>
      <c r="K312" s="1" t="s">
        <v>342</v>
      </c>
    </row>
    <row r="313" spans="1:11" x14ac:dyDescent="0.25">
      <c r="A313" s="23" t="s">
        <v>77</v>
      </c>
      <c r="B313" s="38">
        <v>45734</v>
      </c>
      <c r="C313" s="25" t="s">
        <v>496</v>
      </c>
      <c r="D313" s="30" t="s">
        <v>346</v>
      </c>
      <c r="E313" s="29">
        <v>1</v>
      </c>
      <c r="F313" s="31">
        <v>2272.7273</v>
      </c>
      <c r="G313" s="32">
        <v>0.21</v>
      </c>
      <c r="H313" s="31"/>
      <c r="I313" s="33">
        <f t="shared" si="23"/>
        <v>2750.0000329999998</v>
      </c>
      <c r="J313" s="23" t="s">
        <v>341</v>
      </c>
      <c r="K313" s="1" t="s">
        <v>342</v>
      </c>
    </row>
    <row r="314" spans="1:11" x14ac:dyDescent="0.25">
      <c r="A314" s="23" t="s">
        <v>77</v>
      </c>
      <c r="B314" s="38">
        <v>45734</v>
      </c>
      <c r="C314" s="25" t="s">
        <v>496</v>
      </c>
      <c r="D314" s="30" t="s">
        <v>497</v>
      </c>
      <c r="E314" s="29">
        <v>1</v>
      </c>
      <c r="F314" s="31">
        <v>1404.9586999999999</v>
      </c>
      <c r="G314" s="32">
        <v>0.21</v>
      </c>
      <c r="H314" s="31"/>
      <c r="I314" s="33">
        <f t="shared" si="23"/>
        <v>1700.0000269999998</v>
      </c>
      <c r="J314" s="23" t="s">
        <v>341</v>
      </c>
      <c r="K314" s="1" t="s">
        <v>342</v>
      </c>
    </row>
    <row r="315" spans="1:11" x14ac:dyDescent="0.25">
      <c r="A315" s="23" t="s">
        <v>77</v>
      </c>
      <c r="B315" s="38">
        <v>45734</v>
      </c>
      <c r="C315" s="25" t="s">
        <v>496</v>
      </c>
      <c r="D315" s="30" t="s">
        <v>347</v>
      </c>
      <c r="E315" s="29">
        <v>1</v>
      </c>
      <c r="F315" s="31">
        <v>859.50139999999999</v>
      </c>
      <c r="G315" s="32">
        <v>0.21</v>
      </c>
      <c r="H315" s="31"/>
      <c r="I315" s="33">
        <f t="shared" si="23"/>
        <v>1039.9966939999999</v>
      </c>
      <c r="J315" s="23" t="s">
        <v>341</v>
      </c>
      <c r="K315" s="1" t="s">
        <v>342</v>
      </c>
    </row>
    <row r="316" spans="1:11" x14ac:dyDescent="0.25">
      <c r="A316" s="23" t="s">
        <v>77</v>
      </c>
      <c r="B316" s="38">
        <v>45734</v>
      </c>
      <c r="C316" s="25" t="s">
        <v>498</v>
      </c>
      <c r="D316" s="30" t="s">
        <v>344</v>
      </c>
      <c r="E316" s="29">
        <v>1</v>
      </c>
      <c r="F316" s="31">
        <v>8747.5113000000001</v>
      </c>
      <c r="G316" s="32">
        <v>0.105</v>
      </c>
      <c r="H316" s="31"/>
      <c r="I316" s="33">
        <f t="shared" si="23"/>
        <v>9665.9999864999991</v>
      </c>
      <c r="J316" s="23" t="s">
        <v>341</v>
      </c>
      <c r="K316" s="1" t="s">
        <v>342</v>
      </c>
    </row>
    <row r="317" spans="1:11" x14ac:dyDescent="0.25">
      <c r="A317" s="23" t="s">
        <v>77</v>
      </c>
      <c r="B317" s="38">
        <v>45734</v>
      </c>
      <c r="C317" s="25" t="s">
        <v>498</v>
      </c>
      <c r="D317" s="30" t="s">
        <v>370</v>
      </c>
      <c r="E317" s="29">
        <v>1</v>
      </c>
      <c r="F317" s="31">
        <v>33892.307699999998</v>
      </c>
      <c r="G317" s="32">
        <v>0.105</v>
      </c>
      <c r="H317" s="31"/>
      <c r="I317" s="33">
        <f t="shared" si="23"/>
        <v>37451.000008499999</v>
      </c>
      <c r="J317" s="23" t="s">
        <v>341</v>
      </c>
      <c r="K317" s="1" t="s">
        <v>342</v>
      </c>
    </row>
    <row r="318" spans="1:11" x14ac:dyDescent="0.25">
      <c r="A318" s="23" t="s">
        <v>77</v>
      </c>
      <c r="B318" s="38">
        <v>45734</v>
      </c>
      <c r="C318" s="25" t="s">
        <v>499</v>
      </c>
      <c r="D318" s="30" t="s">
        <v>360</v>
      </c>
      <c r="E318" s="29">
        <v>1</v>
      </c>
      <c r="F318" s="31">
        <v>2000</v>
      </c>
      <c r="G318" s="32">
        <v>0.21</v>
      </c>
      <c r="H318" s="31"/>
      <c r="I318" s="33">
        <f t="shared" si="23"/>
        <v>2420</v>
      </c>
      <c r="J318" s="1" t="s">
        <v>355</v>
      </c>
      <c r="K318" s="1" t="s">
        <v>342</v>
      </c>
    </row>
    <row r="319" spans="1:11" x14ac:dyDescent="0.25">
      <c r="A319" s="23" t="s">
        <v>77</v>
      </c>
      <c r="B319" s="38">
        <v>45734</v>
      </c>
      <c r="C319" s="25" t="s">
        <v>499</v>
      </c>
      <c r="D319" s="30" t="s">
        <v>500</v>
      </c>
      <c r="E319" s="29">
        <v>1</v>
      </c>
      <c r="F319" s="31">
        <v>826.44629999999995</v>
      </c>
      <c r="G319" s="32">
        <v>0.21</v>
      </c>
      <c r="H319" s="31"/>
      <c r="I319" s="33">
        <f t="shared" si="23"/>
        <v>1000.0000229999999</v>
      </c>
      <c r="J319" s="1" t="s">
        <v>355</v>
      </c>
      <c r="K319" s="1" t="s">
        <v>342</v>
      </c>
    </row>
    <row r="320" spans="1:11" x14ac:dyDescent="0.25">
      <c r="A320" s="23" t="s">
        <v>77</v>
      </c>
      <c r="B320" s="38">
        <v>45734</v>
      </c>
      <c r="C320" s="25" t="s">
        <v>499</v>
      </c>
      <c r="D320" s="30" t="s">
        <v>344</v>
      </c>
      <c r="E320" s="29">
        <v>1</v>
      </c>
      <c r="F320" s="31">
        <v>6392.7601999999997</v>
      </c>
      <c r="G320" s="32">
        <v>0.105</v>
      </c>
      <c r="H320" s="31"/>
      <c r="I320" s="33">
        <f t="shared" si="23"/>
        <v>7064.0000209999998</v>
      </c>
      <c r="J320" s="1" t="s">
        <v>355</v>
      </c>
      <c r="K320" s="1" t="s">
        <v>342</v>
      </c>
    </row>
    <row r="321" spans="1:11" x14ac:dyDescent="0.25">
      <c r="A321" s="23" t="s">
        <v>77</v>
      </c>
      <c r="B321" s="38">
        <v>45735</v>
      </c>
      <c r="C321" s="25" t="s">
        <v>501</v>
      </c>
      <c r="D321" s="30" t="s">
        <v>409</v>
      </c>
      <c r="E321" s="29">
        <v>1</v>
      </c>
      <c r="F321" s="31">
        <v>1694.2148999999999</v>
      </c>
      <c r="G321" s="32">
        <v>0.21</v>
      </c>
      <c r="H321" s="31"/>
      <c r="I321" s="33">
        <f t="shared" si="23"/>
        <v>2050.0000289999998</v>
      </c>
      <c r="J321" s="1" t="s">
        <v>429</v>
      </c>
      <c r="K321" s="1" t="s">
        <v>342</v>
      </c>
    </row>
    <row r="322" spans="1:11" x14ac:dyDescent="0.25">
      <c r="A322" s="23" t="s">
        <v>77</v>
      </c>
      <c r="B322" s="38">
        <v>45735</v>
      </c>
      <c r="C322" s="25" t="s">
        <v>501</v>
      </c>
      <c r="D322" s="30" t="s">
        <v>409</v>
      </c>
      <c r="E322" s="29">
        <v>1</v>
      </c>
      <c r="F322" s="31">
        <v>2016.5289</v>
      </c>
      <c r="G322" s="32">
        <v>0.21</v>
      </c>
      <c r="H322" s="31"/>
      <c r="I322" s="33">
        <f t="shared" si="23"/>
        <v>2439.999969</v>
      </c>
      <c r="J322" s="1" t="s">
        <v>429</v>
      </c>
      <c r="K322" s="1" t="s">
        <v>342</v>
      </c>
    </row>
    <row r="323" spans="1:11" x14ac:dyDescent="0.25">
      <c r="A323" s="23" t="s">
        <v>77</v>
      </c>
      <c r="B323" s="24">
        <v>45735</v>
      </c>
      <c r="C323" s="25" t="s">
        <v>501</v>
      </c>
      <c r="D323" s="30" t="s">
        <v>362</v>
      </c>
      <c r="E323" s="29">
        <v>2</v>
      </c>
      <c r="F323" s="26">
        <v>685.95039999999995</v>
      </c>
      <c r="G323" s="27">
        <v>0.21</v>
      </c>
      <c r="H323" s="26"/>
      <c r="I323" s="28">
        <f t="shared" ref="I323:I328" si="24">E323*F323*(1+G323)+H323</f>
        <v>1659.9999679999999</v>
      </c>
      <c r="J323" s="23" t="s">
        <v>429</v>
      </c>
      <c r="K323" s="1" t="s">
        <v>342</v>
      </c>
    </row>
    <row r="324" spans="1:11" x14ac:dyDescent="0.25">
      <c r="A324" s="23" t="s">
        <v>77</v>
      </c>
      <c r="B324" s="38">
        <v>45735</v>
      </c>
      <c r="C324" s="25" t="s">
        <v>501</v>
      </c>
      <c r="D324" s="30" t="s">
        <v>391</v>
      </c>
      <c r="E324" s="29">
        <v>1</v>
      </c>
      <c r="F324" s="31">
        <v>677.68600000000004</v>
      </c>
      <c r="G324" s="32">
        <v>0.21</v>
      </c>
      <c r="H324" s="31"/>
      <c r="I324" s="33">
        <f t="shared" si="24"/>
        <v>820.00005999999996</v>
      </c>
      <c r="J324" s="1" t="s">
        <v>429</v>
      </c>
      <c r="K324" s="1" t="s">
        <v>342</v>
      </c>
    </row>
    <row r="325" spans="1:11" x14ac:dyDescent="0.25">
      <c r="A325" s="23" t="s">
        <v>77</v>
      </c>
      <c r="B325" s="38">
        <v>45735</v>
      </c>
      <c r="C325" s="25" t="s">
        <v>501</v>
      </c>
      <c r="D325" s="30" t="s">
        <v>409</v>
      </c>
      <c r="E325" s="29">
        <v>1</v>
      </c>
      <c r="F325" s="31">
        <v>1016.5289</v>
      </c>
      <c r="G325" s="32">
        <v>0.21</v>
      </c>
      <c r="H325" s="31"/>
      <c r="I325" s="33">
        <f t="shared" si="24"/>
        <v>1229.999969</v>
      </c>
      <c r="J325" s="1" t="s">
        <v>429</v>
      </c>
      <c r="K325" s="1" t="s">
        <v>342</v>
      </c>
    </row>
    <row r="326" spans="1:11" x14ac:dyDescent="0.25">
      <c r="A326" s="23" t="s">
        <v>77</v>
      </c>
      <c r="B326" s="38">
        <v>45735</v>
      </c>
      <c r="C326" s="25" t="s">
        <v>501</v>
      </c>
      <c r="D326" s="30" t="s">
        <v>367</v>
      </c>
      <c r="E326" s="29">
        <v>1</v>
      </c>
      <c r="F326" s="31">
        <v>710.74379999999996</v>
      </c>
      <c r="G326" s="32">
        <v>0.21</v>
      </c>
      <c r="H326" s="31"/>
      <c r="I326" s="33">
        <f t="shared" si="24"/>
        <v>859.99999799999989</v>
      </c>
      <c r="J326" s="1" t="s">
        <v>429</v>
      </c>
      <c r="K326" s="1" t="s">
        <v>342</v>
      </c>
    </row>
    <row r="327" spans="1:11" x14ac:dyDescent="0.25">
      <c r="A327" s="23" t="s">
        <v>77</v>
      </c>
      <c r="B327" s="38">
        <v>45735</v>
      </c>
      <c r="C327" s="25" t="s">
        <v>501</v>
      </c>
      <c r="D327" s="30" t="s">
        <v>352</v>
      </c>
      <c r="E327" s="29">
        <v>1</v>
      </c>
      <c r="F327" s="31">
        <v>1900.8263999999999</v>
      </c>
      <c r="G327" s="32">
        <v>0.21</v>
      </c>
      <c r="H327" s="31"/>
      <c r="I327" s="33">
        <f t="shared" si="24"/>
        <v>2299.9999439999997</v>
      </c>
      <c r="J327" s="1" t="s">
        <v>429</v>
      </c>
      <c r="K327" s="1" t="s">
        <v>342</v>
      </c>
    </row>
    <row r="328" spans="1:11" x14ac:dyDescent="0.25">
      <c r="A328" s="23" t="s">
        <v>77</v>
      </c>
      <c r="B328" s="38">
        <v>45735</v>
      </c>
      <c r="C328" s="25" t="s">
        <v>501</v>
      </c>
      <c r="D328" s="30" t="s">
        <v>347</v>
      </c>
      <c r="E328" s="29">
        <v>1</v>
      </c>
      <c r="F328" s="31">
        <v>859.50409999999999</v>
      </c>
      <c r="G328" s="32">
        <v>0.21</v>
      </c>
      <c r="H328" s="31"/>
      <c r="I328" s="33">
        <f t="shared" si="24"/>
        <v>1039.999961</v>
      </c>
      <c r="J328" s="1" t="s">
        <v>429</v>
      </c>
      <c r="K328" s="1" t="s">
        <v>342</v>
      </c>
    </row>
    <row r="329" spans="1:11" x14ac:dyDescent="0.25">
      <c r="A329" s="23" t="s">
        <v>77</v>
      </c>
      <c r="B329" s="24">
        <v>45741</v>
      </c>
      <c r="C329" s="25" t="s">
        <v>502</v>
      </c>
      <c r="D329" s="30" t="s">
        <v>349</v>
      </c>
      <c r="E329" s="29">
        <v>2</v>
      </c>
      <c r="F329" s="26">
        <v>847.10739999999998</v>
      </c>
      <c r="G329" s="27">
        <v>0.21</v>
      </c>
      <c r="H329" s="26"/>
      <c r="I329" s="28">
        <f t="shared" ref="I329:I332" si="25">E329*F329*(1+G329)+H329</f>
        <v>2049.9999079999998</v>
      </c>
      <c r="J329" s="23" t="s">
        <v>341</v>
      </c>
      <c r="K329" s="23" t="s">
        <v>342</v>
      </c>
    </row>
    <row r="330" spans="1:11" x14ac:dyDescent="0.25">
      <c r="A330" s="23" t="s">
        <v>77</v>
      </c>
      <c r="B330" s="24">
        <v>45741</v>
      </c>
      <c r="C330" s="25" t="s">
        <v>502</v>
      </c>
      <c r="D330" s="30" t="s">
        <v>370</v>
      </c>
      <c r="E330" s="29">
        <v>1</v>
      </c>
      <c r="F330" s="31">
        <v>20927.6018</v>
      </c>
      <c r="G330" s="32">
        <v>0.105</v>
      </c>
      <c r="H330" s="31"/>
      <c r="I330" s="33">
        <f t="shared" si="25"/>
        <v>23124.999989</v>
      </c>
      <c r="J330" s="23" t="s">
        <v>341</v>
      </c>
      <c r="K330" s="23" t="s">
        <v>342</v>
      </c>
    </row>
    <row r="331" spans="1:11" x14ac:dyDescent="0.25">
      <c r="A331" s="23" t="s">
        <v>77</v>
      </c>
      <c r="B331" s="24">
        <v>45741</v>
      </c>
      <c r="C331" s="25" t="s">
        <v>502</v>
      </c>
      <c r="D331" s="30" t="s">
        <v>344</v>
      </c>
      <c r="E331" s="29">
        <v>1</v>
      </c>
      <c r="F331" s="31">
        <v>6870.5429999999997</v>
      </c>
      <c r="G331" s="32">
        <v>0.105</v>
      </c>
      <c r="H331" s="31"/>
      <c r="I331" s="33">
        <f t="shared" si="25"/>
        <v>7591.9500149999994</v>
      </c>
      <c r="J331" s="23" t="s">
        <v>341</v>
      </c>
      <c r="K331" s="23" t="s">
        <v>342</v>
      </c>
    </row>
    <row r="332" spans="1:11" x14ac:dyDescent="0.25">
      <c r="A332" s="23" t="s">
        <v>77</v>
      </c>
      <c r="B332" s="24">
        <v>45741</v>
      </c>
      <c r="C332" s="25" t="s">
        <v>502</v>
      </c>
      <c r="D332" s="30" t="s">
        <v>362</v>
      </c>
      <c r="E332" s="29">
        <v>3</v>
      </c>
      <c r="F332" s="31">
        <v>1033.0579</v>
      </c>
      <c r="G332" s="32">
        <v>0.21</v>
      </c>
      <c r="H332" s="31"/>
      <c r="I332" s="33">
        <f t="shared" si="25"/>
        <v>3750.0001770000003</v>
      </c>
      <c r="J332" s="23" t="s">
        <v>341</v>
      </c>
      <c r="K332" s="23" t="s">
        <v>342</v>
      </c>
    </row>
    <row r="333" spans="1:11" x14ac:dyDescent="0.25">
      <c r="A333" s="23" t="s">
        <v>77</v>
      </c>
      <c r="B333" s="24">
        <v>45742</v>
      </c>
      <c r="C333" s="25" t="s">
        <v>503</v>
      </c>
      <c r="D333" s="30" t="s">
        <v>383</v>
      </c>
      <c r="E333" s="29">
        <v>1</v>
      </c>
      <c r="F333" s="26">
        <v>16742.081399999999</v>
      </c>
      <c r="G333" s="27">
        <v>0.105</v>
      </c>
      <c r="H333" s="26"/>
      <c r="I333" s="28">
        <f t="shared" ref="I333" si="26">E333*F333*(1+G333)+H333</f>
        <v>18499.999947</v>
      </c>
      <c r="J333" s="23" t="s">
        <v>341</v>
      </c>
      <c r="K333" s="23" t="s">
        <v>342</v>
      </c>
    </row>
    <row r="334" spans="1:11" x14ac:dyDescent="0.25">
      <c r="A334" s="23" t="s">
        <v>77</v>
      </c>
      <c r="B334" s="24">
        <v>45736</v>
      </c>
      <c r="C334" s="25" t="s">
        <v>504</v>
      </c>
      <c r="D334" s="30" t="s">
        <v>505</v>
      </c>
      <c r="E334" s="29">
        <v>2</v>
      </c>
      <c r="F334" s="26">
        <v>2479.3388</v>
      </c>
      <c r="G334" s="27">
        <v>0.21</v>
      </c>
      <c r="H334" s="26"/>
      <c r="I334" s="28">
        <f t="shared" ref="I334:I346" si="27">E334*F334*(1+G334)+H334</f>
        <v>5999.9998959999994</v>
      </c>
      <c r="J334" s="23" t="s">
        <v>355</v>
      </c>
      <c r="K334" s="23" t="s">
        <v>342</v>
      </c>
    </row>
    <row r="335" spans="1:11" x14ac:dyDescent="0.25">
      <c r="A335" s="23" t="s">
        <v>77</v>
      </c>
      <c r="B335" s="38">
        <v>45737</v>
      </c>
      <c r="C335" s="25" t="s">
        <v>506</v>
      </c>
      <c r="D335" s="30" t="s">
        <v>347</v>
      </c>
      <c r="E335" s="29">
        <v>1</v>
      </c>
      <c r="F335" s="31">
        <v>859.50409999999999</v>
      </c>
      <c r="G335" s="32">
        <v>0.21</v>
      </c>
      <c r="H335" s="31"/>
      <c r="I335" s="33">
        <f t="shared" si="27"/>
        <v>1039.999961</v>
      </c>
      <c r="J335" s="1" t="s">
        <v>341</v>
      </c>
      <c r="K335" s="23" t="s">
        <v>342</v>
      </c>
    </row>
    <row r="336" spans="1:11" x14ac:dyDescent="0.25">
      <c r="A336" s="23" t="s">
        <v>77</v>
      </c>
      <c r="B336" s="38">
        <v>45737</v>
      </c>
      <c r="C336" s="25" t="s">
        <v>506</v>
      </c>
      <c r="D336" s="30" t="s">
        <v>370</v>
      </c>
      <c r="E336" s="29">
        <v>1</v>
      </c>
      <c r="F336" s="31">
        <v>73716.721000000005</v>
      </c>
      <c r="G336" s="32">
        <v>0.105</v>
      </c>
      <c r="H336" s="31"/>
      <c r="I336" s="33">
        <f t="shared" si="27"/>
        <v>81456.976705000008</v>
      </c>
      <c r="J336" s="1" t="s">
        <v>341</v>
      </c>
      <c r="K336" s="23" t="s">
        <v>342</v>
      </c>
    </row>
    <row r="337" spans="1:11" x14ac:dyDescent="0.25">
      <c r="A337" s="23" t="s">
        <v>77</v>
      </c>
      <c r="B337" s="38">
        <v>45737</v>
      </c>
      <c r="C337" s="25" t="s">
        <v>506</v>
      </c>
      <c r="D337" s="30" t="s">
        <v>391</v>
      </c>
      <c r="E337" s="29">
        <v>3</v>
      </c>
      <c r="F337" s="31">
        <v>677.68600000000004</v>
      </c>
      <c r="G337" s="32">
        <v>0.21</v>
      </c>
      <c r="H337" s="31"/>
      <c r="I337" s="33">
        <f t="shared" si="27"/>
        <v>2460.00018</v>
      </c>
      <c r="J337" s="1" t="s">
        <v>341</v>
      </c>
      <c r="K337" s="23" t="s">
        <v>342</v>
      </c>
    </row>
    <row r="338" spans="1:11" x14ac:dyDescent="0.25">
      <c r="A338" s="23" t="s">
        <v>77</v>
      </c>
      <c r="B338" s="38">
        <v>45737</v>
      </c>
      <c r="C338" s="25" t="s">
        <v>506</v>
      </c>
      <c r="D338" s="30" t="s">
        <v>395</v>
      </c>
      <c r="E338" s="29">
        <v>1</v>
      </c>
      <c r="F338" s="31">
        <v>772.72730000000001</v>
      </c>
      <c r="G338" s="32">
        <v>0.21</v>
      </c>
      <c r="H338" s="31"/>
      <c r="I338" s="33">
        <f t="shared" si="27"/>
        <v>935.00003300000003</v>
      </c>
      <c r="J338" s="1" t="s">
        <v>341</v>
      </c>
      <c r="K338" s="23" t="s">
        <v>342</v>
      </c>
    </row>
    <row r="339" spans="1:11" x14ac:dyDescent="0.25">
      <c r="A339" s="23" t="s">
        <v>77</v>
      </c>
      <c r="B339" s="38">
        <v>45737</v>
      </c>
      <c r="C339" s="25" t="s">
        <v>506</v>
      </c>
      <c r="D339" s="30" t="s">
        <v>379</v>
      </c>
      <c r="E339" s="29">
        <v>1</v>
      </c>
      <c r="F339" s="31">
        <v>3603.3058000000001</v>
      </c>
      <c r="G339" s="32">
        <v>0.21</v>
      </c>
      <c r="H339" s="31"/>
      <c r="I339" s="33">
        <f t="shared" si="27"/>
        <v>4360.0000179999997</v>
      </c>
      <c r="J339" s="1" t="s">
        <v>341</v>
      </c>
      <c r="K339" s="23" t="s">
        <v>342</v>
      </c>
    </row>
    <row r="340" spans="1:11" x14ac:dyDescent="0.25">
      <c r="A340" s="23" t="s">
        <v>77</v>
      </c>
      <c r="B340" s="38">
        <v>45737</v>
      </c>
      <c r="C340" s="25" t="s">
        <v>506</v>
      </c>
      <c r="D340" s="30" t="s">
        <v>507</v>
      </c>
      <c r="E340" s="29">
        <v>1</v>
      </c>
      <c r="F340" s="31">
        <v>2586.7768999999998</v>
      </c>
      <c r="G340" s="32">
        <v>0.21</v>
      </c>
      <c r="H340" s="31"/>
      <c r="I340" s="33">
        <f t="shared" si="27"/>
        <v>3130.0000489999998</v>
      </c>
      <c r="J340" s="1" t="s">
        <v>341</v>
      </c>
      <c r="K340" s="23" t="s">
        <v>342</v>
      </c>
    </row>
    <row r="341" spans="1:11" x14ac:dyDescent="0.25">
      <c r="A341" s="23" t="s">
        <v>77</v>
      </c>
      <c r="B341" s="38">
        <v>45737</v>
      </c>
      <c r="C341" s="25" t="s">
        <v>506</v>
      </c>
      <c r="D341" s="30" t="s">
        <v>452</v>
      </c>
      <c r="E341" s="29">
        <v>1</v>
      </c>
      <c r="F341" s="31">
        <v>2603.3058000000001</v>
      </c>
      <c r="G341" s="32">
        <v>0.21</v>
      </c>
      <c r="H341" s="31"/>
      <c r="I341" s="33">
        <f t="shared" si="27"/>
        <v>3150.0000180000002</v>
      </c>
      <c r="J341" s="1" t="s">
        <v>341</v>
      </c>
      <c r="K341" s="23" t="s">
        <v>342</v>
      </c>
    </row>
    <row r="342" spans="1:11" x14ac:dyDescent="0.25">
      <c r="A342" s="23" t="s">
        <v>77</v>
      </c>
      <c r="B342" s="38">
        <v>45737</v>
      </c>
      <c r="C342" s="25" t="s">
        <v>506</v>
      </c>
      <c r="D342" s="30" t="s">
        <v>508</v>
      </c>
      <c r="E342" s="29">
        <v>1</v>
      </c>
      <c r="F342" s="31">
        <v>3140.4958999999999</v>
      </c>
      <c r="G342" s="32">
        <v>0.21</v>
      </c>
      <c r="H342" s="31"/>
      <c r="I342" s="33">
        <f t="shared" si="27"/>
        <v>3800.0000389999996</v>
      </c>
      <c r="J342" s="1" t="s">
        <v>341</v>
      </c>
      <c r="K342" s="23" t="s">
        <v>342</v>
      </c>
    </row>
    <row r="343" spans="1:11" x14ac:dyDescent="0.25">
      <c r="A343" s="23" t="s">
        <v>77</v>
      </c>
      <c r="B343" s="38">
        <v>45737</v>
      </c>
      <c r="C343" s="25" t="s">
        <v>506</v>
      </c>
      <c r="D343" s="30" t="s">
        <v>509</v>
      </c>
      <c r="E343" s="29">
        <v>2</v>
      </c>
      <c r="F343" s="31">
        <v>2727.2727</v>
      </c>
      <c r="G343" s="32">
        <v>0.21</v>
      </c>
      <c r="H343" s="31"/>
      <c r="I343" s="33">
        <f t="shared" si="27"/>
        <v>6599.9999339999995</v>
      </c>
      <c r="J343" s="1" t="s">
        <v>341</v>
      </c>
      <c r="K343" s="23" t="s">
        <v>342</v>
      </c>
    </row>
    <row r="344" spans="1:11" x14ac:dyDescent="0.25">
      <c r="A344" s="23" t="s">
        <v>77</v>
      </c>
      <c r="B344" s="38">
        <v>45738</v>
      </c>
      <c r="C344" s="25" t="s">
        <v>510</v>
      </c>
      <c r="D344" s="30" t="s">
        <v>511</v>
      </c>
      <c r="E344" s="29">
        <v>1</v>
      </c>
      <c r="F344" s="31">
        <v>4876.0330999999996</v>
      </c>
      <c r="G344" s="32">
        <v>0.21</v>
      </c>
      <c r="H344" s="31"/>
      <c r="I344" s="33">
        <f t="shared" si="27"/>
        <v>5900.0000509999991</v>
      </c>
      <c r="J344" s="1" t="s">
        <v>355</v>
      </c>
      <c r="K344" s="23" t="s">
        <v>342</v>
      </c>
    </row>
    <row r="345" spans="1:11" x14ac:dyDescent="0.25">
      <c r="A345" s="23" t="s">
        <v>77</v>
      </c>
      <c r="B345" s="38">
        <v>45738</v>
      </c>
      <c r="C345" s="25" t="s">
        <v>512</v>
      </c>
      <c r="D345" s="30" t="s">
        <v>370</v>
      </c>
      <c r="E345" s="29">
        <v>1</v>
      </c>
      <c r="F345" s="31">
        <v>39481.444799999997</v>
      </c>
      <c r="G345" s="32">
        <v>0.105</v>
      </c>
      <c r="H345" s="31"/>
      <c r="I345" s="33">
        <f t="shared" si="27"/>
        <v>43626.996503999995</v>
      </c>
      <c r="J345" s="1" t="s">
        <v>513</v>
      </c>
      <c r="K345" s="1" t="s">
        <v>342</v>
      </c>
    </row>
    <row r="346" spans="1:11" x14ac:dyDescent="0.25">
      <c r="A346" s="23" t="s">
        <v>77</v>
      </c>
      <c r="B346" s="38">
        <v>45738</v>
      </c>
      <c r="C346" s="25" t="s">
        <v>512</v>
      </c>
      <c r="D346" s="30" t="s">
        <v>514</v>
      </c>
      <c r="E346" s="29">
        <v>5</v>
      </c>
      <c r="F346" s="31">
        <v>1322.3140000000001</v>
      </c>
      <c r="G346" s="32">
        <v>0.21</v>
      </c>
      <c r="H346" s="31"/>
      <c r="I346" s="33">
        <f t="shared" si="27"/>
        <v>7999.9997000000003</v>
      </c>
      <c r="J346" s="1" t="s">
        <v>513</v>
      </c>
      <c r="K346" s="1" t="s">
        <v>342</v>
      </c>
    </row>
    <row r="347" spans="1:11" x14ac:dyDescent="0.25">
      <c r="A347" s="23" t="s">
        <v>77</v>
      </c>
      <c r="B347" s="38">
        <v>45738</v>
      </c>
      <c r="C347" s="25" t="s">
        <v>515</v>
      </c>
      <c r="D347" s="30" t="s">
        <v>344</v>
      </c>
      <c r="E347" s="29">
        <v>1</v>
      </c>
      <c r="F347" s="31">
        <v>9026.8325999999997</v>
      </c>
      <c r="G347" s="32">
        <v>0.105</v>
      </c>
      <c r="H347" s="31"/>
      <c r="I347" s="33">
        <f t="shared" ref="I347:I350" si="28">E347*F347*(1+G347)+H347</f>
        <v>9974.6500230000001</v>
      </c>
      <c r="J347" s="23" t="s">
        <v>355</v>
      </c>
      <c r="K347" s="1" t="s">
        <v>342</v>
      </c>
    </row>
    <row r="348" spans="1:11" x14ac:dyDescent="0.25">
      <c r="A348" s="23" t="s">
        <v>77</v>
      </c>
      <c r="B348" s="38">
        <v>45738</v>
      </c>
      <c r="C348" s="25" t="s">
        <v>515</v>
      </c>
      <c r="D348" s="30" t="s">
        <v>408</v>
      </c>
      <c r="E348" s="29">
        <v>1</v>
      </c>
      <c r="F348" s="31">
        <v>2024.7934</v>
      </c>
      <c r="G348" s="32">
        <v>0.21</v>
      </c>
      <c r="H348" s="31"/>
      <c r="I348" s="33">
        <f t="shared" si="28"/>
        <v>2450.0000139999997</v>
      </c>
      <c r="J348" s="23" t="s">
        <v>355</v>
      </c>
      <c r="K348" s="1" t="s">
        <v>342</v>
      </c>
    </row>
    <row r="349" spans="1:11" x14ac:dyDescent="0.25">
      <c r="A349" s="23" t="s">
        <v>77</v>
      </c>
      <c r="B349" s="38">
        <v>45738</v>
      </c>
      <c r="C349" s="25" t="s">
        <v>515</v>
      </c>
      <c r="D349" s="30" t="s">
        <v>431</v>
      </c>
      <c r="E349" s="29">
        <v>2</v>
      </c>
      <c r="F349" s="31">
        <v>1760.3306</v>
      </c>
      <c r="G349" s="32">
        <v>0.21</v>
      </c>
      <c r="H349" s="31"/>
      <c r="I349" s="33">
        <f t="shared" si="28"/>
        <v>4260.0000520000003</v>
      </c>
      <c r="J349" s="23" t="s">
        <v>355</v>
      </c>
      <c r="K349" s="1" t="s">
        <v>342</v>
      </c>
    </row>
    <row r="350" spans="1:11" x14ac:dyDescent="0.25">
      <c r="A350" s="23" t="s">
        <v>77</v>
      </c>
      <c r="B350" s="38">
        <v>45738</v>
      </c>
      <c r="C350" s="25" t="s">
        <v>515</v>
      </c>
      <c r="D350" s="30" t="s">
        <v>351</v>
      </c>
      <c r="E350" s="29">
        <v>1</v>
      </c>
      <c r="F350" s="31">
        <v>2768.5949999999998</v>
      </c>
      <c r="G350" s="32">
        <v>0.21</v>
      </c>
      <c r="H350" s="31"/>
      <c r="I350" s="33">
        <f t="shared" si="28"/>
        <v>3349.9999499999994</v>
      </c>
      <c r="J350" s="23" t="s">
        <v>355</v>
      </c>
      <c r="K350" s="1" t="s">
        <v>342</v>
      </c>
    </row>
    <row r="351" spans="1:11" x14ac:dyDescent="0.25">
      <c r="A351" s="47" t="s">
        <v>77</v>
      </c>
      <c r="B351" s="54">
        <v>45742</v>
      </c>
      <c r="C351" s="48" t="s">
        <v>516</v>
      </c>
      <c r="D351" s="49" t="s">
        <v>411</v>
      </c>
      <c r="E351" s="50">
        <v>1</v>
      </c>
      <c r="F351" s="55">
        <v>2396.6941999999999</v>
      </c>
      <c r="G351" s="52">
        <v>0.21</v>
      </c>
      <c r="H351" s="55"/>
      <c r="I351" s="56">
        <f t="shared" ref="I351:I355" si="29">E351*F351*(1+G351)+H351</f>
        <v>2899.9999819999998</v>
      </c>
      <c r="J351" s="47" t="s">
        <v>355</v>
      </c>
      <c r="K351" s="43" t="s">
        <v>342</v>
      </c>
    </row>
    <row r="352" spans="1:11" x14ac:dyDescent="0.25">
      <c r="A352" s="47" t="s">
        <v>77</v>
      </c>
      <c r="B352" s="40">
        <v>45742</v>
      </c>
      <c r="C352" s="48" t="s">
        <v>516</v>
      </c>
      <c r="D352" s="49" t="s">
        <v>408</v>
      </c>
      <c r="E352" s="50">
        <v>1</v>
      </c>
      <c r="F352" s="51">
        <v>4421.4876000000004</v>
      </c>
      <c r="G352" s="52">
        <v>0.21</v>
      </c>
      <c r="H352" s="51"/>
      <c r="I352" s="53">
        <f t="shared" si="29"/>
        <v>5349.9999960000005</v>
      </c>
      <c r="J352" s="47" t="s">
        <v>355</v>
      </c>
      <c r="K352" s="43" t="s">
        <v>342</v>
      </c>
    </row>
    <row r="353" spans="1:11" x14ac:dyDescent="0.25">
      <c r="A353" s="47" t="s">
        <v>77</v>
      </c>
      <c r="B353" s="40">
        <v>45742</v>
      </c>
      <c r="C353" s="48" t="s">
        <v>516</v>
      </c>
      <c r="D353" s="49" t="s">
        <v>363</v>
      </c>
      <c r="E353" s="50">
        <v>1</v>
      </c>
      <c r="F353" s="51">
        <v>3904.9587000000001</v>
      </c>
      <c r="G353" s="52">
        <v>0.21</v>
      </c>
      <c r="H353" s="51"/>
      <c r="I353" s="53">
        <f t="shared" si="29"/>
        <v>4725.000027</v>
      </c>
      <c r="J353" s="47" t="s">
        <v>355</v>
      </c>
      <c r="K353" s="43" t="s">
        <v>342</v>
      </c>
    </row>
    <row r="354" spans="1:11" x14ac:dyDescent="0.25">
      <c r="A354" s="47" t="s">
        <v>77</v>
      </c>
      <c r="B354" s="40">
        <v>45742</v>
      </c>
      <c r="C354" s="48" t="s">
        <v>516</v>
      </c>
      <c r="D354" s="49" t="s">
        <v>363</v>
      </c>
      <c r="E354" s="50">
        <v>1</v>
      </c>
      <c r="F354" s="51">
        <v>1581.8181999999999</v>
      </c>
      <c r="G354" s="52">
        <v>0.21</v>
      </c>
      <c r="H354" s="51"/>
      <c r="I354" s="53">
        <f t="shared" si="29"/>
        <v>1914.0000219999999</v>
      </c>
      <c r="J354" s="47" t="s">
        <v>355</v>
      </c>
      <c r="K354" s="43" t="s">
        <v>342</v>
      </c>
    </row>
    <row r="355" spans="1:11" x14ac:dyDescent="0.25">
      <c r="A355" s="47" t="s">
        <v>77</v>
      </c>
      <c r="B355" s="40">
        <v>45742</v>
      </c>
      <c r="C355" s="48" t="s">
        <v>516</v>
      </c>
      <c r="D355" s="49" t="s">
        <v>363</v>
      </c>
      <c r="E355" s="50">
        <v>1</v>
      </c>
      <c r="F355" s="51">
        <v>3648.7602999999999</v>
      </c>
      <c r="G355" s="52">
        <v>0.21</v>
      </c>
      <c r="H355" s="51"/>
      <c r="I355" s="53">
        <f t="shared" si="29"/>
        <v>4414.9999630000002</v>
      </c>
      <c r="J355" s="47" t="s">
        <v>355</v>
      </c>
      <c r="K355" s="43" t="s">
        <v>342</v>
      </c>
    </row>
    <row r="356" spans="1:11" x14ac:dyDescent="0.25">
      <c r="A356" s="47" t="s">
        <v>77</v>
      </c>
      <c r="B356" s="40">
        <v>45745</v>
      </c>
      <c r="C356" s="48" t="s">
        <v>517</v>
      </c>
      <c r="D356" s="49" t="s">
        <v>370</v>
      </c>
      <c r="E356" s="50">
        <v>1</v>
      </c>
      <c r="F356" s="51">
        <v>41201.81</v>
      </c>
      <c r="G356" s="52">
        <v>0.105</v>
      </c>
      <c r="H356" s="51"/>
      <c r="I356" s="53">
        <f t="shared" ref="I356:I364" si="30">E356*F356*(1+G356)+H356</f>
        <v>45528.000049999995</v>
      </c>
      <c r="J356" s="47" t="s">
        <v>341</v>
      </c>
      <c r="K356" s="43" t="s">
        <v>342</v>
      </c>
    </row>
    <row r="357" spans="1:11" x14ac:dyDescent="0.25">
      <c r="A357" s="47" t="s">
        <v>77</v>
      </c>
      <c r="B357" s="40">
        <v>45745</v>
      </c>
      <c r="C357" s="48" t="s">
        <v>517</v>
      </c>
      <c r="D357" s="49" t="s">
        <v>379</v>
      </c>
      <c r="E357" s="50">
        <v>1</v>
      </c>
      <c r="F357" s="51">
        <v>3603.3058000000001</v>
      </c>
      <c r="G357" s="52">
        <v>0.21</v>
      </c>
      <c r="H357" s="51"/>
      <c r="I357" s="53">
        <f t="shared" si="30"/>
        <v>4360.0000179999997</v>
      </c>
      <c r="J357" s="47" t="s">
        <v>341</v>
      </c>
      <c r="K357" s="43" t="s">
        <v>342</v>
      </c>
    </row>
    <row r="358" spans="1:11" x14ac:dyDescent="0.25">
      <c r="A358" s="47" t="s">
        <v>77</v>
      </c>
      <c r="B358" s="40">
        <v>45745</v>
      </c>
      <c r="C358" s="48" t="s">
        <v>517</v>
      </c>
      <c r="D358" s="49" t="s">
        <v>518</v>
      </c>
      <c r="E358" s="50">
        <v>1</v>
      </c>
      <c r="F358" s="51">
        <v>3595.0412999999999</v>
      </c>
      <c r="G358" s="52">
        <v>0.21</v>
      </c>
      <c r="H358" s="51"/>
      <c r="I358" s="53">
        <f t="shared" si="30"/>
        <v>4349.999973</v>
      </c>
      <c r="J358" s="47" t="s">
        <v>341</v>
      </c>
      <c r="K358" s="43" t="s">
        <v>342</v>
      </c>
    </row>
    <row r="359" spans="1:11" x14ac:dyDescent="0.25">
      <c r="A359" s="47" t="s">
        <v>77</v>
      </c>
      <c r="B359" s="40">
        <v>45745</v>
      </c>
      <c r="C359" s="48" t="s">
        <v>517</v>
      </c>
      <c r="D359" s="49" t="s">
        <v>344</v>
      </c>
      <c r="E359" s="50">
        <v>1</v>
      </c>
      <c r="F359" s="51">
        <v>10968.325800000001</v>
      </c>
      <c r="G359" s="52">
        <v>0.105</v>
      </c>
      <c r="H359" s="51"/>
      <c r="I359" s="53">
        <f t="shared" si="30"/>
        <v>12120.000009000001</v>
      </c>
      <c r="J359" s="47" t="s">
        <v>341</v>
      </c>
      <c r="K359" s="43" t="s">
        <v>342</v>
      </c>
    </row>
    <row r="360" spans="1:11" x14ac:dyDescent="0.25">
      <c r="A360" s="47" t="s">
        <v>77</v>
      </c>
      <c r="B360" s="40">
        <v>45745</v>
      </c>
      <c r="C360" s="48" t="s">
        <v>517</v>
      </c>
      <c r="D360" s="49" t="s">
        <v>349</v>
      </c>
      <c r="E360" s="50">
        <v>3</v>
      </c>
      <c r="F360" s="51">
        <v>847.10744</v>
      </c>
      <c r="G360" s="52">
        <v>0.21</v>
      </c>
      <c r="H360" s="51"/>
      <c r="I360" s="53">
        <f t="shared" si="30"/>
        <v>3075.0000072000003</v>
      </c>
      <c r="J360" s="47" t="s">
        <v>341</v>
      </c>
      <c r="K360" s="43" t="s">
        <v>342</v>
      </c>
    </row>
    <row r="361" spans="1:11" x14ac:dyDescent="0.25">
      <c r="A361" s="47" t="s">
        <v>77</v>
      </c>
      <c r="B361" s="40">
        <v>45745</v>
      </c>
      <c r="C361" s="48" t="s">
        <v>519</v>
      </c>
      <c r="D361" s="49" t="s">
        <v>344</v>
      </c>
      <c r="E361" s="50">
        <v>1</v>
      </c>
      <c r="F361" s="51">
        <v>6873.3032000000003</v>
      </c>
      <c r="G361" s="52">
        <v>0.105</v>
      </c>
      <c r="H361" s="51"/>
      <c r="I361" s="53">
        <f t="shared" si="30"/>
        <v>7595.0000360000004</v>
      </c>
      <c r="J361" s="47" t="s">
        <v>355</v>
      </c>
      <c r="K361" s="43" t="s">
        <v>342</v>
      </c>
    </row>
    <row r="362" spans="1:11" x14ac:dyDescent="0.25">
      <c r="A362" s="47" t="s">
        <v>77</v>
      </c>
      <c r="B362" s="40">
        <v>45745</v>
      </c>
      <c r="C362" s="48" t="s">
        <v>519</v>
      </c>
      <c r="D362" s="49" t="s">
        <v>367</v>
      </c>
      <c r="E362" s="50">
        <v>1</v>
      </c>
      <c r="F362" s="51">
        <v>1446.2809999999999</v>
      </c>
      <c r="G362" s="52">
        <v>0.21</v>
      </c>
      <c r="H362" s="51"/>
      <c r="I362" s="53">
        <f t="shared" si="30"/>
        <v>1750.00001</v>
      </c>
      <c r="J362" s="47" t="s">
        <v>355</v>
      </c>
      <c r="K362" s="43" t="s">
        <v>342</v>
      </c>
    </row>
    <row r="363" spans="1:11" x14ac:dyDescent="0.25">
      <c r="A363" s="47" t="s">
        <v>77</v>
      </c>
      <c r="B363" s="40">
        <v>45745</v>
      </c>
      <c r="C363" s="48" t="s">
        <v>519</v>
      </c>
      <c r="D363" s="49" t="s">
        <v>443</v>
      </c>
      <c r="E363" s="50">
        <v>1</v>
      </c>
      <c r="F363" s="51">
        <v>454.55500000000001</v>
      </c>
      <c r="G363" s="52">
        <v>0.21</v>
      </c>
      <c r="H363" s="51"/>
      <c r="I363" s="53">
        <f t="shared" si="30"/>
        <v>550.01154999999994</v>
      </c>
      <c r="J363" s="47" t="s">
        <v>355</v>
      </c>
      <c r="K363" s="43" t="s">
        <v>342</v>
      </c>
    </row>
    <row r="364" spans="1:11" x14ac:dyDescent="0.25">
      <c r="A364" s="47" t="s">
        <v>77</v>
      </c>
      <c r="B364" s="40">
        <v>45745</v>
      </c>
      <c r="C364" s="48" t="s">
        <v>519</v>
      </c>
      <c r="D364" s="49" t="s">
        <v>391</v>
      </c>
      <c r="E364" s="50">
        <v>3</v>
      </c>
      <c r="F364" s="51">
        <v>677.68600000000004</v>
      </c>
      <c r="G364" s="52">
        <v>0.21</v>
      </c>
      <c r="H364" s="51"/>
      <c r="I364" s="53">
        <f t="shared" si="30"/>
        <v>2460.00018</v>
      </c>
      <c r="J364" s="47" t="s">
        <v>355</v>
      </c>
      <c r="K364" s="43" t="s">
        <v>342</v>
      </c>
    </row>
    <row r="365" spans="1:11" x14ac:dyDescent="0.25">
      <c r="A365" s="47" t="s">
        <v>77</v>
      </c>
      <c r="B365" s="40">
        <v>45745</v>
      </c>
      <c r="C365" s="48" t="s">
        <v>519</v>
      </c>
      <c r="D365" s="49" t="s">
        <v>431</v>
      </c>
      <c r="E365" s="50">
        <v>1</v>
      </c>
      <c r="F365" s="51">
        <v>1760.3306</v>
      </c>
      <c r="G365" s="52">
        <v>0.21</v>
      </c>
      <c r="H365" s="51"/>
      <c r="I365" s="53">
        <f t="shared" ref="I365:I368" si="31">E365*F365*(1+G365)+H365</f>
        <v>2130.0000260000002</v>
      </c>
      <c r="J365" s="47" t="s">
        <v>355</v>
      </c>
      <c r="K365" s="43" t="s">
        <v>342</v>
      </c>
    </row>
    <row r="366" spans="1:11" x14ac:dyDescent="0.25">
      <c r="A366" s="47" t="s">
        <v>77</v>
      </c>
      <c r="B366" s="40">
        <v>45745</v>
      </c>
      <c r="C366" s="48" t="s">
        <v>519</v>
      </c>
      <c r="D366" s="49" t="s">
        <v>431</v>
      </c>
      <c r="E366" s="50">
        <v>1</v>
      </c>
      <c r="F366" s="51">
        <v>1760.3306</v>
      </c>
      <c r="G366" s="52">
        <v>0.21</v>
      </c>
      <c r="H366" s="51"/>
      <c r="I366" s="53">
        <f t="shared" si="31"/>
        <v>2130.0000260000002</v>
      </c>
      <c r="J366" s="47" t="s">
        <v>355</v>
      </c>
      <c r="K366" s="43" t="s">
        <v>342</v>
      </c>
    </row>
    <row r="367" spans="1:11" x14ac:dyDescent="0.25">
      <c r="A367" s="47" t="s">
        <v>77</v>
      </c>
      <c r="B367" s="40">
        <v>45745</v>
      </c>
      <c r="C367" s="48" t="s">
        <v>519</v>
      </c>
      <c r="D367" s="49" t="s">
        <v>362</v>
      </c>
      <c r="E367" s="50">
        <v>1</v>
      </c>
      <c r="F367" s="51">
        <v>1033.0579</v>
      </c>
      <c r="G367" s="52">
        <v>0.21</v>
      </c>
      <c r="H367" s="51"/>
      <c r="I367" s="53">
        <f t="shared" si="31"/>
        <v>1250.000059</v>
      </c>
      <c r="J367" s="47" t="s">
        <v>355</v>
      </c>
      <c r="K367" s="43" t="s">
        <v>342</v>
      </c>
    </row>
    <row r="368" spans="1:11" x14ac:dyDescent="0.25">
      <c r="A368" s="47" t="s">
        <v>77</v>
      </c>
      <c r="B368" s="40">
        <v>45745</v>
      </c>
      <c r="C368" s="48" t="s">
        <v>519</v>
      </c>
      <c r="D368" s="49" t="s">
        <v>365</v>
      </c>
      <c r="E368" s="50">
        <v>1</v>
      </c>
      <c r="F368" s="51">
        <v>1099.1736000000001</v>
      </c>
      <c r="G368" s="52">
        <v>0.21</v>
      </c>
      <c r="H368" s="51"/>
      <c r="I368" s="53">
        <f t="shared" si="31"/>
        <v>1330.0000560000001</v>
      </c>
      <c r="J368" s="47" t="s">
        <v>355</v>
      </c>
      <c r="K368" s="43" t="s">
        <v>342</v>
      </c>
    </row>
    <row r="369" spans="1:11" x14ac:dyDescent="0.25">
      <c r="A369" s="47" t="s">
        <v>77</v>
      </c>
      <c r="B369" s="40">
        <v>45745</v>
      </c>
      <c r="C369" s="48" t="s">
        <v>520</v>
      </c>
      <c r="D369" s="49" t="s">
        <v>344</v>
      </c>
      <c r="E369" s="50">
        <v>1</v>
      </c>
      <c r="F369" s="51">
        <v>2969.2307999999998</v>
      </c>
      <c r="G369" s="52">
        <v>0.105</v>
      </c>
      <c r="H369" s="51"/>
      <c r="I369" s="53">
        <f t="shared" ref="I369:I370" si="32">E369*F369*(1+G369)+H369</f>
        <v>3281.0000339999997</v>
      </c>
      <c r="J369" s="47" t="s">
        <v>355</v>
      </c>
      <c r="K369" s="43" t="s">
        <v>342</v>
      </c>
    </row>
    <row r="370" spans="1:11" x14ac:dyDescent="0.25">
      <c r="A370" s="47" t="s">
        <v>77</v>
      </c>
      <c r="B370" s="40">
        <v>45745</v>
      </c>
      <c r="C370" s="48" t="s">
        <v>520</v>
      </c>
      <c r="D370" s="49" t="s">
        <v>385</v>
      </c>
      <c r="E370" s="50">
        <v>2</v>
      </c>
      <c r="F370" s="51">
        <v>1446.2809999999999</v>
      </c>
      <c r="G370" s="52">
        <v>0.21</v>
      </c>
      <c r="H370" s="51"/>
      <c r="I370" s="53">
        <f t="shared" si="32"/>
        <v>3500.0000199999999</v>
      </c>
      <c r="J370" s="47" t="s">
        <v>355</v>
      </c>
      <c r="K370" s="43" t="s">
        <v>342</v>
      </c>
    </row>
    <row r="371" spans="1:11" x14ac:dyDescent="0.25">
      <c r="A371" s="47" t="s">
        <v>77</v>
      </c>
      <c r="B371" s="54">
        <v>45747</v>
      </c>
      <c r="C371" s="48" t="s">
        <v>521</v>
      </c>
      <c r="D371" s="49" t="s">
        <v>522</v>
      </c>
      <c r="E371" s="50">
        <v>1</v>
      </c>
      <c r="F371" s="55">
        <v>3677.6860000000001</v>
      </c>
      <c r="G371" s="57">
        <v>0.21</v>
      </c>
      <c r="H371" s="55"/>
      <c r="I371" s="56">
        <f t="shared" ref="I371:I372" si="33">E371*F371*(1+G371)+H371</f>
        <v>4450.0000600000003</v>
      </c>
      <c r="J371" s="47" t="s">
        <v>355</v>
      </c>
      <c r="K371" s="43" t="s">
        <v>342</v>
      </c>
    </row>
    <row r="372" spans="1:11" x14ac:dyDescent="0.25">
      <c r="A372" s="47" t="s">
        <v>77</v>
      </c>
      <c r="B372" s="40">
        <v>45747</v>
      </c>
      <c r="C372" s="48" t="s">
        <v>521</v>
      </c>
      <c r="D372" s="49" t="s">
        <v>383</v>
      </c>
      <c r="E372" s="50">
        <v>1</v>
      </c>
      <c r="F372" s="51">
        <v>16742.080999999998</v>
      </c>
      <c r="G372" s="52">
        <v>0.105</v>
      </c>
      <c r="H372" s="51"/>
      <c r="I372" s="53">
        <f t="shared" si="33"/>
        <v>18499.999504999996</v>
      </c>
      <c r="J372" s="47" t="s">
        <v>355</v>
      </c>
      <c r="K372" s="43" t="s">
        <v>342</v>
      </c>
    </row>
    <row r="373" spans="1:11" x14ac:dyDescent="0.25">
      <c r="A373" s="47" t="s">
        <v>77</v>
      </c>
      <c r="B373" s="40">
        <v>45747</v>
      </c>
      <c r="C373" s="48" t="s">
        <v>523</v>
      </c>
      <c r="D373" s="49" t="s">
        <v>344</v>
      </c>
      <c r="E373" s="50">
        <v>1</v>
      </c>
      <c r="F373" s="55">
        <v>14856.1086</v>
      </c>
      <c r="G373" s="57">
        <v>0.105</v>
      </c>
      <c r="H373" s="55"/>
      <c r="I373" s="56">
        <f t="shared" ref="I373:I375" si="34">E373*F373*(1+G373)+H373</f>
        <v>16416.000003000001</v>
      </c>
      <c r="J373" s="47" t="s">
        <v>341</v>
      </c>
      <c r="K373" s="43" t="s">
        <v>342</v>
      </c>
    </row>
    <row r="374" spans="1:11" x14ac:dyDescent="0.25">
      <c r="A374" s="47" t="s">
        <v>77</v>
      </c>
      <c r="B374" s="40">
        <v>45747</v>
      </c>
      <c r="C374" s="48" t="s">
        <v>523</v>
      </c>
      <c r="D374" s="49" t="s">
        <v>370</v>
      </c>
      <c r="E374" s="50">
        <v>1</v>
      </c>
      <c r="F374" s="51">
        <v>36384.615400000002</v>
      </c>
      <c r="G374" s="57">
        <v>0.105</v>
      </c>
      <c r="H374" s="51"/>
      <c r="I374" s="53">
        <f t="shared" si="34"/>
        <v>40205.000016999998</v>
      </c>
      <c r="J374" s="43" t="s">
        <v>341</v>
      </c>
      <c r="K374" s="43" t="s">
        <v>342</v>
      </c>
    </row>
    <row r="375" spans="1:11" x14ac:dyDescent="0.25">
      <c r="A375" s="47" t="s">
        <v>77</v>
      </c>
      <c r="B375" s="40">
        <v>45747</v>
      </c>
      <c r="C375" s="48" t="s">
        <v>524</v>
      </c>
      <c r="D375" s="49" t="s">
        <v>340</v>
      </c>
      <c r="E375" s="50">
        <v>2</v>
      </c>
      <c r="F375" s="51">
        <v>6198.3471</v>
      </c>
      <c r="G375" s="52">
        <v>0.21</v>
      </c>
      <c r="H375" s="51"/>
      <c r="I375" s="53">
        <f t="shared" si="34"/>
        <v>14999.999981999999</v>
      </c>
      <c r="J375" s="43" t="s">
        <v>407</v>
      </c>
      <c r="K375" s="43" t="s">
        <v>342</v>
      </c>
    </row>
    <row r="376" spans="1:11" x14ac:dyDescent="0.25">
      <c r="A376" s="47" t="s">
        <v>77</v>
      </c>
      <c r="B376" s="54">
        <v>45747</v>
      </c>
      <c r="C376" s="48" t="s">
        <v>524</v>
      </c>
      <c r="D376" s="49" t="s">
        <v>340</v>
      </c>
      <c r="E376" s="50">
        <v>2</v>
      </c>
      <c r="F376" s="55">
        <v>7768.5950000000003</v>
      </c>
      <c r="G376" s="57">
        <v>0.21</v>
      </c>
      <c r="H376" s="55"/>
      <c r="I376" s="56">
        <f t="shared" ref="I376:I381" si="35">E376*F376*(1+G376)+H376</f>
        <v>18799.999899999999</v>
      </c>
      <c r="J376" s="47" t="s">
        <v>407</v>
      </c>
      <c r="K376" s="43" t="s">
        <v>342</v>
      </c>
    </row>
    <row r="377" spans="1:11" x14ac:dyDescent="0.25">
      <c r="A377" s="47" t="s">
        <v>77</v>
      </c>
      <c r="B377" s="40">
        <v>45747</v>
      </c>
      <c r="C377" s="48" t="s">
        <v>524</v>
      </c>
      <c r="D377" s="49" t="s">
        <v>525</v>
      </c>
      <c r="E377" s="50">
        <v>1</v>
      </c>
      <c r="F377" s="51">
        <v>1280.9917</v>
      </c>
      <c r="G377" s="52">
        <v>0.21</v>
      </c>
      <c r="H377" s="51"/>
      <c r="I377" s="53">
        <f t="shared" si="35"/>
        <v>1549.999957</v>
      </c>
      <c r="J377" s="43" t="s">
        <v>407</v>
      </c>
      <c r="K377" s="43" t="s">
        <v>342</v>
      </c>
    </row>
    <row r="378" spans="1:11" x14ac:dyDescent="0.25">
      <c r="A378" s="47" t="s">
        <v>77</v>
      </c>
      <c r="B378" s="40">
        <v>45747</v>
      </c>
      <c r="C378" s="48" t="s">
        <v>524</v>
      </c>
      <c r="D378" s="49" t="s">
        <v>409</v>
      </c>
      <c r="E378" s="50">
        <v>1</v>
      </c>
      <c r="F378" s="51">
        <v>2942.1487999999999</v>
      </c>
      <c r="G378" s="52">
        <v>0.21</v>
      </c>
      <c r="H378" s="51"/>
      <c r="I378" s="53">
        <f t="shared" si="35"/>
        <v>3560.0000479999999</v>
      </c>
      <c r="J378" s="43" t="s">
        <v>407</v>
      </c>
      <c r="K378" s="43" t="s">
        <v>342</v>
      </c>
    </row>
    <row r="379" spans="1:11" x14ac:dyDescent="0.25">
      <c r="A379" s="47" t="s">
        <v>77</v>
      </c>
      <c r="B379" s="40">
        <v>45747</v>
      </c>
      <c r="C379" s="48" t="s">
        <v>524</v>
      </c>
      <c r="D379" s="49" t="s">
        <v>357</v>
      </c>
      <c r="E379" s="50">
        <v>1</v>
      </c>
      <c r="F379" s="51">
        <v>706.61159999999995</v>
      </c>
      <c r="G379" s="52">
        <v>0.21</v>
      </c>
      <c r="H379" s="51"/>
      <c r="I379" s="53">
        <f t="shared" si="35"/>
        <v>855.00003599999991</v>
      </c>
      <c r="J379" s="43" t="s">
        <v>407</v>
      </c>
      <c r="K379" s="43" t="s">
        <v>342</v>
      </c>
    </row>
    <row r="380" spans="1:11" x14ac:dyDescent="0.25">
      <c r="A380" s="47" t="s">
        <v>77</v>
      </c>
      <c r="B380" s="40">
        <v>45747</v>
      </c>
      <c r="C380" s="48" t="s">
        <v>524</v>
      </c>
      <c r="D380" s="49" t="s">
        <v>363</v>
      </c>
      <c r="E380" s="50">
        <v>1</v>
      </c>
      <c r="F380" s="51">
        <v>3012.3966999999998</v>
      </c>
      <c r="G380" s="52">
        <v>0.21</v>
      </c>
      <c r="H380" s="51"/>
      <c r="I380" s="53">
        <f t="shared" si="35"/>
        <v>3645.0000069999996</v>
      </c>
      <c r="J380" s="43" t="s">
        <v>407</v>
      </c>
      <c r="K380" s="43" t="s">
        <v>342</v>
      </c>
    </row>
    <row r="381" spans="1:11" x14ac:dyDescent="0.25">
      <c r="A381" s="47" t="s">
        <v>77</v>
      </c>
      <c r="B381" s="40">
        <v>45747</v>
      </c>
      <c r="C381" s="48" t="s">
        <v>524</v>
      </c>
      <c r="D381" s="49" t="s">
        <v>412</v>
      </c>
      <c r="E381" s="50">
        <v>4</v>
      </c>
      <c r="F381" s="51">
        <v>1508.2645</v>
      </c>
      <c r="G381" s="52">
        <v>0.21</v>
      </c>
      <c r="H381" s="51"/>
      <c r="I381" s="53">
        <f t="shared" si="35"/>
        <v>7300.00018</v>
      </c>
      <c r="J381" s="43" t="s">
        <v>407</v>
      </c>
      <c r="K381" s="43" t="s">
        <v>342</v>
      </c>
    </row>
    <row r="382" spans="1:11" x14ac:dyDescent="0.25">
      <c r="A382" s="47" t="s">
        <v>77</v>
      </c>
      <c r="B382" s="40">
        <v>45747</v>
      </c>
      <c r="C382" s="48" t="s">
        <v>524</v>
      </c>
      <c r="D382" s="49" t="s">
        <v>357</v>
      </c>
      <c r="E382" s="50">
        <v>1</v>
      </c>
      <c r="F382" s="55">
        <v>706.61159999999995</v>
      </c>
      <c r="G382" s="57">
        <v>0.21</v>
      </c>
      <c r="H382" s="55"/>
      <c r="I382" s="56">
        <f>E382*F382*(1+G382)+H382</f>
        <v>855.00003599999991</v>
      </c>
      <c r="J382" s="47" t="s">
        <v>407</v>
      </c>
      <c r="K382" s="47" t="s">
        <v>342</v>
      </c>
    </row>
    <row r="383" spans="1:11" x14ac:dyDescent="0.25">
      <c r="A383" s="47" t="s">
        <v>77</v>
      </c>
      <c r="B383" s="40">
        <v>45747</v>
      </c>
      <c r="C383" s="48" t="s">
        <v>524</v>
      </c>
      <c r="D383" s="49" t="s">
        <v>526</v>
      </c>
      <c r="E383" s="50">
        <v>1</v>
      </c>
      <c r="F383" s="55">
        <v>991.7355</v>
      </c>
      <c r="G383" s="57">
        <v>0.21</v>
      </c>
      <c r="H383" s="55"/>
      <c r="I383" s="56">
        <f>E383*F383*(1+G383)+H383</f>
        <v>1199.999955</v>
      </c>
      <c r="J383" s="47" t="s">
        <v>407</v>
      </c>
      <c r="K383" s="47" t="s">
        <v>342</v>
      </c>
    </row>
    <row r="384" spans="1:11" x14ac:dyDescent="0.25">
      <c r="A384" s="47" t="str">
        <f>"ABRIL 2025"</f>
        <v>ABRIL 2025</v>
      </c>
      <c r="B384" s="54">
        <v>45748</v>
      </c>
      <c r="C384" s="48" t="s">
        <v>527</v>
      </c>
      <c r="D384" s="49" t="s">
        <v>344</v>
      </c>
      <c r="E384" s="50">
        <v>1</v>
      </c>
      <c r="F384" s="55">
        <v>1588.2353000000001</v>
      </c>
      <c r="G384" s="57">
        <v>0.105</v>
      </c>
      <c r="H384" s="55"/>
      <c r="I384" s="56">
        <f t="shared" ref="I384:I388" si="36">E384*F384*(1+G384)+H384</f>
        <v>1755.0000064999999</v>
      </c>
      <c r="J384" s="47" t="s">
        <v>341</v>
      </c>
      <c r="K384" s="47" t="s">
        <v>342</v>
      </c>
    </row>
    <row r="385" spans="1:11" x14ac:dyDescent="0.25">
      <c r="A385" s="47" t="str">
        <f t="shared" ref="A385:A484" si="37">"ABRIL 2025"</f>
        <v>ABRIL 2025</v>
      </c>
      <c r="B385" s="40">
        <v>45748</v>
      </c>
      <c r="C385" s="48" t="s">
        <v>527</v>
      </c>
      <c r="D385" s="49" t="s">
        <v>365</v>
      </c>
      <c r="E385" s="50">
        <v>1</v>
      </c>
      <c r="F385" s="51">
        <v>2314.0495999999998</v>
      </c>
      <c r="G385" s="52">
        <v>0.21</v>
      </c>
      <c r="H385" s="51"/>
      <c r="I385" s="53">
        <f t="shared" si="36"/>
        <v>2800.0000159999995</v>
      </c>
      <c r="J385" s="43" t="s">
        <v>341</v>
      </c>
      <c r="K385" s="47" t="s">
        <v>342</v>
      </c>
    </row>
    <row r="386" spans="1:11" x14ac:dyDescent="0.25">
      <c r="A386" s="47" t="str">
        <f t="shared" si="37"/>
        <v>ABRIL 2025</v>
      </c>
      <c r="B386" s="40">
        <v>45748</v>
      </c>
      <c r="C386" s="48" t="s">
        <v>527</v>
      </c>
      <c r="D386" s="49" t="s">
        <v>352</v>
      </c>
      <c r="E386" s="50">
        <v>1</v>
      </c>
      <c r="F386" s="51">
        <v>3595.0412999999999</v>
      </c>
      <c r="G386" s="52">
        <v>0.21</v>
      </c>
      <c r="H386" s="51"/>
      <c r="I386" s="53">
        <f t="shared" si="36"/>
        <v>4349.999973</v>
      </c>
      <c r="J386" s="43" t="s">
        <v>341</v>
      </c>
      <c r="K386" s="47" t="s">
        <v>342</v>
      </c>
    </row>
    <row r="387" spans="1:11" x14ac:dyDescent="0.25">
      <c r="A387" s="47" t="str">
        <f t="shared" si="37"/>
        <v>ABRIL 2025</v>
      </c>
      <c r="B387" s="40">
        <v>45748</v>
      </c>
      <c r="C387" s="48" t="s">
        <v>527</v>
      </c>
      <c r="D387" s="49" t="s">
        <v>528</v>
      </c>
      <c r="E387" s="50">
        <v>1</v>
      </c>
      <c r="F387" s="51">
        <v>8099.1736000000001</v>
      </c>
      <c r="G387" s="52">
        <v>0.21</v>
      </c>
      <c r="H387" s="51"/>
      <c r="I387" s="53">
        <f t="shared" si="36"/>
        <v>9800.0000559999989</v>
      </c>
      <c r="J387" s="43" t="s">
        <v>341</v>
      </c>
      <c r="K387" s="47" t="s">
        <v>342</v>
      </c>
    </row>
    <row r="388" spans="1:11" x14ac:dyDescent="0.25">
      <c r="A388" s="47" t="str">
        <f t="shared" si="37"/>
        <v>ABRIL 2025</v>
      </c>
      <c r="B388" s="40">
        <v>45748</v>
      </c>
      <c r="C388" s="48" t="s">
        <v>527</v>
      </c>
      <c r="D388" s="49" t="s">
        <v>402</v>
      </c>
      <c r="E388" s="50">
        <v>1</v>
      </c>
      <c r="F388" s="51">
        <v>2479.3388</v>
      </c>
      <c r="G388" s="52">
        <v>0.21</v>
      </c>
      <c r="H388" s="51"/>
      <c r="I388" s="53">
        <f t="shared" si="36"/>
        <v>2999.9999479999997</v>
      </c>
      <c r="J388" s="43" t="s">
        <v>341</v>
      </c>
      <c r="K388" s="47" t="s">
        <v>342</v>
      </c>
    </row>
    <row r="389" spans="1:11" x14ac:dyDescent="0.25">
      <c r="A389" s="47" t="str">
        <f t="shared" si="37"/>
        <v>ABRIL 2025</v>
      </c>
      <c r="B389" s="40">
        <v>45749</v>
      </c>
      <c r="C389" s="48" t="s">
        <v>529</v>
      </c>
      <c r="D389" s="49" t="s">
        <v>530</v>
      </c>
      <c r="E389" s="50">
        <v>1</v>
      </c>
      <c r="F389" s="51">
        <v>1095.0413000000001</v>
      </c>
      <c r="G389" s="52">
        <v>0.21</v>
      </c>
      <c r="H389" s="51"/>
      <c r="I389" s="53">
        <f t="shared" ref="I389:I393" si="38">E389*F389*(1+G389)+H389</f>
        <v>1324.9999730000002</v>
      </c>
      <c r="J389" s="43" t="s">
        <v>355</v>
      </c>
      <c r="K389" s="47" t="s">
        <v>342</v>
      </c>
    </row>
    <row r="390" spans="1:11" x14ac:dyDescent="0.25">
      <c r="A390" s="47" t="str">
        <f t="shared" si="37"/>
        <v>ABRIL 2025</v>
      </c>
      <c r="B390" s="40">
        <v>45749</v>
      </c>
      <c r="C390" s="48" t="s">
        <v>529</v>
      </c>
      <c r="D390" s="49" t="s">
        <v>531</v>
      </c>
      <c r="E390" s="50">
        <v>1</v>
      </c>
      <c r="F390" s="51">
        <v>1735.5372</v>
      </c>
      <c r="G390" s="52">
        <v>0.21</v>
      </c>
      <c r="H390" s="51"/>
      <c r="I390" s="53">
        <f t="shared" si="38"/>
        <v>2100.000012</v>
      </c>
      <c r="J390" s="43" t="s">
        <v>355</v>
      </c>
      <c r="K390" s="47" t="s">
        <v>342</v>
      </c>
    </row>
    <row r="391" spans="1:11" x14ac:dyDescent="0.25">
      <c r="A391" s="47" t="str">
        <f t="shared" si="37"/>
        <v>ABRIL 2025</v>
      </c>
      <c r="B391" s="40">
        <v>45749</v>
      </c>
      <c r="C391" s="48" t="s">
        <v>529</v>
      </c>
      <c r="D391" s="49" t="s">
        <v>391</v>
      </c>
      <c r="E391" s="50">
        <v>2</v>
      </c>
      <c r="F391" s="51">
        <v>677.68600000000004</v>
      </c>
      <c r="G391" s="52">
        <v>0.21</v>
      </c>
      <c r="H391" s="51"/>
      <c r="I391" s="53">
        <f t="shared" si="38"/>
        <v>1640.0001199999999</v>
      </c>
      <c r="J391" s="43" t="s">
        <v>355</v>
      </c>
      <c r="K391" s="47" t="s">
        <v>342</v>
      </c>
    </row>
    <row r="392" spans="1:11" x14ac:dyDescent="0.25">
      <c r="A392" s="47" t="str">
        <f t="shared" si="37"/>
        <v>ABRIL 2025</v>
      </c>
      <c r="B392" s="40">
        <v>45749</v>
      </c>
      <c r="C392" s="48" t="s">
        <v>529</v>
      </c>
      <c r="D392" s="49" t="s">
        <v>344</v>
      </c>
      <c r="E392" s="50">
        <v>1</v>
      </c>
      <c r="F392" s="51">
        <v>7778.2804999999998</v>
      </c>
      <c r="G392" s="52">
        <v>0.105</v>
      </c>
      <c r="H392" s="51"/>
      <c r="I392" s="53">
        <f t="shared" si="38"/>
        <v>8594.9999525000003</v>
      </c>
      <c r="J392" s="43" t="s">
        <v>355</v>
      </c>
      <c r="K392" s="47" t="s">
        <v>342</v>
      </c>
    </row>
    <row r="393" spans="1:11" x14ac:dyDescent="0.25">
      <c r="A393" s="47" t="str">
        <f t="shared" si="37"/>
        <v>ABRIL 2025</v>
      </c>
      <c r="B393" s="40">
        <v>45749</v>
      </c>
      <c r="C393" s="48" t="s">
        <v>529</v>
      </c>
      <c r="D393" s="49" t="s">
        <v>370</v>
      </c>
      <c r="E393" s="50">
        <v>1</v>
      </c>
      <c r="F393" s="51">
        <v>9624.4344000000001</v>
      </c>
      <c r="G393" s="52">
        <v>0.105</v>
      </c>
      <c r="H393" s="51"/>
      <c r="I393" s="53">
        <f t="shared" si="38"/>
        <v>10635.000012</v>
      </c>
      <c r="J393" s="43" t="s">
        <v>355</v>
      </c>
      <c r="K393" s="47" t="s">
        <v>342</v>
      </c>
    </row>
    <row r="394" spans="1:11" x14ac:dyDescent="0.25">
      <c r="A394" s="47" t="str">
        <f t="shared" si="37"/>
        <v>ABRIL 2025</v>
      </c>
      <c r="B394" s="40">
        <v>45749</v>
      </c>
      <c r="C394" s="48" t="s">
        <v>529</v>
      </c>
      <c r="D394" s="49" t="s">
        <v>399</v>
      </c>
      <c r="E394" s="50">
        <v>1</v>
      </c>
      <c r="F394" s="51">
        <v>2314.0495999999998</v>
      </c>
      <c r="G394" s="52">
        <v>0.21</v>
      </c>
      <c r="H394" s="51"/>
      <c r="I394" s="53">
        <f t="shared" ref="I394:I395" si="39">E394*F394*(1+G394)+H394</f>
        <v>2800.0000159999995</v>
      </c>
      <c r="J394" s="43" t="s">
        <v>355</v>
      </c>
      <c r="K394" s="47" t="s">
        <v>342</v>
      </c>
    </row>
    <row r="395" spans="1:11" x14ac:dyDescent="0.25">
      <c r="A395" s="47" t="str">
        <f t="shared" si="37"/>
        <v>ABRIL 2025</v>
      </c>
      <c r="B395" s="40">
        <v>45749</v>
      </c>
      <c r="C395" s="48" t="s">
        <v>529</v>
      </c>
      <c r="D395" s="49" t="s">
        <v>351</v>
      </c>
      <c r="E395" s="50">
        <v>1</v>
      </c>
      <c r="F395" s="51">
        <v>2809.9173999999998</v>
      </c>
      <c r="G395" s="52">
        <v>0.21</v>
      </c>
      <c r="H395" s="51"/>
      <c r="I395" s="53">
        <f t="shared" si="39"/>
        <v>3400.0000539999996</v>
      </c>
      <c r="J395" s="43" t="s">
        <v>355</v>
      </c>
      <c r="K395" s="47" t="s">
        <v>342</v>
      </c>
    </row>
    <row r="396" spans="1:11" x14ac:dyDescent="0.25">
      <c r="A396" s="47" t="str">
        <f t="shared" si="37"/>
        <v>ABRIL 2025</v>
      </c>
      <c r="B396" s="40">
        <v>45751</v>
      </c>
      <c r="C396" s="48" t="s">
        <v>532</v>
      </c>
      <c r="D396" s="49" t="s">
        <v>344</v>
      </c>
      <c r="E396" s="50">
        <v>1</v>
      </c>
      <c r="F396" s="51">
        <v>5774.6606000000002</v>
      </c>
      <c r="G396" s="52">
        <v>0.105</v>
      </c>
      <c r="H396" s="51"/>
      <c r="I396" s="53">
        <f t="shared" ref="I396:I398" si="40">E396*F396*(1+G396)+H396</f>
        <v>6380.9999630000002</v>
      </c>
      <c r="J396" s="43" t="s">
        <v>355</v>
      </c>
      <c r="K396" s="47" t="s">
        <v>342</v>
      </c>
    </row>
    <row r="397" spans="1:11" x14ac:dyDescent="0.25">
      <c r="A397" s="47" t="str">
        <f t="shared" si="37"/>
        <v>ABRIL 2025</v>
      </c>
      <c r="B397" s="40">
        <v>45751</v>
      </c>
      <c r="C397" s="48" t="s">
        <v>532</v>
      </c>
      <c r="D397" s="49" t="s">
        <v>452</v>
      </c>
      <c r="E397" s="50">
        <v>1</v>
      </c>
      <c r="F397" s="51">
        <v>1801.6529</v>
      </c>
      <c r="G397" s="52">
        <v>0.21</v>
      </c>
      <c r="H397" s="51"/>
      <c r="I397" s="53">
        <f t="shared" si="40"/>
        <v>2180.0000089999999</v>
      </c>
      <c r="J397" s="43" t="s">
        <v>355</v>
      </c>
      <c r="K397" s="47" t="s">
        <v>342</v>
      </c>
    </row>
    <row r="398" spans="1:11" x14ac:dyDescent="0.25">
      <c r="A398" s="47" t="str">
        <f t="shared" si="37"/>
        <v>ABRIL 2025</v>
      </c>
      <c r="B398" s="40">
        <v>45751</v>
      </c>
      <c r="C398" s="48" t="s">
        <v>532</v>
      </c>
      <c r="D398" s="49" t="s">
        <v>359</v>
      </c>
      <c r="E398" s="50">
        <v>1</v>
      </c>
      <c r="F398" s="51">
        <v>1764.4628</v>
      </c>
      <c r="G398" s="52">
        <v>0.21</v>
      </c>
      <c r="H398" s="51"/>
      <c r="I398" s="53">
        <f t="shared" si="40"/>
        <v>2134.999988</v>
      </c>
      <c r="J398" s="43" t="s">
        <v>355</v>
      </c>
      <c r="K398" s="47" t="s">
        <v>342</v>
      </c>
    </row>
    <row r="399" spans="1:11" x14ac:dyDescent="0.25">
      <c r="A399" s="47" t="str">
        <f t="shared" si="37"/>
        <v>ABRIL 2025</v>
      </c>
      <c r="B399" s="40">
        <v>45751</v>
      </c>
      <c r="C399" s="48" t="s">
        <v>532</v>
      </c>
      <c r="D399" s="49" t="s">
        <v>360</v>
      </c>
      <c r="E399" s="50">
        <v>1</v>
      </c>
      <c r="F399" s="51">
        <v>2000</v>
      </c>
      <c r="G399" s="52">
        <v>0.21</v>
      </c>
      <c r="H399" s="51"/>
      <c r="I399" s="53">
        <f t="shared" ref="I399:I401" si="41">E399*F399*(1+G399)+H399</f>
        <v>2420</v>
      </c>
      <c r="J399" s="43" t="s">
        <v>355</v>
      </c>
      <c r="K399" s="47" t="s">
        <v>342</v>
      </c>
    </row>
    <row r="400" spans="1:11" x14ac:dyDescent="0.25">
      <c r="A400" s="47" t="str">
        <f t="shared" si="37"/>
        <v>ABRIL 2025</v>
      </c>
      <c r="B400" s="40">
        <v>45751</v>
      </c>
      <c r="C400" s="48" t="s">
        <v>532</v>
      </c>
      <c r="D400" s="49" t="s">
        <v>363</v>
      </c>
      <c r="E400" s="50">
        <v>1</v>
      </c>
      <c r="F400" s="51">
        <v>1394.2148999999999</v>
      </c>
      <c r="G400" s="52">
        <v>0.21</v>
      </c>
      <c r="H400" s="51"/>
      <c r="I400" s="53">
        <f t="shared" si="41"/>
        <v>1687.0000289999998</v>
      </c>
      <c r="J400" s="43" t="s">
        <v>355</v>
      </c>
      <c r="K400" s="47" t="s">
        <v>342</v>
      </c>
    </row>
    <row r="401" spans="1:11" x14ac:dyDescent="0.25">
      <c r="A401" s="47" t="str">
        <f t="shared" si="37"/>
        <v>ABRIL 2025</v>
      </c>
      <c r="B401" s="40">
        <v>45751</v>
      </c>
      <c r="C401" s="48" t="s">
        <v>532</v>
      </c>
      <c r="D401" s="49" t="s">
        <v>343</v>
      </c>
      <c r="E401" s="50">
        <v>1</v>
      </c>
      <c r="F401" s="51">
        <v>1040.7239999999999</v>
      </c>
      <c r="G401" s="52">
        <v>0.105</v>
      </c>
      <c r="H401" s="51"/>
      <c r="I401" s="53">
        <f t="shared" si="41"/>
        <v>1150.0000199999999</v>
      </c>
      <c r="J401" s="43" t="s">
        <v>355</v>
      </c>
      <c r="K401" s="47" t="s">
        <v>342</v>
      </c>
    </row>
    <row r="402" spans="1:11" x14ac:dyDescent="0.25">
      <c r="A402" s="47" t="str">
        <f t="shared" si="37"/>
        <v>ABRIL 2025</v>
      </c>
      <c r="B402" s="40">
        <v>45751</v>
      </c>
      <c r="C402" s="48" t="s">
        <v>532</v>
      </c>
      <c r="D402" s="49" t="s">
        <v>343</v>
      </c>
      <c r="E402" s="50">
        <v>1</v>
      </c>
      <c r="F402" s="51">
        <v>1348.163</v>
      </c>
      <c r="G402" s="52">
        <v>0.105</v>
      </c>
      <c r="H402" s="51"/>
      <c r="I402" s="53">
        <f t="shared" ref="I402:I404" si="42">E402*F402*(1+G402)+H402</f>
        <v>1489.7201150000001</v>
      </c>
      <c r="J402" s="43" t="s">
        <v>355</v>
      </c>
      <c r="K402" s="47" t="s">
        <v>342</v>
      </c>
    </row>
    <row r="403" spans="1:11" x14ac:dyDescent="0.25">
      <c r="A403" s="47" t="str">
        <f t="shared" si="37"/>
        <v>ABRIL 2025</v>
      </c>
      <c r="B403" s="40">
        <v>45751</v>
      </c>
      <c r="C403" s="48" t="s">
        <v>532</v>
      </c>
      <c r="D403" s="49" t="s">
        <v>391</v>
      </c>
      <c r="E403" s="50">
        <v>2</v>
      </c>
      <c r="F403" s="51">
        <v>677.68600000000004</v>
      </c>
      <c r="G403" s="52">
        <v>0.21</v>
      </c>
      <c r="H403" s="51"/>
      <c r="I403" s="53">
        <f t="shared" si="42"/>
        <v>1640.0001199999999</v>
      </c>
      <c r="J403" s="43" t="s">
        <v>355</v>
      </c>
      <c r="K403" s="47" t="s">
        <v>342</v>
      </c>
    </row>
    <row r="404" spans="1:11" x14ac:dyDescent="0.25">
      <c r="A404" s="47" t="str">
        <f t="shared" si="37"/>
        <v>ABRIL 2025</v>
      </c>
      <c r="B404" s="40">
        <v>45751</v>
      </c>
      <c r="C404" s="48" t="s">
        <v>532</v>
      </c>
      <c r="D404" s="49" t="s">
        <v>431</v>
      </c>
      <c r="E404" s="50">
        <v>1</v>
      </c>
      <c r="F404" s="51">
        <v>1760.3306</v>
      </c>
      <c r="G404" s="52">
        <v>0.21</v>
      </c>
      <c r="H404" s="51"/>
      <c r="I404" s="53">
        <f t="shared" si="42"/>
        <v>2130.0000260000002</v>
      </c>
      <c r="J404" s="43" t="s">
        <v>355</v>
      </c>
      <c r="K404" s="47" t="s">
        <v>342</v>
      </c>
    </row>
    <row r="405" spans="1:11" x14ac:dyDescent="0.25">
      <c r="A405" s="47" t="str">
        <f t="shared" si="37"/>
        <v>ABRIL 2025</v>
      </c>
      <c r="B405" s="54">
        <v>45752</v>
      </c>
      <c r="C405" s="48" t="s">
        <v>533</v>
      </c>
      <c r="D405" s="49" t="s">
        <v>370</v>
      </c>
      <c r="E405" s="50">
        <v>1</v>
      </c>
      <c r="F405" s="55">
        <v>73067.873300000007</v>
      </c>
      <c r="G405" s="57">
        <v>0.105</v>
      </c>
      <c r="H405" s="55"/>
      <c r="I405" s="56">
        <f t="shared" ref="I405:I407" si="43">E405*F405*(1+G405)+H405</f>
        <v>80739.999996500002</v>
      </c>
      <c r="J405" s="47" t="s">
        <v>407</v>
      </c>
      <c r="K405" s="47" t="s">
        <v>342</v>
      </c>
    </row>
    <row r="406" spans="1:11" x14ac:dyDescent="0.25">
      <c r="A406" s="47" t="str">
        <f t="shared" si="37"/>
        <v>ABRIL 2025</v>
      </c>
      <c r="B406" s="54">
        <v>45752</v>
      </c>
      <c r="C406" s="48" t="s">
        <v>533</v>
      </c>
      <c r="D406" s="49" t="s">
        <v>534</v>
      </c>
      <c r="E406" s="50">
        <v>1</v>
      </c>
      <c r="F406" s="51">
        <v>3842.9751999999999</v>
      </c>
      <c r="G406" s="52">
        <v>0.21</v>
      </c>
      <c r="H406" s="51"/>
      <c r="I406" s="53">
        <f t="shared" si="43"/>
        <v>4649.999992</v>
      </c>
      <c r="J406" s="43" t="s">
        <v>407</v>
      </c>
      <c r="K406" s="47" t="s">
        <v>342</v>
      </c>
    </row>
    <row r="407" spans="1:11" x14ac:dyDescent="0.25">
      <c r="A407" s="47" t="str">
        <f t="shared" si="37"/>
        <v>ABRIL 2025</v>
      </c>
      <c r="B407" s="54">
        <v>45752</v>
      </c>
      <c r="C407" s="48" t="s">
        <v>533</v>
      </c>
      <c r="D407" s="49" t="s">
        <v>535</v>
      </c>
      <c r="E407" s="50">
        <v>1</v>
      </c>
      <c r="F407" s="51">
        <v>5785.1239999999998</v>
      </c>
      <c r="G407" s="52">
        <v>0.21</v>
      </c>
      <c r="H407" s="51"/>
      <c r="I407" s="53">
        <f t="shared" si="43"/>
        <v>7000.0000399999999</v>
      </c>
      <c r="J407" s="43" t="s">
        <v>407</v>
      </c>
      <c r="K407" s="47" t="s">
        <v>342</v>
      </c>
    </row>
    <row r="408" spans="1:11" x14ac:dyDescent="0.25">
      <c r="A408" s="47" t="str">
        <f t="shared" si="37"/>
        <v>ABRIL 2025</v>
      </c>
      <c r="B408" s="54">
        <v>45754</v>
      </c>
      <c r="C408" s="48" t="s">
        <v>536</v>
      </c>
      <c r="D408" s="49" t="s">
        <v>344</v>
      </c>
      <c r="E408" s="50">
        <v>1</v>
      </c>
      <c r="F408" s="55">
        <v>3926.6968000000002</v>
      </c>
      <c r="G408" s="57">
        <v>0.105</v>
      </c>
      <c r="H408" s="55"/>
      <c r="I408" s="56">
        <f t="shared" ref="I408:I409" si="44">E408*F408*(1+G408)+H408</f>
        <v>4338.9999640000005</v>
      </c>
      <c r="J408" s="47" t="s">
        <v>355</v>
      </c>
      <c r="K408" s="47" t="s">
        <v>342</v>
      </c>
    </row>
    <row r="409" spans="1:11" x14ac:dyDescent="0.25">
      <c r="A409" s="47" t="str">
        <f t="shared" si="37"/>
        <v>ABRIL 2025</v>
      </c>
      <c r="B409" s="54">
        <v>45756</v>
      </c>
      <c r="C409" s="48" t="s">
        <v>537</v>
      </c>
      <c r="D409" s="49" t="s">
        <v>538</v>
      </c>
      <c r="E409" s="50">
        <v>2</v>
      </c>
      <c r="F409" s="51">
        <v>2892.5619999999999</v>
      </c>
      <c r="G409" s="52">
        <v>0.21</v>
      </c>
      <c r="H409" s="51"/>
      <c r="I409" s="53">
        <f t="shared" si="44"/>
        <v>7000.0000399999999</v>
      </c>
      <c r="J409" s="43" t="s">
        <v>355</v>
      </c>
      <c r="K409" s="43" t="s">
        <v>342</v>
      </c>
    </row>
    <row r="410" spans="1:11" x14ac:dyDescent="0.25">
      <c r="A410" s="47" t="str">
        <f t="shared" si="37"/>
        <v>ABRIL 2025</v>
      </c>
      <c r="B410" s="54">
        <v>45756</v>
      </c>
      <c r="C410" s="48" t="s">
        <v>539</v>
      </c>
      <c r="D410" s="49" t="s">
        <v>431</v>
      </c>
      <c r="E410" s="50">
        <v>1</v>
      </c>
      <c r="F410" s="51">
        <v>2272.7273</v>
      </c>
      <c r="G410" s="52">
        <v>0.21</v>
      </c>
      <c r="H410" s="51"/>
      <c r="I410" s="53">
        <f t="shared" ref="I410:I412" si="45">E410*F410*(1+G410)+H410</f>
        <v>2750.0000329999998</v>
      </c>
      <c r="J410" s="43" t="s">
        <v>355</v>
      </c>
      <c r="K410" s="47" t="s">
        <v>342</v>
      </c>
    </row>
    <row r="411" spans="1:11" x14ac:dyDescent="0.25">
      <c r="A411" s="47" t="str">
        <f t="shared" si="37"/>
        <v>ABRIL 2025</v>
      </c>
      <c r="B411" s="54">
        <v>45756</v>
      </c>
      <c r="C411" s="48" t="s">
        <v>539</v>
      </c>
      <c r="D411" s="49" t="s">
        <v>538</v>
      </c>
      <c r="E411" s="50">
        <v>1</v>
      </c>
      <c r="F411" s="51">
        <v>2892.5619999999999</v>
      </c>
      <c r="G411" s="52">
        <v>0.21</v>
      </c>
      <c r="H411" s="51"/>
      <c r="I411" s="53">
        <f t="shared" si="45"/>
        <v>3500.0000199999999</v>
      </c>
      <c r="J411" s="43" t="s">
        <v>355</v>
      </c>
      <c r="K411" s="43" t="s">
        <v>342</v>
      </c>
    </row>
    <row r="412" spans="1:11" x14ac:dyDescent="0.25">
      <c r="A412" s="47" t="str">
        <f t="shared" si="37"/>
        <v>ABRIL 2025</v>
      </c>
      <c r="B412" s="54">
        <v>45756</v>
      </c>
      <c r="C412" s="48" t="s">
        <v>539</v>
      </c>
      <c r="D412" s="49" t="s">
        <v>540</v>
      </c>
      <c r="E412" s="50">
        <v>1</v>
      </c>
      <c r="F412" s="51">
        <v>15537.1901</v>
      </c>
      <c r="G412" s="52">
        <v>0.21</v>
      </c>
      <c r="H412" s="51"/>
      <c r="I412" s="53">
        <f t="shared" si="45"/>
        <v>18800.000021</v>
      </c>
      <c r="J412" s="43" t="s">
        <v>355</v>
      </c>
      <c r="K412" s="47" t="s">
        <v>342</v>
      </c>
    </row>
    <row r="413" spans="1:11" x14ac:dyDescent="0.25">
      <c r="A413" s="47" t="str">
        <f t="shared" si="37"/>
        <v>ABRIL 2025</v>
      </c>
      <c r="B413" s="54">
        <v>45758</v>
      </c>
      <c r="C413" s="48" t="s">
        <v>541</v>
      </c>
      <c r="D413" s="49" t="s">
        <v>538</v>
      </c>
      <c r="E413" s="50">
        <v>1</v>
      </c>
      <c r="F413" s="51">
        <v>2892.5619999999999</v>
      </c>
      <c r="G413" s="52">
        <v>0.21</v>
      </c>
      <c r="H413" s="51"/>
      <c r="I413" s="53">
        <f t="shared" ref="I413" si="46">E413*F413*(1+G413)+H413</f>
        <v>3500.0000199999999</v>
      </c>
      <c r="J413" s="43" t="s">
        <v>355</v>
      </c>
      <c r="K413" s="43" t="s">
        <v>342</v>
      </c>
    </row>
    <row r="414" spans="1:11" x14ac:dyDescent="0.25">
      <c r="A414" s="47" t="str">
        <f t="shared" si="37"/>
        <v>ABRIL 2025</v>
      </c>
      <c r="B414" s="54">
        <v>45759</v>
      </c>
      <c r="C414" s="48" t="s">
        <v>542</v>
      </c>
      <c r="D414" s="49" t="s">
        <v>363</v>
      </c>
      <c r="E414" s="50">
        <v>1</v>
      </c>
      <c r="F414" s="51">
        <v>3157.0248000000001</v>
      </c>
      <c r="G414" s="52">
        <v>0.21</v>
      </c>
      <c r="H414" s="51"/>
      <c r="I414" s="53">
        <f>E414*F414*(1+G414)+H414</f>
        <v>3820.000008</v>
      </c>
      <c r="J414" s="43" t="s">
        <v>355</v>
      </c>
      <c r="K414" s="43" t="s">
        <v>342</v>
      </c>
    </row>
    <row r="415" spans="1:11" x14ac:dyDescent="0.25">
      <c r="A415" s="47" t="str">
        <f t="shared" si="37"/>
        <v>ABRIL 2025</v>
      </c>
      <c r="B415" s="54">
        <v>45759</v>
      </c>
      <c r="C415" s="48" t="s">
        <v>542</v>
      </c>
      <c r="D415" s="49" t="s">
        <v>344</v>
      </c>
      <c r="E415" s="50">
        <v>1</v>
      </c>
      <c r="F415" s="51">
        <v>2954.7511</v>
      </c>
      <c r="G415" s="52">
        <v>0.105</v>
      </c>
      <c r="H415" s="51"/>
      <c r="I415" s="53">
        <f>E415*F415*(1+G415)+H415</f>
        <v>3264.9999654999997</v>
      </c>
      <c r="J415" s="43" t="s">
        <v>355</v>
      </c>
      <c r="K415" s="47" t="s">
        <v>342</v>
      </c>
    </row>
    <row r="416" spans="1:11" x14ac:dyDescent="0.25">
      <c r="A416" s="47" t="str">
        <f t="shared" si="37"/>
        <v>ABRIL 2025</v>
      </c>
      <c r="B416" s="54">
        <v>45759</v>
      </c>
      <c r="C416" s="48" t="s">
        <v>542</v>
      </c>
      <c r="D416" s="49" t="s">
        <v>363</v>
      </c>
      <c r="E416" s="50">
        <v>1</v>
      </c>
      <c r="F416" s="51">
        <v>2652.8926000000001</v>
      </c>
      <c r="G416" s="52">
        <v>0.21</v>
      </c>
      <c r="H416" s="51"/>
      <c r="I416" s="53">
        <f>E416*F416*(1+G416)+H416</f>
        <v>3210.0000460000001</v>
      </c>
      <c r="J416" s="43" t="s">
        <v>355</v>
      </c>
      <c r="K416" s="43" t="s">
        <v>342</v>
      </c>
    </row>
    <row r="417" spans="1:11" x14ac:dyDescent="0.25">
      <c r="A417" s="47" t="str">
        <f t="shared" si="37"/>
        <v>ABRIL 2025</v>
      </c>
      <c r="B417" s="54">
        <v>45759</v>
      </c>
      <c r="C417" s="48" t="s">
        <v>542</v>
      </c>
      <c r="D417" s="49" t="s">
        <v>543</v>
      </c>
      <c r="E417" s="50">
        <v>1</v>
      </c>
      <c r="F417" s="51">
        <v>1115.7025000000001</v>
      </c>
      <c r="G417" s="52">
        <v>0.21</v>
      </c>
      <c r="H417" s="51"/>
      <c r="I417" s="53">
        <f>E417*F417*(1+G417)+H417</f>
        <v>1350.0000250000001</v>
      </c>
      <c r="J417" s="43" t="s">
        <v>355</v>
      </c>
      <c r="K417" s="47" t="s">
        <v>342</v>
      </c>
    </row>
    <row r="418" spans="1:11" x14ac:dyDescent="0.25">
      <c r="A418" s="47" t="str">
        <f t="shared" si="37"/>
        <v>ABRIL 2025</v>
      </c>
      <c r="B418" s="54">
        <v>45759</v>
      </c>
      <c r="C418" s="48" t="s">
        <v>544</v>
      </c>
      <c r="D418" s="49" t="s">
        <v>344</v>
      </c>
      <c r="E418" s="50">
        <v>1</v>
      </c>
      <c r="F418" s="55">
        <v>2266.0632999999998</v>
      </c>
      <c r="G418" s="57">
        <v>0.105</v>
      </c>
      <c r="H418" s="55"/>
      <c r="I418" s="56">
        <f t="shared" ref="I418:I419" si="47">E418*F418*(1+G418)+H418</f>
        <v>2503.9999464999996</v>
      </c>
      <c r="J418" s="47" t="s">
        <v>341</v>
      </c>
      <c r="K418" s="47" t="s">
        <v>342</v>
      </c>
    </row>
    <row r="419" spans="1:11" x14ac:dyDescent="0.25">
      <c r="A419" s="47" t="str">
        <f t="shared" si="37"/>
        <v>ABRIL 2025</v>
      </c>
      <c r="B419" s="54">
        <v>45759</v>
      </c>
      <c r="C419" s="48" t="s">
        <v>544</v>
      </c>
      <c r="D419" s="49" t="s">
        <v>370</v>
      </c>
      <c r="E419" s="50">
        <v>1</v>
      </c>
      <c r="F419" s="51">
        <v>59696.1538</v>
      </c>
      <c r="G419" s="52">
        <v>0.105</v>
      </c>
      <c r="H419" s="51"/>
      <c r="I419" s="53">
        <f t="shared" si="47"/>
        <v>65964.249949000005</v>
      </c>
      <c r="J419" s="43" t="s">
        <v>341</v>
      </c>
      <c r="K419" s="43" t="s">
        <v>342</v>
      </c>
    </row>
    <row r="420" spans="1:11" x14ac:dyDescent="0.25">
      <c r="A420" s="47" t="str">
        <f t="shared" si="37"/>
        <v>ABRIL 2025</v>
      </c>
      <c r="B420" s="54">
        <v>45762</v>
      </c>
      <c r="C420" s="48" t="s">
        <v>545</v>
      </c>
      <c r="D420" s="49" t="s">
        <v>460</v>
      </c>
      <c r="E420" s="50">
        <v>1</v>
      </c>
      <c r="F420" s="55">
        <v>1239.6694</v>
      </c>
      <c r="G420" s="57">
        <v>0.21</v>
      </c>
      <c r="H420" s="55"/>
      <c r="I420" s="56">
        <f>E420*F420*(1+G420)+H420</f>
        <v>1499.9999739999998</v>
      </c>
      <c r="J420" s="47" t="s">
        <v>341</v>
      </c>
      <c r="K420" s="47" t="s">
        <v>342</v>
      </c>
    </row>
    <row r="421" spans="1:11" x14ac:dyDescent="0.25">
      <c r="A421" s="47" t="str">
        <f t="shared" si="37"/>
        <v>ABRIL 2025</v>
      </c>
      <c r="B421" s="54">
        <v>45762</v>
      </c>
      <c r="C421" s="48" t="s">
        <v>545</v>
      </c>
      <c r="D421" s="49" t="s">
        <v>370</v>
      </c>
      <c r="E421" s="50">
        <v>1</v>
      </c>
      <c r="F421" s="55">
        <v>22947.692299999999</v>
      </c>
      <c r="G421" s="57">
        <v>0.105</v>
      </c>
      <c r="H421" s="55"/>
      <c r="I421" s="56">
        <f>E421*F421*(1+G421)+H421</f>
        <v>25357.199991499998</v>
      </c>
      <c r="J421" s="47" t="s">
        <v>341</v>
      </c>
      <c r="K421" s="47" t="s">
        <v>342</v>
      </c>
    </row>
    <row r="422" spans="1:11" x14ac:dyDescent="0.25">
      <c r="A422" s="47" t="str">
        <f t="shared" si="37"/>
        <v>ABRIL 2025</v>
      </c>
      <c r="B422" s="54">
        <v>45762</v>
      </c>
      <c r="C422" s="48" t="s">
        <v>545</v>
      </c>
      <c r="D422" s="49" t="s">
        <v>344</v>
      </c>
      <c r="E422" s="50">
        <v>1</v>
      </c>
      <c r="F422" s="55">
        <v>11125.9095</v>
      </c>
      <c r="G422" s="57">
        <v>0.105</v>
      </c>
      <c r="H422" s="55"/>
      <c r="I422" s="56">
        <f>E422*F422*(1+G422)+H422</f>
        <v>12294.1299975</v>
      </c>
      <c r="J422" s="47" t="s">
        <v>341</v>
      </c>
      <c r="K422" s="47" t="s">
        <v>342</v>
      </c>
    </row>
    <row r="423" spans="1:11" x14ac:dyDescent="0.25">
      <c r="A423" s="47" t="str">
        <f t="shared" si="37"/>
        <v>ABRIL 2025</v>
      </c>
      <c r="B423" s="54">
        <v>45762</v>
      </c>
      <c r="C423" s="48" t="s">
        <v>546</v>
      </c>
      <c r="D423" s="49" t="s">
        <v>360</v>
      </c>
      <c r="E423" s="50">
        <v>1</v>
      </c>
      <c r="F423" s="55">
        <v>2000</v>
      </c>
      <c r="G423" s="57">
        <v>0.21</v>
      </c>
      <c r="H423" s="55"/>
      <c r="I423" s="56">
        <f t="shared" ref="I423:I434" si="48">E423*F423*(1+G423)+H423</f>
        <v>2420</v>
      </c>
      <c r="J423" s="47" t="s">
        <v>355</v>
      </c>
      <c r="K423" s="47" t="s">
        <v>342</v>
      </c>
    </row>
    <row r="424" spans="1:11" x14ac:dyDescent="0.25">
      <c r="A424" s="47" t="str">
        <f t="shared" si="37"/>
        <v>ABRIL 2025</v>
      </c>
      <c r="B424" s="54">
        <v>45762</v>
      </c>
      <c r="C424" s="48" t="s">
        <v>546</v>
      </c>
      <c r="D424" s="49" t="s">
        <v>362</v>
      </c>
      <c r="E424" s="50">
        <v>1</v>
      </c>
      <c r="F424" s="55">
        <v>1033.0579</v>
      </c>
      <c r="G424" s="57">
        <v>0.21</v>
      </c>
      <c r="H424" s="55"/>
      <c r="I424" s="56">
        <f t="shared" si="48"/>
        <v>1250.000059</v>
      </c>
      <c r="J424" s="47" t="s">
        <v>355</v>
      </c>
      <c r="K424" s="47" t="s">
        <v>342</v>
      </c>
    </row>
    <row r="425" spans="1:11" x14ac:dyDescent="0.25">
      <c r="A425" s="47" t="str">
        <f t="shared" si="37"/>
        <v>ABRIL 2025</v>
      </c>
      <c r="B425" s="54">
        <v>45763</v>
      </c>
      <c r="C425" s="48" t="s">
        <v>547</v>
      </c>
      <c r="D425" s="49" t="s">
        <v>379</v>
      </c>
      <c r="E425" s="50">
        <v>1</v>
      </c>
      <c r="F425" s="55">
        <v>3603.3058000000001</v>
      </c>
      <c r="G425" s="57">
        <v>0.21</v>
      </c>
      <c r="H425" s="55"/>
      <c r="I425" s="56">
        <f t="shared" ref="I425:I430" si="49">E425*F425*(1+G425)+H425</f>
        <v>4360.0000179999997</v>
      </c>
      <c r="J425" s="47" t="s">
        <v>355</v>
      </c>
      <c r="K425" s="47" t="s">
        <v>342</v>
      </c>
    </row>
    <row r="426" spans="1:11" x14ac:dyDescent="0.25">
      <c r="A426" s="47" t="str">
        <f t="shared" si="37"/>
        <v>ABRIL 2025</v>
      </c>
      <c r="B426" s="54">
        <v>45763</v>
      </c>
      <c r="C426" s="48" t="s">
        <v>547</v>
      </c>
      <c r="D426" s="49" t="s">
        <v>344</v>
      </c>
      <c r="E426" s="50">
        <v>1</v>
      </c>
      <c r="F426" s="55">
        <v>6239.8190000000004</v>
      </c>
      <c r="G426" s="57">
        <v>0.105</v>
      </c>
      <c r="H426" s="55"/>
      <c r="I426" s="56">
        <f t="shared" si="49"/>
        <v>6894.9999950000001</v>
      </c>
      <c r="J426" s="47" t="s">
        <v>355</v>
      </c>
      <c r="K426" s="47" t="s">
        <v>342</v>
      </c>
    </row>
    <row r="427" spans="1:11" x14ac:dyDescent="0.25">
      <c r="A427" s="47" t="str">
        <f t="shared" si="37"/>
        <v>ABRIL 2025</v>
      </c>
      <c r="B427" s="54">
        <v>45763</v>
      </c>
      <c r="C427" s="48" t="s">
        <v>547</v>
      </c>
      <c r="D427" s="49" t="s">
        <v>408</v>
      </c>
      <c r="E427" s="50">
        <v>1</v>
      </c>
      <c r="F427" s="55">
        <v>4421.4876000000004</v>
      </c>
      <c r="G427" s="57">
        <v>0.21</v>
      </c>
      <c r="H427" s="55"/>
      <c r="I427" s="56">
        <f t="shared" si="49"/>
        <v>5349.9999960000005</v>
      </c>
      <c r="J427" s="47" t="s">
        <v>355</v>
      </c>
      <c r="K427" s="47" t="s">
        <v>342</v>
      </c>
    </row>
    <row r="428" spans="1:11" x14ac:dyDescent="0.25">
      <c r="A428" s="47" t="str">
        <f t="shared" si="37"/>
        <v>ABRIL 2025</v>
      </c>
      <c r="B428" s="54">
        <v>45763</v>
      </c>
      <c r="C428" s="48" t="s">
        <v>547</v>
      </c>
      <c r="D428" s="49" t="s">
        <v>379</v>
      </c>
      <c r="E428" s="50">
        <v>1</v>
      </c>
      <c r="F428" s="55">
        <v>3512.3966999999998</v>
      </c>
      <c r="G428" s="57">
        <v>0.21</v>
      </c>
      <c r="H428" s="55"/>
      <c r="I428" s="56">
        <f t="shared" si="49"/>
        <v>4250.0000069999996</v>
      </c>
      <c r="J428" s="47" t="s">
        <v>355</v>
      </c>
      <c r="K428" s="47" t="s">
        <v>342</v>
      </c>
    </row>
    <row r="429" spans="1:11" x14ac:dyDescent="0.25">
      <c r="A429" s="47" t="str">
        <f t="shared" si="37"/>
        <v>ABRIL 2025</v>
      </c>
      <c r="B429" s="54">
        <v>45763</v>
      </c>
      <c r="C429" s="48" t="s">
        <v>547</v>
      </c>
      <c r="D429" s="49" t="s">
        <v>548</v>
      </c>
      <c r="E429" s="50">
        <v>1</v>
      </c>
      <c r="F429" s="55">
        <v>2892.5619999999999</v>
      </c>
      <c r="G429" s="57">
        <v>0.21</v>
      </c>
      <c r="H429" s="55"/>
      <c r="I429" s="56">
        <f t="shared" si="49"/>
        <v>3500.0000199999999</v>
      </c>
      <c r="J429" s="47" t="s">
        <v>355</v>
      </c>
      <c r="K429" s="47" t="s">
        <v>342</v>
      </c>
    </row>
    <row r="430" spans="1:11" x14ac:dyDescent="0.25">
      <c r="A430" s="47" t="str">
        <f t="shared" si="37"/>
        <v>ABRIL 2025</v>
      </c>
      <c r="B430" s="54">
        <v>45763</v>
      </c>
      <c r="C430" s="48" t="s">
        <v>549</v>
      </c>
      <c r="D430" s="49" t="s">
        <v>370</v>
      </c>
      <c r="E430" s="50">
        <v>1</v>
      </c>
      <c r="F430" s="55">
        <v>45130.316700000003</v>
      </c>
      <c r="G430" s="57">
        <v>0.105</v>
      </c>
      <c r="H430" s="55"/>
      <c r="I430" s="56">
        <f t="shared" si="49"/>
        <v>49868.999953500002</v>
      </c>
      <c r="J430" s="47" t="s">
        <v>550</v>
      </c>
      <c r="K430" s="47" t="s">
        <v>342</v>
      </c>
    </row>
    <row r="431" spans="1:11" x14ac:dyDescent="0.25">
      <c r="A431" s="47" t="str">
        <f t="shared" si="37"/>
        <v>ABRIL 2025</v>
      </c>
      <c r="B431" s="54">
        <v>45764</v>
      </c>
      <c r="C431" s="48" t="s">
        <v>551</v>
      </c>
      <c r="D431" s="49" t="s">
        <v>552</v>
      </c>
      <c r="E431" s="50">
        <v>2</v>
      </c>
      <c r="F431" s="55">
        <v>1239.6694</v>
      </c>
      <c r="G431" s="57">
        <v>0.21</v>
      </c>
      <c r="H431" s="55"/>
      <c r="I431" s="56">
        <f t="shared" si="48"/>
        <v>2999.9999479999997</v>
      </c>
      <c r="J431" s="47" t="s">
        <v>550</v>
      </c>
      <c r="K431" s="47" t="s">
        <v>342</v>
      </c>
    </row>
    <row r="432" spans="1:11" x14ac:dyDescent="0.25">
      <c r="A432" s="47" t="str">
        <f t="shared" si="37"/>
        <v>ABRIL 2025</v>
      </c>
      <c r="B432" s="54">
        <v>45764</v>
      </c>
      <c r="C432" s="48" t="s">
        <v>551</v>
      </c>
      <c r="D432" s="49" t="s">
        <v>385</v>
      </c>
      <c r="E432" s="50">
        <v>2</v>
      </c>
      <c r="F432" s="55">
        <v>1446.2809999999999</v>
      </c>
      <c r="G432" s="57">
        <v>0.21</v>
      </c>
      <c r="H432" s="55"/>
      <c r="I432" s="56">
        <f t="shared" si="48"/>
        <v>3500.0000199999999</v>
      </c>
      <c r="J432" s="47" t="s">
        <v>550</v>
      </c>
      <c r="K432" s="47" t="s">
        <v>342</v>
      </c>
    </row>
    <row r="433" spans="1:11" x14ac:dyDescent="0.25">
      <c r="A433" s="47" t="str">
        <f t="shared" si="37"/>
        <v>ABRIL 2025</v>
      </c>
      <c r="B433" s="54">
        <v>45764</v>
      </c>
      <c r="C433" s="48" t="s">
        <v>551</v>
      </c>
      <c r="D433" s="49" t="s">
        <v>357</v>
      </c>
      <c r="E433" s="50">
        <v>1</v>
      </c>
      <c r="F433" s="55">
        <v>1425.6197999999999</v>
      </c>
      <c r="G433" s="57">
        <v>0.21</v>
      </c>
      <c r="H433" s="55"/>
      <c r="I433" s="56">
        <f t="shared" si="48"/>
        <v>1724.9999579999999</v>
      </c>
      <c r="J433" s="47" t="s">
        <v>550</v>
      </c>
      <c r="K433" s="47" t="s">
        <v>342</v>
      </c>
    </row>
    <row r="434" spans="1:11" x14ac:dyDescent="0.25">
      <c r="A434" s="47" t="str">
        <f t="shared" si="37"/>
        <v>ABRIL 2025</v>
      </c>
      <c r="B434" s="54">
        <v>45764</v>
      </c>
      <c r="C434" s="48" t="s">
        <v>551</v>
      </c>
      <c r="D434" s="49" t="s">
        <v>344</v>
      </c>
      <c r="E434" s="50">
        <v>1</v>
      </c>
      <c r="F434" s="55">
        <v>6396.3801000000003</v>
      </c>
      <c r="G434" s="57">
        <v>0.105</v>
      </c>
      <c r="H434" s="55"/>
      <c r="I434" s="56">
        <f t="shared" si="48"/>
        <v>7068.0000104999999</v>
      </c>
      <c r="J434" s="47" t="s">
        <v>550</v>
      </c>
      <c r="K434" s="47" t="s">
        <v>342</v>
      </c>
    </row>
    <row r="435" spans="1:11" x14ac:dyDescent="0.25">
      <c r="A435" s="47" t="str">
        <f t="shared" si="37"/>
        <v>ABRIL 2025</v>
      </c>
      <c r="B435" s="54">
        <v>45764</v>
      </c>
      <c r="C435" s="48" t="s">
        <v>551</v>
      </c>
      <c r="D435" s="49" t="s">
        <v>363</v>
      </c>
      <c r="E435" s="50">
        <v>1</v>
      </c>
      <c r="F435" s="55">
        <v>2428.0992000000001</v>
      </c>
      <c r="G435" s="57">
        <v>0.21</v>
      </c>
      <c r="H435" s="55"/>
      <c r="I435" s="56">
        <f t="shared" ref="I435:I440" si="50">E435*F435*(1+G435)+H435</f>
        <v>2938.0000319999999</v>
      </c>
      <c r="J435" s="47" t="s">
        <v>550</v>
      </c>
      <c r="K435" s="47" t="s">
        <v>342</v>
      </c>
    </row>
    <row r="436" spans="1:11" x14ac:dyDescent="0.25">
      <c r="A436" s="47" t="str">
        <f t="shared" si="37"/>
        <v>ABRIL 2025</v>
      </c>
      <c r="B436" s="54">
        <v>45764</v>
      </c>
      <c r="C436" s="48" t="s">
        <v>551</v>
      </c>
      <c r="D436" s="49" t="s">
        <v>362</v>
      </c>
      <c r="E436" s="50">
        <v>1</v>
      </c>
      <c r="F436" s="55">
        <v>1033.0579</v>
      </c>
      <c r="G436" s="57">
        <v>0.21</v>
      </c>
      <c r="H436" s="55"/>
      <c r="I436" s="56">
        <f t="shared" si="50"/>
        <v>1250.000059</v>
      </c>
      <c r="J436" s="47" t="s">
        <v>550</v>
      </c>
      <c r="K436" s="47" t="s">
        <v>342</v>
      </c>
    </row>
    <row r="437" spans="1:11" x14ac:dyDescent="0.25">
      <c r="A437" s="47" t="str">
        <f t="shared" si="37"/>
        <v>ABRIL 2025</v>
      </c>
      <c r="B437" s="54">
        <v>45764</v>
      </c>
      <c r="C437" s="48" t="s">
        <v>551</v>
      </c>
      <c r="D437" s="49" t="s">
        <v>391</v>
      </c>
      <c r="E437" s="50">
        <v>1</v>
      </c>
      <c r="F437" s="55">
        <v>1570.2479000000001</v>
      </c>
      <c r="G437" s="57">
        <v>0.21</v>
      </c>
      <c r="H437" s="55"/>
      <c r="I437" s="56">
        <f>E437*F437*(1+G437)+H437</f>
        <v>1899.999959</v>
      </c>
      <c r="J437" s="47" t="s">
        <v>550</v>
      </c>
      <c r="K437" s="47" t="s">
        <v>342</v>
      </c>
    </row>
    <row r="438" spans="1:11" x14ac:dyDescent="0.25">
      <c r="A438" s="47" t="str">
        <f t="shared" si="37"/>
        <v>ABRIL 2025</v>
      </c>
      <c r="B438" s="54">
        <v>45764</v>
      </c>
      <c r="C438" s="48" t="s">
        <v>551</v>
      </c>
      <c r="D438" s="49" t="s">
        <v>347</v>
      </c>
      <c r="E438" s="50">
        <v>1</v>
      </c>
      <c r="F438" s="55">
        <v>859.50409999999999</v>
      </c>
      <c r="G438" s="57">
        <v>0.21</v>
      </c>
      <c r="H438" s="55"/>
      <c r="I438" s="56">
        <f>E438*F438*(1+G438)+H438</f>
        <v>1039.999961</v>
      </c>
      <c r="J438" s="47" t="s">
        <v>550</v>
      </c>
      <c r="K438" s="47" t="s">
        <v>342</v>
      </c>
    </row>
    <row r="439" spans="1:11" x14ac:dyDescent="0.25">
      <c r="A439" s="47" t="str">
        <f t="shared" si="37"/>
        <v>ABRIL 2025</v>
      </c>
      <c r="B439" s="54">
        <v>45764</v>
      </c>
      <c r="C439" s="48" t="s">
        <v>551</v>
      </c>
      <c r="D439" s="49" t="s">
        <v>343</v>
      </c>
      <c r="E439" s="50">
        <v>1</v>
      </c>
      <c r="F439" s="55">
        <v>1040.7239999999999</v>
      </c>
      <c r="G439" s="57">
        <v>0.105</v>
      </c>
      <c r="H439" s="55"/>
      <c r="I439" s="56">
        <f>E439*F439*(1+G439)+H439</f>
        <v>1150.0000199999999</v>
      </c>
      <c r="J439" s="47" t="s">
        <v>550</v>
      </c>
      <c r="K439" s="47" t="s">
        <v>342</v>
      </c>
    </row>
    <row r="440" spans="1:11" x14ac:dyDescent="0.25">
      <c r="A440" s="47" t="str">
        <f t="shared" si="37"/>
        <v>ABRIL 2025</v>
      </c>
      <c r="B440" s="54">
        <v>45764</v>
      </c>
      <c r="C440" s="48" t="s">
        <v>551</v>
      </c>
      <c r="D440" s="49" t="s">
        <v>359</v>
      </c>
      <c r="E440" s="50">
        <v>2</v>
      </c>
      <c r="F440" s="55">
        <v>1764.4628</v>
      </c>
      <c r="G440" s="57">
        <v>0.21</v>
      </c>
      <c r="H440" s="55"/>
      <c r="I440" s="56">
        <f t="shared" si="50"/>
        <v>4269.9999760000001</v>
      </c>
      <c r="J440" s="47" t="s">
        <v>550</v>
      </c>
      <c r="K440" s="47" t="s">
        <v>342</v>
      </c>
    </row>
    <row r="441" spans="1:11" x14ac:dyDescent="0.25">
      <c r="A441" s="47" t="str">
        <f t="shared" si="37"/>
        <v>ABRIL 2025</v>
      </c>
      <c r="B441" s="54">
        <v>45764</v>
      </c>
      <c r="C441" s="48" t="s">
        <v>553</v>
      </c>
      <c r="D441" s="49" t="s">
        <v>370</v>
      </c>
      <c r="E441" s="50">
        <v>1</v>
      </c>
      <c r="F441" s="55">
        <v>83285.067899999995</v>
      </c>
      <c r="G441" s="57">
        <v>0.105</v>
      </c>
      <c r="H441" s="55"/>
      <c r="I441" s="56">
        <f t="shared" ref="I441:I450" si="51">E441*F441*(1+G441)+H441</f>
        <v>92030.000029499992</v>
      </c>
      <c r="J441" s="47" t="s">
        <v>407</v>
      </c>
      <c r="K441" s="47" t="s">
        <v>342</v>
      </c>
    </row>
    <row r="442" spans="1:11" x14ac:dyDescent="0.25">
      <c r="A442" s="47" t="str">
        <f t="shared" si="37"/>
        <v>ABRIL 2025</v>
      </c>
      <c r="B442" s="54">
        <v>45764</v>
      </c>
      <c r="C442" s="48" t="s">
        <v>553</v>
      </c>
      <c r="D442" s="49" t="s">
        <v>554</v>
      </c>
      <c r="E442" s="50">
        <v>1</v>
      </c>
      <c r="F442" s="51">
        <v>3272.7273</v>
      </c>
      <c r="G442" s="52">
        <v>0.21</v>
      </c>
      <c r="H442" s="51"/>
      <c r="I442" s="53">
        <f t="shared" si="51"/>
        <v>3960.0000329999998</v>
      </c>
      <c r="J442" s="47" t="s">
        <v>407</v>
      </c>
      <c r="K442" s="47" t="s">
        <v>342</v>
      </c>
    </row>
    <row r="443" spans="1:11" x14ac:dyDescent="0.25">
      <c r="A443" s="47" t="str">
        <f t="shared" si="37"/>
        <v>ABRIL 2025</v>
      </c>
      <c r="B443" s="54">
        <v>45764</v>
      </c>
      <c r="C443" s="48" t="s">
        <v>553</v>
      </c>
      <c r="D443" s="49" t="s">
        <v>453</v>
      </c>
      <c r="E443" s="50">
        <v>1</v>
      </c>
      <c r="F443" s="51">
        <v>2776.8595</v>
      </c>
      <c r="G443" s="52">
        <v>0.21</v>
      </c>
      <c r="H443" s="51"/>
      <c r="I443" s="53">
        <f t="shared" si="51"/>
        <v>3359.9999950000001</v>
      </c>
      <c r="J443" s="47" t="s">
        <v>407</v>
      </c>
      <c r="K443" s="47" t="s">
        <v>342</v>
      </c>
    </row>
    <row r="444" spans="1:11" x14ac:dyDescent="0.25">
      <c r="A444" s="47" t="str">
        <f t="shared" si="37"/>
        <v>ABRIL 2025</v>
      </c>
      <c r="B444" s="54">
        <v>45764</v>
      </c>
      <c r="C444" s="48" t="s">
        <v>553</v>
      </c>
      <c r="D444" s="49" t="s">
        <v>393</v>
      </c>
      <c r="E444" s="50">
        <v>2</v>
      </c>
      <c r="F444" s="51">
        <v>6198.35</v>
      </c>
      <c r="G444" s="52">
        <v>0.21</v>
      </c>
      <c r="H444" s="51"/>
      <c r="I444" s="53">
        <f t="shared" si="51"/>
        <v>15000.007</v>
      </c>
      <c r="J444" s="47" t="s">
        <v>407</v>
      </c>
      <c r="K444" s="47" t="s">
        <v>342</v>
      </c>
    </row>
    <row r="445" spans="1:11" x14ac:dyDescent="0.25">
      <c r="A445" s="47" t="str">
        <f t="shared" si="37"/>
        <v>ABRIL 2025</v>
      </c>
      <c r="B445" s="54">
        <v>45764</v>
      </c>
      <c r="C445" s="48" t="s">
        <v>553</v>
      </c>
      <c r="D445" s="49" t="s">
        <v>340</v>
      </c>
      <c r="E445" s="50">
        <v>1</v>
      </c>
      <c r="F445" s="51">
        <v>7768.5950000000003</v>
      </c>
      <c r="G445" s="52">
        <v>0.21</v>
      </c>
      <c r="H445" s="51"/>
      <c r="I445" s="53">
        <f t="shared" si="51"/>
        <v>9399.9999499999994</v>
      </c>
      <c r="J445" s="47" t="s">
        <v>407</v>
      </c>
      <c r="K445" s="47" t="s">
        <v>342</v>
      </c>
    </row>
    <row r="446" spans="1:11" x14ac:dyDescent="0.25">
      <c r="A446" s="47" t="str">
        <f t="shared" si="37"/>
        <v>ABRIL 2025</v>
      </c>
      <c r="B446" s="54">
        <v>45764</v>
      </c>
      <c r="C446" s="48" t="s">
        <v>553</v>
      </c>
      <c r="D446" s="49" t="s">
        <v>357</v>
      </c>
      <c r="E446" s="50">
        <v>1</v>
      </c>
      <c r="F446" s="51">
        <v>1148.7602999999999</v>
      </c>
      <c r="G446" s="52">
        <v>0.21</v>
      </c>
      <c r="H446" s="51"/>
      <c r="I446" s="53">
        <f t="shared" si="51"/>
        <v>1389.9999629999998</v>
      </c>
      <c r="J446" s="47" t="s">
        <v>407</v>
      </c>
      <c r="K446" s="47" t="s">
        <v>342</v>
      </c>
    </row>
    <row r="447" spans="1:11" x14ac:dyDescent="0.25">
      <c r="A447" s="47" t="str">
        <f t="shared" si="37"/>
        <v>ABRIL 2025</v>
      </c>
      <c r="B447" s="54">
        <v>45764</v>
      </c>
      <c r="C447" s="48" t="s">
        <v>553</v>
      </c>
      <c r="D447" s="49" t="s">
        <v>357</v>
      </c>
      <c r="E447" s="50">
        <v>2</v>
      </c>
      <c r="F447" s="51">
        <v>706.61159999999995</v>
      </c>
      <c r="G447" s="52">
        <v>0.21</v>
      </c>
      <c r="H447" s="51"/>
      <c r="I447" s="53">
        <f t="shared" si="51"/>
        <v>1710.0000719999998</v>
      </c>
      <c r="J447" s="47" t="s">
        <v>407</v>
      </c>
      <c r="K447" s="47" t="s">
        <v>342</v>
      </c>
    </row>
    <row r="448" spans="1:11" x14ac:dyDescent="0.25">
      <c r="A448" s="47" t="str">
        <f t="shared" si="37"/>
        <v>ABRIL 2025</v>
      </c>
      <c r="B448" s="54">
        <v>45764</v>
      </c>
      <c r="C448" s="48" t="s">
        <v>553</v>
      </c>
      <c r="D448" s="49" t="s">
        <v>555</v>
      </c>
      <c r="E448" s="50">
        <v>2</v>
      </c>
      <c r="F448" s="51">
        <v>950.41319999999996</v>
      </c>
      <c r="G448" s="52">
        <v>0.21</v>
      </c>
      <c r="H448" s="51"/>
      <c r="I448" s="53">
        <f t="shared" si="51"/>
        <v>2299.9999439999997</v>
      </c>
      <c r="J448" s="47" t="s">
        <v>407</v>
      </c>
      <c r="K448" s="47" t="s">
        <v>342</v>
      </c>
    </row>
    <row r="449" spans="1:11" x14ac:dyDescent="0.25">
      <c r="A449" s="47" t="str">
        <f t="shared" si="37"/>
        <v>ABRIL 2025</v>
      </c>
      <c r="B449" s="54">
        <v>45764</v>
      </c>
      <c r="C449" s="48" t="s">
        <v>553</v>
      </c>
      <c r="D449" s="49" t="s">
        <v>556</v>
      </c>
      <c r="E449" s="50">
        <v>1</v>
      </c>
      <c r="F449" s="51">
        <v>2066.1156999999998</v>
      </c>
      <c r="G449" s="52">
        <v>0.21</v>
      </c>
      <c r="H449" s="51"/>
      <c r="I449" s="53">
        <f t="shared" si="51"/>
        <v>2499.9999969999999</v>
      </c>
      <c r="J449" s="47" t="s">
        <v>407</v>
      </c>
      <c r="K449" s="47" t="s">
        <v>342</v>
      </c>
    </row>
    <row r="450" spans="1:11" x14ac:dyDescent="0.25">
      <c r="A450" s="47" t="str">
        <f t="shared" si="37"/>
        <v>ABRIL 2025</v>
      </c>
      <c r="B450" s="54">
        <v>45764</v>
      </c>
      <c r="C450" s="48" t="s">
        <v>553</v>
      </c>
      <c r="D450" s="49" t="s">
        <v>367</v>
      </c>
      <c r="E450" s="50">
        <v>3</v>
      </c>
      <c r="F450" s="51">
        <v>685.95039999999995</v>
      </c>
      <c r="G450" s="52">
        <v>0.21</v>
      </c>
      <c r="H450" s="51"/>
      <c r="I450" s="53">
        <f t="shared" si="51"/>
        <v>2489.9999520000001</v>
      </c>
      <c r="J450" s="47" t="s">
        <v>407</v>
      </c>
      <c r="K450" s="47" t="s">
        <v>342</v>
      </c>
    </row>
    <row r="451" spans="1:11" x14ac:dyDescent="0.25">
      <c r="A451" s="47" t="str">
        <f t="shared" si="37"/>
        <v>ABRIL 2025</v>
      </c>
      <c r="B451" s="54">
        <v>45764</v>
      </c>
      <c r="C451" s="48" t="s">
        <v>557</v>
      </c>
      <c r="D451" s="49" t="s">
        <v>370</v>
      </c>
      <c r="E451" s="50">
        <v>1</v>
      </c>
      <c r="F451" s="51">
        <v>14702.2624</v>
      </c>
      <c r="G451" s="52">
        <v>0.105</v>
      </c>
      <c r="H451" s="51"/>
      <c r="I451" s="53">
        <f t="shared" ref="I451:I452" si="52">E451*F451*(1+G451)+H451</f>
        <v>16245.999952</v>
      </c>
      <c r="J451" s="47" t="s">
        <v>355</v>
      </c>
      <c r="K451" s="47" t="s">
        <v>342</v>
      </c>
    </row>
    <row r="452" spans="1:11" x14ac:dyDescent="0.25">
      <c r="A452" s="47" t="str">
        <f t="shared" si="37"/>
        <v>ABRIL 2025</v>
      </c>
      <c r="B452" s="54">
        <v>45766</v>
      </c>
      <c r="C452" s="48" t="s">
        <v>558</v>
      </c>
      <c r="D452" s="49" t="s">
        <v>363</v>
      </c>
      <c r="E452" s="50">
        <v>1</v>
      </c>
      <c r="F452" s="51">
        <v>5504.1322</v>
      </c>
      <c r="G452" s="52">
        <v>0.21</v>
      </c>
      <c r="H452" s="51"/>
      <c r="I452" s="53">
        <f t="shared" si="52"/>
        <v>6659.9999619999999</v>
      </c>
      <c r="J452" s="47" t="s">
        <v>355</v>
      </c>
      <c r="K452" s="47" t="s">
        <v>342</v>
      </c>
    </row>
    <row r="453" spans="1:11" x14ac:dyDescent="0.25">
      <c r="A453" s="47" t="str">
        <f t="shared" si="37"/>
        <v>ABRIL 2025</v>
      </c>
      <c r="B453" s="54">
        <v>45766</v>
      </c>
      <c r="C453" s="48" t="s">
        <v>558</v>
      </c>
      <c r="D453" s="49" t="s">
        <v>370</v>
      </c>
      <c r="E453" s="50">
        <v>1</v>
      </c>
      <c r="F453" s="51">
        <v>11240.724</v>
      </c>
      <c r="G453" s="52">
        <v>0.105</v>
      </c>
      <c r="H453" s="51"/>
      <c r="I453" s="53">
        <f t="shared" ref="I453:I456" si="53">E453*F453*(1+G453)+H453</f>
        <v>12421.000019999999</v>
      </c>
      <c r="J453" s="47" t="s">
        <v>355</v>
      </c>
      <c r="K453" s="47" t="s">
        <v>342</v>
      </c>
    </row>
    <row r="454" spans="1:11" x14ac:dyDescent="0.25">
      <c r="A454" s="47" t="str">
        <f t="shared" si="37"/>
        <v>ABRIL 2025</v>
      </c>
      <c r="B454" s="54">
        <v>45766</v>
      </c>
      <c r="C454" s="48" t="s">
        <v>558</v>
      </c>
      <c r="D454" s="49" t="s">
        <v>411</v>
      </c>
      <c r="E454" s="50">
        <v>1</v>
      </c>
      <c r="F454" s="51">
        <v>2121.2669999999998</v>
      </c>
      <c r="G454" s="52">
        <v>0.105</v>
      </c>
      <c r="H454" s="51"/>
      <c r="I454" s="53">
        <f t="shared" si="53"/>
        <v>2344.0000349999996</v>
      </c>
      <c r="J454" s="47" t="s">
        <v>355</v>
      </c>
      <c r="K454" s="47" t="s">
        <v>342</v>
      </c>
    </row>
    <row r="455" spans="1:11" x14ac:dyDescent="0.25">
      <c r="A455" s="47" t="str">
        <f t="shared" si="37"/>
        <v>ABRIL 2025</v>
      </c>
      <c r="B455" s="54">
        <v>45766</v>
      </c>
      <c r="C455" s="48" t="s">
        <v>559</v>
      </c>
      <c r="D455" s="49" t="s">
        <v>431</v>
      </c>
      <c r="E455" s="50">
        <v>1</v>
      </c>
      <c r="F455" s="51">
        <v>1801.6529</v>
      </c>
      <c r="G455" s="52">
        <v>0.21</v>
      </c>
      <c r="H455" s="51"/>
      <c r="I455" s="53">
        <f t="shared" si="53"/>
        <v>2180.0000089999999</v>
      </c>
      <c r="J455" s="47" t="s">
        <v>355</v>
      </c>
      <c r="K455" s="47" t="s">
        <v>342</v>
      </c>
    </row>
    <row r="456" spans="1:11" x14ac:dyDescent="0.25">
      <c r="A456" s="47" t="str">
        <f t="shared" si="37"/>
        <v>ABRIL 2025</v>
      </c>
      <c r="B456" s="54">
        <v>45766</v>
      </c>
      <c r="C456" s="48" t="s">
        <v>559</v>
      </c>
      <c r="D456" s="49" t="s">
        <v>560</v>
      </c>
      <c r="E456" s="50">
        <v>1</v>
      </c>
      <c r="F456" s="51">
        <v>1363.6364000000001</v>
      </c>
      <c r="G456" s="52">
        <v>0.21</v>
      </c>
      <c r="H456" s="51"/>
      <c r="I456" s="53">
        <f t="shared" si="53"/>
        <v>1650.0000440000001</v>
      </c>
      <c r="J456" s="47" t="s">
        <v>355</v>
      </c>
      <c r="K456" s="47" t="s">
        <v>342</v>
      </c>
    </row>
    <row r="457" spans="1:11" x14ac:dyDescent="0.25">
      <c r="A457" s="47" t="str">
        <f t="shared" si="37"/>
        <v>ABRIL 2025</v>
      </c>
      <c r="B457" s="54">
        <v>45766</v>
      </c>
      <c r="C457" s="48" t="s">
        <v>559</v>
      </c>
      <c r="D457" s="49" t="s">
        <v>560</v>
      </c>
      <c r="E457" s="50">
        <v>1</v>
      </c>
      <c r="F457" s="51">
        <v>6008.2650000000003</v>
      </c>
      <c r="G457" s="52">
        <v>0.21</v>
      </c>
      <c r="H457" s="51"/>
      <c r="I457" s="53">
        <f>E457*F457*(1+G457)+H457</f>
        <v>7270.00065</v>
      </c>
      <c r="J457" s="47" t="s">
        <v>355</v>
      </c>
      <c r="K457" s="47" t="s">
        <v>342</v>
      </c>
    </row>
    <row r="458" spans="1:11" x14ac:dyDescent="0.25">
      <c r="A458" s="47" t="str">
        <f t="shared" si="37"/>
        <v>ABRIL 2025</v>
      </c>
      <c r="B458" s="54">
        <v>45766</v>
      </c>
      <c r="C458" s="48" t="s">
        <v>559</v>
      </c>
      <c r="D458" s="49" t="s">
        <v>360</v>
      </c>
      <c r="E458" s="50">
        <v>1</v>
      </c>
      <c r="F458" s="51">
        <v>2000</v>
      </c>
      <c r="G458" s="52">
        <v>0.21</v>
      </c>
      <c r="H458" s="51"/>
      <c r="I458" s="53">
        <f t="shared" ref="I458:I462" si="54">E458*F458*(1+G458)+H458</f>
        <v>2420</v>
      </c>
      <c r="J458" s="47" t="s">
        <v>355</v>
      </c>
      <c r="K458" s="47" t="s">
        <v>342</v>
      </c>
    </row>
    <row r="459" spans="1:11" x14ac:dyDescent="0.25">
      <c r="A459" s="47" t="str">
        <f t="shared" si="37"/>
        <v>ABRIL 2025</v>
      </c>
      <c r="B459" s="54">
        <v>45766</v>
      </c>
      <c r="C459" s="48" t="s">
        <v>559</v>
      </c>
      <c r="D459" s="49" t="s">
        <v>344</v>
      </c>
      <c r="E459" s="50">
        <v>1</v>
      </c>
      <c r="F459" s="51">
        <v>11710.4072</v>
      </c>
      <c r="G459" s="52">
        <v>0.105</v>
      </c>
      <c r="H459" s="51"/>
      <c r="I459" s="53">
        <f t="shared" si="54"/>
        <v>12939.999956</v>
      </c>
      <c r="J459" s="47" t="s">
        <v>355</v>
      </c>
      <c r="K459" s="47" t="s">
        <v>342</v>
      </c>
    </row>
    <row r="460" spans="1:11" x14ac:dyDescent="0.25">
      <c r="A460" s="47" t="str">
        <f t="shared" si="37"/>
        <v>ABRIL 2025</v>
      </c>
      <c r="B460" s="54">
        <v>45766</v>
      </c>
      <c r="C460" s="48" t="s">
        <v>559</v>
      </c>
      <c r="D460" s="49" t="s">
        <v>370</v>
      </c>
      <c r="E460" s="50">
        <v>1</v>
      </c>
      <c r="F460" s="51">
        <v>12206.334800000001</v>
      </c>
      <c r="G460" s="52">
        <v>0.105</v>
      </c>
      <c r="H460" s="51"/>
      <c r="I460" s="53">
        <f t="shared" si="54"/>
        <v>13487.999954000001</v>
      </c>
      <c r="J460" s="47" t="s">
        <v>355</v>
      </c>
      <c r="K460" s="47" t="s">
        <v>342</v>
      </c>
    </row>
    <row r="461" spans="1:11" x14ac:dyDescent="0.25">
      <c r="A461" s="47" t="str">
        <f t="shared" si="37"/>
        <v>ABRIL 2025</v>
      </c>
      <c r="B461" s="54">
        <v>45768</v>
      </c>
      <c r="C461" s="48" t="s">
        <v>561</v>
      </c>
      <c r="D461" s="49" t="s">
        <v>370</v>
      </c>
      <c r="E461" s="50">
        <v>1</v>
      </c>
      <c r="F461" s="51">
        <v>9141.1764999999996</v>
      </c>
      <c r="G461" s="52">
        <v>0.105</v>
      </c>
      <c r="H461" s="51"/>
      <c r="I461" s="53">
        <f t="shared" si="54"/>
        <v>10101.0000325</v>
      </c>
      <c r="J461" s="47" t="s">
        <v>513</v>
      </c>
      <c r="K461" s="47" t="s">
        <v>342</v>
      </c>
    </row>
    <row r="462" spans="1:11" x14ac:dyDescent="0.25">
      <c r="A462" s="47" t="str">
        <f t="shared" si="37"/>
        <v>ABRIL 2025</v>
      </c>
      <c r="B462" s="54">
        <v>45768</v>
      </c>
      <c r="C462" s="48" t="s">
        <v>561</v>
      </c>
      <c r="D462" s="49" t="s">
        <v>370</v>
      </c>
      <c r="E462" s="50">
        <v>1</v>
      </c>
      <c r="F462" s="51">
        <v>31938.461500000001</v>
      </c>
      <c r="G462" s="52">
        <v>0.105</v>
      </c>
      <c r="H462" s="51"/>
      <c r="I462" s="53">
        <f t="shared" si="54"/>
        <v>35291.999957500004</v>
      </c>
      <c r="J462" s="47" t="s">
        <v>513</v>
      </c>
      <c r="K462" s="47" t="s">
        <v>342</v>
      </c>
    </row>
    <row r="463" spans="1:11" x14ac:dyDescent="0.25">
      <c r="A463" s="47" t="str">
        <f t="shared" si="37"/>
        <v>ABRIL 2025</v>
      </c>
      <c r="B463" s="54">
        <v>45769</v>
      </c>
      <c r="C463" s="48" t="s">
        <v>562</v>
      </c>
      <c r="D463" s="49" t="s">
        <v>508</v>
      </c>
      <c r="E463" s="50">
        <v>1</v>
      </c>
      <c r="F463" s="55">
        <v>3425.6197999999999</v>
      </c>
      <c r="G463" s="52">
        <v>0.21</v>
      </c>
      <c r="H463" s="55"/>
      <c r="I463" s="56">
        <f t="shared" ref="I463:I471" si="55">E463*F463*(1+G463)+H463</f>
        <v>4144.9999579999994</v>
      </c>
      <c r="J463" s="47" t="s">
        <v>407</v>
      </c>
      <c r="K463" s="47" t="s">
        <v>342</v>
      </c>
    </row>
    <row r="464" spans="1:11" x14ac:dyDescent="0.25">
      <c r="A464" s="47" t="str">
        <f t="shared" si="37"/>
        <v>ABRIL 2025</v>
      </c>
      <c r="B464" s="40">
        <v>45769</v>
      </c>
      <c r="C464" s="48" t="s">
        <v>562</v>
      </c>
      <c r="D464" s="49" t="s">
        <v>352</v>
      </c>
      <c r="E464" s="50">
        <v>1</v>
      </c>
      <c r="F464" s="51">
        <v>3595.0412999999999</v>
      </c>
      <c r="G464" s="52">
        <v>0.21</v>
      </c>
      <c r="H464" s="51"/>
      <c r="I464" s="53">
        <f t="shared" si="55"/>
        <v>4349.999973</v>
      </c>
      <c r="J464" s="47" t="s">
        <v>407</v>
      </c>
      <c r="K464" s="47" t="s">
        <v>342</v>
      </c>
    </row>
    <row r="465" spans="1:11" x14ac:dyDescent="0.25">
      <c r="A465" s="47" t="str">
        <f t="shared" si="37"/>
        <v>ABRIL 2025</v>
      </c>
      <c r="B465" s="40">
        <v>45769</v>
      </c>
      <c r="C465" s="48" t="s">
        <v>562</v>
      </c>
      <c r="D465" s="49" t="s">
        <v>408</v>
      </c>
      <c r="E465" s="50">
        <v>1</v>
      </c>
      <c r="F465" s="51">
        <v>8851.2397000000001</v>
      </c>
      <c r="G465" s="52">
        <v>0.21</v>
      </c>
      <c r="H465" s="51"/>
      <c r="I465" s="53">
        <f t="shared" si="55"/>
        <v>10710.000037</v>
      </c>
      <c r="J465" s="47" t="s">
        <v>407</v>
      </c>
      <c r="K465" s="47" t="s">
        <v>342</v>
      </c>
    </row>
    <row r="466" spans="1:11" x14ac:dyDescent="0.25">
      <c r="A466" s="47" t="str">
        <f t="shared" si="37"/>
        <v>ABRIL 2025</v>
      </c>
      <c r="B466" s="40">
        <v>45769</v>
      </c>
      <c r="C466" s="48" t="s">
        <v>562</v>
      </c>
      <c r="D466" s="49" t="s">
        <v>409</v>
      </c>
      <c r="E466" s="50">
        <v>1</v>
      </c>
      <c r="F466" s="51">
        <v>2942.1487999999999</v>
      </c>
      <c r="G466" s="52">
        <v>0.21</v>
      </c>
      <c r="H466" s="51"/>
      <c r="I466" s="53">
        <f t="shared" si="55"/>
        <v>3560.0000479999999</v>
      </c>
      <c r="J466" s="47" t="s">
        <v>407</v>
      </c>
      <c r="K466" s="47" t="s">
        <v>342</v>
      </c>
    </row>
    <row r="467" spans="1:11" x14ac:dyDescent="0.25">
      <c r="A467" s="47" t="str">
        <f t="shared" si="37"/>
        <v>ABRIL 2025</v>
      </c>
      <c r="B467" s="54">
        <v>45769</v>
      </c>
      <c r="C467" s="48" t="s">
        <v>562</v>
      </c>
      <c r="D467" s="49" t="s">
        <v>408</v>
      </c>
      <c r="E467" s="50">
        <v>1</v>
      </c>
      <c r="F467" s="55">
        <v>5082.6445999999996</v>
      </c>
      <c r="G467" s="52">
        <v>0.21</v>
      </c>
      <c r="H467" s="55"/>
      <c r="I467" s="53">
        <f t="shared" si="55"/>
        <v>6149.9999659999994</v>
      </c>
      <c r="J467" s="47" t="s">
        <v>407</v>
      </c>
      <c r="K467" s="47" t="s">
        <v>342</v>
      </c>
    </row>
    <row r="468" spans="1:11" x14ac:dyDescent="0.25">
      <c r="A468" s="47" t="str">
        <f t="shared" si="37"/>
        <v>ABRIL 2025</v>
      </c>
      <c r="B468" s="54">
        <v>45769</v>
      </c>
      <c r="C468" s="48" t="s">
        <v>562</v>
      </c>
      <c r="D468" s="49" t="s">
        <v>563</v>
      </c>
      <c r="E468" s="50">
        <v>1</v>
      </c>
      <c r="F468" s="55">
        <v>1469.4214999999999</v>
      </c>
      <c r="G468" s="52">
        <v>0.21</v>
      </c>
      <c r="H468" s="55"/>
      <c r="I468" s="53">
        <f t="shared" si="55"/>
        <v>1778.0000149999998</v>
      </c>
      <c r="J468" s="47" t="s">
        <v>407</v>
      </c>
      <c r="K468" s="47" t="s">
        <v>342</v>
      </c>
    </row>
    <row r="469" spans="1:11" x14ac:dyDescent="0.25">
      <c r="A469" s="47" t="str">
        <f t="shared" si="37"/>
        <v>ABRIL 2025</v>
      </c>
      <c r="B469" s="54">
        <v>45769</v>
      </c>
      <c r="C469" s="48" t="s">
        <v>562</v>
      </c>
      <c r="D469" s="49" t="s">
        <v>564</v>
      </c>
      <c r="E469" s="50">
        <v>1</v>
      </c>
      <c r="F469" s="55">
        <v>2867</v>
      </c>
      <c r="G469" s="52">
        <v>0.21</v>
      </c>
      <c r="H469" s="55"/>
      <c r="I469" s="53">
        <f t="shared" si="55"/>
        <v>3469.0699999999997</v>
      </c>
      <c r="J469" s="47" t="s">
        <v>407</v>
      </c>
      <c r="K469" s="47" t="s">
        <v>342</v>
      </c>
    </row>
    <row r="470" spans="1:11" x14ac:dyDescent="0.25">
      <c r="A470" s="47" t="str">
        <f t="shared" si="37"/>
        <v>ABRIL 2025</v>
      </c>
      <c r="B470" s="54">
        <v>45769</v>
      </c>
      <c r="C470" s="48" t="s">
        <v>562</v>
      </c>
      <c r="D470" s="49" t="s">
        <v>507</v>
      </c>
      <c r="E470" s="50">
        <v>1</v>
      </c>
      <c r="F470" s="55">
        <v>2925.6197999999999</v>
      </c>
      <c r="G470" s="52">
        <v>0.21</v>
      </c>
      <c r="H470" s="55"/>
      <c r="I470" s="53">
        <f t="shared" si="55"/>
        <v>3539.9999579999999</v>
      </c>
      <c r="J470" s="47" t="s">
        <v>407</v>
      </c>
      <c r="K470" s="47" t="s">
        <v>342</v>
      </c>
    </row>
    <row r="471" spans="1:11" x14ac:dyDescent="0.25">
      <c r="A471" s="47" t="str">
        <f t="shared" si="37"/>
        <v>ABRIL 2025</v>
      </c>
      <c r="B471" s="54">
        <v>45769</v>
      </c>
      <c r="C471" s="48" t="s">
        <v>562</v>
      </c>
      <c r="D471" s="49" t="s">
        <v>357</v>
      </c>
      <c r="E471" s="50">
        <v>2</v>
      </c>
      <c r="F471" s="55">
        <v>640.49590000000001</v>
      </c>
      <c r="G471" s="52">
        <v>0.21</v>
      </c>
      <c r="H471" s="55"/>
      <c r="I471" s="53">
        <f t="shared" si="55"/>
        <v>1550.000078</v>
      </c>
      <c r="J471" s="47" t="s">
        <v>407</v>
      </c>
      <c r="K471" s="47" t="s">
        <v>342</v>
      </c>
    </row>
    <row r="472" spans="1:11" x14ac:dyDescent="0.25">
      <c r="A472" s="47" t="str">
        <f t="shared" si="37"/>
        <v>ABRIL 2025</v>
      </c>
      <c r="B472" s="54">
        <v>45769</v>
      </c>
      <c r="C472" s="48" t="s">
        <v>565</v>
      </c>
      <c r="D472" s="49" t="s">
        <v>370</v>
      </c>
      <c r="E472" s="50">
        <v>1</v>
      </c>
      <c r="F472" s="55">
        <v>19462.4434</v>
      </c>
      <c r="G472" s="57">
        <v>0.105</v>
      </c>
      <c r="H472" s="55"/>
      <c r="I472" s="56">
        <f t="shared" ref="I472:I481" si="56">E472*F472*(1+G472)+H472</f>
        <v>21505.999957</v>
      </c>
      <c r="J472" s="47" t="s">
        <v>341</v>
      </c>
      <c r="K472" s="47" t="s">
        <v>342</v>
      </c>
    </row>
    <row r="473" spans="1:11" x14ac:dyDescent="0.25">
      <c r="A473" s="47" t="str">
        <f t="shared" si="37"/>
        <v>ABRIL 2025</v>
      </c>
      <c r="B473" s="54">
        <v>45769</v>
      </c>
      <c r="C473" s="48" t="s">
        <v>565</v>
      </c>
      <c r="D473" s="49" t="s">
        <v>344</v>
      </c>
      <c r="E473" s="50">
        <v>1</v>
      </c>
      <c r="F473" s="51">
        <v>4395.4570999999996</v>
      </c>
      <c r="G473" s="52">
        <v>0.105</v>
      </c>
      <c r="H473" s="51"/>
      <c r="I473" s="53">
        <f t="shared" si="56"/>
        <v>4856.9800954999992</v>
      </c>
      <c r="J473" s="43" t="s">
        <v>407</v>
      </c>
      <c r="K473" s="43" t="s">
        <v>342</v>
      </c>
    </row>
    <row r="474" spans="1:11" x14ac:dyDescent="0.25">
      <c r="A474" s="47" t="str">
        <f t="shared" si="37"/>
        <v>ABRIL 2025</v>
      </c>
      <c r="B474" s="54">
        <v>45769</v>
      </c>
      <c r="C474" s="48" t="s">
        <v>565</v>
      </c>
      <c r="D474" s="49" t="s">
        <v>360</v>
      </c>
      <c r="E474" s="50">
        <v>1</v>
      </c>
      <c r="F474" s="51">
        <v>2428.0992000000001</v>
      </c>
      <c r="G474" s="52">
        <v>0.105</v>
      </c>
      <c r="H474" s="51"/>
      <c r="I474" s="53">
        <f t="shared" si="56"/>
        <v>2683.0496160000002</v>
      </c>
      <c r="J474" s="43" t="s">
        <v>407</v>
      </c>
      <c r="K474" s="43" t="s">
        <v>342</v>
      </c>
    </row>
    <row r="475" spans="1:11" x14ac:dyDescent="0.25">
      <c r="A475" s="47" t="str">
        <f t="shared" si="37"/>
        <v>ABRIL 2025</v>
      </c>
      <c r="B475" s="40">
        <v>45770</v>
      </c>
      <c r="C475" s="48" t="s">
        <v>566</v>
      </c>
      <c r="D475" s="49" t="s">
        <v>344</v>
      </c>
      <c r="E475" s="50">
        <v>1</v>
      </c>
      <c r="F475" s="51">
        <v>10761.991</v>
      </c>
      <c r="G475" s="52">
        <v>0.105</v>
      </c>
      <c r="H475" s="51"/>
      <c r="I475" s="53">
        <f t="shared" ref="I475:I476" si="57">E475*F475*(1+G475)+H475</f>
        <v>11892.000055</v>
      </c>
      <c r="J475" s="43" t="s">
        <v>355</v>
      </c>
      <c r="K475" s="43" t="s">
        <v>342</v>
      </c>
    </row>
    <row r="476" spans="1:11" x14ac:dyDescent="0.25">
      <c r="A476" s="47" t="str">
        <f t="shared" si="37"/>
        <v>ABRIL 2025</v>
      </c>
      <c r="B476" s="40">
        <v>45770</v>
      </c>
      <c r="C476" s="48" t="s">
        <v>566</v>
      </c>
      <c r="D476" s="49" t="s">
        <v>365</v>
      </c>
      <c r="E476" s="50">
        <v>1</v>
      </c>
      <c r="F476" s="51">
        <v>647.93389999999999</v>
      </c>
      <c r="G476" s="52">
        <v>0.21</v>
      </c>
      <c r="H476" s="51"/>
      <c r="I476" s="53">
        <f t="shared" si="57"/>
        <v>784.00001899999995</v>
      </c>
      <c r="J476" s="43" t="s">
        <v>355</v>
      </c>
      <c r="K476" s="43" t="s">
        <v>342</v>
      </c>
    </row>
    <row r="477" spans="1:11" x14ac:dyDescent="0.25">
      <c r="A477" s="47" t="str">
        <f t="shared" si="37"/>
        <v>ABRIL 2025</v>
      </c>
      <c r="B477" s="40">
        <v>45770</v>
      </c>
      <c r="C477" s="48" t="s">
        <v>566</v>
      </c>
      <c r="D477" s="49" t="s">
        <v>409</v>
      </c>
      <c r="E477" s="50">
        <v>1</v>
      </c>
      <c r="F477" s="51">
        <v>1272.7273</v>
      </c>
      <c r="G477" s="52">
        <v>0.21</v>
      </c>
      <c r="H477" s="51"/>
      <c r="I477" s="53">
        <f t="shared" ref="I477" si="58">E477*F477*(1+G477)+H477</f>
        <v>1540.000033</v>
      </c>
      <c r="J477" s="43" t="s">
        <v>355</v>
      </c>
      <c r="K477" s="43" t="s">
        <v>342</v>
      </c>
    </row>
    <row r="478" spans="1:11" x14ac:dyDescent="0.25">
      <c r="A478" s="47" t="str">
        <f t="shared" si="37"/>
        <v>ABRIL 2025</v>
      </c>
      <c r="B478" s="40">
        <v>45770</v>
      </c>
      <c r="C478" s="48" t="s">
        <v>567</v>
      </c>
      <c r="D478" s="49" t="s">
        <v>383</v>
      </c>
      <c r="E478" s="50">
        <v>1</v>
      </c>
      <c r="F478" s="51">
        <v>16742.081399999999</v>
      </c>
      <c r="G478" s="52">
        <v>0.105</v>
      </c>
      <c r="H478" s="51"/>
      <c r="I478" s="53">
        <f t="shared" si="56"/>
        <v>18499.999947</v>
      </c>
      <c r="J478" s="43" t="s">
        <v>341</v>
      </c>
      <c r="K478" s="43" t="s">
        <v>342</v>
      </c>
    </row>
    <row r="479" spans="1:11" x14ac:dyDescent="0.25">
      <c r="A479" s="47" t="str">
        <f t="shared" si="37"/>
        <v>ABRIL 2025</v>
      </c>
      <c r="B479" s="40">
        <v>45770</v>
      </c>
      <c r="C479" s="48" t="s">
        <v>567</v>
      </c>
      <c r="D479" s="49" t="s">
        <v>568</v>
      </c>
      <c r="E479" s="50">
        <v>1</v>
      </c>
      <c r="F479" s="51">
        <v>1115.7025000000001</v>
      </c>
      <c r="G479" s="52">
        <v>0.21</v>
      </c>
      <c r="H479" s="51"/>
      <c r="I479" s="53">
        <f t="shared" si="56"/>
        <v>1350.0000250000001</v>
      </c>
      <c r="J479" s="43" t="s">
        <v>341</v>
      </c>
      <c r="K479" s="43" t="s">
        <v>342</v>
      </c>
    </row>
    <row r="480" spans="1:11" x14ac:dyDescent="0.25">
      <c r="A480" s="47" t="str">
        <f t="shared" si="37"/>
        <v>ABRIL 2025</v>
      </c>
      <c r="B480" s="40">
        <v>45770</v>
      </c>
      <c r="C480" s="48" t="s">
        <v>567</v>
      </c>
      <c r="D480" s="49" t="s">
        <v>497</v>
      </c>
      <c r="E480" s="50">
        <v>1</v>
      </c>
      <c r="F480" s="51">
        <v>1404.9586999999999</v>
      </c>
      <c r="G480" s="52">
        <v>0.21</v>
      </c>
      <c r="H480" s="51"/>
      <c r="I480" s="53">
        <f t="shared" si="56"/>
        <v>1700.0000269999998</v>
      </c>
      <c r="J480" s="43" t="s">
        <v>341</v>
      </c>
      <c r="K480" s="43" t="s">
        <v>342</v>
      </c>
    </row>
    <row r="481" spans="1:11" x14ac:dyDescent="0.25">
      <c r="A481" s="47" t="str">
        <f t="shared" si="37"/>
        <v>ABRIL 2025</v>
      </c>
      <c r="B481" s="40">
        <v>45771</v>
      </c>
      <c r="C481" s="48" t="s">
        <v>569</v>
      </c>
      <c r="D481" s="49" t="s">
        <v>344</v>
      </c>
      <c r="E481" s="50">
        <v>1</v>
      </c>
      <c r="F481" s="51">
        <v>3775.5655999999999</v>
      </c>
      <c r="G481" s="52">
        <v>0.105</v>
      </c>
      <c r="H481" s="51"/>
      <c r="I481" s="53">
        <f t="shared" si="56"/>
        <v>4171.9999879999996</v>
      </c>
      <c r="J481" s="43" t="s">
        <v>341</v>
      </c>
      <c r="K481" s="43" t="s">
        <v>342</v>
      </c>
    </row>
    <row r="482" spans="1:11" x14ac:dyDescent="0.25">
      <c r="A482" s="47" t="str">
        <f t="shared" si="37"/>
        <v>ABRIL 2025</v>
      </c>
      <c r="B482" s="54">
        <v>45771</v>
      </c>
      <c r="C482" s="48" t="s">
        <v>569</v>
      </c>
      <c r="D482" s="49" t="s">
        <v>344</v>
      </c>
      <c r="E482" s="50">
        <v>1</v>
      </c>
      <c r="F482" s="55">
        <v>7723.3819000000003</v>
      </c>
      <c r="G482" s="52">
        <v>0.105</v>
      </c>
      <c r="H482" s="55"/>
      <c r="I482" s="56">
        <f>E482*F482*(1+G482)+H482</f>
        <v>8534.3369994999994</v>
      </c>
      <c r="J482" s="47" t="s">
        <v>341</v>
      </c>
      <c r="K482" s="43" t="s">
        <v>342</v>
      </c>
    </row>
    <row r="483" spans="1:11" x14ac:dyDescent="0.25">
      <c r="A483" s="47" t="str">
        <f t="shared" si="37"/>
        <v>ABRIL 2025</v>
      </c>
      <c r="B483" s="54">
        <v>45771</v>
      </c>
      <c r="C483" s="48" t="s">
        <v>569</v>
      </c>
      <c r="D483" s="49" t="s">
        <v>370</v>
      </c>
      <c r="E483" s="50">
        <v>1</v>
      </c>
      <c r="F483" s="55">
        <v>67543.891399999993</v>
      </c>
      <c r="G483" s="52">
        <v>0.105</v>
      </c>
      <c r="H483" s="55"/>
      <c r="I483" s="56">
        <f>E483*F483*(1+G483)+H483</f>
        <v>74635.999996999992</v>
      </c>
      <c r="J483" s="47" t="s">
        <v>341</v>
      </c>
      <c r="K483" s="43" t="s">
        <v>342</v>
      </c>
    </row>
    <row r="484" spans="1:11" x14ac:dyDescent="0.25">
      <c r="A484" s="47" t="str">
        <f t="shared" si="37"/>
        <v>ABRIL 2025</v>
      </c>
      <c r="B484" s="54">
        <v>45771</v>
      </c>
      <c r="C484" s="48" t="s">
        <v>570</v>
      </c>
      <c r="D484" s="49" t="s">
        <v>360</v>
      </c>
      <c r="E484" s="50">
        <v>2</v>
      </c>
      <c r="F484" s="55">
        <v>991.7355</v>
      </c>
      <c r="G484" s="57">
        <v>0.21</v>
      </c>
      <c r="H484" s="55"/>
      <c r="I484" s="56">
        <f t="shared" ref="I484:I486" si="59">E484*F484*(1+G484)+H484</f>
        <v>2399.99991</v>
      </c>
      <c r="J484" s="47" t="s">
        <v>355</v>
      </c>
      <c r="K484" s="43" t="s">
        <v>342</v>
      </c>
    </row>
    <row r="485" spans="1:11" x14ac:dyDescent="0.25">
      <c r="A485" s="47" t="str">
        <f t="shared" ref="A485" si="60">"ABRIL 2025"</f>
        <v>ABRIL 2025</v>
      </c>
      <c r="B485" s="54">
        <v>45771</v>
      </c>
      <c r="C485" s="48" t="s">
        <v>570</v>
      </c>
      <c r="D485" s="49" t="s">
        <v>362</v>
      </c>
      <c r="E485" s="50">
        <v>1</v>
      </c>
      <c r="F485" s="51">
        <v>2256.1983</v>
      </c>
      <c r="G485" s="52">
        <v>0.21</v>
      </c>
      <c r="H485" s="51"/>
      <c r="I485" s="53">
        <f t="shared" si="59"/>
        <v>2729.9999429999998</v>
      </c>
      <c r="J485" s="43" t="s">
        <v>355</v>
      </c>
      <c r="K485" s="43" t="s">
        <v>342</v>
      </c>
    </row>
    <row r="486" spans="1:11" x14ac:dyDescent="0.25">
      <c r="A486" s="47" t="s">
        <v>101</v>
      </c>
      <c r="B486" s="54">
        <v>45771</v>
      </c>
      <c r="C486" s="48" t="s">
        <v>570</v>
      </c>
      <c r="D486" s="49" t="s">
        <v>344</v>
      </c>
      <c r="E486" s="50">
        <v>1</v>
      </c>
      <c r="F486" s="51">
        <v>5819.9094999999998</v>
      </c>
      <c r="G486" s="52">
        <v>0.105</v>
      </c>
      <c r="H486" s="51"/>
      <c r="I486" s="53">
        <f t="shared" si="59"/>
        <v>6430.9999975000001</v>
      </c>
      <c r="J486" s="43" t="s">
        <v>355</v>
      </c>
      <c r="K486" s="43" t="s">
        <v>342</v>
      </c>
    </row>
    <row r="487" spans="1:11" x14ac:dyDescent="0.25">
      <c r="A487" s="23" t="s">
        <v>101</v>
      </c>
      <c r="B487" s="24">
        <v>45775</v>
      </c>
      <c r="C487" s="25" t="s">
        <v>571</v>
      </c>
      <c r="D487" s="30" t="s">
        <v>351</v>
      </c>
      <c r="E487" s="29">
        <v>1</v>
      </c>
      <c r="F487" s="26">
        <v>1818.1818000000001</v>
      </c>
      <c r="G487" s="27">
        <v>0.21</v>
      </c>
      <c r="H487" s="26"/>
      <c r="I487" s="28">
        <f t="shared" ref="I487:I500" si="61">E487*F487*(1+G487)+H487</f>
        <v>2199.9999779999998</v>
      </c>
      <c r="J487" s="23" t="s">
        <v>341</v>
      </c>
      <c r="K487" s="23" t="s">
        <v>342</v>
      </c>
    </row>
    <row r="488" spans="1:11" x14ac:dyDescent="0.25">
      <c r="A488" s="1" t="s">
        <v>101</v>
      </c>
      <c r="B488" s="38">
        <v>45775</v>
      </c>
      <c r="C488" s="25" t="s">
        <v>571</v>
      </c>
      <c r="D488" s="30" t="s">
        <v>344</v>
      </c>
      <c r="E488" s="29">
        <v>1</v>
      </c>
      <c r="F488" s="31">
        <v>3075.1131</v>
      </c>
      <c r="G488" s="32">
        <v>0.105</v>
      </c>
      <c r="H488" s="31"/>
      <c r="I488" s="33">
        <f t="shared" si="61"/>
        <v>3397.9999754999999</v>
      </c>
      <c r="J488" s="1" t="s">
        <v>341</v>
      </c>
      <c r="K488" s="1" t="s">
        <v>342</v>
      </c>
    </row>
    <row r="489" spans="1:11" x14ac:dyDescent="0.25">
      <c r="A489" s="1" t="s">
        <v>101</v>
      </c>
      <c r="B489" s="38">
        <v>45775</v>
      </c>
      <c r="C489" s="25" t="s">
        <v>571</v>
      </c>
      <c r="D489" s="30" t="s">
        <v>572</v>
      </c>
      <c r="E489" s="29">
        <v>1</v>
      </c>
      <c r="F489" s="31">
        <v>1322.3140000000001</v>
      </c>
      <c r="G489" s="32">
        <v>0.21</v>
      </c>
      <c r="H489" s="31"/>
      <c r="I489" s="33">
        <f t="shared" si="61"/>
        <v>1599.9999400000002</v>
      </c>
      <c r="J489" s="1" t="s">
        <v>341</v>
      </c>
      <c r="K489" s="1" t="s">
        <v>342</v>
      </c>
    </row>
    <row r="490" spans="1:11" x14ac:dyDescent="0.25">
      <c r="A490" s="1" t="s">
        <v>101</v>
      </c>
      <c r="B490" s="38">
        <v>45775</v>
      </c>
      <c r="C490" s="25" t="s">
        <v>571</v>
      </c>
      <c r="D490" s="30" t="s">
        <v>352</v>
      </c>
      <c r="E490" s="29">
        <v>1</v>
      </c>
      <c r="F490" s="31">
        <v>3595.0412999999999</v>
      </c>
      <c r="G490" s="32">
        <v>0.21</v>
      </c>
      <c r="H490" s="31"/>
      <c r="I490" s="33">
        <f t="shared" si="61"/>
        <v>4349.999973</v>
      </c>
      <c r="J490" s="1" t="s">
        <v>341</v>
      </c>
      <c r="K490" s="1" t="s">
        <v>342</v>
      </c>
    </row>
    <row r="491" spans="1:11" x14ac:dyDescent="0.25">
      <c r="A491" s="1" t="s">
        <v>101</v>
      </c>
      <c r="B491" s="38">
        <v>45775</v>
      </c>
      <c r="C491" s="25" t="s">
        <v>571</v>
      </c>
      <c r="D491" s="30" t="s">
        <v>408</v>
      </c>
      <c r="E491" s="29">
        <v>1</v>
      </c>
      <c r="F491" s="31">
        <v>3024.7930000000001</v>
      </c>
      <c r="G491" s="32">
        <v>0.21</v>
      </c>
      <c r="H491" s="31"/>
      <c r="I491" s="33">
        <f t="shared" si="61"/>
        <v>3659.99953</v>
      </c>
      <c r="J491" s="1" t="s">
        <v>341</v>
      </c>
      <c r="K491" s="1" t="s">
        <v>342</v>
      </c>
    </row>
    <row r="492" spans="1:11" x14ac:dyDescent="0.25">
      <c r="A492" s="1" t="s">
        <v>101</v>
      </c>
      <c r="B492" s="38">
        <v>45775</v>
      </c>
      <c r="C492" s="25" t="s">
        <v>571</v>
      </c>
      <c r="D492" s="30" t="s">
        <v>349</v>
      </c>
      <c r="E492" s="29">
        <v>2</v>
      </c>
      <c r="F492" s="31">
        <v>764.46280000000002</v>
      </c>
      <c r="G492" s="32">
        <v>0.21</v>
      </c>
      <c r="H492" s="31"/>
      <c r="I492" s="33">
        <f t="shared" si="61"/>
        <v>1849.9999760000001</v>
      </c>
      <c r="J492" s="1" t="s">
        <v>341</v>
      </c>
      <c r="K492" s="1" t="s">
        <v>342</v>
      </c>
    </row>
    <row r="493" spans="1:11" x14ac:dyDescent="0.25">
      <c r="A493" s="1" t="s">
        <v>101</v>
      </c>
      <c r="B493" s="38">
        <v>45775</v>
      </c>
      <c r="C493" s="25" t="s">
        <v>571</v>
      </c>
      <c r="D493" s="30" t="s">
        <v>379</v>
      </c>
      <c r="E493" s="29">
        <v>1</v>
      </c>
      <c r="F493" s="31">
        <v>4111.5702000000001</v>
      </c>
      <c r="G493" s="32">
        <v>0.21</v>
      </c>
      <c r="H493" s="31"/>
      <c r="I493" s="33">
        <f t="shared" si="61"/>
        <v>4974.9999420000004</v>
      </c>
      <c r="J493" s="1" t="s">
        <v>341</v>
      </c>
      <c r="K493" s="1" t="s">
        <v>342</v>
      </c>
    </row>
    <row r="494" spans="1:11" x14ac:dyDescent="0.25">
      <c r="A494" s="1" t="s">
        <v>101</v>
      </c>
      <c r="B494" s="38">
        <v>45775</v>
      </c>
      <c r="C494" s="25" t="s">
        <v>571</v>
      </c>
      <c r="D494" s="30" t="s">
        <v>380</v>
      </c>
      <c r="E494" s="29">
        <v>1</v>
      </c>
      <c r="F494" s="31">
        <v>545.45450000000005</v>
      </c>
      <c r="G494" s="32">
        <v>0.21</v>
      </c>
      <c r="H494" s="31"/>
      <c r="I494" s="33">
        <f t="shared" si="61"/>
        <v>659.99994500000003</v>
      </c>
      <c r="J494" s="1" t="s">
        <v>341</v>
      </c>
      <c r="K494" s="1" t="s">
        <v>342</v>
      </c>
    </row>
    <row r="495" spans="1:11" x14ac:dyDescent="0.25">
      <c r="A495" s="1" t="s">
        <v>101</v>
      </c>
      <c r="B495" s="38">
        <v>45775</v>
      </c>
      <c r="C495" s="25" t="s">
        <v>571</v>
      </c>
      <c r="D495" s="30" t="s">
        <v>395</v>
      </c>
      <c r="E495" s="29">
        <v>1</v>
      </c>
      <c r="F495" s="31">
        <v>772.72730000000001</v>
      </c>
      <c r="G495" s="32">
        <v>0.21</v>
      </c>
      <c r="H495" s="31"/>
      <c r="I495" s="33">
        <f t="shared" si="61"/>
        <v>935.00003300000003</v>
      </c>
      <c r="J495" s="1" t="s">
        <v>341</v>
      </c>
      <c r="K495" s="1" t="s">
        <v>342</v>
      </c>
    </row>
    <row r="496" spans="1:11" x14ac:dyDescent="0.25">
      <c r="A496" s="1" t="s">
        <v>101</v>
      </c>
      <c r="B496" s="38">
        <v>45775</v>
      </c>
      <c r="C496" s="25" t="s">
        <v>571</v>
      </c>
      <c r="D496" s="30" t="s">
        <v>399</v>
      </c>
      <c r="E496" s="29">
        <v>1</v>
      </c>
      <c r="F496" s="31">
        <v>1322.3140000000001</v>
      </c>
      <c r="G496" s="32">
        <v>0.21</v>
      </c>
      <c r="H496" s="31"/>
      <c r="I496" s="33">
        <f t="shared" si="61"/>
        <v>1599.9999400000002</v>
      </c>
      <c r="J496" s="1" t="s">
        <v>341</v>
      </c>
      <c r="K496" s="1" t="s">
        <v>342</v>
      </c>
    </row>
    <row r="497" spans="1:11" x14ac:dyDescent="0.25">
      <c r="A497" s="1" t="s">
        <v>101</v>
      </c>
      <c r="B497" s="38">
        <v>45775</v>
      </c>
      <c r="C497" s="25" t="s">
        <v>571</v>
      </c>
      <c r="D497" s="30" t="s">
        <v>362</v>
      </c>
      <c r="E497" s="29">
        <v>4</v>
      </c>
      <c r="F497" s="31">
        <v>702.47</v>
      </c>
      <c r="G497" s="32">
        <v>0.21</v>
      </c>
      <c r="H497" s="31"/>
      <c r="I497" s="33">
        <f t="shared" si="61"/>
        <v>3399.9548</v>
      </c>
      <c r="J497" s="1" t="s">
        <v>341</v>
      </c>
      <c r="K497" s="1" t="s">
        <v>342</v>
      </c>
    </row>
    <row r="498" spans="1:11" x14ac:dyDescent="0.25">
      <c r="A498" s="1" t="s">
        <v>101</v>
      </c>
      <c r="B498" s="38">
        <v>45775</v>
      </c>
      <c r="C498" s="25" t="s">
        <v>571</v>
      </c>
      <c r="D498" s="30" t="s">
        <v>491</v>
      </c>
      <c r="E498" s="29">
        <v>1</v>
      </c>
      <c r="F498" s="31">
        <v>7107.44</v>
      </c>
      <c r="G498" s="32">
        <v>0.21</v>
      </c>
      <c r="H498" s="31"/>
      <c r="I498" s="33">
        <f t="shared" si="61"/>
        <v>8600.0023999999994</v>
      </c>
      <c r="J498" s="1" t="s">
        <v>341</v>
      </c>
      <c r="K498" s="1" t="s">
        <v>342</v>
      </c>
    </row>
    <row r="499" spans="1:11" x14ac:dyDescent="0.25">
      <c r="A499" s="1" t="s">
        <v>101</v>
      </c>
      <c r="B499" s="38">
        <v>45775</v>
      </c>
      <c r="C499" s="25" t="s">
        <v>571</v>
      </c>
      <c r="D499" s="30" t="s">
        <v>491</v>
      </c>
      <c r="E499" s="29">
        <v>1</v>
      </c>
      <c r="F499" s="31">
        <v>7104.4380000000001</v>
      </c>
      <c r="G499" s="32">
        <v>0.21</v>
      </c>
      <c r="H499" s="31"/>
      <c r="I499" s="33">
        <f t="shared" si="61"/>
        <v>8596.3699799999995</v>
      </c>
      <c r="J499" s="1" t="s">
        <v>341</v>
      </c>
      <c r="K499" s="1" t="s">
        <v>342</v>
      </c>
    </row>
    <row r="500" spans="1:11" x14ac:dyDescent="0.25">
      <c r="A500" s="1" t="s">
        <v>101</v>
      </c>
      <c r="B500" s="38">
        <v>45775</v>
      </c>
      <c r="C500" s="25" t="s">
        <v>571</v>
      </c>
      <c r="D500" s="30" t="s">
        <v>350</v>
      </c>
      <c r="E500" s="29">
        <v>1</v>
      </c>
      <c r="F500" s="31">
        <v>2231.4050000000002</v>
      </c>
      <c r="G500" s="32">
        <v>0.21</v>
      </c>
      <c r="H500" s="31"/>
      <c r="I500" s="33">
        <f t="shared" si="61"/>
        <v>2700.0000500000001</v>
      </c>
      <c r="J500" s="1" t="s">
        <v>341</v>
      </c>
      <c r="K500" s="1" t="s">
        <v>342</v>
      </c>
    </row>
    <row r="501" spans="1:11" x14ac:dyDescent="0.25">
      <c r="A501" s="23" t="s">
        <v>101</v>
      </c>
      <c r="B501" s="38">
        <v>45775</v>
      </c>
      <c r="C501" s="25" t="s">
        <v>573</v>
      </c>
      <c r="D501" s="30" t="s">
        <v>548</v>
      </c>
      <c r="E501" s="29">
        <v>1</v>
      </c>
      <c r="F501" s="26">
        <v>1272.7273</v>
      </c>
      <c r="G501" s="27">
        <v>0.21</v>
      </c>
      <c r="H501" s="26"/>
      <c r="I501" s="28">
        <f t="shared" ref="I501:I514" si="62">E501*F501*(1+G501)+H501</f>
        <v>1540.000033</v>
      </c>
      <c r="J501" s="23" t="s">
        <v>355</v>
      </c>
      <c r="K501" s="1" t="s">
        <v>342</v>
      </c>
    </row>
    <row r="502" spans="1:11" x14ac:dyDescent="0.25">
      <c r="A502" s="1" t="s">
        <v>101</v>
      </c>
      <c r="B502" s="38">
        <v>45775</v>
      </c>
      <c r="C502" s="25" t="s">
        <v>573</v>
      </c>
      <c r="D502" s="30" t="s">
        <v>370</v>
      </c>
      <c r="E502" s="29">
        <v>1</v>
      </c>
      <c r="F502" s="31">
        <v>12244.3439</v>
      </c>
      <c r="G502" s="32">
        <v>0.105</v>
      </c>
      <c r="H502" s="31"/>
      <c r="I502" s="33">
        <f t="shared" si="62"/>
        <v>13530.0000095</v>
      </c>
      <c r="J502" s="1" t="s">
        <v>355</v>
      </c>
      <c r="K502" s="1" t="s">
        <v>342</v>
      </c>
    </row>
    <row r="503" spans="1:11" x14ac:dyDescent="0.25">
      <c r="A503" s="1" t="s">
        <v>101</v>
      </c>
      <c r="B503" s="38">
        <v>45776</v>
      </c>
      <c r="C503" s="25" t="s">
        <v>574</v>
      </c>
      <c r="D503" s="30" t="s">
        <v>391</v>
      </c>
      <c r="E503" s="29">
        <v>2</v>
      </c>
      <c r="F503" s="31">
        <v>1570.2479000000001</v>
      </c>
      <c r="G503" s="32">
        <v>0.21</v>
      </c>
      <c r="H503" s="31"/>
      <c r="I503" s="33">
        <f t="shared" si="62"/>
        <v>3799.999918</v>
      </c>
      <c r="J503" s="1" t="s">
        <v>355</v>
      </c>
      <c r="K503" s="1" t="s">
        <v>342</v>
      </c>
    </row>
    <row r="504" spans="1:11" x14ac:dyDescent="0.25">
      <c r="A504" s="1" t="s">
        <v>101</v>
      </c>
      <c r="B504" s="38">
        <v>45776</v>
      </c>
      <c r="C504" s="25" t="s">
        <v>574</v>
      </c>
      <c r="D504" s="30" t="s">
        <v>466</v>
      </c>
      <c r="E504" s="29">
        <v>1</v>
      </c>
      <c r="F504" s="31">
        <v>8471.0743999999995</v>
      </c>
      <c r="G504" s="32">
        <v>0.21</v>
      </c>
      <c r="H504" s="31"/>
      <c r="I504" s="33">
        <f t="shared" si="62"/>
        <v>10250.000023999999</v>
      </c>
      <c r="J504" s="1" t="s">
        <v>355</v>
      </c>
      <c r="K504" s="1" t="s">
        <v>342</v>
      </c>
    </row>
    <row r="505" spans="1:11" x14ac:dyDescent="0.25">
      <c r="A505" s="1" t="s">
        <v>101</v>
      </c>
      <c r="B505" s="38">
        <v>45776</v>
      </c>
      <c r="C505" s="25" t="s">
        <v>574</v>
      </c>
      <c r="D505" s="30" t="s">
        <v>362</v>
      </c>
      <c r="E505" s="29">
        <v>1</v>
      </c>
      <c r="F505" s="31">
        <v>1446.2809999999999</v>
      </c>
      <c r="G505" s="32">
        <v>0.21</v>
      </c>
      <c r="H505" s="31"/>
      <c r="I505" s="33">
        <f t="shared" si="62"/>
        <v>1750.00001</v>
      </c>
      <c r="J505" s="1" t="s">
        <v>355</v>
      </c>
      <c r="K505" s="1" t="s">
        <v>342</v>
      </c>
    </row>
    <row r="506" spans="1:11" x14ac:dyDescent="0.25">
      <c r="A506" s="1" t="s">
        <v>101</v>
      </c>
      <c r="B506" s="38">
        <v>45776</v>
      </c>
      <c r="C506" s="25" t="s">
        <v>574</v>
      </c>
      <c r="D506" s="30" t="s">
        <v>362</v>
      </c>
      <c r="E506" s="29">
        <v>1</v>
      </c>
      <c r="F506" s="31">
        <v>1446.2809999999999</v>
      </c>
      <c r="G506" s="32">
        <v>0.21</v>
      </c>
      <c r="H506" s="31"/>
      <c r="I506" s="33">
        <f t="shared" si="62"/>
        <v>1750.00001</v>
      </c>
      <c r="J506" s="1" t="s">
        <v>355</v>
      </c>
      <c r="K506" s="1" t="s">
        <v>342</v>
      </c>
    </row>
    <row r="507" spans="1:11" x14ac:dyDescent="0.25">
      <c r="A507" s="1" t="s">
        <v>101</v>
      </c>
      <c r="B507" s="38">
        <v>45776</v>
      </c>
      <c r="C507" s="25" t="s">
        <v>574</v>
      </c>
      <c r="D507" s="30" t="s">
        <v>431</v>
      </c>
      <c r="E507" s="29">
        <v>1</v>
      </c>
      <c r="F507" s="31">
        <v>2024.7934</v>
      </c>
      <c r="G507" s="32">
        <v>0.21</v>
      </c>
      <c r="H507" s="31"/>
      <c r="I507" s="33">
        <f t="shared" si="62"/>
        <v>2450.0000139999997</v>
      </c>
      <c r="J507" s="1" t="s">
        <v>355</v>
      </c>
      <c r="K507" s="1" t="s">
        <v>342</v>
      </c>
    </row>
    <row r="508" spans="1:11" x14ac:dyDescent="0.25">
      <c r="A508" s="1" t="s">
        <v>101</v>
      </c>
      <c r="B508" s="38">
        <v>45776</v>
      </c>
      <c r="C508" s="25" t="s">
        <v>574</v>
      </c>
      <c r="D508" s="30" t="s">
        <v>344</v>
      </c>
      <c r="E508" s="29">
        <v>1</v>
      </c>
      <c r="F508" s="31">
        <v>5513.1221999999998</v>
      </c>
      <c r="G508" s="32">
        <v>0.105</v>
      </c>
      <c r="H508" s="31"/>
      <c r="I508" s="33">
        <f t="shared" si="62"/>
        <v>6092.0000309999996</v>
      </c>
      <c r="J508" s="1" t="s">
        <v>355</v>
      </c>
      <c r="K508" s="1" t="s">
        <v>342</v>
      </c>
    </row>
    <row r="509" spans="1:11" x14ac:dyDescent="0.25">
      <c r="A509" s="1" t="s">
        <v>101</v>
      </c>
      <c r="B509" s="38">
        <v>45776</v>
      </c>
      <c r="C509" s="25" t="s">
        <v>575</v>
      </c>
      <c r="D509" s="30" t="s">
        <v>576</v>
      </c>
      <c r="E509" s="29">
        <v>2</v>
      </c>
      <c r="F509" s="31">
        <v>3595.0412999999999</v>
      </c>
      <c r="G509" s="32">
        <v>0.21</v>
      </c>
      <c r="H509" s="31"/>
      <c r="I509" s="33">
        <f t="shared" si="62"/>
        <v>8699.9999459999999</v>
      </c>
      <c r="J509" s="1" t="s">
        <v>341</v>
      </c>
      <c r="K509" s="1" t="s">
        <v>342</v>
      </c>
    </row>
    <row r="510" spans="1:11" x14ac:dyDescent="0.25">
      <c r="A510" s="1" t="s">
        <v>101</v>
      </c>
      <c r="B510" s="38">
        <v>45777</v>
      </c>
      <c r="C510" s="25" t="s">
        <v>577</v>
      </c>
      <c r="D510" s="30" t="s">
        <v>344</v>
      </c>
      <c r="E510" s="29">
        <v>1</v>
      </c>
      <c r="F510" s="31">
        <v>1880.5429999999999</v>
      </c>
      <c r="G510" s="32">
        <v>0.105</v>
      </c>
      <c r="H510" s="31"/>
      <c r="I510" s="33">
        <f t="shared" si="62"/>
        <v>2078.0000149999996</v>
      </c>
      <c r="J510" s="1" t="s">
        <v>355</v>
      </c>
      <c r="K510" s="1" t="s">
        <v>342</v>
      </c>
    </row>
    <row r="511" spans="1:11" x14ac:dyDescent="0.25">
      <c r="A511" s="1" t="s">
        <v>101</v>
      </c>
      <c r="B511" s="38">
        <v>45777</v>
      </c>
      <c r="C511" s="25" t="s">
        <v>577</v>
      </c>
      <c r="D511" s="30" t="s">
        <v>356</v>
      </c>
      <c r="E511" s="29">
        <v>1</v>
      </c>
      <c r="F511" s="31">
        <v>8348.7602999999999</v>
      </c>
      <c r="G511" s="32">
        <v>0.21</v>
      </c>
      <c r="H511" s="31"/>
      <c r="I511" s="33">
        <f t="shared" si="62"/>
        <v>10101.999963</v>
      </c>
      <c r="J511" s="1" t="s">
        <v>355</v>
      </c>
      <c r="K511" s="1" t="s">
        <v>342</v>
      </c>
    </row>
    <row r="512" spans="1:11" x14ac:dyDescent="0.25">
      <c r="A512" s="1" t="s">
        <v>101</v>
      </c>
      <c r="B512" s="38">
        <v>45777</v>
      </c>
      <c r="C512" s="25" t="s">
        <v>578</v>
      </c>
      <c r="D512" s="30" t="s">
        <v>579</v>
      </c>
      <c r="E512" s="29">
        <v>1</v>
      </c>
      <c r="F512" s="31">
        <v>1033.0579</v>
      </c>
      <c r="G512" s="32">
        <v>0.21</v>
      </c>
      <c r="H512" s="31"/>
      <c r="I512" s="33">
        <f t="shared" si="62"/>
        <v>1250.000059</v>
      </c>
      <c r="J512" s="1" t="s">
        <v>355</v>
      </c>
      <c r="K512" s="1" t="s">
        <v>342</v>
      </c>
    </row>
    <row r="513" spans="1:11" x14ac:dyDescent="0.25">
      <c r="A513" s="1" t="s">
        <v>101</v>
      </c>
      <c r="B513" s="38">
        <v>45777</v>
      </c>
      <c r="C513" s="25" t="s">
        <v>578</v>
      </c>
      <c r="D513" s="30" t="s">
        <v>352</v>
      </c>
      <c r="E513" s="29">
        <v>1</v>
      </c>
      <c r="F513" s="31">
        <v>3595.0412999999999</v>
      </c>
      <c r="G513" s="32">
        <v>0.21</v>
      </c>
      <c r="H513" s="31"/>
      <c r="I513" s="33">
        <f t="shared" si="62"/>
        <v>4349.999973</v>
      </c>
      <c r="J513" s="1" t="s">
        <v>355</v>
      </c>
      <c r="K513" s="1" t="s">
        <v>342</v>
      </c>
    </row>
    <row r="514" spans="1:11" x14ac:dyDescent="0.25">
      <c r="A514" s="1" t="s">
        <v>101</v>
      </c>
      <c r="B514" s="38">
        <v>45777</v>
      </c>
      <c r="C514" s="25" t="s">
        <v>578</v>
      </c>
      <c r="D514" s="30" t="s">
        <v>357</v>
      </c>
      <c r="E514" s="29">
        <v>2</v>
      </c>
      <c r="F514" s="31">
        <v>1148.7602999999999</v>
      </c>
      <c r="G514" s="32">
        <v>0.21</v>
      </c>
      <c r="H514" s="31"/>
      <c r="I514" s="33">
        <f t="shared" si="62"/>
        <v>2779.9999259999995</v>
      </c>
      <c r="J514" s="1" t="s">
        <v>355</v>
      </c>
      <c r="K514" s="1" t="s">
        <v>342</v>
      </c>
    </row>
    <row r="515" spans="1:11" x14ac:dyDescent="0.25">
      <c r="A515" s="23" t="s">
        <v>101</v>
      </c>
      <c r="B515" s="38">
        <v>45777</v>
      </c>
      <c r="C515" s="25" t="s">
        <v>578</v>
      </c>
      <c r="D515" s="30" t="s">
        <v>370</v>
      </c>
      <c r="E515" s="29">
        <v>1</v>
      </c>
      <c r="F515" s="26">
        <v>79805.429900000003</v>
      </c>
      <c r="G515" s="27">
        <v>0.105</v>
      </c>
      <c r="H515" s="26"/>
      <c r="I515" s="28">
        <f>E515*F515*(1+G515)+H515</f>
        <v>88185.000039499995</v>
      </c>
      <c r="J515" s="1" t="s">
        <v>355</v>
      </c>
      <c r="K515" s="1" t="s">
        <v>342</v>
      </c>
    </row>
    <row r="516" spans="1:11" x14ac:dyDescent="0.25">
      <c r="A516" s="23" t="s">
        <v>101</v>
      </c>
      <c r="B516" s="24">
        <v>45777</v>
      </c>
      <c r="C516" s="25" t="s">
        <v>580</v>
      </c>
      <c r="D516" s="30" t="s">
        <v>360</v>
      </c>
      <c r="E516" s="29">
        <v>1</v>
      </c>
      <c r="F516" s="26">
        <v>2000</v>
      </c>
      <c r="G516" s="27">
        <v>0.21</v>
      </c>
      <c r="H516" s="26"/>
      <c r="I516" s="28">
        <f t="shared" ref="I516:I522" si="63">E516*F516*(1+G516)+H516</f>
        <v>2420</v>
      </c>
      <c r="J516" s="23" t="s">
        <v>355</v>
      </c>
      <c r="K516" s="1" t="s">
        <v>342</v>
      </c>
    </row>
    <row r="517" spans="1:11" x14ac:dyDescent="0.25">
      <c r="A517" s="1" t="s">
        <v>101</v>
      </c>
      <c r="B517" s="38">
        <v>45777</v>
      </c>
      <c r="C517" s="25" t="s">
        <v>580</v>
      </c>
      <c r="D517" s="30" t="s">
        <v>363</v>
      </c>
      <c r="E517" s="29">
        <v>1</v>
      </c>
      <c r="F517" s="31">
        <v>3985.9504000000002</v>
      </c>
      <c r="G517" s="32">
        <v>0.21</v>
      </c>
      <c r="H517" s="31"/>
      <c r="I517" s="33">
        <f t="shared" si="63"/>
        <v>4822.999984</v>
      </c>
      <c r="J517" s="1" t="s">
        <v>355</v>
      </c>
      <c r="K517" s="1" t="s">
        <v>342</v>
      </c>
    </row>
    <row r="518" spans="1:11" x14ac:dyDescent="0.25">
      <c r="A518" s="1" t="s">
        <v>101</v>
      </c>
      <c r="B518" s="38">
        <v>45777</v>
      </c>
      <c r="C518" s="25" t="s">
        <v>580</v>
      </c>
      <c r="D518" s="30" t="s">
        <v>363</v>
      </c>
      <c r="E518" s="29">
        <v>1</v>
      </c>
      <c r="F518" s="31">
        <v>1960.3306</v>
      </c>
      <c r="G518" s="32">
        <v>0.21</v>
      </c>
      <c r="H518" s="31"/>
      <c r="I518" s="33">
        <f t="shared" si="63"/>
        <v>2372.0000260000002</v>
      </c>
      <c r="J518" s="1" t="s">
        <v>355</v>
      </c>
      <c r="K518" s="1" t="s">
        <v>342</v>
      </c>
    </row>
    <row r="519" spans="1:11" x14ac:dyDescent="0.25">
      <c r="A519" s="59" t="str">
        <f>"MAYO 2025"</f>
        <v>MAYO 2025</v>
      </c>
      <c r="B519" s="58">
        <v>45780</v>
      </c>
      <c r="C519" s="77" t="s">
        <v>581</v>
      </c>
      <c r="D519" s="78" t="s">
        <v>370</v>
      </c>
      <c r="E519" s="79">
        <v>1</v>
      </c>
      <c r="F519" s="80">
        <v>48514.027099999999</v>
      </c>
      <c r="G519" s="81">
        <v>0.105</v>
      </c>
      <c r="H519" s="80"/>
      <c r="I519" s="82">
        <f t="shared" si="63"/>
        <v>53607.9999455</v>
      </c>
      <c r="J519" s="59" t="s">
        <v>341</v>
      </c>
      <c r="K519" s="59" t="s">
        <v>342</v>
      </c>
    </row>
    <row r="520" spans="1:11" x14ac:dyDescent="0.25">
      <c r="A520" s="59" t="s">
        <v>582</v>
      </c>
      <c r="B520" s="58">
        <v>45780</v>
      </c>
      <c r="C520" s="77" t="s">
        <v>583</v>
      </c>
      <c r="D520" s="78" t="s">
        <v>447</v>
      </c>
      <c r="E520" s="79">
        <v>1</v>
      </c>
      <c r="F520" s="80">
        <v>1504.1322</v>
      </c>
      <c r="G520" s="81">
        <v>0.21</v>
      </c>
      <c r="H520" s="80"/>
      <c r="I520" s="82">
        <f t="shared" si="63"/>
        <v>1819.9999619999999</v>
      </c>
      <c r="J520" s="59" t="s">
        <v>355</v>
      </c>
      <c r="K520" s="59" t="s">
        <v>342</v>
      </c>
    </row>
    <row r="521" spans="1:11" x14ac:dyDescent="0.25">
      <c r="A521" s="59" t="s">
        <v>582</v>
      </c>
      <c r="B521" s="58">
        <v>45780</v>
      </c>
      <c r="C521" s="77" t="s">
        <v>583</v>
      </c>
      <c r="D521" s="78" t="s">
        <v>408</v>
      </c>
      <c r="E521" s="79">
        <v>1</v>
      </c>
      <c r="F521" s="80">
        <v>3958.6777000000002</v>
      </c>
      <c r="G521" s="81">
        <v>0.21</v>
      </c>
      <c r="H521" s="80"/>
      <c r="I521" s="82">
        <f t="shared" si="63"/>
        <v>4790.0000170000003</v>
      </c>
      <c r="J521" s="59" t="s">
        <v>355</v>
      </c>
      <c r="K521" s="59" t="s">
        <v>342</v>
      </c>
    </row>
    <row r="522" spans="1:11" x14ac:dyDescent="0.25">
      <c r="A522" s="59" t="s">
        <v>582</v>
      </c>
      <c r="B522" s="58">
        <v>45780</v>
      </c>
      <c r="C522" s="77" t="s">
        <v>583</v>
      </c>
      <c r="D522" s="78" t="s">
        <v>351</v>
      </c>
      <c r="E522" s="79">
        <v>1</v>
      </c>
      <c r="F522" s="80">
        <v>2809.8173999999999</v>
      </c>
      <c r="G522" s="81">
        <v>0.21</v>
      </c>
      <c r="H522" s="80"/>
      <c r="I522" s="82">
        <f t="shared" si="63"/>
        <v>3399.879054</v>
      </c>
      <c r="J522" s="59" t="s">
        <v>355</v>
      </c>
      <c r="K522" s="59" t="s">
        <v>342</v>
      </c>
    </row>
    <row r="523" spans="1:11" x14ac:dyDescent="0.25">
      <c r="A523" s="83" t="s">
        <v>582</v>
      </c>
      <c r="B523" s="84">
        <v>45780</v>
      </c>
      <c r="C523" s="77" t="s">
        <v>583</v>
      </c>
      <c r="D523" s="78" t="s">
        <v>344</v>
      </c>
      <c r="E523" s="79">
        <v>1</v>
      </c>
      <c r="F523" s="85">
        <v>8516.7420999999995</v>
      </c>
      <c r="G523" s="86">
        <v>0.105</v>
      </c>
      <c r="H523" s="85"/>
      <c r="I523" s="87">
        <f t="shared" ref="I523:I532" si="64">E523*F523*(1+G523)+H523</f>
        <v>9411.0000204999997</v>
      </c>
      <c r="J523" s="83" t="s">
        <v>355</v>
      </c>
      <c r="K523" s="59" t="s">
        <v>342</v>
      </c>
    </row>
    <row r="524" spans="1:11" x14ac:dyDescent="0.25">
      <c r="A524" s="59" t="s">
        <v>582</v>
      </c>
      <c r="B524" s="58">
        <v>45780</v>
      </c>
      <c r="C524" s="77" t="s">
        <v>583</v>
      </c>
      <c r="D524" s="78" t="s">
        <v>359</v>
      </c>
      <c r="E524" s="79">
        <v>1</v>
      </c>
      <c r="F524" s="80">
        <v>1706.6116</v>
      </c>
      <c r="G524" s="81">
        <v>0.21</v>
      </c>
      <c r="H524" s="80"/>
      <c r="I524" s="82">
        <f t="shared" si="64"/>
        <v>2065.0000359999999</v>
      </c>
      <c r="J524" s="59" t="s">
        <v>355</v>
      </c>
      <c r="K524" s="59" t="s">
        <v>342</v>
      </c>
    </row>
    <row r="525" spans="1:11" x14ac:dyDescent="0.25">
      <c r="A525" s="59" t="s">
        <v>582</v>
      </c>
      <c r="B525" s="58">
        <v>45780</v>
      </c>
      <c r="C525" s="77" t="s">
        <v>583</v>
      </c>
      <c r="D525" s="78" t="s">
        <v>370</v>
      </c>
      <c r="E525" s="79">
        <v>1</v>
      </c>
      <c r="F525" s="80">
        <v>39977.375599999999</v>
      </c>
      <c r="G525" s="81">
        <v>0.105</v>
      </c>
      <c r="H525" s="80"/>
      <c r="I525" s="82">
        <f t="shared" si="64"/>
        <v>44175.000037999998</v>
      </c>
      <c r="J525" s="59" t="s">
        <v>355</v>
      </c>
      <c r="K525" s="59" t="s">
        <v>342</v>
      </c>
    </row>
    <row r="526" spans="1:11" x14ac:dyDescent="0.25">
      <c r="A526" s="59" t="s">
        <v>582</v>
      </c>
      <c r="B526" s="58">
        <v>45780</v>
      </c>
      <c r="C526" s="77" t="s">
        <v>584</v>
      </c>
      <c r="D526" s="78" t="s">
        <v>362</v>
      </c>
      <c r="E526" s="79">
        <v>1</v>
      </c>
      <c r="F526" s="80">
        <v>900.82640000000004</v>
      </c>
      <c r="G526" s="81">
        <v>0.21</v>
      </c>
      <c r="H526" s="80"/>
      <c r="I526" s="82">
        <f t="shared" si="64"/>
        <v>1089.9999439999999</v>
      </c>
      <c r="J526" s="59" t="s">
        <v>429</v>
      </c>
      <c r="K526" s="59" t="s">
        <v>342</v>
      </c>
    </row>
    <row r="527" spans="1:11" x14ac:dyDescent="0.25">
      <c r="A527" s="59" t="s">
        <v>582</v>
      </c>
      <c r="B527" s="58">
        <v>45780</v>
      </c>
      <c r="C527" s="77" t="s">
        <v>584</v>
      </c>
      <c r="D527" s="78" t="s">
        <v>409</v>
      </c>
      <c r="E527" s="79">
        <v>1</v>
      </c>
      <c r="F527" s="80">
        <v>2140.4958999999999</v>
      </c>
      <c r="G527" s="81">
        <v>0.21</v>
      </c>
      <c r="H527" s="80"/>
      <c r="I527" s="82">
        <f t="shared" si="64"/>
        <v>2590.000039</v>
      </c>
      <c r="J527" s="59" t="s">
        <v>429</v>
      </c>
      <c r="K527" s="59" t="s">
        <v>342</v>
      </c>
    </row>
    <row r="528" spans="1:11" x14ac:dyDescent="0.25">
      <c r="A528" s="59" t="s">
        <v>582</v>
      </c>
      <c r="B528" s="58">
        <v>45780</v>
      </c>
      <c r="C528" s="77" t="s">
        <v>584</v>
      </c>
      <c r="D528" s="78" t="s">
        <v>352</v>
      </c>
      <c r="E528" s="79">
        <v>1</v>
      </c>
      <c r="F528" s="80">
        <v>1900.826</v>
      </c>
      <c r="G528" s="81">
        <v>0.21</v>
      </c>
      <c r="H528" s="80"/>
      <c r="I528" s="82">
        <f t="shared" si="64"/>
        <v>2299.99946</v>
      </c>
      <c r="J528" s="59" t="s">
        <v>429</v>
      </c>
      <c r="K528" s="59" t="s">
        <v>342</v>
      </c>
    </row>
    <row r="529" spans="1:11" x14ac:dyDescent="0.25">
      <c r="A529" s="59" t="s">
        <v>582</v>
      </c>
      <c r="B529" s="58">
        <v>45780</v>
      </c>
      <c r="C529" s="77" t="s">
        <v>584</v>
      </c>
      <c r="D529" s="78" t="s">
        <v>347</v>
      </c>
      <c r="E529" s="79">
        <v>1</v>
      </c>
      <c r="F529" s="80">
        <v>859.50409999999999</v>
      </c>
      <c r="G529" s="81">
        <v>0.21</v>
      </c>
      <c r="H529" s="80"/>
      <c r="I529" s="82">
        <f t="shared" si="64"/>
        <v>1039.999961</v>
      </c>
      <c r="J529" s="59" t="s">
        <v>429</v>
      </c>
      <c r="K529" s="59" t="s">
        <v>342</v>
      </c>
    </row>
    <row r="530" spans="1:11" x14ac:dyDescent="0.25">
      <c r="A530" s="59" t="s">
        <v>582</v>
      </c>
      <c r="B530" s="58">
        <v>45780</v>
      </c>
      <c r="C530" s="77" t="s">
        <v>584</v>
      </c>
      <c r="D530" s="78" t="s">
        <v>362</v>
      </c>
      <c r="E530" s="79">
        <v>1</v>
      </c>
      <c r="F530" s="80">
        <v>719.00829999999996</v>
      </c>
      <c r="G530" s="81">
        <v>0.21</v>
      </c>
      <c r="H530" s="80"/>
      <c r="I530" s="82">
        <f t="shared" si="64"/>
        <v>870.00004299999989</v>
      </c>
      <c r="J530" s="59" t="s">
        <v>429</v>
      </c>
      <c r="K530" s="59" t="s">
        <v>342</v>
      </c>
    </row>
    <row r="531" spans="1:11" x14ac:dyDescent="0.25">
      <c r="A531" s="59" t="s">
        <v>582</v>
      </c>
      <c r="B531" s="58">
        <v>45780</v>
      </c>
      <c r="C531" s="77" t="s">
        <v>584</v>
      </c>
      <c r="D531" s="78" t="s">
        <v>409</v>
      </c>
      <c r="E531" s="79">
        <v>1</v>
      </c>
      <c r="F531" s="80">
        <v>1016.5289</v>
      </c>
      <c r="G531" s="81">
        <v>0.21</v>
      </c>
      <c r="H531" s="80"/>
      <c r="I531" s="82">
        <f t="shared" si="64"/>
        <v>1229.999969</v>
      </c>
      <c r="J531" s="59" t="s">
        <v>429</v>
      </c>
      <c r="K531" s="59" t="s">
        <v>342</v>
      </c>
    </row>
    <row r="532" spans="1:11" x14ac:dyDescent="0.25">
      <c r="A532" s="59" t="s">
        <v>582</v>
      </c>
      <c r="B532" s="58">
        <v>45780</v>
      </c>
      <c r="C532" s="77" t="s">
        <v>584</v>
      </c>
      <c r="D532" s="78" t="s">
        <v>391</v>
      </c>
      <c r="E532" s="79">
        <v>1</v>
      </c>
      <c r="F532" s="80">
        <v>702.47929999999997</v>
      </c>
      <c r="G532" s="81">
        <v>0.21</v>
      </c>
      <c r="H532" s="80"/>
      <c r="I532" s="82">
        <f t="shared" si="64"/>
        <v>849.99995299999989</v>
      </c>
      <c r="J532" s="59" t="s">
        <v>429</v>
      </c>
      <c r="K532" s="59" t="s">
        <v>342</v>
      </c>
    </row>
    <row r="533" spans="1:11" x14ac:dyDescent="0.25">
      <c r="A533" s="59" t="s">
        <v>582</v>
      </c>
      <c r="B533" s="84">
        <v>45783</v>
      </c>
      <c r="C533" s="77" t="s">
        <v>585</v>
      </c>
      <c r="D533" s="78" t="s">
        <v>363</v>
      </c>
      <c r="E533" s="79">
        <v>1</v>
      </c>
      <c r="F533" s="85">
        <v>5715.7025000000003</v>
      </c>
      <c r="G533" s="86">
        <v>0.21</v>
      </c>
      <c r="H533" s="85"/>
      <c r="I533" s="87">
        <f t="shared" ref="I533:I536" si="65">E533*F533*(1+G533)+H533</f>
        <v>6916.0000250000003</v>
      </c>
      <c r="J533" s="83" t="s">
        <v>355</v>
      </c>
      <c r="K533" s="59" t="s">
        <v>342</v>
      </c>
    </row>
    <row r="534" spans="1:11" x14ac:dyDescent="0.25">
      <c r="A534" s="59" t="s">
        <v>582</v>
      </c>
      <c r="B534" s="84">
        <v>45784</v>
      </c>
      <c r="C534" s="77" t="s">
        <v>586</v>
      </c>
      <c r="D534" s="78" t="s">
        <v>379</v>
      </c>
      <c r="E534" s="79">
        <v>1</v>
      </c>
      <c r="F534" s="80">
        <v>4239.6689999999999</v>
      </c>
      <c r="G534" s="86">
        <v>0.21</v>
      </c>
      <c r="H534" s="80"/>
      <c r="I534" s="82">
        <f t="shared" si="65"/>
        <v>5129.9994899999992</v>
      </c>
      <c r="J534" s="59" t="s">
        <v>587</v>
      </c>
      <c r="K534" s="59" t="s">
        <v>342</v>
      </c>
    </row>
    <row r="535" spans="1:11" x14ac:dyDescent="0.25">
      <c r="A535" s="59" t="s">
        <v>582</v>
      </c>
      <c r="B535" s="84">
        <v>45784</v>
      </c>
      <c r="C535" s="77" t="s">
        <v>586</v>
      </c>
      <c r="D535" s="78" t="s">
        <v>408</v>
      </c>
      <c r="E535" s="79">
        <v>1</v>
      </c>
      <c r="F535" s="80">
        <v>3611.5702000000001</v>
      </c>
      <c r="G535" s="86">
        <v>0.21</v>
      </c>
      <c r="H535" s="80"/>
      <c r="I535" s="82">
        <f t="shared" si="65"/>
        <v>4369.9999420000004</v>
      </c>
      <c r="J535" s="59" t="s">
        <v>587</v>
      </c>
      <c r="K535" s="59" t="s">
        <v>342</v>
      </c>
    </row>
    <row r="536" spans="1:11" x14ac:dyDescent="0.25">
      <c r="A536" s="59" t="s">
        <v>582</v>
      </c>
      <c r="B536" s="84">
        <v>45784</v>
      </c>
      <c r="C536" s="77" t="s">
        <v>586</v>
      </c>
      <c r="D536" s="78" t="s">
        <v>548</v>
      </c>
      <c r="E536" s="79">
        <v>1</v>
      </c>
      <c r="F536" s="80">
        <v>1272.7273</v>
      </c>
      <c r="G536" s="86">
        <v>0.21</v>
      </c>
      <c r="H536" s="80"/>
      <c r="I536" s="82">
        <f t="shared" si="65"/>
        <v>1540.000033</v>
      </c>
      <c r="J536" s="59" t="s">
        <v>587</v>
      </c>
      <c r="K536" s="59" t="s">
        <v>342</v>
      </c>
    </row>
    <row r="537" spans="1:11" x14ac:dyDescent="0.25">
      <c r="A537" s="59" t="s">
        <v>582</v>
      </c>
      <c r="B537" s="84">
        <v>45784</v>
      </c>
      <c r="C537" s="77" t="s">
        <v>586</v>
      </c>
      <c r="D537" s="78" t="s">
        <v>352</v>
      </c>
      <c r="E537" s="79">
        <v>1</v>
      </c>
      <c r="F537" s="85">
        <v>3595.0412999999999</v>
      </c>
      <c r="G537" s="86">
        <v>0.21</v>
      </c>
      <c r="H537" s="85"/>
      <c r="I537" s="87">
        <f>E537*F537*(1+G537)+H537</f>
        <v>4349.999973</v>
      </c>
      <c r="J537" s="83" t="s">
        <v>587</v>
      </c>
      <c r="K537" s="59" t="s">
        <v>342</v>
      </c>
    </row>
    <row r="538" spans="1:11" x14ac:dyDescent="0.25">
      <c r="A538" s="59" t="s">
        <v>582</v>
      </c>
      <c r="B538" s="84">
        <v>45784</v>
      </c>
      <c r="C538" s="77" t="s">
        <v>586</v>
      </c>
      <c r="D538" s="78" t="s">
        <v>349</v>
      </c>
      <c r="E538" s="79">
        <v>2</v>
      </c>
      <c r="F538" s="85">
        <v>764.46280000000002</v>
      </c>
      <c r="G538" s="86">
        <v>0.21</v>
      </c>
      <c r="H538" s="85"/>
      <c r="I538" s="87">
        <f>E538*F538*(1+G538)+H538</f>
        <v>1849.9999760000001</v>
      </c>
      <c r="J538" s="83" t="s">
        <v>587</v>
      </c>
      <c r="K538" s="59" t="s">
        <v>342</v>
      </c>
    </row>
    <row r="539" spans="1:11" x14ac:dyDescent="0.25">
      <c r="A539" s="59" t="s">
        <v>582</v>
      </c>
      <c r="B539" s="84">
        <v>45784</v>
      </c>
      <c r="C539" s="77" t="s">
        <v>586</v>
      </c>
      <c r="D539" s="78" t="s">
        <v>344</v>
      </c>
      <c r="E539" s="79">
        <v>1</v>
      </c>
      <c r="F539" s="85">
        <v>16456.1086</v>
      </c>
      <c r="G539" s="86">
        <v>0.105</v>
      </c>
      <c r="H539" s="85"/>
      <c r="I539" s="87">
        <f>E539*F539*(1+G539)+H539</f>
        <v>18184.000003000001</v>
      </c>
      <c r="J539" s="83" t="s">
        <v>587</v>
      </c>
      <c r="K539" s="59" t="s">
        <v>342</v>
      </c>
    </row>
    <row r="540" spans="1:11" x14ac:dyDescent="0.25">
      <c r="A540" s="59" t="s">
        <v>582</v>
      </c>
      <c r="B540" s="84">
        <v>45784</v>
      </c>
      <c r="C540" s="77" t="s">
        <v>586</v>
      </c>
      <c r="D540" s="78" t="s">
        <v>383</v>
      </c>
      <c r="E540" s="79">
        <v>1</v>
      </c>
      <c r="F540" s="85">
        <v>16742.081399999999</v>
      </c>
      <c r="G540" s="86">
        <v>0.105</v>
      </c>
      <c r="H540" s="85"/>
      <c r="I540" s="87">
        <f>E540*F540*(1+G540)+H540</f>
        <v>18499.999947</v>
      </c>
      <c r="J540" s="83" t="s">
        <v>587</v>
      </c>
      <c r="K540" s="59" t="s">
        <v>342</v>
      </c>
    </row>
    <row r="541" spans="1:11" x14ac:dyDescent="0.25">
      <c r="A541" s="59" t="s">
        <v>582</v>
      </c>
      <c r="B541" s="84">
        <v>45784</v>
      </c>
      <c r="C541" s="77" t="s">
        <v>588</v>
      </c>
      <c r="D541" s="78" t="s">
        <v>379</v>
      </c>
      <c r="E541" s="79">
        <v>1</v>
      </c>
      <c r="F541" s="85">
        <v>4239.6693999999998</v>
      </c>
      <c r="G541" s="86">
        <v>0.21</v>
      </c>
      <c r="H541" s="85"/>
      <c r="I541" s="87">
        <f t="shared" ref="I541:I544" si="66">E541*F541*(1+G541)+H541</f>
        <v>5129.9999739999994</v>
      </c>
      <c r="J541" s="83" t="s">
        <v>355</v>
      </c>
      <c r="K541" s="59" t="s">
        <v>342</v>
      </c>
    </row>
    <row r="542" spans="1:11" x14ac:dyDescent="0.25">
      <c r="A542" s="59" t="s">
        <v>582</v>
      </c>
      <c r="B542" s="84">
        <v>45784</v>
      </c>
      <c r="C542" s="77" t="s">
        <v>588</v>
      </c>
      <c r="D542" s="78" t="s">
        <v>391</v>
      </c>
      <c r="E542" s="79">
        <v>1</v>
      </c>
      <c r="F542" s="80">
        <v>1570.2479000000001</v>
      </c>
      <c r="G542" s="81">
        <v>0.21</v>
      </c>
      <c r="H542" s="80"/>
      <c r="I542" s="82">
        <f t="shared" si="66"/>
        <v>1899.999959</v>
      </c>
      <c r="J542" s="59" t="s">
        <v>355</v>
      </c>
      <c r="K542" s="59" t="s">
        <v>342</v>
      </c>
    </row>
    <row r="543" spans="1:11" x14ac:dyDescent="0.25">
      <c r="A543" s="59" t="s">
        <v>582</v>
      </c>
      <c r="B543" s="84">
        <v>45784</v>
      </c>
      <c r="C543" s="77" t="s">
        <v>588</v>
      </c>
      <c r="D543" s="78" t="s">
        <v>589</v>
      </c>
      <c r="E543" s="79">
        <v>1</v>
      </c>
      <c r="F543" s="80">
        <v>780.1653</v>
      </c>
      <c r="G543" s="81">
        <v>0.21</v>
      </c>
      <c r="H543" s="80"/>
      <c r="I543" s="82">
        <f t="shared" si="66"/>
        <v>944.00001299999997</v>
      </c>
      <c r="J543" s="59" t="s">
        <v>355</v>
      </c>
      <c r="K543" s="59" t="s">
        <v>342</v>
      </c>
    </row>
    <row r="544" spans="1:11" x14ac:dyDescent="0.25">
      <c r="A544" s="59" t="s">
        <v>582</v>
      </c>
      <c r="B544" s="84">
        <v>45784</v>
      </c>
      <c r="C544" s="77" t="s">
        <v>588</v>
      </c>
      <c r="D544" s="78" t="s">
        <v>366</v>
      </c>
      <c r="E544" s="79">
        <v>1</v>
      </c>
      <c r="F544" s="80">
        <v>900.1653</v>
      </c>
      <c r="G544" s="81">
        <v>0.21</v>
      </c>
      <c r="H544" s="80"/>
      <c r="I544" s="82">
        <f t="shared" si="66"/>
        <v>1089.2000129999999</v>
      </c>
      <c r="J544" s="59" t="s">
        <v>355</v>
      </c>
      <c r="K544" s="59" t="s">
        <v>342</v>
      </c>
    </row>
    <row r="545" spans="1:11" x14ac:dyDescent="0.25">
      <c r="A545" s="59" t="s">
        <v>582</v>
      </c>
      <c r="B545" s="84">
        <v>45784</v>
      </c>
      <c r="C545" s="77" t="s">
        <v>588</v>
      </c>
      <c r="D545" s="78" t="s">
        <v>443</v>
      </c>
      <c r="E545" s="79">
        <v>1</v>
      </c>
      <c r="F545" s="85">
        <v>479.33879999999999</v>
      </c>
      <c r="G545" s="86">
        <v>0.21</v>
      </c>
      <c r="H545" s="85"/>
      <c r="I545" s="87">
        <f>E545*F545*(1+G545)+H545</f>
        <v>579.99994800000002</v>
      </c>
      <c r="J545" s="83" t="s">
        <v>355</v>
      </c>
      <c r="K545" s="59" t="s">
        <v>342</v>
      </c>
    </row>
    <row r="546" spans="1:11" x14ac:dyDescent="0.25">
      <c r="A546" s="59" t="s">
        <v>582</v>
      </c>
      <c r="B546" s="84">
        <v>45784</v>
      </c>
      <c r="C546" s="77" t="s">
        <v>588</v>
      </c>
      <c r="D546" s="78" t="s">
        <v>538</v>
      </c>
      <c r="E546" s="79">
        <v>1</v>
      </c>
      <c r="F546" s="85">
        <v>2892.5619999999999</v>
      </c>
      <c r="G546" s="86">
        <v>0.21</v>
      </c>
      <c r="H546" s="85"/>
      <c r="I546" s="87">
        <f>E546*F546*(1+G546)+H546</f>
        <v>3500.0000199999999</v>
      </c>
      <c r="J546" s="83" t="s">
        <v>355</v>
      </c>
      <c r="K546" s="59" t="s">
        <v>342</v>
      </c>
    </row>
    <row r="547" spans="1:11" x14ac:dyDescent="0.25">
      <c r="A547" s="59" t="s">
        <v>582</v>
      </c>
      <c r="B547" s="84">
        <v>45784</v>
      </c>
      <c r="C547" s="77" t="s">
        <v>588</v>
      </c>
      <c r="D547" s="78" t="s">
        <v>362</v>
      </c>
      <c r="E547" s="79">
        <v>1</v>
      </c>
      <c r="F547" s="85">
        <v>1033.0579</v>
      </c>
      <c r="G547" s="86">
        <v>0.21</v>
      </c>
      <c r="H547" s="85"/>
      <c r="I547" s="87">
        <f>E547*F547*(1+G547)+H547</f>
        <v>1250.000059</v>
      </c>
      <c r="J547" s="83" t="s">
        <v>355</v>
      </c>
      <c r="K547" s="59" t="s">
        <v>342</v>
      </c>
    </row>
    <row r="548" spans="1:11" x14ac:dyDescent="0.25">
      <c r="A548" s="59" t="s">
        <v>582</v>
      </c>
      <c r="B548" s="84">
        <v>45784</v>
      </c>
      <c r="C548" s="77" t="s">
        <v>588</v>
      </c>
      <c r="D548" s="78" t="s">
        <v>344</v>
      </c>
      <c r="E548" s="79">
        <v>1</v>
      </c>
      <c r="F548" s="85">
        <v>7535.7466000000004</v>
      </c>
      <c r="G548" s="86">
        <v>0.105</v>
      </c>
      <c r="H548" s="85"/>
      <c r="I548" s="87">
        <f>E548*F548*(1+G548)+H548</f>
        <v>8326.9999929999994</v>
      </c>
      <c r="J548" s="83" t="s">
        <v>355</v>
      </c>
      <c r="K548" s="59" t="s">
        <v>342</v>
      </c>
    </row>
    <row r="549" spans="1:11" x14ac:dyDescent="0.25">
      <c r="A549" s="59" t="s">
        <v>582</v>
      </c>
      <c r="B549" s="84">
        <v>45784</v>
      </c>
      <c r="C549" s="77" t="s">
        <v>588</v>
      </c>
      <c r="D549" s="78" t="s">
        <v>365</v>
      </c>
      <c r="E549" s="79">
        <v>1</v>
      </c>
      <c r="F549" s="85">
        <v>1157.0247999999999</v>
      </c>
      <c r="G549" s="86">
        <v>0.21</v>
      </c>
      <c r="H549" s="85"/>
      <c r="I549" s="87">
        <f>E549*F549*(1+G549)+H549</f>
        <v>1400.0000079999998</v>
      </c>
      <c r="J549" s="83" t="s">
        <v>355</v>
      </c>
      <c r="K549" s="59" t="s">
        <v>342</v>
      </c>
    </row>
    <row r="550" spans="1:11" x14ac:dyDescent="0.25">
      <c r="A550" s="59" t="s">
        <v>582</v>
      </c>
      <c r="B550" s="84">
        <v>45786</v>
      </c>
      <c r="C550" s="77" t="s">
        <v>590</v>
      </c>
      <c r="D550" s="78" t="s">
        <v>370</v>
      </c>
      <c r="E550" s="79">
        <v>1</v>
      </c>
      <c r="F550" s="85">
        <v>50048.054300000003</v>
      </c>
      <c r="G550" s="86">
        <v>0.105</v>
      </c>
      <c r="H550" s="85"/>
      <c r="I550" s="87">
        <f t="shared" ref="I550:I551" si="67">E550*F550*(1+G550)+H550</f>
        <v>55303.100001500003</v>
      </c>
      <c r="J550" s="83" t="s">
        <v>587</v>
      </c>
      <c r="K550" s="59" t="s">
        <v>342</v>
      </c>
    </row>
    <row r="551" spans="1:11" x14ac:dyDescent="0.25">
      <c r="A551" s="59" t="s">
        <v>582</v>
      </c>
      <c r="B551" s="84">
        <v>45786</v>
      </c>
      <c r="C551" s="77" t="s">
        <v>591</v>
      </c>
      <c r="D551" s="78" t="s">
        <v>344</v>
      </c>
      <c r="E551" s="79">
        <v>1</v>
      </c>
      <c r="F551" s="80">
        <v>8703.1674000000003</v>
      </c>
      <c r="G551" s="81">
        <v>0.105</v>
      </c>
      <c r="H551" s="80"/>
      <c r="I551" s="82">
        <f t="shared" si="67"/>
        <v>9616.9999769999995</v>
      </c>
      <c r="J551" s="59" t="s">
        <v>355</v>
      </c>
      <c r="K551" s="59" t="s">
        <v>342</v>
      </c>
    </row>
    <row r="552" spans="1:11" x14ac:dyDescent="0.25">
      <c r="A552" s="59" t="s">
        <v>582</v>
      </c>
      <c r="B552" s="84">
        <v>45790</v>
      </c>
      <c r="C552" s="77" t="s">
        <v>592</v>
      </c>
      <c r="D552" s="78" t="s">
        <v>344</v>
      </c>
      <c r="E552" s="79">
        <v>1</v>
      </c>
      <c r="F552" s="80">
        <v>7959.2759999999998</v>
      </c>
      <c r="G552" s="81">
        <v>0.105</v>
      </c>
      <c r="H552" s="80"/>
      <c r="I552" s="82">
        <f t="shared" ref="I552:I556" si="68">E552*F552*(1+G552)+H552</f>
        <v>8794.9999800000005</v>
      </c>
      <c r="J552" s="59" t="s">
        <v>587</v>
      </c>
      <c r="K552" s="59" t="s">
        <v>342</v>
      </c>
    </row>
    <row r="553" spans="1:11" x14ac:dyDescent="0.25">
      <c r="A553" s="59" t="s">
        <v>582</v>
      </c>
      <c r="B553" s="84">
        <v>45790</v>
      </c>
      <c r="C553" s="77" t="s">
        <v>592</v>
      </c>
      <c r="D553" s="78" t="s">
        <v>349</v>
      </c>
      <c r="E553" s="79">
        <v>2</v>
      </c>
      <c r="F553" s="80">
        <v>764.46199999999999</v>
      </c>
      <c r="G553" s="81">
        <v>0.21</v>
      </c>
      <c r="H553" s="80"/>
      <c r="I553" s="82">
        <f t="shared" si="68"/>
        <v>1849.9980399999999</v>
      </c>
      <c r="J553" s="59" t="s">
        <v>587</v>
      </c>
      <c r="K553" s="59" t="s">
        <v>342</v>
      </c>
    </row>
    <row r="554" spans="1:11" x14ac:dyDescent="0.25">
      <c r="A554" s="59" t="s">
        <v>582</v>
      </c>
      <c r="B554" s="84">
        <v>45790</v>
      </c>
      <c r="C554" s="77" t="s">
        <v>592</v>
      </c>
      <c r="D554" s="78" t="s">
        <v>362</v>
      </c>
      <c r="E554" s="79">
        <v>1</v>
      </c>
      <c r="F554" s="80">
        <v>1033.0579</v>
      </c>
      <c r="G554" s="81">
        <v>0.21</v>
      </c>
      <c r="H554" s="80"/>
      <c r="I554" s="82">
        <f t="shared" si="68"/>
        <v>1250.000059</v>
      </c>
      <c r="J554" s="59" t="s">
        <v>587</v>
      </c>
      <c r="K554" s="59" t="s">
        <v>342</v>
      </c>
    </row>
    <row r="555" spans="1:11" x14ac:dyDescent="0.25">
      <c r="A555" s="59" t="s">
        <v>582</v>
      </c>
      <c r="B555" s="84">
        <v>45790</v>
      </c>
      <c r="C555" s="77" t="s">
        <v>592</v>
      </c>
      <c r="D555" s="78" t="s">
        <v>362</v>
      </c>
      <c r="E555" s="79">
        <v>1</v>
      </c>
      <c r="F555" s="80">
        <v>764.46280000000002</v>
      </c>
      <c r="G555" s="81">
        <v>0.21</v>
      </c>
      <c r="H555" s="80"/>
      <c r="I555" s="82">
        <f t="shared" si="68"/>
        <v>924.99998800000003</v>
      </c>
      <c r="J555" s="59" t="s">
        <v>587</v>
      </c>
      <c r="K555" s="59" t="s">
        <v>342</v>
      </c>
    </row>
    <row r="556" spans="1:11" x14ac:dyDescent="0.25">
      <c r="A556" s="59" t="s">
        <v>582</v>
      </c>
      <c r="B556" s="84">
        <v>45790</v>
      </c>
      <c r="C556" s="77" t="s">
        <v>592</v>
      </c>
      <c r="D556" s="78" t="s">
        <v>362</v>
      </c>
      <c r="E556" s="79">
        <v>1</v>
      </c>
      <c r="F556" s="80">
        <v>958.67769999999996</v>
      </c>
      <c r="G556" s="81">
        <v>0.21</v>
      </c>
      <c r="H556" s="80"/>
      <c r="I556" s="82">
        <f t="shared" si="68"/>
        <v>1160.0000169999998</v>
      </c>
      <c r="J556" s="59" t="s">
        <v>587</v>
      </c>
      <c r="K556" s="59" t="s">
        <v>342</v>
      </c>
    </row>
    <row r="557" spans="1:11" x14ac:dyDescent="0.25">
      <c r="A557" s="59" t="s">
        <v>582</v>
      </c>
      <c r="B557" s="84">
        <v>45790</v>
      </c>
      <c r="C557" s="77" t="s">
        <v>592</v>
      </c>
      <c r="D557" s="78" t="s">
        <v>362</v>
      </c>
      <c r="E557" s="79">
        <v>2</v>
      </c>
      <c r="F557" s="80">
        <v>764.56280000000004</v>
      </c>
      <c r="G557" s="81">
        <v>0.21</v>
      </c>
      <c r="H557" s="80"/>
      <c r="I557" s="82">
        <f t="shared" ref="I557:I561" si="69">E557*F557*(1+G557)+H557</f>
        <v>1850.241976</v>
      </c>
      <c r="J557" s="59" t="s">
        <v>587</v>
      </c>
      <c r="K557" s="59" t="s">
        <v>342</v>
      </c>
    </row>
    <row r="558" spans="1:11" x14ac:dyDescent="0.25">
      <c r="A558" s="59" t="s">
        <v>582</v>
      </c>
      <c r="B558" s="84">
        <v>45790</v>
      </c>
      <c r="C558" s="77" t="s">
        <v>592</v>
      </c>
      <c r="D558" s="78" t="s">
        <v>367</v>
      </c>
      <c r="E558" s="79">
        <v>1</v>
      </c>
      <c r="F558" s="80">
        <v>685.95039999999995</v>
      </c>
      <c r="G558" s="81">
        <v>0.21</v>
      </c>
      <c r="H558" s="80"/>
      <c r="I558" s="82">
        <f t="shared" si="69"/>
        <v>829.99998399999993</v>
      </c>
      <c r="J558" s="59" t="s">
        <v>587</v>
      </c>
      <c r="K558" s="59" t="s">
        <v>342</v>
      </c>
    </row>
    <row r="559" spans="1:11" x14ac:dyDescent="0.25">
      <c r="A559" s="59" t="s">
        <v>582</v>
      </c>
      <c r="B559" s="84">
        <v>45790</v>
      </c>
      <c r="C559" s="77" t="s">
        <v>593</v>
      </c>
      <c r="D559" s="78" t="s">
        <v>594</v>
      </c>
      <c r="E559" s="79">
        <v>1</v>
      </c>
      <c r="F559" s="80">
        <v>3925.6197999999999</v>
      </c>
      <c r="G559" s="81">
        <v>0.21</v>
      </c>
      <c r="H559" s="80"/>
      <c r="I559" s="82">
        <f t="shared" si="69"/>
        <v>4749.9999579999994</v>
      </c>
      <c r="J559" s="59" t="s">
        <v>355</v>
      </c>
      <c r="K559" s="59" t="s">
        <v>342</v>
      </c>
    </row>
    <row r="560" spans="1:11" x14ac:dyDescent="0.25">
      <c r="A560" s="59" t="s">
        <v>582</v>
      </c>
      <c r="B560" s="84">
        <v>45790</v>
      </c>
      <c r="C560" s="77" t="s">
        <v>593</v>
      </c>
      <c r="D560" s="78" t="s">
        <v>360</v>
      </c>
      <c r="E560" s="79">
        <v>1</v>
      </c>
      <c r="F560" s="80">
        <v>2289.2561999999998</v>
      </c>
      <c r="G560" s="81">
        <v>0.21</v>
      </c>
      <c r="H560" s="80"/>
      <c r="I560" s="82">
        <f t="shared" si="69"/>
        <v>2770.0000019999998</v>
      </c>
      <c r="J560" s="59" t="s">
        <v>355</v>
      </c>
      <c r="K560" s="59" t="s">
        <v>342</v>
      </c>
    </row>
    <row r="561" spans="1:11" x14ac:dyDescent="0.25">
      <c r="A561" s="59" t="s">
        <v>582</v>
      </c>
      <c r="B561" s="84">
        <v>45790</v>
      </c>
      <c r="C561" s="77" t="s">
        <v>593</v>
      </c>
      <c r="D561" s="78" t="s">
        <v>344</v>
      </c>
      <c r="E561" s="79">
        <v>1</v>
      </c>
      <c r="F561" s="80">
        <v>4547.5113000000001</v>
      </c>
      <c r="G561" s="81">
        <v>0.105</v>
      </c>
      <c r="H561" s="80"/>
      <c r="I561" s="82">
        <f t="shared" si="69"/>
        <v>5024.9999865</v>
      </c>
      <c r="J561" s="59" t="s">
        <v>355</v>
      </c>
      <c r="K561" s="59" t="s">
        <v>342</v>
      </c>
    </row>
    <row r="562" spans="1:11" x14ac:dyDescent="0.25">
      <c r="A562" s="59" t="s">
        <v>582</v>
      </c>
      <c r="B562" s="84">
        <v>45792</v>
      </c>
      <c r="C562" s="77" t="s">
        <v>595</v>
      </c>
      <c r="D562" s="78" t="s">
        <v>344</v>
      </c>
      <c r="E562" s="79">
        <v>1</v>
      </c>
      <c r="F562" s="85">
        <v>3312.2172</v>
      </c>
      <c r="G562" s="86">
        <v>0.105</v>
      </c>
      <c r="H562" s="85"/>
      <c r="I562" s="87">
        <f t="shared" ref="I562:I566" si="70">E562*F562*(1+G562)+H562</f>
        <v>3660.0000060000002</v>
      </c>
      <c r="J562" s="83" t="s">
        <v>355</v>
      </c>
      <c r="K562" s="59" t="s">
        <v>342</v>
      </c>
    </row>
    <row r="563" spans="1:11" x14ac:dyDescent="0.25">
      <c r="A563" s="59" t="s">
        <v>582</v>
      </c>
      <c r="B563" s="84">
        <v>45792</v>
      </c>
      <c r="C563" s="77" t="s">
        <v>595</v>
      </c>
      <c r="D563" s="78" t="s">
        <v>344</v>
      </c>
      <c r="E563" s="79">
        <v>1</v>
      </c>
      <c r="F563" s="80">
        <v>3737.5565999999999</v>
      </c>
      <c r="G563" s="81">
        <v>0.105</v>
      </c>
      <c r="H563" s="80"/>
      <c r="I563" s="82">
        <f t="shared" si="70"/>
        <v>4130.000043</v>
      </c>
      <c r="J563" s="59" t="s">
        <v>355</v>
      </c>
      <c r="K563" s="59" t="s">
        <v>342</v>
      </c>
    </row>
    <row r="564" spans="1:11" x14ac:dyDescent="0.25">
      <c r="A564" s="59" t="s">
        <v>582</v>
      </c>
      <c r="B564" s="84">
        <v>45792</v>
      </c>
      <c r="C564" s="77" t="s">
        <v>595</v>
      </c>
      <c r="D564" s="78" t="s">
        <v>363</v>
      </c>
      <c r="E564" s="79">
        <v>1</v>
      </c>
      <c r="F564" s="80">
        <v>2709.8173999999999</v>
      </c>
      <c r="G564" s="81">
        <v>0.21</v>
      </c>
      <c r="H564" s="80"/>
      <c r="I564" s="82">
        <f t="shared" si="70"/>
        <v>3278.879054</v>
      </c>
      <c r="J564" s="59" t="s">
        <v>355</v>
      </c>
      <c r="K564" s="59" t="s">
        <v>342</v>
      </c>
    </row>
    <row r="565" spans="1:11" x14ac:dyDescent="0.25">
      <c r="A565" s="59" t="s">
        <v>582</v>
      </c>
      <c r="B565" s="84">
        <v>45793</v>
      </c>
      <c r="C565" s="77" t="s">
        <v>596</v>
      </c>
      <c r="D565" s="78" t="s">
        <v>370</v>
      </c>
      <c r="E565" s="79">
        <v>1</v>
      </c>
      <c r="F565" s="80">
        <v>18323.0769</v>
      </c>
      <c r="G565" s="81">
        <v>0.105</v>
      </c>
      <c r="H565" s="80"/>
      <c r="I565" s="82">
        <f t="shared" si="70"/>
        <v>20246.999974499999</v>
      </c>
      <c r="J565" s="59" t="s">
        <v>355</v>
      </c>
      <c r="K565" s="59" t="s">
        <v>342</v>
      </c>
    </row>
    <row r="566" spans="1:11" x14ac:dyDescent="0.25">
      <c r="A566" s="59" t="s">
        <v>582</v>
      </c>
      <c r="B566" s="84">
        <v>45794</v>
      </c>
      <c r="C566" s="77" t="s">
        <v>597</v>
      </c>
      <c r="D566" s="78" t="s">
        <v>363</v>
      </c>
      <c r="E566" s="79">
        <v>1</v>
      </c>
      <c r="F566" s="80">
        <v>5863.6364000000003</v>
      </c>
      <c r="G566" s="81">
        <v>0.21</v>
      </c>
      <c r="H566" s="80"/>
      <c r="I566" s="82">
        <f t="shared" si="70"/>
        <v>7095.0000440000003</v>
      </c>
      <c r="J566" s="59" t="s">
        <v>355</v>
      </c>
      <c r="K566" s="59" t="s">
        <v>342</v>
      </c>
    </row>
    <row r="567" spans="1:11" x14ac:dyDescent="0.25">
      <c r="A567" s="59" t="s">
        <v>582</v>
      </c>
      <c r="B567" s="84">
        <v>45794</v>
      </c>
      <c r="C567" s="77" t="s">
        <v>677</v>
      </c>
      <c r="D567" s="78" t="s">
        <v>340</v>
      </c>
      <c r="E567" s="79">
        <v>1</v>
      </c>
      <c r="F567" s="80">
        <v>6363.65</v>
      </c>
      <c r="G567" s="81">
        <v>0.21</v>
      </c>
      <c r="H567" s="80"/>
      <c r="I567" s="82">
        <f t="shared" ref="I567:I572" si="71">E567*F567*(1+G567)+H567</f>
        <v>7700.0164999999997</v>
      </c>
      <c r="J567" s="59" t="s">
        <v>341</v>
      </c>
      <c r="K567" s="59" t="s">
        <v>342</v>
      </c>
    </row>
    <row r="568" spans="1:11" x14ac:dyDescent="0.25">
      <c r="A568" s="59" t="s">
        <v>582</v>
      </c>
      <c r="B568" s="84">
        <v>45794</v>
      </c>
      <c r="C568" s="77" t="s">
        <v>677</v>
      </c>
      <c r="D568" s="78" t="s">
        <v>344</v>
      </c>
      <c r="E568" s="79">
        <v>1</v>
      </c>
      <c r="F568" s="80">
        <v>2027.1</v>
      </c>
      <c r="G568" s="81">
        <v>0.105</v>
      </c>
      <c r="H568" s="80"/>
      <c r="I568" s="82">
        <f t="shared" si="71"/>
        <v>2239.9454999999998</v>
      </c>
      <c r="J568" s="59" t="s">
        <v>341</v>
      </c>
      <c r="K568" s="59" t="s">
        <v>342</v>
      </c>
    </row>
    <row r="569" spans="1:11" x14ac:dyDescent="0.25">
      <c r="A569" s="59" t="s">
        <v>582</v>
      </c>
      <c r="B569" s="84">
        <v>45794</v>
      </c>
      <c r="C569" s="77" t="s">
        <v>677</v>
      </c>
      <c r="D569" s="78" t="s">
        <v>370</v>
      </c>
      <c r="E569" s="79">
        <v>1</v>
      </c>
      <c r="F569" s="80">
        <v>52206.13</v>
      </c>
      <c r="G569" s="81">
        <v>0.105</v>
      </c>
      <c r="H569" s="80"/>
      <c r="I569" s="82">
        <f t="shared" si="71"/>
        <v>57687.773649999996</v>
      </c>
      <c r="J569" s="59" t="s">
        <v>341</v>
      </c>
      <c r="K569" s="59" t="s">
        <v>342</v>
      </c>
    </row>
    <row r="570" spans="1:11" x14ac:dyDescent="0.25">
      <c r="A570" s="59" t="s">
        <v>582</v>
      </c>
      <c r="B570" s="84">
        <v>45794</v>
      </c>
      <c r="C570" s="77" t="s">
        <v>677</v>
      </c>
      <c r="D570" s="78" t="s">
        <v>344</v>
      </c>
      <c r="E570" s="79">
        <v>1</v>
      </c>
      <c r="F570" s="80">
        <v>9974.66</v>
      </c>
      <c r="G570" s="81">
        <v>0.105</v>
      </c>
      <c r="H570" s="80"/>
      <c r="I570" s="82">
        <f t="shared" si="71"/>
        <v>11021.999299999999</v>
      </c>
      <c r="J570" s="59" t="s">
        <v>341</v>
      </c>
      <c r="K570" s="59" t="s">
        <v>342</v>
      </c>
    </row>
    <row r="571" spans="1:11" x14ac:dyDescent="0.25">
      <c r="A571" s="59" t="s">
        <v>582</v>
      </c>
      <c r="B571" s="84">
        <v>45794</v>
      </c>
      <c r="C571" s="77" t="s">
        <v>677</v>
      </c>
      <c r="D571" s="78" t="s">
        <v>678</v>
      </c>
      <c r="E571" s="79">
        <v>1</v>
      </c>
      <c r="F571" s="80">
        <v>1140.4958999999999</v>
      </c>
      <c r="G571" s="81">
        <v>0.105</v>
      </c>
      <c r="H571" s="80"/>
      <c r="I571" s="82">
        <f t="shared" si="71"/>
        <v>1260.2479695</v>
      </c>
      <c r="J571" s="59" t="s">
        <v>341</v>
      </c>
      <c r="K571" s="59" t="s">
        <v>342</v>
      </c>
    </row>
    <row r="572" spans="1:11" x14ac:dyDescent="0.25">
      <c r="A572" s="59" t="s">
        <v>582</v>
      </c>
      <c r="B572" s="84">
        <v>45794</v>
      </c>
      <c r="C572" s="77" t="s">
        <v>599</v>
      </c>
      <c r="D572" s="78" t="s">
        <v>344</v>
      </c>
      <c r="E572" s="79">
        <v>1</v>
      </c>
      <c r="F572" s="80">
        <v>9322.1718999999994</v>
      </c>
      <c r="G572" s="81">
        <v>0.105</v>
      </c>
      <c r="H572" s="80"/>
      <c r="I572" s="82">
        <f t="shared" si="71"/>
        <v>10300.999949499999</v>
      </c>
      <c r="J572" s="59" t="s">
        <v>355</v>
      </c>
      <c r="K572" s="59" t="s">
        <v>342</v>
      </c>
    </row>
    <row r="573" spans="1:11" x14ac:dyDescent="0.25">
      <c r="A573" s="59" t="s">
        <v>582</v>
      </c>
      <c r="B573" s="84">
        <v>45794</v>
      </c>
      <c r="C573" s="77" t="s">
        <v>599</v>
      </c>
      <c r="D573" s="78" t="s">
        <v>452</v>
      </c>
      <c r="E573" s="79">
        <v>1</v>
      </c>
      <c r="F573" s="80">
        <v>2289.2561999999998</v>
      </c>
      <c r="G573" s="81">
        <v>0.21</v>
      </c>
      <c r="H573" s="80"/>
      <c r="I573" s="82">
        <f t="shared" ref="I573:I576" si="72">E573*F573*(1+G573)+H573</f>
        <v>2770.0000019999998</v>
      </c>
      <c r="J573" s="59" t="s">
        <v>355</v>
      </c>
      <c r="K573" s="59" t="s">
        <v>342</v>
      </c>
    </row>
    <row r="574" spans="1:11" x14ac:dyDescent="0.25">
      <c r="A574" s="59" t="s">
        <v>582</v>
      </c>
      <c r="B574" s="84">
        <v>45794</v>
      </c>
      <c r="C574" s="77" t="s">
        <v>599</v>
      </c>
      <c r="D574" s="78" t="s">
        <v>363</v>
      </c>
      <c r="E574" s="79">
        <v>1</v>
      </c>
      <c r="F574" s="80">
        <v>3952.0661</v>
      </c>
      <c r="G574" s="81">
        <v>0.21</v>
      </c>
      <c r="H574" s="80"/>
      <c r="I574" s="82">
        <f t="shared" si="72"/>
        <v>4781.9999809999999</v>
      </c>
      <c r="J574" s="59" t="s">
        <v>355</v>
      </c>
      <c r="K574" s="59" t="s">
        <v>342</v>
      </c>
    </row>
    <row r="575" spans="1:11" x14ac:dyDescent="0.25">
      <c r="A575" s="59" t="s">
        <v>582</v>
      </c>
      <c r="B575" s="84">
        <v>45794</v>
      </c>
      <c r="C575" s="77" t="s">
        <v>599</v>
      </c>
      <c r="D575" s="78" t="s">
        <v>385</v>
      </c>
      <c r="E575" s="79">
        <v>2</v>
      </c>
      <c r="F575" s="80">
        <v>1446.2809999999999</v>
      </c>
      <c r="G575" s="81">
        <v>0.21</v>
      </c>
      <c r="H575" s="80"/>
      <c r="I575" s="82">
        <f t="shared" si="72"/>
        <v>3500.0000199999999</v>
      </c>
      <c r="J575" s="59" t="s">
        <v>355</v>
      </c>
      <c r="K575" s="59" t="s">
        <v>342</v>
      </c>
    </row>
    <row r="576" spans="1:11" x14ac:dyDescent="0.25">
      <c r="A576" s="59" t="s">
        <v>582</v>
      </c>
      <c r="B576" s="84">
        <v>45794</v>
      </c>
      <c r="C576" s="77" t="s">
        <v>599</v>
      </c>
      <c r="D576" s="78" t="s">
        <v>363</v>
      </c>
      <c r="E576" s="79">
        <v>1</v>
      </c>
      <c r="F576" s="80">
        <v>3219.8346999999999</v>
      </c>
      <c r="G576" s="81">
        <v>0.21</v>
      </c>
      <c r="H576" s="80"/>
      <c r="I576" s="82">
        <f t="shared" si="72"/>
        <v>3895.9999869999997</v>
      </c>
      <c r="J576" s="59" t="s">
        <v>355</v>
      </c>
      <c r="K576" s="59" t="s">
        <v>342</v>
      </c>
    </row>
    <row r="577" spans="1:11" x14ac:dyDescent="0.25">
      <c r="A577" s="59" t="s">
        <v>582</v>
      </c>
      <c r="B577" s="84">
        <v>45796</v>
      </c>
      <c r="C577" s="77" t="s">
        <v>598</v>
      </c>
      <c r="D577" s="78" t="s">
        <v>391</v>
      </c>
      <c r="E577" s="79">
        <v>2</v>
      </c>
      <c r="F577" s="85">
        <v>1570.2479000000001</v>
      </c>
      <c r="G577" s="86">
        <v>0.21</v>
      </c>
      <c r="H577" s="85"/>
      <c r="I577" s="87">
        <f t="shared" ref="I577:I584" si="73">E577*F577*(1+G577)+H577</f>
        <v>3799.999918</v>
      </c>
      <c r="J577" s="59" t="s">
        <v>355</v>
      </c>
      <c r="K577" s="59" t="s">
        <v>342</v>
      </c>
    </row>
    <row r="578" spans="1:11" x14ac:dyDescent="0.25">
      <c r="A578" s="59" t="s">
        <v>582</v>
      </c>
      <c r="B578" s="84">
        <v>45796</v>
      </c>
      <c r="C578" s="77" t="s">
        <v>598</v>
      </c>
      <c r="D578" s="78" t="s">
        <v>359</v>
      </c>
      <c r="E578" s="79">
        <v>1</v>
      </c>
      <c r="F578" s="80">
        <v>1714.876</v>
      </c>
      <c r="G578" s="81">
        <v>0.21</v>
      </c>
      <c r="H578" s="80"/>
      <c r="I578" s="82">
        <f t="shared" si="73"/>
        <v>2074.9999600000001</v>
      </c>
      <c r="J578" s="59" t="s">
        <v>355</v>
      </c>
      <c r="K578" s="59" t="s">
        <v>342</v>
      </c>
    </row>
    <row r="579" spans="1:11" x14ac:dyDescent="0.25">
      <c r="A579" s="59" t="s">
        <v>582</v>
      </c>
      <c r="B579" s="84">
        <v>45796</v>
      </c>
      <c r="C579" s="77" t="s">
        <v>598</v>
      </c>
      <c r="D579" s="78" t="s">
        <v>360</v>
      </c>
      <c r="E579" s="79">
        <v>1</v>
      </c>
      <c r="F579" s="80">
        <v>2066.1156999999998</v>
      </c>
      <c r="G579" s="81">
        <v>0.21</v>
      </c>
      <c r="H579" s="80"/>
      <c r="I579" s="82">
        <f t="shared" si="73"/>
        <v>2499.9999969999999</v>
      </c>
      <c r="J579" s="59" t="s">
        <v>355</v>
      </c>
      <c r="K579" s="59" t="s">
        <v>342</v>
      </c>
    </row>
    <row r="580" spans="1:11" x14ac:dyDescent="0.25">
      <c r="A580" s="59" t="s">
        <v>582</v>
      </c>
      <c r="B580" s="84">
        <v>45796</v>
      </c>
      <c r="C580" s="77" t="s">
        <v>598</v>
      </c>
      <c r="D580" s="78" t="s">
        <v>345</v>
      </c>
      <c r="E580" s="79">
        <v>1</v>
      </c>
      <c r="F580" s="80">
        <v>1342.952</v>
      </c>
      <c r="G580" s="81">
        <v>0.21</v>
      </c>
      <c r="H580" s="80"/>
      <c r="I580" s="82">
        <f t="shared" si="73"/>
        <v>1624.97192</v>
      </c>
      <c r="J580" s="59" t="s">
        <v>355</v>
      </c>
      <c r="K580" s="59" t="s">
        <v>342</v>
      </c>
    </row>
    <row r="581" spans="1:11" x14ac:dyDescent="0.25">
      <c r="A581" s="59" t="s">
        <v>582</v>
      </c>
      <c r="B581" s="84">
        <v>45796</v>
      </c>
      <c r="C581" s="77" t="s">
        <v>598</v>
      </c>
      <c r="D581" s="78" t="s">
        <v>399</v>
      </c>
      <c r="E581" s="79">
        <v>1</v>
      </c>
      <c r="F581" s="80">
        <v>2314.096</v>
      </c>
      <c r="G581" s="81">
        <v>0.21</v>
      </c>
      <c r="H581" s="80"/>
      <c r="I581" s="82">
        <f t="shared" si="73"/>
        <v>2800.0561600000001</v>
      </c>
      <c r="J581" s="59" t="s">
        <v>355</v>
      </c>
      <c r="K581" s="59" t="s">
        <v>342</v>
      </c>
    </row>
    <row r="582" spans="1:11" x14ac:dyDescent="0.25">
      <c r="A582" s="59" t="s">
        <v>582</v>
      </c>
      <c r="B582" s="84">
        <v>45796</v>
      </c>
      <c r="C582" s="77" t="s">
        <v>598</v>
      </c>
      <c r="D582" s="78" t="s">
        <v>352</v>
      </c>
      <c r="E582" s="79">
        <v>1</v>
      </c>
      <c r="F582" s="80">
        <v>3719.0083</v>
      </c>
      <c r="G582" s="81">
        <v>0.21</v>
      </c>
      <c r="H582" s="80"/>
      <c r="I582" s="82">
        <f t="shared" si="73"/>
        <v>4500.000043</v>
      </c>
      <c r="J582" s="59" t="s">
        <v>355</v>
      </c>
      <c r="K582" s="59" t="s">
        <v>342</v>
      </c>
    </row>
    <row r="583" spans="1:11" x14ac:dyDescent="0.25">
      <c r="A583" s="59" t="s">
        <v>582</v>
      </c>
      <c r="B583" s="84">
        <v>45796</v>
      </c>
      <c r="C583" s="77" t="s">
        <v>598</v>
      </c>
      <c r="D583" s="78" t="s">
        <v>344</v>
      </c>
      <c r="E583" s="79">
        <v>1</v>
      </c>
      <c r="F583" s="80">
        <v>7340.2714999999998</v>
      </c>
      <c r="G583" s="81">
        <v>0.105</v>
      </c>
      <c r="H583" s="80"/>
      <c r="I583" s="82">
        <f t="shared" si="73"/>
        <v>8111.0000074999998</v>
      </c>
      <c r="J583" s="59" t="s">
        <v>355</v>
      </c>
      <c r="K583" s="59" t="s">
        <v>342</v>
      </c>
    </row>
    <row r="584" spans="1:11" x14ac:dyDescent="0.25">
      <c r="A584" s="59" t="s">
        <v>582</v>
      </c>
      <c r="B584" s="84">
        <v>45796</v>
      </c>
      <c r="C584" s="77" t="s">
        <v>598</v>
      </c>
      <c r="D584" s="78" t="s">
        <v>370</v>
      </c>
      <c r="E584" s="79">
        <v>1</v>
      </c>
      <c r="F584" s="80">
        <v>39478.733</v>
      </c>
      <c r="G584" s="81">
        <v>0.105</v>
      </c>
      <c r="H584" s="80"/>
      <c r="I584" s="82">
        <f t="shared" si="73"/>
        <v>43623.999965000003</v>
      </c>
      <c r="J584" s="59" t="s">
        <v>355</v>
      </c>
      <c r="K584" s="59" t="s">
        <v>342</v>
      </c>
    </row>
    <row r="585" spans="1:11" x14ac:dyDescent="0.25">
      <c r="A585" s="59" t="s">
        <v>582</v>
      </c>
      <c r="B585" s="84">
        <v>45794</v>
      </c>
      <c r="C585" s="77" t="s">
        <v>599</v>
      </c>
      <c r="D585" s="78" t="s">
        <v>344</v>
      </c>
      <c r="E585" s="79">
        <v>1</v>
      </c>
      <c r="F585" s="85">
        <v>9322.1718999999994</v>
      </c>
      <c r="G585" s="86">
        <v>0.105</v>
      </c>
      <c r="H585" s="85"/>
      <c r="I585" s="87">
        <f t="shared" ref="I585:I591" si="74">E585*F585*(1+G585)+H585</f>
        <v>10300.999949499999</v>
      </c>
      <c r="J585" s="59" t="s">
        <v>355</v>
      </c>
      <c r="K585" s="59" t="s">
        <v>342</v>
      </c>
    </row>
    <row r="586" spans="1:11" x14ac:dyDescent="0.25">
      <c r="A586" s="59" t="s">
        <v>582</v>
      </c>
      <c r="B586" s="84">
        <v>45794</v>
      </c>
      <c r="C586" s="77" t="s">
        <v>599</v>
      </c>
      <c r="D586" s="78" t="s">
        <v>452</v>
      </c>
      <c r="E586" s="79">
        <v>1</v>
      </c>
      <c r="F586" s="80">
        <v>2289.2561999999998</v>
      </c>
      <c r="G586" s="81">
        <v>0.21</v>
      </c>
      <c r="H586" s="80"/>
      <c r="I586" s="82">
        <f t="shared" si="74"/>
        <v>2770.0000019999998</v>
      </c>
      <c r="J586" s="59" t="s">
        <v>355</v>
      </c>
      <c r="K586" s="59" t="s">
        <v>342</v>
      </c>
    </row>
    <row r="587" spans="1:11" x14ac:dyDescent="0.25">
      <c r="A587" s="59" t="s">
        <v>582</v>
      </c>
      <c r="B587" s="84">
        <v>45794</v>
      </c>
      <c r="C587" s="77" t="s">
        <v>599</v>
      </c>
      <c r="D587" s="78" t="s">
        <v>363</v>
      </c>
      <c r="E587" s="79">
        <v>1</v>
      </c>
      <c r="F587" s="80">
        <v>3952.0661</v>
      </c>
      <c r="G587" s="81">
        <v>0.21</v>
      </c>
      <c r="H587" s="80"/>
      <c r="I587" s="82">
        <f t="shared" si="74"/>
        <v>4781.9999809999999</v>
      </c>
      <c r="J587" s="59" t="s">
        <v>355</v>
      </c>
      <c r="K587" s="59" t="s">
        <v>342</v>
      </c>
    </row>
    <row r="588" spans="1:11" x14ac:dyDescent="0.25">
      <c r="A588" s="59" t="s">
        <v>582</v>
      </c>
      <c r="B588" s="84">
        <v>45794</v>
      </c>
      <c r="C588" s="77" t="s">
        <v>599</v>
      </c>
      <c r="D588" s="78" t="s">
        <v>600</v>
      </c>
      <c r="E588" s="79">
        <v>2</v>
      </c>
      <c r="F588" s="80">
        <v>1446.2809999999999</v>
      </c>
      <c r="G588" s="81">
        <v>0.21</v>
      </c>
      <c r="H588" s="80"/>
      <c r="I588" s="82">
        <f t="shared" si="74"/>
        <v>3500.0000199999999</v>
      </c>
      <c r="J588" s="59" t="s">
        <v>355</v>
      </c>
      <c r="K588" s="59" t="s">
        <v>342</v>
      </c>
    </row>
    <row r="589" spans="1:11" x14ac:dyDescent="0.25">
      <c r="A589" s="59" t="s">
        <v>582</v>
      </c>
      <c r="B589" s="84">
        <v>45794</v>
      </c>
      <c r="C589" s="77" t="s">
        <v>599</v>
      </c>
      <c r="D589" s="78" t="s">
        <v>363</v>
      </c>
      <c r="E589" s="79">
        <v>1</v>
      </c>
      <c r="F589" s="80">
        <v>3219.8346999999999</v>
      </c>
      <c r="G589" s="81">
        <v>0.21</v>
      </c>
      <c r="H589" s="80"/>
      <c r="I589" s="82">
        <f t="shared" si="74"/>
        <v>3895.9999869999997</v>
      </c>
      <c r="J589" s="59" t="s">
        <v>355</v>
      </c>
      <c r="K589" s="59" t="s">
        <v>342</v>
      </c>
    </row>
    <row r="590" spans="1:11" x14ac:dyDescent="0.25">
      <c r="A590" s="59" t="s">
        <v>582</v>
      </c>
      <c r="B590" s="58">
        <v>45797</v>
      </c>
      <c r="C590" s="77" t="s">
        <v>601</v>
      </c>
      <c r="D590" s="78" t="s">
        <v>352</v>
      </c>
      <c r="E590" s="79">
        <v>1</v>
      </c>
      <c r="F590" s="80">
        <v>3719.0083</v>
      </c>
      <c r="G590" s="81">
        <v>0.21</v>
      </c>
      <c r="H590" s="80"/>
      <c r="I590" s="82">
        <f t="shared" si="74"/>
        <v>4500.000043</v>
      </c>
      <c r="J590" s="59" t="s">
        <v>587</v>
      </c>
      <c r="K590" s="59" t="s">
        <v>342</v>
      </c>
    </row>
    <row r="591" spans="1:11" x14ac:dyDescent="0.25">
      <c r="A591" s="59" t="s">
        <v>582</v>
      </c>
      <c r="B591" s="58">
        <v>45797</v>
      </c>
      <c r="C591" s="77" t="s">
        <v>602</v>
      </c>
      <c r="D591" s="78" t="s">
        <v>351</v>
      </c>
      <c r="E591" s="79">
        <v>1</v>
      </c>
      <c r="F591" s="80">
        <v>2809.9173999999998</v>
      </c>
      <c r="G591" s="81">
        <v>0.21</v>
      </c>
      <c r="H591" s="80"/>
      <c r="I591" s="82">
        <f t="shared" si="74"/>
        <v>3400.0000539999996</v>
      </c>
      <c r="J591" s="59" t="s">
        <v>355</v>
      </c>
      <c r="K591" s="59" t="s">
        <v>342</v>
      </c>
    </row>
    <row r="592" spans="1:11" x14ac:dyDescent="0.25">
      <c r="A592" s="59" t="s">
        <v>582</v>
      </c>
      <c r="B592" s="84">
        <v>45798</v>
      </c>
      <c r="C592" s="77" t="s">
        <v>603</v>
      </c>
      <c r="D592" s="78" t="s">
        <v>453</v>
      </c>
      <c r="E592" s="79">
        <v>1</v>
      </c>
      <c r="F592" s="85">
        <v>1545.4545000000001</v>
      </c>
      <c r="G592" s="86">
        <v>0.21</v>
      </c>
      <c r="H592" s="85"/>
      <c r="I592" s="87">
        <f t="shared" ref="I592:I602" si="75">E592*F592*(1+G592)+H592</f>
        <v>1869.999945</v>
      </c>
      <c r="J592" s="83" t="s">
        <v>355</v>
      </c>
      <c r="K592" s="83" t="s">
        <v>342</v>
      </c>
    </row>
    <row r="593" spans="1:11" x14ac:dyDescent="0.25">
      <c r="A593" s="59" t="s">
        <v>582</v>
      </c>
      <c r="B593" s="84">
        <v>45798</v>
      </c>
      <c r="C593" s="77" t="s">
        <v>603</v>
      </c>
      <c r="D593" s="78" t="s">
        <v>604</v>
      </c>
      <c r="E593" s="79">
        <v>1</v>
      </c>
      <c r="F593" s="80">
        <v>1363.6364000000001</v>
      </c>
      <c r="G593" s="81">
        <v>0.21</v>
      </c>
      <c r="H593" s="80"/>
      <c r="I593" s="82">
        <f t="shared" si="75"/>
        <v>1650.0000440000001</v>
      </c>
      <c r="J593" s="59" t="s">
        <v>355</v>
      </c>
      <c r="K593" s="59" t="s">
        <v>342</v>
      </c>
    </row>
    <row r="594" spans="1:11" x14ac:dyDescent="0.25">
      <c r="A594" s="59" t="s">
        <v>582</v>
      </c>
      <c r="B594" s="84">
        <v>45798</v>
      </c>
      <c r="C594" s="77" t="s">
        <v>603</v>
      </c>
      <c r="D594" s="78" t="s">
        <v>443</v>
      </c>
      <c r="E594" s="79">
        <v>1</v>
      </c>
      <c r="F594" s="80">
        <v>570.24789999999996</v>
      </c>
      <c r="G594" s="81">
        <v>0.21</v>
      </c>
      <c r="H594" s="80"/>
      <c r="I594" s="82">
        <f t="shared" si="75"/>
        <v>689.99995899999988</v>
      </c>
      <c r="J594" s="59" t="s">
        <v>355</v>
      </c>
      <c r="K594" s="59" t="s">
        <v>342</v>
      </c>
    </row>
    <row r="595" spans="1:11" x14ac:dyDescent="0.25">
      <c r="A595" s="59" t="s">
        <v>582</v>
      </c>
      <c r="B595" s="84">
        <v>45798</v>
      </c>
      <c r="C595" s="77" t="s">
        <v>603</v>
      </c>
      <c r="D595" s="78" t="s">
        <v>453</v>
      </c>
      <c r="E595" s="79">
        <v>1</v>
      </c>
      <c r="F595" s="80">
        <v>1537.1901</v>
      </c>
      <c r="G595" s="81">
        <v>0.21</v>
      </c>
      <c r="H595" s="80"/>
      <c r="I595" s="82">
        <f t="shared" si="75"/>
        <v>1860.0000210000001</v>
      </c>
      <c r="J595" s="59" t="s">
        <v>355</v>
      </c>
      <c r="K595" s="59" t="s">
        <v>342</v>
      </c>
    </row>
    <row r="596" spans="1:11" x14ac:dyDescent="0.25">
      <c r="A596" s="59" t="s">
        <v>582</v>
      </c>
      <c r="B596" s="84">
        <v>45798</v>
      </c>
      <c r="C596" s="77" t="s">
        <v>603</v>
      </c>
      <c r="D596" s="78" t="s">
        <v>605</v>
      </c>
      <c r="E596" s="79">
        <v>1</v>
      </c>
      <c r="F596" s="80">
        <v>1570.2479000000001</v>
      </c>
      <c r="G596" s="81">
        <v>0.21</v>
      </c>
      <c r="H596" s="80"/>
      <c r="I596" s="82">
        <f t="shared" si="75"/>
        <v>1899.999959</v>
      </c>
      <c r="J596" s="59" t="s">
        <v>355</v>
      </c>
      <c r="K596" s="59" t="s">
        <v>342</v>
      </c>
    </row>
    <row r="597" spans="1:11" x14ac:dyDescent="0.25">
      <c r="A597" s="59" t="s">
        <v>582</v>
      </c>
      <c r="B597" s="84">
        <v>45798</v>
      </c>
      <c r="C597" s="77" t="s">
        <v>603</v>
      </c>
      <c r="D597" s="78" t="s">
        <v>344</v>
      </c>
      <c r="E597" s="79">
        <v>1</v>
      </c>
      <c r="F597" s="80">
        <v>6034.3891000000003</v>
      </c>
      <c r="G597" s="81">
        <v>0.105</v>
      </c>
      <c r="H597" s="80"/>
      <c r="I597" s="82">
        <f t="shared" si="75"/>
        <v>6667.9999555000004</v>
      </c>
      <c r="J597" s="59" t="s">
        <v>355</v>
      </c>
      <c r="K597" s="59" t="s">
        <v>342</v>
      </c>
    </row>
    <row r="598" spans="1:11" x14ac:dyDescent="0.25">
      <c r="A598" s="59" t="s">
        <v>582</v>
      </c>
      <c r="B598" s="84">
        <v>45798</v>
      </c>
      <c r="C598" s="77" t="s">
        <v>603</v>
      </c>
      <c r="D598" s="78" t="s">
        <v>606</v>
      </c>
      <c r="E598" s="79">
        <v>1</v>
      </c>
      <c r="F598" s="80">
        <v>2652.8926000000001</v>
      </c>
      <c r="G598" s="81">
        <v>0.21</v>
      </c>
      <c r="H598" s="80"/>
      <c r="I598" s="82">
        <f t="shared" si="75"/>
        <v>3210.0000460000001</v>
      </c>
      <c r="J598" s="59" t="s">
        <v>355</v>
      </c>
      <c r="K598" s="59" t="s">
        <v>342</v>
      </c>
    </row>
    <row r="599" spans="1:11" x14ac:dyDescent="0.25">
      <c r="A599" s="59" t="s">
        <v>582</v>
      </c>
      <c r="B599" s="84">
        <v>45798</v>
      </c>
      <c r="C599" s="77" t="s">
        <v>607</v>
      </c>
      <c r="D599" s="78" t="s">
        <v>370</v>
      </c>
      <c r="E599" s="79">
        <v>1</v>
      </c>
      <c r="F599" s="80">
        <v>47048.597300000001</v>
      </c>
      <c r="G599" s="81">
        <v>0.105</v>
      </c>
      <c r="H599" s="80"/>
      <c r="I599" s="82">
        <f t="shared" si="75"/>
        <v>51988.700016499999</v>
      </c>
      <c r="J599" s="59" t="s">
        <v>587</v>
      </c>
      <c r="K599" s="59" t="s">
        <v>342</v>
      </c>
    </row>
    <row r="600" spans="1:11" x14ac:dyDescent="0.25">
      <c r="A600" s="59" t="s">
        <v>582</v>
      </c>
      <c r="B600" s="58">
        <v>45799</v>
      </c>
      <c r="C600" s="77" t="s">
        <v>608</v>
      </c>
      <c r="D600" s="78" t="s">
        <v>362</v>
      </c>
      <c r="E600" s="79">
        <v>2</v>
      </c>
      <c r="F600" s="80">
        <v>1033.0579</v>
      </c>
      <c r="G600" s="81">
        <v>0.21</v>
      </c>
      <c r="H600" s="80"/>
      <c r="I600" s="82">
        <f t="shared" si="75"/>
        <v>2500.0001179999999</v>
      </c>
      <c r="J600" s="59" t="s">
        <v>355</v>
      </c>
      <c r="K600" s="59" t="s">
        <v>342</v>
      </c>
    </row>
    <row r="601" spans="1:11" x14ac:dyDescent="0.25">
      <c r="A601" s="1" t="s">
        <v>582</v>
      </c>
      <c r="B601" s="38">
        <v>45799</v>
      </c>
      <c r="C601" s="25" t="s">
        <v>608</v>
      </c>
      <c r="D601" s="30" t="s">
        <v>391</v>
      </c>
      <c r="E601" s="29">
        <v>1</v>
      </c>
      <c r="F601" s="31">
        <v>1570.2579000000001</v>
      </c>
      <c r="G601" s="32">
        <v>0.21</v>
      </c>
      <c r="H601" s="31"/>
      <c r="I601" s="33">
        <f t="shared" si="75"/>
        <v>1900.0120589999999</v>
      </c>
      <c r="J601" s="1" t="s">
        <v>355</v>
      </c>
      <c r="K601" s="1" t="s">
        <v>342</v>
      </c>
    </row>
    <row r="602" spans="1:11" x14ac:dyDescent="0.25">
      <c r="A602" s="1" t="s">
        <v>582</v>
      </c>
      <c r="B602" s="38">
        <v>45799</v>
      </c>
      <c r="C602" s="25" t="s">
        <v>608</v>
      </c>
      <c r="D602" s="30" t="s">
        <v>360</v>
      </c>
      <c r="E602" s="29">
        <v>3</v>
      </c>
      <c r="F602" s="31">
        <v>991.7355</v>
      </c>
      <c r="G602" s="32">
        <v>0.21</v>
      </c>
      <c r="H602" s="31"/>
      <c r="I602" s="33">
        <f t="shared" si="75"/>
        <v>3599.9998650000002</v>
      </c>
      <c r="J602" s="1" t="s">
        <v>355</v>
      </c>
      <c r="K602" s="1" t="s">
        <v>342</v>
      </c>
    </row>
    <row r="603" spans="1:11" x14ac:dyDescent="0.25">
      <c r="A603" s="1" t="s">
        <v>582</v>
      </c>
      <c r="B603" s="24">
        <v>45799</v>
      </c>
      <c r="C603" s="25" t="s">
        <v>608</v>
      </c>
      <c r="D603" s="30" t="s">
        <v>344</v>
      </c>
      <c r="E603" s="29">
        <v>1</v>
      </c>
      <c r="F603" s="26">
        <v>3791.8552</v>
      </c>
      <c r="G603" s="27">
        <v>0.105</v>
      </c>
      <c r="H603" s="26"/>
      <c r="I603" s="28">
        <f>E603*F603*(1+G603)+H603</f>
        <v>4189.9999959999996</v>
      </c>
      <c r="J603" s="23" t="s">
        <v>355</v>
      </c>
      <c r="K603" s="1" t="s">
        <v>342</v>
      </c>
    </row>
    <row r="604" spans="1:11" x14ac:dyDescent="0.25">
      <c r="A604" s="1" t="s">
        <v>582</v>
      </c>
      <c r="B604" s="24">
        <v>45799</v>
      </c>
      <c r="C604" s="25" t="s">
        <v>687</v>
      </c>
      <c r="D604" s="30" t="s">
        <v>360</v>
      </c>
      <c r="E604" s="29">
        <v>1</v>
      </c>
      <c r="F604" s="26">
        <v>2066.1156999999998</v>
      </c>
      <c r="G604" s="27">
        <v>0.21</v>
      </c>
      <c r="H604" s="26"/>
      <c r="I604" s="28">
        <f t="shared" ref="I604:I611" si="76">E604*F604*(1+G604)+H604</f>
        <v>2499.9999969999999</v>
      </c>
      <c r="J604" s="1" t="s">
        <v>355</v>
      </c>
      <c r="K604" s="1" t="s">
        <v>342</v>
      </c>
    </row>
    <row r="605" spans="1:11" x14ac:dyDescent="0.25">
      <c r="A605" s="1" t="s">
        <v>582</v>
      </c>
      <c r="B605" s="24">
        <v>45799</v>
      </c>
      <c r="C605" s="25" t="s">
        <v>687</v>
      </c>
      <c r="D605" s="30" t="s">
        <v>365</v>
      </c>
      <c r="E605" s="29">
        <v>1</v>
      </c>
      <c r="F605" s="26">
        <v>1157.0247999999999</v>
      </c>
      <c r="G605" s="27">
        <v>0.21</v>
      </c>
      <c r="H605" s="26"/>
      <c r="I605" s="28">
        <f t="shared" si="76"/>
        <v>1400.0000079999998</v>
      </c>
      <c r="J605" s="23" t="s">
        <v>355</v>
      </c>
      <c r="K605" s="1" t="s">
        <v>342</v>
      </c>
    </row>
    <row r="606" spans="1:11" x14ac:dyDescent="0.25">
      <c r="A606" s="1" t="s">
        <v>582</v>
      </c>
      <c r="B606" s="24">
        <v>45799</v>
      </c>
      <c r="C606" s="25" t="s">
        <v>687</v>
      </c>
      <c r="D606" s="30" t="s">
        <v>363</v>
      </c>
      <c r="E606" s="29">
        <v>1</v>
      </c>
      <c r="F606" s="26">
        <v>2157.0248000000001</v>
      </c>
      <c r="G606" s="27">
        <v>0.21</v>
      </c>
      <c r="H606" s="26"/>
      <c r="I606" s="28">
        <f t="shared" si="76"/>
        <v>2610.000008</v>
      </c>
      <c r="J606" s="1" t="s">
        <v>355</v>
      </c>
      <c r="K606" s="1" t="s">
        <v>342</v>
      </c>
    </row>
    <row r="607" spans="1:11" x14ac:dyDescent="0.25">
      <c r="A607" s="1" t="s">
        <v>582</v>
      </c>
      <c r="B607" s="24">
        <v>45799</v>
      </c>
      <c r="C607" s="25" t="s">
        <v>687</v>
      </c>
      <c r="D607" s="30" t="s">
        <v>363</v>
      </c>
      <c r="E607" s="29">
        <v>1</v>
      </c>
      <c r="F607" s="26">
        <v>2592.5619999999999</v>
      </c>
      <c r="G607" s="27">
        <v>0.21</v>
      </c>
      <c r="H607" s="26"/>
      <c r="I607" s="28">
        <f t="shared" si="76"/>
        <v>3137.0000199999999</v>
      </c>
      <c r="J607" s="23" t="s">
        <v>355</v>
      </c>
      <c r="K607" s="1" t="s">
        <v>342</v>
      </c>
    </row>
    <row r="608" spans="1:11" x14ac:dyDescent="0.25">
      <c r="A608" s="1" t="s">
        <v>582</v>
      </c>
      <c r="B608" s="24">
        <v>45800</v>
      </c>
      <c r="C608" s="25" t="s">
        <v>688</v>
      </c>
      <c r="D608" s="30" t="s">
        <v>370</v>
      </c>
      <c r="E608" s="29">
        <v>1</v>
      </c>
      <c r="F608" s="26">
        <v>14378.280500000001</v>
      </c>
      <c r="G608" s="27">
        <v>0.105</v>
      </c>
      <c r="H608" s="26"/>
      <c r="I608" s="28">
        <f t="shared" si="76"/>
        <v>15887.9999525</v>
      </c>
      <c r="J608" s="1" t="s">
        <v>355</v>
      </c>
      <c r="K608" s="1" t="s">
        <v>342</v>
      </c>
    </row>
    <row r="609" spans="1:11" x14ac:dyDescent="0.25">
      <c r="A609" s="1" t="s">
        <v>582</v>
      </c>
      <c r="B609" s="24">
        <v>45800</v>
      </c>
      <c r="C609" s="25" t="s">
        <v>688</v>
      </c>
      <c r="D609" s="30" t="s">
        <v>689</v>
      </c>
      <c r="E609" s="29">
        <v>3</v>
      </c>
      <c r="F609" s="26">
        <v>214.876</v>
      </c>
      <c r="G609" s="27">
        <v>0.21</v>
      </c>
      <c r="H609" s="26"/>
      <c r="I609" s="28">
        <f t="shared" si="76"/>
        <v>779.99988000000008</v>
      </c>
      <c r="J609" s="23" t="s">
        <v>355</v>
      </c>
      <c r="K609" s="1" t="s">
        <v>342</v>
      </c>
    </row>
    <row r="610" spans="1:11" x14ac:dyDescent="0.25">
      <c r="A610" s="1" t="s">
        <v>582</v>
      </c>
      <c r="B610" s="24">
        <v>45800</v>
      </c>
      <c r="C610" s="25" t="s">
        <v>688</v>
      </c>
      <c r="D610" s="30" t="s">
        <v>344</v>
      </c>
      <c r="E610" s="29">
        <v>1</v>
      </c>
      <c r="F610" s="26">
        <v>5902.2623999999996</v>
      </c>
      <c r="G610" s="27">
        <v>0.105</v>
      </c>
      <c r="H610" s="26"/>
      <c r="I610" s="28">
        <f t="shared" si="76"/>
        <v>6521.9999519999992</v>
      </c>
      <c r="J610" s="1" t="s">
        <v>355</v>
      </c>
      <c r="K610" s="1" t="s">
        <v>342</v>
      </c>
    </row>
    <row r="611" spans="1:11" x14ac:dyDescent="0.25">
      <c r="A611" s="1" t="s">
        <v>582</v>
      </c>
      <c r="B611" s="24">
        <v>45800</v>
      </c>
      <c r="C611" s="25" t="s">
        <v>688</v>
      </c>
      <c r="D611" s="30" t="s">
        <v>351</v>
      </c>
      <c r="E611" s="29">
        <v>1</v>
      </c>
      <c r="F611" s="26">
        <v>1033.0579700000001</v>
      </c>
      <c r="G611" s="27">
        <v>0.21</v>
      </c>
      <c r="H611" s="26"/>
      <c r="I611" s="28">
        <f t="shared" si="76"/>
        <v>1250.0001437000001</v>
      </c>
      <c r="J611" s="23" t="s">
        <v>355</v>
      </c>
      <c r="K611" s="1" t="s">
        <v>342</v>
      </c>
    </row>
    <row r="612" spans="1:11" x14ac:dyDescent="0.25">
      <c r="A612" s="1" t="s">
        <v>582</v>
      </c>
      <c r="B612" s="24">
        <v>45803</v>
      </c>
      <c r="C612" s="25" t="s">
        <v>682</v>
      </c>
      <c r="D612" s="30" t="s">
        <v>391</v>
      </c>
      <c r="E612" s="29">
        <v>1</v>
      </c>
      <c r="F612" s="26">
        <v>1570.2479000000001</v>
      </c>
      <c r="G612" s="27">
        <v>0.21</v>
      </c>
      <c r="H612" s="26"/>
      <c r="I612" s="28">
        <f t="shared" ref="I612:I613" si="77">E612*F612*(1+G612)+H612</f>
        <v>1899.999959</v>
      </c>
      <c r="J612" s="1" t="s">
        <v>355</v>
      </c>
      <c r="K612" s="1" t="s">
        <v>342</v>
      </c>
    </row>
    <row r="613" spans="1:11" x14ac:dyDescent="0.25">
      <c r="A613" s="1" t="s">
        <v>582</v>
      </c>
      <c r="B613" s="24">
        <v>45803</v>
      </c>
      <c r="C613" s="25" t="s">
        <v>682</v>
      </c>
      <c r="D613" s="30" t="s">
        <v>431</v>
      </c>
      <c r="E613" s="29">
        <v>1</v>
      </c>
      <c r="F613" s="26">
        <v>3409.0909000000001</v>
      </c>
      <c r="G613" s="27">
        <v>0.21</v>
      </c>
      <c r="H613" s="26"/>
      <c r="I613" s="28">
        <f t="shared" si="77"/>
        <v>4124.9999889999999</v>
      </c>
      <c r="J613" s="1" t="s">
        <v>355</v>
      </c>
      <c r="K613" s="1" t="s">
        <v>342</v>
      </c>
    </row>
    <row r="614" spans="1:11" x14ac:dyDescent="0.25">
      <c r="A614" s="1" t="s">
        <v>582</v>
      </c>
      <c r="B614" s="24">
        <v>45804</v>
      </c>
      <c r="C614" s="25" t="s">
        <v>683</v>
      </c>
      <c r="D614" s="30" t="s">
        <v>379</v>
      </c>
      <c r="E614" s="29">
        <v>1</v>
      </c>
      <c r="F614" s="26">
        <v>3942.1487999999999</v>
      </c>
      <c r="G614" s="27">
        <v>0.21</v>
      </c>
      <c r="H614" s="26"/>
      <c r="I614" s="28">
        <f t="shared" ref="I614:I617" si="78">E614*F614*(1+G614)+H614</f>
        <v>4770.0000479999999</v>
      </c>
      <c r="J614" s="23" t="s">
        <v>341</v>
      </c>
      <c r="K614" s="1" t="s">
        <v>342</v>
      </c>
    </row>
    <row r="615" spans="1:11" x14ac:dyDescent="0.25">
      <c r="A615" s="1" t="s">
        <v>582</v>
      </c>
      <c r="B615" s="24">
        <v>45804</v>
      </c>
      <c r="C615" s="25" t="s">
        <v>683</v>
      </c>
      <c r="D615" s="30" t="s">
        <v>352</v>
      </c>
      <c r="E615" s="29">
        <v>1</v>
      </c>
      <c r="F615" s="26">
        <v>3719.0083</v>
      </c>
      <c r="G615" s="27">
        <v>0.21</v>
      </c>
      <c r="H615" s="26"/>
      <c r="I615" s="28">
        <f t="shared" si="78"/>
        <v>4500.000043</v>
      </c>
      <c r="J615" s="23" t="s">
        <v>341</v>
      </c>
      <c r="K615" s="1" t="s">
        <v>342</v>
      </c>
    </row>
    <row r="616" spans="1:11" x14ac:dyDescent="0.25">
      <c r="A616" s="1" t="s">
        <v>582</v>
      </c>
      <c r="B616" s="24">
        <v>45804</v>
      </c>
      <c r="C616" s="25" t="s">
        <v>683</v>
      </c>
      <c r="D616" s="30" t="s">
        <v>348</v>
      </c>
      <c r="E616" s="29">
        <v>1</v>
      </c>
      <c r="F616" s="26">
        <v>2024.7934</v>
      </c>
      <c r="G616" s="27">
        <v>0.21</v>
      </c>
      <c r="H616" s="26"/>
      <c r="I616" s="28">
        <f t="shared" si="78"/>
        <v>2450.0000139999997</v>
      </c>
      <c r="J616" s="23" t="s">
        <v>341</v>
      </c>
      <c r="K616" s="1" t="s">
        <v>342</v>
      </c>
    </row>
    <row r="617" spans="1:11" x14ac:dyDescent="0.25">
      <c r="A617" s="1" t="s">
        <v>582</v>
      </c>
      <c r="B617" s="24">
        <v>45804</v>
      </c>
      <c r="C617" s="25" t="s">
        <v>683</v>
      </c>
      <c r="D617" s="30" t="s">
        <v>344</v>
      </c>
      <c r="E617" s="29">
        <v>1</v>
      </c>
      <c r="F617" s="26">
        <v>10881.8824</v>
      </c>
      <c r="G617" s="27">
        <v>0.105</v>
      </c>
      <c r="H617" s="26"/>
      <c r="I617" s="28">
        <f t="shared" si="78"/>
        <v>12024.480052000001</v>
      </c>
      <c r="J617" s="23" t="s">
        <v>341</v>
      </c>
      <c r="K617" s="1" t="s">
        <v>342</v>
      </c>
    </row>
    <row r="618" spans="1:11" x14ac:dyDescent="0.25">
      <c r="A618" s="1" t="s">
        <v>582</v>
      </c>
      <c r="B618" s="24">
        <v>45804</v>
      </c>
      <c r="C618" s="25" t="s">
        <v>683</v>
      </c>
      <c r="D618" s="30" t="s">
        <v>370</v>
      </c>
      <c r="E618" s="29">
        <v>1</v>
      </c>
      <c r="F618" s="26">
        <v>48095.927600000003</v>
      </c>
      <c r="G618" s="27">
        <v>0.105</v>
      </c>
      <c r="H618" s="26"/>
      <c r="I618" s="28">
        <f>E618*F618*(1+G618)+H618</f>
        <v>53145.999997999999</v>
      </c>
      <c r="J618" s="23" t="s">
        <v>341</v>
      </c>
      <c r="K618" s="1" t="s">
        <v>342</v>
      </c>
    </row>
    <row r="619" spans="1:11" x14ac:dyDescent="0.25">
      <c r="A619" s="1" t="s">
        <v>582</v>
      </c>
      <c r="B619" s="24">
        <v>45804</v>
      </c>
      <c r="C619" s="25" t="s">
        <v>681</v>
      </c>
      <c r="D619" s="30" t="s">
        <v>365</v>
      </c>
      <c r="E619" s="29">
        <v>2</v>
      </c>
      <c r="F619" s="26">
        <v>1157.0247999999999</v>
      </c>
      <c r="G619" s="27">
        <v>0.21</v>
      </c>
      <c r="H619" s="26"/>
      <c r="I619" s="28">
        <f t="shared" ref="I619:I620" si="79">E619*F619*(1+G619)+H619</f>
        <v>2800.0000159999995</v>
      </c>
      <c r="J619" s="23" t="s">
        <v>341</v>
      </c>
      <c r="K619" s="1" t="s">
        <v>342</v>
      </c>
    </row>
    <row r="620" spans="1:11" x14ac:dyDescent="0.25">
      <c r="A620" s="1" t="s">
        <v>582</v>
      </c>
      <c r="B620" s="24">
        <v>45804</v>
      </c>
      <c r="C620" s="25" t="s">
        <v>681</v>
      </c>
      <c r="D620" s="30" t="s">
        <v>370</v>
      </c>
      <c r="E620" s="29">
        <v>1</v>
      </c>
      <c r="F620" s="26">
        <v>40756.018100000001</v>
      </c>
      <c r="G620" s="27">
        <v>0.105</v>
      </c>
      <c r="H620" s="26"/>
      <c r="I620" s="28">
        <f t="shared" si="79"/>
        <v>45035.400000499998</v>
      </c>
      <c r="J620" s="23" t="s">
        <v>341</v>
      </c>
      <c r="K620" s="1" t="s">
        <v>342</v>
      </c>
    </row>
    <row r="621" spans="1:11" x14ac:dyDescent="0.25">
      <c r="A621" s="1" t="s">
        <v>582</v>
      </c>
      <c r="B621" s="24">
        <v>45804</v>
      </c>
      <c r="C621" s="25" t="s">
        <v>609</v>
      </c>
      <c r="D621" s="30" t="s">
        <v>363</v>
      </c>
      <c r="E621" s="29">
        <v>1</v>
      </c>
      <c r="F621" s="26">
        <v>6623.1405000000004</v>
      </c>
      <c r="G621" s="27">
        <v>0.21</v>
      </c>
      <c r="H621" s="26"/>
      <c r="I621" s="28">
        <f>E621*F621*(1+G621)+H621</f>
        <v>8014.0000049999999</v>
      </c>
      <c r="J621" s="23" t="s">
        <v>355</v>
      </c>
      <c r="K621" s="1" t="s">
        <v>342</v>
      </c>
    </row>
    <row r="622" spans="1:11" x14ac:dyDescent="0.25">
      <c r="A622" s="1" t="s">
        <v>582</v>
      </c>
      <c r="B622" s="24">
        <v>45804</v>
      </c>
      <c r="C622" s="25" t="s">
        <v>609</v>
      </c>
      <c r="D622" s="30" t="s">
        <v>365</v>
      </c>
      <c r="E622" s="29">
        <v>1</v>
      </c>
      <c r="F622" s="26">
        <v>960.3306</v>
      </c>
      <c r="G622" s="27">
        <v>0.21</v>
      </c>
      <c r="H622" s="26"/>
      <c r="I622" s="28">
        <f t="shared" ref="I622:I640" si="80">E622*F622*(1+G622)+H622</f>
        <v>1162.0000259999999</v>
      </c>
      <c r="J622" s="23" t="s">
        <v>355</v>
      </c>
      <c r="K622" s="1" t="s">
        <v>342</v>
      </c>
    </row>
    <row r="623" spans="1:11" x14ac:dyDescent="0.25">
      <c r="A623" s="1" t="s">
        <v>582</v>
      </c>
      <c r="B623" s="38">
        <v>45806</v>
      </c>
      <c r="C623" s="25" t="s">
        <v>680</v>
      </c>
      <c r="D623" s="30" t="s">
        <v>343</v>
      </c>
      <c r="E623" s="29">
        <v>1</v>
      </c>
      <c r="F623" s="31">
        <v>1628.9395</v>
      </c>
      <c r="G623" s="32">
        <v>0.105</v>
      </c>
      <c r="H623" s="31"/>
      <c r="I623" s="33">
        <f>E623*F623*(1+G623)+H623</f>
        <v>1799.9781475</v>
      </c>
      <c r="J623" s="23" t="s">
        <v>355</v>
      </c>
      <c r="K623" s="1" t="s">
        <v>342</v>
      </c>
    </row>
    <row r="624" spans="1:11" x14ac:dyDescent="0.25">
      <c r="A624" s="1" t="s">
        <v>582</v>
      </c>
      <c r="B624" s="38">
        <v>45806</v>
      </c>
      <c r="C624" s="25" t="s">
        <v>680</v>
      </c>
      <c r="D624" s="30" t="s">
        <v>344</v>
      </c>
      <c r="E624" s="29">
        <v>1</v>
      </c>
      <c r="F624" s="31">
        <v>13061.538500000001</v>
      </c>
      <c r="G624" s="32">
        <v>0.105</v>
      </c>
      <c r="H624" s="31"/>
      <c r="I624" s="33">
        <f>E624*F624*(1+G624)+H624</f>
        <v>14433.0000425</v>
      </c>
      <c r="J624" s="23" t="s">
        <v>355</v>
      </c>
      <c r="K624" s="1" t="s">
        <v>342</v>
      </c>
    </row>
    <row r="625" spans="1:11" x14ac:dyDescent="0.25">
      <c r="A625" s="1" t="s">
        <v>582</v>
      </c>
      <c r="B625" s="38">
        <v>45806</v>
      </c>
      <c r="C625" s="25" t="s">
        <v>680</v>
      </c>
      <c r="D625" s="30" t="s">
        <v>391</v>
      </c>
      <c r="E625" s="29">
        <v>2</v>
      </c>
      <c r="F625" s="31">
        <v>1570.2479000000001</v>
      </c>
      <c r="G625" s="32">
        <v>0.21</v>
      </c>
      <c r="H625" s="31"/>
      <c r="I625" s="33">
        <f>E625*F625*(1+G625)+H625</f>
        <v>3799.999918</v>
      </c>
      <c r="J625" s="23" t="s">
        <v>355</v>
      </c>
      <c r="K625" s="1" t="s">
        <v>342</v>
      </c>
    </row>
    <row r="626" spans="1:11" x14ac:dyDescent="0.25">
      <c r="A626" s="1" t="s">
        <v>582</v>
      </c>
      <c r="B626" s="38">
        <v>45806</v>
      </c>
      <c r="C626" s="25" t="s">
        <v>680</v>
      </c>
      <c r="D626" s="30" t="s">
        <v>379</v>
      </c>
      <c r="E626" s="29">
        <v>1</v>
      </c>
      <c r="F626" s="31">
        <v>3942.1487999999999</v>
      </c>
      <c r="G626" s="32">
        <v>0.21</v>
      </c>
      <c r="H626" s="31"/>
      <c r="I626" s="33">
        <f>E626*F626*(1+G626)+H626</f>
        <v>4770.0000479999999</v>
      </c>
      <c r="J626" s="23" t="s">
        <v>355</v>
      </c>
      <c r="K626" s="1" t="s">
        <v>342</v>
      </c>
    </row>
    <row r="627" spans="1:11" x14ac:dyDescent="0.25">
      <c r="A627" s="1" t="s">
        <v>582</v>
      </c>
      <c r="B627" s="38">
        <v>45806</v>
      </c>
      <c r="C627" s="25" t="s">
        <v>680</v>
      </c>
      <c r="D627" s="30" t="s">
        <v>363</v>
      </c>
      <c r="E627" s="29">
        <v>1</v>
      </c>
      <c r="F627" s="31">
        <v>7785.9503999999997</v>
      </c>
      <c r="G627" s="32">
        <v>0.21</v>
      </c>
      <c r="H627" s="31"/>
      <c r="I627" s="33">
        <f>E627*F627*(1+G627)+H627</f>
        <v>9420.999984</v>
      </c>
      <c r="J627" s="23" t="s">
        <v>355</v>
      </c>
      <c r="K627" s="1" t="s">
        <v>342</v>
      </c>
    </row>
    <row r="628" spans="1:11" x14ac:dyDescent="0.25">
      <c r="A628" s="1" t="s">
        <v>582</v>
      </c>
      <c r="B628" s="38">
        <v>45806</v>
      </c>
      <c r="C628" s="25" t="s">
        <v>680</v>
      </c>
      <c r="D628" s="30" t="s">
        <v>408</v>
      </c>
      <c r="E628" s="29">
        <v>1</v>
      </c>
      <c r="F628" s="31">
        <v>4396.6941999999999</v>
      </c>
      <c r="G628" s="32">
        <v>0.21</v>
      </c>
      <c r="H628" s="31"/>
      <c r="I628" s="33">
        <f t="shared" ref="I628:I630" si="81">E628*F628*(1+G628)+H628</f>
        <v>5319.9999819999994</v>
      </c>
      <c r="J628" s="23" t="s">
        <v>355</v>
      </c>
      <c r="K628" s="1" t="s">
        <v>342</v>
      </c>
    </row>
    <row r="629" spans="1:11" x14ac:dyDescent="0.25">
      <c r="A629" s="1" t="s">
        <v>582</v>
      </c>
      <c r="B629" s="38">
        <v>45806</v>
      </c>
      <c r="C629" s="25" t="s">
        <v>680</v>
      </c>
      <c r="D629" s="30" t="s">
        <v>618</v>
      </c>
      <c r="E629" s="29">
        <v>1</v>
      </c>
      <c r="F629" s="31">
        <v>826.44629999999995</v>
      </c>
      <c r="G629" s="32">
        <v>0.21</v>
      </c>
      <c r="H629" s="31"/>
      <c r="I629" s="33">
        <f t="shared" si="81"/>
        <v>1000.0000229999999</v>
      </c>
      <c r="J629" s="23" t="s">
        <v>355</v>
      </c>
      <c r="K629" s="1" t="s">
        <v>342</v>
      </c>
    </row>
    <row r="630" spans="1:11" x14ac:dyDescent="0.25">
      <c r="A630" s="1" t="s">
        <v>582</v>
      </c>
      <c r="B630" s="38">
        <v>45806</v>
      </c>
      <c r="C630" s="25" t="s">
        <v>680</v>
      </c>
      <c r="D630" s="30" t="s">
        <v>379</v>
      </c>
      <c r="E630" s="29">
        <v>1</v>
      </c>
      <c r="F630" s="31">
        <v>3884.2975000000001</v>
      </c>
      <c r="G630" s="32">
        <v>0.21</v>
      </c>
      <c r="H630" s="31"/>
      <c r="I630" s="33">
        <f t="shared" si="81"/>
        <v>4699.9999749999997</v>
      </c>
      <c r="J630" s="23" t="s">
        <v>355</v>
      </c>
      <c r="K630" s="1" t="s">
        <v>342</v>
      </c>
    </row>
    <row r="631" spans="1:11" x14ac:dyDescent="0.25">
      <c r="A631" s="1" t="s">
        <v>582</v>
      </c>
      <c r="B631" s="38">
        <v>45808</v>
      </c>
      <c r="C631" s="25" t="s">
        <v>679</v>
      </c>
      <c r="D631" s="30" t="s">
        <v>344</v>
      </c>
      <c r="E631" s="29">
        <v>1</v>
      </c>
      <c r="F631" s="31">
        <v>6439.8190000000004</v>
      </c>
      <c r="G631" s="32">
        <v>0.105</v>
      </c>
      <c r="H631" s="31"/>
      <c r="I631" s="33">
        <f t="shared" ref="I631:I634" si="82">E631*F631*(1+G631)+H631</f>
        <v>7115.9999950000001</v>
      </c>
      <c r="J631" s="1" t="s">
        <v>341</v>
      </c>
      <c r="K631" s="1" t="s">
        <v>342</v>
      </c>
    </row>
    <row r="632" spans="1:11" x14ac:dyDescent="0.25">
      <c r="A632" s="1" t="s">
        <v>582</v>
      </c>
      <c r="B632" s="38">
        <v>45808</v>
      </c>
      <c r="C632" s="25" t="s">
        <v>679</v>
      </c>
      <c r="D632" s="30" t="s">
        <v>370</v>
      </c>
      <c r="E632" s="29">
        <v>1</v>
      </c>
      <c r="F632" s="31">
        <v>21015.384600000001</v>
      </c>
      <c r="G632" s="32">
        <v>0.105</v>
      </c>
      <c r="H632" s="31"/>
      <c r="I632" s="33">
        <f t="shared" si="82"/>
        <v>23221.999983000002</v>
      </c>
      <c r="J632" s="1" t="s">
        <v>341</v>
      </c>
      <c r="K632" s="1" t="s">
        <v>342</v>
      </c>
    </row>
    <row r="633" spans="1:11" x14ac:dyDescent="0.25">
      <c r="A633" s="1" t="s">
        <v>582</v>
      </c>
      <c r="B633" s="38">
        <v>45808</v>
      </c>
      <c r="C633" s="25" t="s">
        <v>679</v>
      </c>
      <c r="D633" s="30" t="s">
        <v>362</v>
      </c>
      <c r="E633" s="29">
        <v>2</v>
      </c>
      <c r="F633" s="31">
        <v>719.00829999999996</v>
      </c>
      <c r="G633" s="32">
        <v>0.21</v>
      </c>
      <c r="H633" s="31"/>
      <c r="I633" s="33">
        <f t="shared" si="82"/>
        <v>1740.0000859999998</v>
      </c>
      <c r="J633" s="1" t="s">
        <v>341</v>
      </c>
      <c r="K633" s="1" t="s">
        <v>342</v>
      </c>
    </row>
    <row r="634" spans="1:11" x14ac:dyDescent="0.25">
      <c r="A634" s="1" t="s">
        <v>582</v>
      </c>
      <c r="B634" s="38">
        <v>45808</v>
      </c>
      <c r="C634" s="25" t="s">
        <v>679</v>
      </c>
      <c r="D634" s="30" t="s">
        <v>349</v>
      </c>
      <c r="E634" s="29">
        <v>2</v>
      </c>
      <c r="F634" s="31">
        <v>764.62800000000004</v>
      </c>
      <c r="G634" s="32">
        <v>0.21</v>
      </c>
      <c r="H634" s="31"/>
      <c r="I634" s="33">
        <f t="shared" si="82"/>
        <v>1850.39976</v>
      </c>
      <c r="J634" s="1" t="s">
        <v>341</v>
      </c>
      <c r="K634" s="1" t="s">
        <v>342</v>
      </c>
    </row>
    <row r="635" spans="1:11" x14ac:dyDescent="0.25">
      <c r="A635" s="1" t="s">
        <v>582</v>
      </c>
      <c r="B635" s="38">
        <v>45808</v>
      </c>
      <c r="C635" s="25" t="s">
        <v>679</v>
      </c>
      <c r="D635" s="30" t="s">
        <v>408</v>
      </c>
      <c r="E635" s="29">
        <v>1</v>
      </c>
      <c r="F635" s="31">
        <v>3586.7768999999998</v>
      </c>
      <c r="G635" s="32">
        <v>0.21</v>
      </c>
      <c r="H635" s="31"/>
      <c r="I635" s="33">
        <f>E635*F635*(1+G635)+H635</f>
        <v>4340.0000489999993</v>
      </c>
      <c r="J635" s="1" t="s">
        <v>341</v>
      </c>
      <c r="K635" s="1" t="s">
        <v>342</v>
      </c>
    </row>
    <row r="636" spans="1:11" x14ac:dyDescent="0.25">
      <c r="A636" s="1" t="s">
        <v>582</v>
      </c>
      <c r="B636" s="38">
        <v>45808</v>
      </c>
      <c r="C636" s="25" t="s">
        <v>679</v>
      </c>
      <c r="D636" s="30" t="s">
        <v>367</v>
      </c>
      <c r="E636" s="29">
        <v>1</v>
      </c>
      <c r="F636" s="31">
        <v>1152.8925999999999</v>
      </c>
      <c r="G636" s="32">
        <v>0.21</v>
      </c>
      <c r="H636" s="31"/>
      <c r="I636" s="33">
        <f>E636*F636*(1+G636)+H636</f>
        <v>1395.0000459999999</v>
      </c>
      <c r="J636" s="1" t="s">
        <v>341</v>
      </c>
      <c r="K636" s="1" t="s">
        <v>342</v>
      </c>
    </row>
    <row r="637" spans="1:11" x14ac:dyDescent="0.25">
      <c r="A637" s="1" t="str">
        <f>"JUNIO 2025"</f>
        <v>JUNIO 2025</v>
      </c>
      <c r="B637" s="38">
        <v>45811</v>
      </c>
      <c r="C637" s="25" t="s">
        <v>610</v>
      </c>
      <c r="D637" s="30" t="s">
        <v>370</v>
      </c>
      <c r="E637" s="29">
        <v>1</v>
      </c>
      <c r="F637" s="31">
        <v>46941.176500000001</v>
      </c>
      <c r="G637" s="32">
        <v>0.105</v>
      </c>
      <c r="H637" s="31"/>
      <c r="I637" s="33">
        <f t="shared" si="80"/>
        <v>51870.0000325</v>
      </c>
      <c r="J637" s="1" t="s">
        <v>341</v>
      </c>
      <c r="K637" s="1" t="s">
        <v>342</v>
      </c>
    </row>
    <row r="638" spans="1:11" x14ac:dyDescent="0.25">
      <c r="A638" s="1" t="s">
        <v>611</v>
      </c>
      <c r="B638" s="38">
        <v>45811</v>
      </c>
      <c r="C638" s="25" t="s">
        <v>612</v>
      </c>
      <c r="D638" s="30" t="s">
        <v>613</v>
      </c>
      <c r="E638" s="29">
        <v>1</v>
      </c>
      <c r="F638" s="31">
        <v>2743.8017</v>
      </c>
      <c r="G638" s="32">
        <v>0.21</v>
      </c>
      <c r="H638" s="31"/>
      <c r="I638" s="33">
        <f t="shared" si="80"/>
        <v>3320.0000569999997</v>
      </c>
      <c r="J638" s="1" t="s">
        <v>355</v>
      </c>
      <c r="K638" s="1" t="s">
        <v>342</v>
      </c>
    </row>
    <row r="639" spans="1:11" x14ac:dyDescent="0.25">
      <c r="A639" s="1" t="s">
        <v>611</v>
      </c>
      <c r="B639" s="38">
        <v>45811</v>
      </c>
      <c r="C639" s="25" t="s">
        <v>612</v>
      </c>
      <c r="D639" s="30" t="s">
        <v>360</v>
      </c>
      <c r="E639" s="29">
        <v>1</v>
      </c>
      <c r="F639" s="31">
        <v>2066.1156999999998</v>
      </c>
      <c r="G639" s="32">
        <v>0.21</v>
      </c>
      <c r="H639" s="31"/>
      <c r="I639" s="33">
        <f t="shared" si="80"/>
        <v>2499.9999969999999</v>
      </c>
      <c r="J639" s="1" t="s">
        <v>355</v>
      </c>
      <c r="K639" s="1" t="s">
        <v>342</v>
      </c>
    </row>
    <row r="640" spans="1:11" x14ac:dyDescent="0.25">
      <c r="A640" s="1" t="s">
        <v>611</v>
      </c>
      <c r="B640" s="38">
        <v>45811</v>
      </c>
      <c r="C640" s="25" t="s">
        <v>612</v>
      </c>
      <c r="D640" s="30" t="s">
        <v>614</v>
      </c>
      <c r="E640" s="29">
        <v>1</v>
      </c>
      <c r="F640" s="31">
        <v>2140.4958999999999</v>
      </c>
      <c r="G640" s="32">
        <v>0.21</v>
      </c>
      <c r="H640" s="31"/>
      <c r="I640" s="33">
        <f t="shared" si="80"/>
        <v>2590.000039</v>
      </c>
      <c r="J640" s="1" t="s">
        <v>355</v>
      </c>
      <c r="K640" s="1" t="s">
        <v>342</v>
      </c>
    </row>
    <row r="641" spans="1:11" x14ac:dyDescent="0.25">
      <c r="A641" s="23" t="s">
        <v>611</v>
      </c>
      <c r="B641" s="24">
        <v>45812</v>
      </c>
      <c r="C641" s="25" t="s">
        <v>615</v>
      </c>
      <c r="D641" s="30" t="s">
        <v>345</v>
      </c>
      <c r="E641" s="29">
        <v>1</v>
      </c>
      <c r="F641" s="26">
        <v>2066.1157699999999</v>
      </c>
      <c r="G641" s="32">
        <v>0.21</v>
      </c>
      <c r="H641" s="26"/>
      <c r="I641" s="28">
        <f>E641*F641*(1+G641)+H641</f>
        <v>2500.0000817</v>
      </c>
      <c r="J641" s="23" t="s">
        <v>341</v>
      </c>
      <c r="K641" s="1" t="s">
        <v>342</v>
      </c>
    </row>
    <row r="642" spans="1:11" x14ac:dyDescent="0.25">
      <c r="A642" s="23" t="s">
        <v>611</v>
      </c>
      <c r="B642" s="24">
        <v>45812</v>
      </c>
      <c r="C642" s="25" t="s">
        <v>615</v>
      </c>
      <c r="D642" s="30" t="s">
        <v>346</v>
      </c>
      <c r="E642" s="29">
        <v>2</v>
      </c>
      <c r="F642" s="26">
        <v>1694.2148999999999</v>
      </c>
      <c r="G642" s="32">
        <v>0.21</v>
      </c>
      <c r="H642" s="26"/>
      <c r="I642" s="28">
        <f>E642*F642*(1+G642)+H642</f>
        <v>4100.0000579999996</v>
      </c>
      <c r="J642" s="23" t="s">
        <v>341</v>
      </c>
      <c r="K642" s="1" t="s">
        <v>342</v>
      </c>
    </row>
    <row r="643" spans="1:11" x14ac:dyDescent="0.25">
      <c r="A643" s="23" t="s">
        <v>611</v>
      </c>
      <c r="B643" s="24">
        <v>45812</v>
      </c>
      <c r="C643" s="25" t="s">
        <v>615</v>
      </c>
      <c r="D643" s="30" t="s">
        <v>616</v>
      </c>
      <c r="E643" s="29">
        <v>1</v>
      </c>
      <c r="F643" s="26">
        <v>3553.7190000000001</v>
      </c>
      <c r="G643" s="32">
        <v>0.21</v>
      </c>
      <c r="H643" s="26"/>
      <c r="I643" s="28">
        <f t="shared" ref="I643:I645" si="83">E643*F643*(1+G643)+H643</f>
        <v>4299.9999900000003</v>
      </c>
      <c r="J643" s="23" t="s">
        <v>341</v>
      </c>
      <c r="K643" s="1" t="s">
        <v>342</v>
      </c>
    </row>
    <row r="644" spans="1:11" x14ac:dyDescent="0.25">
      <c r="A644" s="1" t="s">
        <v>611</v>
      </c>
      <c r="B644" s="38">
        <v>45812</v>
      </c>
      <c r="C644" s="25" t="s">
        <v>615</v>
      </c>
      <c r="D644" s="30" t="s">
        <v>471</v>
      </c>
      <c r="E644" s="29">
        <v>1</v>
      </c>
      <c r="F644" s="31">
        <v>2727.2727</v>
      </c>
      <c r="G644" s="32">
        <v>0.21</v>
      </c>
      <c r="H644" s="31"/>
      <c r="I644" s="33">
        <f t="shared" si="83"/>
        <v>3299.9999669999997</v>
      </c>
      <c r="J644" s="23" t="s">
        <v>341</v>
      </c>
      <c r="K644" s="1" t="s">
        <v>342</v>
      </c>
    </row>
    <row r="645" spans="1:11" x14ac:dyDescent="0.25">
      <c r="A645" s="1" t="s">
        <v>611</v>
      </c>
      <c r="B645" s="38">
        <v>45812</v>
      </c>
      <c r="C645" s="25" t="s">
        <v>615</v>
      </c>
      <c r="D645" s="30" t="s">
        <v>451</v>
      </c>
      <c r="E645" s="29">
        <v>1</v>
      </c>
      <c r="F645" s="31">
        <v>3181.8182000000002</v>
      </c>
      <c r="G645" s="32">
        <v>0.21</v>
      </c>
      <c r="H645" s="31"/>
      <c r="I645" s="33">
        <f t="shared" si="83"/>
        <v>3850.0000220000002</v>
      </c>
      <c r="J645" s="23" t="s">
        <v>341</v>
      </c>
      <c r="K645" s="1" t="s">
        <v>342</v>
      </c>
    </row>
    <row r="646" spans="1:11" x14ac:dyDescent="0.25">
      <c r="A646" s="23" t="s">
        <v>611</v>
      </c>
      <c r="B646" s="38">
        <v>45812</v>
      </c>
      <c r="C646" s="25" t="s">
        <v>615</v>
      </c>
      <c r="D646" s="30" t="s">
        <v>576</v>
      </c>
      <c r="E646" s="29">
        <v>2</v>
      </c>
      <c r="F646" s="26">
        <v>3966.9421000000002</v>
      </c>
      <c r="G646" s="32">
        <v>0.21</v>
      </c>
      <c r="H646" s="26"/>
      <c r="I646" s="28">
        <f>E646*F646*(1+G646)+H646</f>
        <v>9599.9998820000001</v>
      </c>
      <c r="J646" s="23" t="s">
        <v>341</v>
      </c>
      <c r="K646" s="1" t="s">
        <v>342</v>
      </c>
    </row>
    <row r="647" spans="1:11" x14ac:dyDescent="0.25">
      <c r="A647" s="23" t="s">
        <v>611</v>
      </c>
      <c r="B647" s="38">
        <v>45812</v>
      </c>
      <c r="C647" s="25" t="s">
        <v>615</v>
      </c>
      <c r="D647" s="30" t="s">
        <v>617</v>
      </c>
      <c r="E647" s="29">
        <v>1</v>
      </c>
      <c r="F647" s="26">
        <v>785.12400000000002</v>
      </c>
      <c r="G647" s="32">
        <v>0.21</v>
      </c>
      <c r="H647" s="26"/>
      <c r="I647" s="28">
        <f>E647*F647*(1+G647)+H647</f>
        <v>950.00004000000001</v>
      </c>
      <c r="J647" s="23" t="s">
        <v>341</v>
      </c>
      <c r="K647" s="1" t="s">
        <v>342</v>
      </c>
    </row>
    <row r="648" spans="1:11" x14ac:dyDescent="0.25">
      <c r="A648" s="23" t="s">
        <v>611</v>
      </c>
      <c r="B648" s="38">
        <v>45812</v>
      </c>
      <c r="C648" s="25" t="s">
        <v>615</v>
      </c>
      <c r="D648" s="30" t="s">
        <v>618</v>
      </c>
      <c r="E648" s="29">
        <v>1</v>
      </c>
      <c r="F648" s="26">
        <v>743.80169999999998</v>
      </c>
      <c r="G648" s="32">
        <v>0.21</v>
      </c>
      <c r="H648" s="26"/>
      <c r="I648" s="28">
        <f>E648*F648*(1+G648)+H648</f>
        <v>900.00005699999997</v>
      </c>
      <c r="J648" s="23" t="s">
        <v>341</v>
      </c>
      <c r="K648" s="1" t="s">
        <v>342</v>
      </c>
    </row>
    <row r="649" spans="1:11" x14ac:dyDescent="0.25">
      <c r="A649" s="23" t="s">
        <v>611</v>
      </c>
      <c r="B649" s="38">
        <v>45812</v>
      </c>
      <c r="C649" s="25" t="s">
        <v>615</v>
      </c>
      <c r="D649" s="30" t="s">
        <v>500</v>
      </c>
      <c r="E649" s="29">
        <v>1</v>
      </c>
      <c r="F649" s="26">
        <v>1280.9917</v>
      </c>
      <c r="G649" s="32">
        <v>0.21</v>
      </c>
      <c r="H649" s="26"/>
      <c r="I649" s="28">
        <f>E649*F649*(1+G649)+H649</f>
        <v>1549.999957</v>
      </c>
      <c r="J649" s="23" t="s">
        <v>341</v>
      </c>
      <c r="K649" s="1" t="s">
        <v>342</v>
      </c>
    </row>
    <row r="650" spans="1:11" x14ac:dyDescent="0.25">
      <c r="A650" s="23" t="s">
        <v>611</v>
      </c>
      <c r="B650" s="38">
        <v>45812</v>
      </c>
      <c r="C650" s="25" t="s">
        <v>615</v>
      </c>
      <c r="D650" s="30" t="s">
        <v>617</v>
      </c>
      <c r="E650" s="29">
        <v>1</v>
      </c>
      <c r="F650" s="26">
        <v>1611.5702000000001</v>
      </c>
      <c r="G650" s="32">
        <v>0.21</v>
      </c>
      <c r="H650" s="26"/>
      <c r="I650" s="28">
        <f>E650*F650*(1+G650)+H650</f>
        <v>1949.9999420000001</v>
      </c>
      <c r="J650" s="23" t="s">
        <v>341</v>
      </c>
      <c r="K650" s="1" t="s">
        <v>342</v>
      </c>
    </row>
    <row r="651" spans="1:11" x14ac:dyDescent="0.25">
      <c r="A651" s="23" t="s">
        <v>611</v>
      </c>
      <c r="B651" s="24">
        <v>45825</v>
      </c>
      <c r="C651" s="25" t="s">
        <v>690</v>
      </c>
      <c r="D651" s="30" t="s">
        <v>352</v>
      </c>
      <c r="E651" s="29">
        <v>2</v>
      </c>
      <c r="F651" s="26">
        <v>3719.0083</v>
      </c>
      <c r="G651" s="27">
        <v>0.21</v>
      </c>
      <c r="H651" s="26"/>
      <c r="I651" s="28">
        <f t="shared" ref="I651:I661" si="84">E651*F651*(1+G651)+H651</f>
        <v>9000.000086</v>
      </c>
      <c r="J651" s="23" t="s">
        <v>355</v>
      </c>
      <c r="K651" s="1" t="s">
        <v>342</v>
      </c>
    </row>
    <row r="652" spans="1:11" x14ac:dyDescent="0.25">
      <c r="A652" s="23" t="s">
        <v>611</v>
      </c>
      <c r="B652" s="24">
        <v>45825</v>
      </c>
      <c r="C652" s="25" t="s">
        <v>690</v>
      </c>
      <c r="D652" s="30" t="s">
        <v>379</v>
      </c>
      <c r="E652" s="29">
        <v>1</v>
      </c>
      <c r="F652" s="31">
        <v>3942.1487999999999</v>
      </c>
      <c r="G652" s="32">
        <v>0.21</v>
      </c>
      <c r="H652" s="31"/>
      <c r="I652" s="33">
        <f t="shared" si="84"/>
        <v>4770.0000479999999</v>
      </c>
      <c r="J652" s="1" t="s">
        <v>355</v>
      </c>
      <c r="K652" s="1" t="s">
        <v>342</v>
      </c>
    </row>
    <row r="653" spans="1:11" x14ac:dyDescent="0.25">
      <c r="A653" s="23" t="s">
        <v>611</v>
      </c>
      <c r="B653" s="38">
        <v>45825</v>
      </c>
      <c r="C653" s="25" t="s">
        <v>690</v>
      </c>
      <c r="D653" s="30" t="s">
        <v>691</v>
      </c>
      <c r="E653" s="29">
        <v>1</v>
      </c>
      <c r="F653" s="31">
        <v>371.9008</v>
      </c>
      <c r="G653" s="32">
        <v>0.21</v>
      </c>
      <c r="H653" s="31"/>
      <c r="I653" s="33">
        <f t="shared" si="84"/>
        <v>449.99996799999997</v>
      </c>
      <c r="J653" s="1" t="s">
        <v>355</v>
      </c>
      <c r="K653" s="1" t="s">
        <v>342</v>
      </c>
    </row>
    <row r="654" spans="1:11" x14ac:dyDescent="0.25">
      <c r="A654" s="23" t="s">
        <v>611</v>
      </c>
      <c r="B654" s="38">
        <v>45825</v>
      </c>
      <c r="C654" s="25" t="s">
        <v>690</v>
      </c>
      <c r="D654" s="30" t="s">
        <v>692</v>
      </c>
      <c r="E654" s="29">
        <v>1</v>
      </c>
      <c r="F654" s="31">
        <v>2396.6941999999999</v>
      </c>
      <c r="G654" s="32">
        <v>0.21</v>
      </c>
      <c r="H654" s="31"/>
      <c r="I654" s="33">
        <f t="shared" si="84"/>
        <v>2899.9999819999998</v>
      </c>
      <c r="J654" s="1" t="s">
        <v>355</v>
      </c>
      <c r="K654" s="1" t="s">
        <v>342</v>
      </c>
    </row>
    <row r="655" spans="1:11" x14ac:dyDescent="0.25">
      <c r="A655" s="23" t="s">
        <v>611</v>
      </c>
      <c r="B655" s="38">
        <v>45825</v>
      </c>
      <c r="C655" s="25" t="s">
        <v>690</v>
      </c>
      <c r="D655" s="30" t="s">
        <v>344</v>
      </c>
      <c r="E655" s="29">
        <v>1</v>
      </c>
      <c r="F655" s="31">
        <v>11854.2986</v>
      </c>
      <c r="G655" s="32">
        <v>0.105</v>
      </c>
      <c r="H655" s="31"/>
      <c r="I655" s="33">
        <f t="shared" si="84"/>
        <v>13098.999953</v>
      </c>
      <c r="J655" s="1" t="s">
        <v>355</v>
      </c>
      <c r="K655" s="1" t="s">
        <v>342</v>
      </c>
    </row>
    <row r="656" spans="1:11" x14ac:dyDescent="0.25">
      <c r="A656" s="23" t="s">
        <v>611</v>
      </c>
      <c r="B656" s="38">
        <v>45825</v>
      </c>
      <c r="C656" s="25" t="s">
        <v>690</v>
      </c>
      <c r="D656" s="30" t="s">
        <v>408</v>
      </c>
      <c r="E656" s="29">
        <v>1</v>
      </c>
      <c r="F656" s="31">
        <v>5041.3222999999998</v>
      </c>
      <c r="G656" s="32">
        <v>0.21</v>
      </c>
      <c r="H656" s="31"/>
      <c r="I656" s="33">
        <f t="shared" si="84"/>
        <v>6099.9999829999997</v>
      </c>
      <c r="J656" s="1" t="s">
        <v>355</v>
      </c>
      <c r="K656" s="1" t="s">
        <v>342</v>
      </c>
    </row>
    <row r="657" spans="1:11" x14ac:dyDescent="0.25">
      <c r="A657" s="23" t="s">
        <v>611</v>
      </c>
      <c r="B657" s="38">
        <v>45825</v>
      </c>
      <c r="C657" s="25" t="s">
        <v>690</v>
      </c>
      <c r="D657" s="30" t="s">
        <v>693</v>
      </c>
      <c r="E657" s="29">
        <v>1</v>
      </c>
      <c r="F657" s="31">
        <v>4198.3471</v>
      </c>
      <c r="G657" s="32">
        <v>0.21</v>
      </c>
      <c r="H657" s="31"/>
      <c r="I657" s="33">
        <f t="shared" si="84"/>
        <v>5079.9999909999997</v>
      </c>
      <c r="J657" s="1" t="s">
        <v>355</v>
      </c>
      <c r="K657" s="1" t="s">
        <v>342</v>
      </c>
    </row>
    <row r="658" spans="1:11" x14ac:dyDescent="0.25">
      <c r="A658" s="23" t="s">
        <v>611</v>
      </c>
      <c r="B658" s="38">
        <v>45825</v>
      </c>
      <c r="C658" s="25" t="s">
        <v>690</v>
      </c>
      <c r="D658" s="30" t="s">
        <v>366</v>
      </c>
      <c r="E658" s="29">
        <v>1</v>
      </c>
      <c r="F658" s="31">
        <v>1206.6116</v>
      </c>
      <c r="G658" s="32">
        <v>0.21</v>
      </c>
      <c r="H658" s="31"/>
      <c r="I658" s="33">
        <f t="shared" si="84"/>
        <v>1460.0000359999999</v>
      </c>
      <c r="J658" s="1" t="s">
        <v>355</v>
      </c>
      <c r="K658" s="1" t="s">
        <v>342</v>
      </c>
    </row>
    <row r="659" spans="1:11" x14ac:dyDescent="0.25">
      <c r="A659" s="23" t="s">
        <v>611</v>
      </c>
      <c r="B659" s="38">
        <v>45825</v>
      </c>
      <c r="C659" s="25" t="s">
        <v>690</v>
      </c>
      <c r="D659" s="30" t="s">
        <v>380</v>
      </c>
      <c r="E659" s="29">
        <v>1</v>
      </c>
      <c r="F659" s="31">
        <v>421.48759999999999</v>
      </c>
      <c r="G659" s="32">
        <v>0.21</v>
      </c>
      <c r="H659" s="31"/>
      <c r="I659" s="33">
        <f t="shared" si="84"/>
        <v>509.99999599999995</v>
      </c>
      <c r="J659" s="1" t="s">
        <v>355</v>
      </c>
      <c r="K659" s="1" t="s">
        <v>342</v>
      </c>
    </row>
    <row r="660" spans="1:11" x14ac:dyDescent="0.25">
      <c r="A660" s="23" t="s">
        <v>611</v>
      </c>
      <c r="B660" s="38">
        <v>45825</v>
      </c>
      <c r="C660" s="25" t="s">
        <v>690</v>
      </c>
      <c r="D660" s="30" t="s">
        <v>443</v>
      </c>
      <c r="E660" s="29">
        <v>1</v>
      </c>
      <c r="F660" s="31">
        <v>512.39670000000001</v>
      </c>
      <c r="G660" s="32">
        <v>0.21</v>
      </c>
      <c r="H660" s="31"/>
      <c r="I660" s="33">
        <f t="shared" si="84"/>
        <v>620.00000699999998</v>
      </c>
      <c r="J660" s="1" t="s">
        <v>355</v>
      </c>
      <c r="K660" s="1" t="s">
        <v>342</v>
      </c>
    </row>
    <row r="661" spans="1:11" x14ac:dyDescent="0.25">
      <c r="A661" s="23" t="s">
        <v>611</v>
      </c>
      <c r="B661" s="38">
        <v>45825</v>
      </c>
      <c r="C661" s="25" t="s">
        <v>690</v>
      </c>
      <c r="D661" s="30" t="s">
        <v>349</v>
      </c>
      <c r="E661" s="29">
        <v>4</v>
      </c>
      <c r="F661" s="31">
        <v>764.46280000000002</v>
      </c>
      <c r="G661" s="32">
        <v>0.21</v>
      </c>
      <c r="H661" s="31"/>
      <c r="I661" s="33">
        <f t="shared" si="84"/>
        <v>3699.9999520000001</v>
      </c>
      <c r="J661" s="1" t="s">
        <v>355</v>
      </c>
      <c r="K661" s="1" t="s">
        <v>342</v>
      </c>
    </row>
    <row r="662" spans="1:11" x14ac:dyDescent="0.25">
      <c r="A662" s="23" t="s">
        <v>611</v>
      </c>
      <c r="B662" s="24">
        <v>45825</v>
      </c>
      <c r="C662" s="25" t="s">
        <v>690</v>
      </c>
      <c r="D662" s="30" t="s">
        <v>370</v>
      </c>
      <c r="E662" s="29">
        <v>1</v>
      </c>
      <c r="F662" s="26">
        <v>63246.1538</v>
      </c>
      <c r="G662" s="27">
        <v>0.105</v>
      </c>
      <c r="H662" s="26"/>
      <c r="I662" s="28">
        <f>E662*F662*(1+G662)+H662</f>
        <v>69886.999949000005</v>
      </c>
      <c r="J662" s="23" t="s">
        <v>355</v>
      </c>
      <c r="K662" s="1" t="s">
        <v>342</v>
      </c>
    </row>
  </sheetData>
  <sheetProtection sheet="1" objects="1" scenarios="1"/>
  <phoneticPr fontId="8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4F95-1FDC-4976-B156-7B92794503E8}">
  <dimension ref="A1:S190"/>
  <sheetViews>
    <sheetView topLeftCell="A173" zoomScaleNormal="100" workbookViewId="0">
      <selection activeCell="G187" sqref="G187"/>
    </sheetView>
  </sheetViews>
  <sheetFormatPr baseColWidth="10" defaultColWidth="11.42578125" defaultRowHeight="15" x14ac:dyDescent="0.25"/>
  <cols>
    <col min="1" max="1" width="13.42578125" customWidth="1"/>
    <col min="2" max="2" width="13.5703125" customWidth="1"/>
    <col min="3" max="3" width="15.42578125" customWidth="1"/>
    <col min="4" max="4" width="14" customWidth="1"/>
    <col min="5" max="5" width="7.7109375" customWidth="1"/>
    <col min="6" max="6" width="11.28515625" customWidth="1"/>
    <col min="7" max="7" width="18.5703125" customWidth="1"/>
    <col min="8" max="8" width="9.5703125" customWidth="1"/>
    <col min="9" max="9" width="7.7109375" customWidth="1"/>
    <col min="10" max="10" width="8.140625" customWidth="1"/>
    <col min="11" max="11" width="10.140625" customWidth="1"/>
    <col min="12" max="12" width="18.140625" customWidth="1"/>
    <col min="13" max="13" width="15.42578125" bestFit="1" customWidth="1"/>
    <col min="14" max="14" width="15.5703125" bestFit="1" customWidth="1"/>
    <col min="15" max="15" width="16.42578125" bestFit="1" customWidth="1"/>
    <col min="16" max="16" width="14" customWidth="1"/>
    <col min="17" max="17" width="15.42578125" bestFit="1" customWidth="1"/>
    <col min="18" max="18" width="16.5703125" bestFit="1" customWidth="1"/>
  </cols>
  <sheetData>
    <row r="1" spans="1:19" ht="38.25" x14ac:dyDescent="0.25">
      <c r="A1" s="17" t="s">
        <v>0</v>
      </c>
      <c r="B1" s="17" t="s">
        <v>1</v>
      </c>
      <c r="C1" s="17" t="s">
        <v>2</v>
      </c>
      <c r="D1" s="17" t="s">
        <v>619</v>
      </c>
      <c r="E1" s="17" t="s">
        <v>620</v>
      </c>
      <c r="F1" s="17" t="s">
        <v>621</v>
      </c>
      <c r="G1" s="17" t="s">
        <v>622</v>
      </c>
      <c r="H1" s="17" t="s">
        <v>334</v>
      </c>
      <c r="I1" s="17" t="s">
        <v>623</v>
      </c>
      <c r="J1" s="17" t="s">
        <v>624</v>
      </c>
      <c r="K1" s="17" t="s">
        <v>625</v>
      </c>
      <c r="L1" s="17" t="s">
        <v>6</v>
      </c>
      <c r="M1" s="17" t="s">
        <v>626</v>
      </c>
      <c r="N1" s="17" t="s">
        <v>627</v>
      </c>
      <c r="O1" s="17" t="s">
        <v>628</v>
      </c>
      <c r="P1" s="17" t="s">
        <v>629</v>
      </c>
      <c r="Q1" s="17" t="s">
        <v>630</v>
      </c>
      <c r="R1" s="17" t="s">
        <v>337</v>
      </c>
      <c r="S1" s="18" t="s">
        <v>631</v>
      </c>
    </row>
    <row r="2" spans="1:19" x14ac:dyDescent="0.25">
      <c r="A2" s="89" t="s">
        <v>90</v>
      </c>
      <c r="B2" s="40">
        <v>45709</v>
      </c>
      <c r="C2" s="88" t="s">
        <v>632</v>
      </c>
      <c r="D2" s="40" t="s">
        <v>633</v>
      </c>
      <c r="E2" s="40" t="s">
        <v>634</v>
      </c>
      <c r="F2" s="60" t="s">
        <v>57</v>
      </c>
      <c r="G2" s="41" t="s">
        <v>635</v>
      </c>
      <c r="H2" s="42">
        <v>55.670099999999998</v>
      </c>
      <c r="I2" s="42" t="s">
        <v>636</v>
      </c>
      <c r="J2" s="43"/>
      <c r="K2" s="43"/>
      <c r="L2" s="44" t="s">
        <v>637</v>
      </c>
      <c r="M2" s="43">
        <v>1094.3788999999999</v>
      </c>
      <c r="N2" s="45">
        <f>COMBUSTIBLE_REMYFACT[[#This Row],[CANTIDAD]]*COMBUSTIBLE_REMYFACT[[#This Row],[PRECIO UNITARIO]]</f>
        <v>60924.182800889997</v>
      </c>
      <c r="O2" s="46">
        <f>COMBUSTIBLE_REMYFACT[[#This Row],[IMPORTE]]*0.21</f>
        <v>12794.078388186899</v>
      </c>
      <c r="P2" s="45"/>
      <c r="Q2" s="90">
        <v>8259</v>
      </c>
      <c r="R2" s="45">
        <f>COMBUSTIBLE_REMYFACT[[#This Row],[IMPORTE]]+COMBUSTIBLE_REMYFACT[[#This Row],[IVA 21%]]+COMBUSTIBLE_REMYFACT[[#This Row],[IVA 10,5%]]+COMBUSTIBLE_REMYFACT[[#This Row],[IMPUESTOS]]</f>
        <v>81977.261189076904</v>
      </c>
      <c r="S2" s="91" t="s">
        <v>638</v>
      </c>
    </row>
    <row r="3" spans="1:19" x14ac:dyDescent="0.25">
      <c r="A3" s="91" t="s">
        <v>34</v>
      </c>
      <c r="B3" s="40">
        <v>45654</v>
      </c>
      <c r="C3" s="88" t="s">
        <v>105</v>
      </c>
      <c r="D3" s="40" t="s">
        <v>633</v>
      </c>
      <c r="E3" s="40" t="s">
        <v>634</v>
      </c>
      <c r="F3" s="60">
        <v>28404</v>
      </c>
      <c r="G3" s="41" t="s">
        <v>639</v>
      </c>
      <c r="H3" s="42">
        <v>72</v>
      </c>
      <c r="I3" s="42" t="s">
        <v>636</v>
      </c>
      <c r="J3" s="43" t="s">
        <v>407</v>
      </c>
      <c r="K3" s="43" t="s">
        <v>640</v>
      </c>
      <c r="L3" s="44" t="s">
        <v>641</v>
      </c>
      <c r="M3" s="45">
        <v>1248.52</v>
      </c>
      <c r="N3" s="45">
        <f>COMBUSTIBLE_REMYFACT[[#This Row],[CANTIDAD]]*COMBUSTIBLE_REMYFACT[[#This Row],[PRECIO UNITARIO]]</f>
        <v>89893.440000000002</v>
      </c>
      <c r="O3" s="46">
        <f>COMBUSTIBLE_REMYFACT[[#This Row],[IMPORTE]]*0.21</f>
        <v>18877.6224</v>
      </c>
      <c r="P3" s="45"/>
      <c r="Q3" s="90">
        <v>6143.04</v>
      </c>
      <c r="R3" s="45">
        <f>COMBUSTIBLE_REMYFACT[[#This Row],[IMPORTE]]+COMBUSTIBLE_REMYFACT[[#This Row],[IVA 21%]]+COMBUSTIBLE_REMYFACT[[#This Row],[IVA 10,5%]]+COMBUSTIBLE_REMYFACT[[#This Row],[IMPUESTOS]]</f>
        <v>114914.10239999999</v>
      </c>
      <c r="S3" s="91" t="s">
        <v>638</v>
      </c>
    </row>
    <row r="4" spans="1:19" x14ac:dyDescent="0.25">
      <c r="A4" s="40" t="s">
        <v>34</v>
      </c>
      <c r="B4" s="40">
        <v>45654</v>
      </c>
      <c r="C4" s="88" t="s">
        <v>105</v>
      </c>
      <c r="D4" s="40" t="s">
        <v>633</v>
      </c>
      <c r="E4" s="40" t="s">
        <v>634</v>
      </c>
      <c r="F4" s="60">
        <v>28382</v>
      </c>
      <c r="G4" s="41" t="s">
        <v>642</v>
      </c>
      <c r="H4" s="42">
        <v>20</v>
      </c>
      <c r="I4" s="42" t="s">
        <v>636</v>
      </c>
      <c r="J4" s="43" t="s">
        <v>355</v>
      </c>
      <c r="K4" s="43"/>
      <c r="L4" s="44" t="s">
        <v>641</v>
      </c>
      <c r="M4" s="45">
        <v>977.85</v>
      </c>
      <c r="N4" s="45">
        <f>COMBUSTIBLE_REMYFACT[[#This Row],[CANTIDAD]]*COMBUSTIBLE_REMYFACT[[#This Row],[PRECIO UNITARIO]]</f>
        <v>19557</v>
      </c>
      <c r="O4" s="46">
        <f>COMBUSTIBLE_REMYFACT[[#This Row],[IMPORTE]]*0.21</f>
        <v>4106.97</v>
      </c>
      <c r="P4" s="45"/>
      <c r="Q4" s="90">
        <v>6143.04</v>
      </c>
      <c r="R4" s="45">
        <f>COMBUSTIBLE_REMYFACT[[#This Row],[IMPORTE]]+COMBUSTIBLE_REMYFACT[[#This Row],[IVA 21%]]+COMBUSTIBLE_REMYFACT[[#This Row],[IVA 10,5%]]+COMBUSTIBLE_REMYFACT[[#This Row],[IMPUESTOS]]</f>
        <v>29807.010000000002</v>
      </c>
      <c r="S4" s="91" t="s">
        <v>638</v>
      </c>
    </row>
    <row r="5" spans="1:19" x14ac:dyDescent="0.25">
      <c r="A5" s="40" t="s">
        <v>34</v>
      </c>
      <c r="B5" s="40">
        <v>45638</v>
      </c>
      <c r="C5" s="88" t="s">
        <v>105</v>
      </c>
      <c r="D5" s="40" t="s">
        <v>633</v>
      </c>
      <c r="E5" s="40" t="s">
        <v>634</v>
      </c>
      <c r="F5" s="92">
        <v>29196</v>
      </c>
      <c r="G5" s="41" t="s">
        <v>642</v>
      </c>
      <c r="H5" s="42">
        <v>20</v>
      </c>
      <c r="I5" s="42" t="s">
        <v>636</v>
      </c>
      <c r="J5" s="43" t="s">
        <v>341</v>
      </c>
      <c r="K5" s="43"/>
      <c r="L5" s="44" t="s">
        <v>641</v>
      </c>
      <c r="M5" s="45">
        <v>977.85</v>
      </c>
      <c r="N5" s="45">
        <f>COMBUSTIBLE_REMYFACT[[#This Row],[CANTIDAD]]*COMBUSTIBLE_REMYFACT[[#This Row],[PRECIO UNITARIO]]</f>
        <v>19557</v>
      </c>
      <c r="O5" s="46">
        <f>COMBUSTIBLE_REMYFACT[[#This Row],[IMPORTE]]*0.21</f>
        <v>4106.97</v>
      </c>
      <c r="P5" s="45"/>
      <c r="Q5" s="90">
        <v>6143.04</v>
      </c>
      <c r="R5" s="45">
        <f>COMBUSTIBLE_REMYFACT[[#This Row],[IMPORTE]]+COMBUSTIBLE_REMYFACT[[#This Row],[IVA 21%]]+COMBUSTIBLE_REMYFACT[[#This Row],[IVA 10,5%]]+COMBUSTIBLE_REMYFACT[[#This Row],[IMPUESTOS]]</f>
        <v>29807.010000000002</v>
      </c>
      <c r="S5" s="91" t="s">
        <v>638</v>
      </c>
    </row>
    <row r="6" spans="1:19" x14ac:dyDescent="0.25">
      <c r="A6" s="40" t="str">
        <f>"ENERO 2025"</f>
        <v>ENERO 2025</v>
      </c>
      <c r="B6" s="40">
        <v>45662</v>
      </c>
      <c r="C6" s="88" t="s">
        <v>105</v>
      </c>
      <c r="D6" s="40" t="s">
        <v>633</v>
      </c>
      <c r="E6" s="40" t="s">
        <v>634</v>
      </c>
      <c r="F6" s="92">
        <v>28785</v>
      </c>
      <c r="G6" s="41" t="s">
        <v>639</v>
      </c>
      <c r="H6" s="42">
        <v>61.5</v>
      </c>
      <c r="I6" s="42" t="s">
        <v>636</v>
      </c>
      <c r="J6" s="43" t="s">
        <v>407</v>
      </c>
      <c r="K6" s="43" t="s">
        <v>640</v>
      </c>
      <c r="L6" s="44" t="s">
        <v>641</v>
      </c>
      <c r="M6" s="45">
        <v>1248.52</v>
      </c>
      <c r="N6" s="45">
        <f>COMBUSTIBLE_REMYFACT[[#This Row],[CANTIDAD]]*COMBUSTIBLE_REMYFACT[[#This Row],[PRECIO UNITARIO]]</f>
        <v>76783.98</v>
      </c>
      <c r="O6" s="46">
        <f>COMBUSTIBLE_REMYFACT[[#This Row],[IMPORTE]]*0.21</f>
        <v>16124.635799999998</v>
      </c>
      <c r="P6" s="45"/>
      <c r="Q6" s="90">
        <v>6143.04</v>
      </c>
      <c r="R6" s="45">
        <f>COMBUSTIBLE_REMYFACT[[#This Row],[IMPORTE]]+COMBUSTIBLE_REMYFACT[[#This Row],[IVA 21%]]+COMBUSTIBLE_REMYFACT[[#This Row],[IVA 10,5%]]+COMBUSTIBLE_REMYFACT[[#This Row],[IMPUESTOS]]</f>
        <v>99051.655799999993</v>
      </c>
      <c r="S6" s="91" t="s">
        <v>638</v>
      </c>
    </row>
    <row r="7" spans="1:19" x14ac:dyDescent="0.25">
      <c r="A7" s="40" t="s">
        <v>87</v>
      </c>
      <c r="B7" s="40">
        <v>45677</v>
      </c>
      <c r="C7" s="88" t="s">
        <v>105</v>
      </c>
      <c r="D7" s="40" t="s">
        <v>633</v>
      </c>
      <c r="E7" s="40" t="s">
        <v>634</v>
      </c>
      <c r="F7" s="92">
        <v>29623</v>
      </c>
      <c r="G7" s="41" t="s">
        <v>642</v>
      </c>
      <c r="H7" s="42">
        <v>20</v>
      </c>
      <c r="I7" s="42" t="s">
        <v>636</v>
      </c>
      <c r="J7" s="43" t="s">
        <v>355</v>
      </c>
      <c r="K7" s="43"/>
      <c r="L7" s="44" t="s">
        <v>641</v>
      </c>
      <c r="M7" s="45">
        <v>977.85</v>
      </c>
      <c r="N7" s="45">
        <f>COMBUSTIBLE_REMYFACT[[#This Row],[CANTIDAD]]*COMBUSTIBLE_REMYFACT[[#This Row],[PRECIO UNITARIO]]</f>
        <v>19557</v>
      </c>
      <c r="O7" s="46">
        <f>COMBUSTIBLE_REMYFACT[[#This Row],[IMPORTE]]*0.21</f>
        <v>4106.97</v>
      </c>
      <c r="P7" s="45"/>
      <c r="Q7" s="90">
        <v>6143.04</v>
      </c>
      <c r="R7" s="45">
        <f>COMBUSTIBLE_REMYFACT[[#This Row],[IMPORTE]]+COMBUSTIBLE_REMYFACT[[#This Row],[IVA 21%]]+COMBUSTIBLE_REMYFACT[[#This Row],[IVA 10,5%]]+COMBUSTIBLE_REMYFACT[[#This Row],[IMPUESTOS]]</f>
        <v>29807.010000000002</v>
      </c>
      <c r="S7" s="91" t="s">
        <v>638</v>
      </c>
    </row>
    <row r="8" spans="1:19" x14ac:dyDescent="0.25">
      <c r="A8" s="40" t="s">
        <v>87</v>
      </c>
      <c r="B8" s="40">
        <v>45680</v>
      </c>
      <c r="C8" s="88" t="s">
        <v>105</v>
      </c>
      <c r="D8" s="40" t="s">
        <v>633</v>
      </c>
      <c r="E8" s="40" t="s">
        <v>634</v>
      </c>
      <c r="F8" s="92">
        <v>29798</v>
      </c>
      <c r="G8" s="41" t="s">
        <v>642</v>
      </c>
      <c r="H8" s="42">
        <v>20.2</v>
      </c>
      <c r="I8" s="42" t="s">
        <v>636</v>
      </c>
      <c r="J8" s="43"/>
      <c r="K8" s="43"/>
      <c r="L8" s="44" t="s">
        <v>641</v>
      </c>
      <c r="M8" s="45">
        <v>977.85</v>
      </c>
      <c r="N8" s="45">
        <f>COMBUSTIBLE_REMYFACT[[#This Row],[CANTIDAD]]*COMBUSTIBLE_REMYFACT[[#This Row],[PRECIO UNITARIO]]</f>
        <v>19752.57</v>
      </c>
      <c r="O8" s="46">
        <f>COMBUSTIBLE_REMYFACT[[#This Row],[IMPORTE]]*0.21</f>
        <v>4148.0396999999994</v>
      </c>
      <c r="P8" s="45"/>
      <c r="Q8" s="90">
        <v>6143.04</v>
      </c>
      <c r="R8" s="45">
        <f>COMBUSTIBLE_REMYFACT[[#This Row],[IMPORTE]]+COMBUSTIBLE_REMYFACT[[#This Row],[IVA 21%]]+COMBUSTIBLE_REMYFACT[[#This Row],[IVA 10,5%]]+COMBUSTIBLE_REMYFACT[[#This Row],[IMPUESTOS]]</f>
        <v>30043.649700000002</v>
      </c>
      <c r="S8" s="91" t="s">
        <v>638</v>
      </c>
    </row>
    <row r="9" spans="1:19" x14ac:dyDescent="0.25">
      <c r="A9" s="40" t="s">
        <v>87</v>
      </c>
      <c r="B9" s="40">
        <v>45663</v>
      </c>
      <c r="C9" s="88" t="s">
        <v>105</v>
      </c>
      <c r="D9" s="40" t="s">
        <v>633</v>
      </c>
      <c r="E9" s="40" t="s">
        <v>634</v>
      </c>
      <c r="F9" s="92">
        <v>28814</v>
      </c>
      <c r="G9" s="41" t="s">
        <v>642</v>
      </c>
      <c r="H9" s="42">
        <v>30</v>
      </c>
      <c r="I9" s="42" t="s">
        <v>636</v>
      </c>
      <c r="J9" s="43" t="s">
        <v>355</v>
      </c>
      <c r="K9" s="43"/>
      <c r="L9" s="44" t="s">
        <v>641</v>
      </c>
      <c r="M9" s="45">
        <v>977.85</v>
      </c>
      <c r="N9" s="45">
        <f>COMBUSTIBLE_REMYFACT[[#This Row],[CANTIDAD]]*COMBUSTIBLE_REMYFACT[[#This Row],[PRECIO UNITARIO]]</f>
        <v>29335.5</v>
      </c>
      <c r="O9" s="46">
        <f>COMBUSTIBLE_REMYFACT[[#This Row],[IMPORTE]]*0.21</f>
        <v>6160.4549999999999</v>
      </c>
      <c r="P9" s="45"/>
      <c r="Q9" s="90">
        <v>6143.04</v>
      </c>
      <c r="R9" s="45">
        <f>COMBUSTIBLE_REMYFACT[[#This Row],[IMPORTE]]+COMBUSTIBLE_REMYFACT[[#This Row],[IVA 21%]]+COMBUSTIBLE_REMYFACT[[#This Row],[IVA 10,5%]]+COMBUSTIBLE_REMYFACT[[#This Row],[IMPUESTOS]]</f>
        <v>41638.995000000003</v>
      </c>
      <c r="S9" s="91" t="s">
        <v>638</v>
      </c>
    </row>
    <row r="10" spans="1:19" x14ac:dyDescent="0.25">
      <c r="A10" s="40" t="s">
        <v>87</v>
      </c>
      <c r="B10" s="40">
        <v>45665</v>
      </c>
      <c r="C10" s="88" t="s">
        <v>105</v>
      </c>
      <c r="D10" s="40" t="s">
        <v>633</v>
      </c>
      <c r="E10" s="40" t="s">
        <v>634</v>
      </c>
      <c r="F10" s="92">
        <v>28989</v>
      </c>
      <c r="G10" s="41" t="s">
        <v>642</v>
      </c>
      <c r="H10" s="42">
        <v>20</v>
      </c>
      <c r="I10" s="42" t="s">
        <v>636</v>
      </c>
      <c r="J10" s="43" t="s">
        <v>341</v>
      </c>
      <c r="K10" s="43"/>
      <c r="L10" s="44" t="s">
        <v>641</v>
      </c>
      <c r="M10" s="45">
        <v>977.85</v>
      </c>
      <c r="N10" s="45">
        <f>COMBUSTIBLE_REMYFACT[[#This Row],[CANTIDAD]]*COMBUSTIBLE_REMYFACT[[#This Row],[PRECIO UNITARIO]]</f>
        <v>19557</v>
      </c>
      <c r="O10" s="46">
        <f>COMBUSTIBLE_REMYFACT[[#This Row],[IMPORTE]]*0.21</f>
        <v>4106.97</v>
      </c>
      <c r="P10" s="45"/>
      <c r="Q10" s="90">
        <v>6143.04</v>
      </c>
      <c r="R10" s="45">
        <f>COMBUSTIBLE_REMYFACT[[#This Row],[IMPORTE]]+COMBUSTIBLE_REMYFACT[[#This Row],[IVA 21%]]+COMBUSTIBLE_REMYFACT[[#This Row],[IVA 10,5%]]+COMBUSTIBLE_REMYFACT[[#This Row],[IMPUESTOS]]</f>
        <v>29807.010000000002</v>
      </c>
      <c r="S10" s="91" t="s">
        <v>638</v>
      </c>
    </row>
    <row r="11" spans="1:19" x14ac:dyDescent="0.25">
      <c r="A11" s="40" t="s">
        <v>87</v>
      </c>
      <c r="B11" s="40">
        <v>45672</v>
      </c>
      <c r="C11" s="88" t="s">
        <v>105</v>
      </c>
      <c r="D11" s="40" t="s">
        <v>633</v>
      </c>
      <c r="E11" s="40" t="s">
        <v>634</v>
      </c>
      <c r="F11" s="92">
        <v>29385</v>
      </c>
      <c r="G11" s="41" t="s">
        <v>642</v>
      </c>
      <c r="H11" s="42">
        <v>15</v>
      </c>
      <c r="I11" s="42" t="s">
        <v>636</v>
      </c>
      <c r="J11" s="43" t="s">
        <v>341</v>
      </c>
      <c r="K11" s="43"/>
      <c r="L11" s="44" t="s">
        <v>641</v>
      </c>
      <c r="M11" s="45">
        <v>977.85</v>
      </c>
      <c r="N11" s="45">
        <f>COMBUSTIBLE_REMYFACT[[#This Row],[CANTIDAD]]*COMBUSTIBLE_REMYFACT[[#This Row],[PRECIO UNITARIO]]</f>
        <v>14667.75</v>
      </c>
      <c r="O11" s="46">
        <f>COMBUSTIBLE_REMYFACT[[#This Row],[IMPORTE]]*0.21</f>
        <v>3080.2275</v>
      </c>
      <c r="P11" s="45"/>
      <c r="Q11" s="90">
        <v>6143.04</v>
      </c>
      <c r="R11" s="45">
        <f>COMBUSTIBLE_REMYFACT[[#This Row],[IMPORTE]]+COMBUSTIBLE_REMYFACT[[#This Row],[IVA 21%]]+COMBUSTIBLE_REMYFACT[[#This Row],[IVA 10,5%]]+COMBUSTIBLE_REMYFACT[[#This Row],[IMPUESTOS]]</f>
        <v>23891.017500000002</v>
      </c>
      <c r="S11" s="91" t="s">
        <v>638</v>
      </c>
    </row>
    <row r="12" spans="1:19" x14ac:dyDescent="0.25">
      <c r="A12" s="40" t="s">
        <v>87</v>
      </c>
      <c r="B12" s="40">
        <v>45675</v>
      </c>
      <c r="C12" s="88" t="s">
        <v>105</v>
      </c>
      <c r="D12" s="40" t="s">
        <v>633</v>
      </c>
      <c r="E12" s="40" t="s">
        <v>634</v>
      </c>
      <c r="F12" s="92">
        <v>29574</v>
      </c>
      <c r="G12" s="41" t="s">
        <v>642</v>
      </c>
      <c r="H12" s="42">
        <v>47.6</v>
      </c>
      <c r="I12" s="42" t="s">
        <v>636</v>
      </c>
      <c r="J12" s="43" t="s">
        <v>355</v>
      </c>
      <c r="K12" s="43"/>
      <c r="L12" s="44" t="s">
        <v>641</v>
      </c>
      <c r="M12" s="45">
        <v>977.85</v>
      </c>
      <c r="N12" s="45">
        <f>COMBUSTIBLE_REMYFACT[[#This Row],[CANTIDAD]]*COMBUSTIBLE_REMYFACT[[#This Row],[PRECIO UNITARIO]]</f>
        <v>46545.66</v>
      </c>
      <c r="O12" s="46">
        <f>COMBUSTIBLE_REMYFACT[[#This Row],[IMPORTE]]*0.21</f>
        <v>9774.588600000001</v>
      </c>
      <c r="P12" s="45"/>
      <c r="Q12" s="90">
        <v>6143.04</v>
      </c>
      <c r="R12" s="45">
        <f>COMBUSTIBLE_REMYFACT[[#This Row],[IMPORTE]]+COMBUSTIBLE_REMYFACT[[#This Row],[IVA 21%]]+COMBUSTIBLE_REMYFACT[[#This Row],[IVA 10,5%]]+COMBUSTIBLE_REMYFACT[[#This Row],[IMPUESTOS]]</f>
        <v>62463.288600000007</v>
      </c>
      <c r="S12" s="91" t="s">
        <v>638</v>
      </c>
    </row>
    <row r="13" spans="1:19" x14ac:dyDescent="0.25">
      <c r="A13" s="40" t="s">
        <v>87</v>
      </c>
      <c r="B13" s="40">
        <v>45683</v>
      </c>
      <c r="C13" s="88" t="s">
        <v>105</v>
      </c>
      <c r="D13" s="40" t="s">
        <v>633</v>
      </c>
      <c r="E13" s="40" t="s">
        <v>634</v>
      </c>
      <c r="F13" s="92">
        <v>29963</v>
      </c>
      <c r="G13" s="41" t="s">
        <v>642</v>
      </c>
      <c r="H13" s="42">
        <v>44</v>
      </c>
      <c r="I13" s="42" t="s">
        <v>636</v>
      </c>
      <c r="J13" s="43" t="s">
        <v>355</v>
      </c>
      <c r="K13" s="43"/>
      <c r="L13" s="44" t="s">
        <v>641</v>
      </c>
      <c r="M13" s="45">
        <v>977.85</v>
      </c>
      <c r="N13" s="45">
        <f>COMBUSTIBLE_REMYFACT[[#This Row],[CANTIDAD]]*COMBUSTIBLE_REMYFACT[[#This Row],[PRECIO UNITARIO]]</f>
        <v>43025.4</v>
      </c>
      <c r="O13" s="46">
        <f>COMBUSTIBLE_REMYFACT[[#This Row],[IMPORTE]]*0.21</f>
        <v>9035.3340000000007</v>
      </c>
      <c r="P13" s="45"/>
      <c r="Q13" s="90">
        <v>6143.04</v>
      </c>
      <c r="R13" s="45">
        <f>COMBUSTIBLE_REMYFACT[[#This Row],[IMPORTE]]+COMBUSTIBLE_REMYFACT[[#This Row],[IVA 21%]]+COMBUSTIBLE_REMYFACT[[#This Row],[IVA 10,5%]]+COMBUSTIBLE_REMYFACT[[#This Row],[IMPUESTOS]]</f>
        <v>58203.774000000005</v>
      </c>
      <c r="S13" s="91" t="s">
        <v>638</v>
      </c>
    </row>
    <row r="14" spans="1:19" x14ac:dyDescent="0.25">
      <c r="A14" s="40" t="s">
        <v>87</v>
      </c>
      <c r="B14" s="40">
        <v>45658</v>
      </c>
      <c r="C14" s="88" t="s">
        <v>105</v>
      </c>
      <c r="D14" s="40" t="s">
        <v>633</v>
      </c>
      <c r="E14" s="40" t="s">
        <v>634</v>
      </c>
      <c r="F14" s="92">
        <v>28535</v>
      </c>
      <c r="G14" s="41" t="s">
        <v>642</v>
      </c>
      <c r="H14" s="42">
        <v>30</v>
      </c>
      <c r="I14" s="42" t="s">
        <v>636</v>
      </c>
      <c r="J14" s="43" t="s">
        <v>355</v>
      </c>
      <c r="K14" s="43"/>
      <c r="L14" s="44" t="s">
        <v>641</v>
      </c>
      <c r="M14" s="45">
        <v>977.85</v>
      </c>
      <c r="N14" s="45">
        <f>COMBUSTIBLE_REMYFACT[[#This Row],[CANTIDAD]]*COMBUSTIBLE_REMYFACT[[#This Row],[PRECIO UNITARIO]]</f>
        <v>29335.5</v>
      </c>
      <c r="O14" s="46">
        <f>COMBUSTIBLE_REMYFACT[[#This Row],[IMPORTE]]*0.21</f>
        <v>6160.4549999999999</v>
      </c>
      <c r="P14" s="45"/>
      <c r="Q14" s="90">
        <f t="shared" ref="Q14" si="0">73716.48/12</f>
        <v>6143.04</v>
      </c>
      <c r="R14" s="45">
        <f>COMBUSTIBLE_REMYFACT[[#This Row],[IMPORTE]]+COMBUSTIBLE_REMYFACT[[#This Row],[IVA 21%]]+COMBUSTIBLE_REMYFACT[[#This Row],[IVA 10,5%]]+COMBUSTIBLE_REMYFACT[[#This Row],[IMPUESTOS]]</f>
        <v>41638.995000000003</v>
      </c>
      <c r="S14" s="91" t="s">
        <v>638</v>
      </c>
    </row>
    <row r="15" spans="1:19" x14ac:dyDescent="0.25">
      <c r="A15" s="40" t="s">
        <v>87</v>
      </c>
      <c r="B15" s="40">
        <v>45688</v>
      </c>
      <c r="C15" s="88" t="s">
        <v>107</v>
      </c>
      <c r="D15" s="40" t="s">
        <v>633</v>
      </c>
      <c r="E15" s="40" t="s">
        <v>634</v>
      </c>
      <c r="F15" s="92">
        <v>30252</v>
      </c>
      <c r="G15" s="41" t="s">
        <v>642</v>
      </c>
      <c r="H15" s="42">
        <v>20</v>
      </c>
      <c r="I15" s="42" t="s">
        <v>636</v>
      </c>
      <c r="J15" s="43"/>
      <c r="K15" s="43"/>
      <c r="L15" s="44" t="s">
        <v>641</v>
      </c>
      <c r="M15" s="45">
        <v>1032.23</v>
      </c>
      <c r="N15" s="45">
        <f>COMBUSTIBLE_REMYFACT[[#This Row],[CANTIDAD]]*COMBUSTIBLE_REMYFACT[[#This Row],[PRECIO UNITARIO]]</f>
        <v>20644.599999999999</v>
      </c>
      <c r="O15" s="46">
        <f>COMBUSTIBLE_REMYFACT[[#This Row],[IMPORTE]]*0.21</f>
        <v>4335.366</v>
      </c>
      <c r="P15" s="45"/>
      <c r="Q15" s="45">
        <f>78723/14</f>
        <v>5623.0714285714284</v>
      </c>
      <c r="R15" s="45">
        <f>COMBUSTIBLE_REMYFACT[[#This Row],[IMPORTE]]+COMBUSTIBLE_REMYFACT[[#This Row],[IVA 21%]]+COMBUSTIBLE_REMYFACT[[#This Row],[IVA 10,5%]]+COMBUSTIBLE_REMYFACT[[#This Row],[IMPUESTOS]]</f>
        <v>30603.037428571428</v>
      </c>
      <c r="S15" s="91" t="s">
        <v>638</v>
      </c>
    </row>
    <row r="16" spans="1:19" x14ac:dyDescent="0.25">
      <c r="A16" s="40" t="s">
        <v>90</v>
      </c>
      <c r="B16" s="40">
        <v>45689</v>
      </c>
      <c r="C16" s="88" t="s">
        <v>107</v>
      </c>
      <c r="D16" s="40" t="s">
        <v>633</v>
      </c>
      <c r="E16" s="40" t="s">
        <v>634</v>
      </c>
      <c r="F16" s="92">
        <v>30279</v>
      </c>
      <c r="G16" s="41" t="s">
        <v>642</v>
      </c>
      <c r="H16" s="42">
        <v>20</v>
      </c>
      <c r="I16" s="42" t="s">
        <v>636</v>
      </c>
      <c r="J16" s="43" t="s">
        <v>341</v>
      </c>
      <c r="K16" s="43"/>
      <c r="L16" s="44" t="s">
        <v>641</v>
      </c>
      <c r="M16" s="45">
        <v>1032.23</v>
      </c>
      <c r="N16" s="45">
        <f>COMBUSTIBLE_REMYFACT[[#This Row],[CANTIDAD]]*COMBUSTIBLE_REMYFACT[[#This Row],[PRECIO UNITARIO]]</f>
        <v>20644.599999999999</v>
      </c>
      <c r="O16" s="46">
        <f>COMBUSTIBLE_REMYFACT[[#This Row],[IMPORTE]]*0.21</f>
        <v>4335.366</v>
      </c>
      <c r="P16" s="45"/>
      <c r="Q16" s="45">
        <v>5623.0714285714284</v>
      </c>
      <c r="R16" s="45">
        <f>COMBUSTIBLE_REMYFACT[[#This Row],[IMPORTE]]+COMBUSTIBLE_REMYFACT[[#This Row],[IVA 21%]]+COMBUSTIBLE_REMYFACT[[#This Row],[IVA 10,5%]]+COMBUSTIBLE_REMYFACT[[#This Row],[IMPUESTOS]]</f>
        <v>30603.037428571428</v>
      </c>
      <c r="S16" s="91" t="s">
        <v>638</v>
      </c>
    </row>
    <row r="17" spans="1:19" x14ac:dyDescent="0.25">
      <c r="A17" s="40" t="s">
        <v>90</v>
      </c>
      <c r="B17" s="40">
        <v>45689</v>
      </c>
      <c r="C17" s="88" t="s">
        <v>107</v>
      </c>
      <c r="D17" s="40" t="s">
        <v>633</v>
      </c>
      <c r="E17" s="40" t="s">
        <v>634</v>
      </c>
      <c r="F17" s="92">
        <v>30279</v>
      </c>
      <c r="G17" s="41" t="s">
        <v>642</v>
      </c>
      <c r="H17" s="42">
        <v>47</v>
      </c>
      <c r="I17" s="42" t="s">
        <v>636</v>
      </c>
      <c r="J17" s="43" t="s">
        <v>407</v>
      </c>
      <c r="K17" s="43" t="s">
        <v>643</v>
      </c>
      <c r="L17" s="44" t="s">
        <v>641</v>
      </c>
      <c r="M17" s="45">
        <v>1032.23</v>
      </c>
      <c r="N17" s="45">
        <f>COMBUSTIBLE_REMYFACT[[#This Row],[CANTIDAD]]*COMBUSTIBLE_REMYFACT[[#This Row],[PRECIO UNITARIO]]</f>
        <v>48514.81</v>
      </c>
      <c r="O17" s="46">
        <f>COMBUSTIBLE_REMYFACT[[#This Row],[IMPORTE]]*0.21</f>
        <v>10188.1101</v>
      </c>
      <c r="P17" s="45"/>
      <c r="Q17" s="45">
        <v>5623.0714285714284</v>
      </c>
      <c r="R17" s="45">
        <f>COMBUSTIBLE_REMYFACT[[#This Row],[IMPORTE]]+COMBUSTIBLE_REMYFACT[[#This Row],[IVA 21%]]+COMBUSTIBLE_REMYFACT[[#This Row],[IVA 10,5%]]+COMBUSTIBLE_REMYFACT[[#This Row],[IMPUESTOS]]</f>
        <v>64325.991528571423</v>
      </c>
      <c r="S17" s="91" t="s">
        <v>638</v>
      </c>
    </row>
    <row r="18" spans="1:19" x14ac:dyDescent="0.25">
      <c r="A18" s="40" t="s">
        <v>90</v>
      </c>
      <c r="B18" s="40">
        <v>45691</v>
      </c>
      <c r="C18" s="88" t="s">
        <v>107</v>
      </c>
      <c r="D18" s="40" t="s">
        <v>633</v>
      </c>
      <c r="E18" s="40" t="s">
        <v>634</v>
      </c>
      <c r="F18" s="92">
        <v>30342</v>
      </c>
      <c r="G18" s="41" t="s">
        <v>642</v>
      </c>
      <c r="H18" s="42">
        <v>40</v>
      </c>
      <c r="I18" s="42" t="s">
        <v>636</v>
      </c>
      <c r="J18" s="43"/>
      <c r="K18" s="43"/>
      <c r="L18" s="44" t="s">
        <v>641</v>
      </c>
      <c r="M18" s="45">
        <v>1032.23</v>
      </c>
      <c r="N18" s="45">
        <f>COMBUSTIBLE_REMYFACT[[#This Row],[CANTIDAD]]*COMBUSTIBLE_REMYFACT[[#This Row],[PRECIO UNITARIO]]</f>
        <v>41289.199999999997</v>
      </c>
      <c r="O18" s="46">
        <f>COMBUSTIBLE_REMYFACT[[#This Row],[IMPORTE]]*0.21</f>
        <v>8670.732</v>
      </c>
      <c r="P18" s="45"/>
      <c r="Q18" s="45">
        <v>5623.0714285714284</v>
      </c>
      <c r="R18" s="45">
        <f>COMBUSTIBLE_REMYFACT[[#This Row],[IMPORTE]]+COMBUSTIBLE_REMYFACT[[#This Row],[IVA 21%]]+COMBUSTIBLE_REMYFACT[[#This Row],[IVA 10,5%]]+COMBUSTIBLE_REMYFACT[[#This Row],[IMPUESTOS]]</f>
        <v>55583.003428571428</v>
      </c>
      <c r="S18" s="91" t="s">
        <v>638</v>
      </c>
    </row>
    <row r="19" spans="1:19" x14ac:dyDescent="0.25">
      <c r="A19" s="40" t="s">
        <v>90</v>
      </c>
      <c r="B19" s="40">
        <v>45694</v>
      </c>
      <c r="C19" s="88" t="s">
        <v>107</v>
      </c>
      <c r="D19" s="40" t="s">
        <v>633</v>
      </c>
      <c r="E19" s="40" t="s">
        <v>634</v>
      </c>
      <c r="F19" s="92">
        <v>30525</v>
      </c>
      <c r="G19" s="41" t="s">
        <v>642</v>
      </c>
      <c r="H19" s="42">
        <v>20</v>
      </c>
      <c r="I19" s="42" t="s">
        <v>636</v>
      </c>
      <c r="J19" s="43"/>
      <c r="K19" s="43"/>
      <c r="L19" s="44" t="s">
        <v>641</v>
      </c>
      <c r="M19" s="45">
        <v>1032.23</v>
      </c>
      <c r="N19" s="45">
        <f>COMBUSTIBLE_REMYFACT[[#This Row],[CANTIDAD]]*COMBUSTIBLE_REMYFACT[[#This Row],[PRECIO UNITARIO]]</f>
        <v>20644.599999999999</v>
      </c>
      <c r="O19" s="46">
        <f>COMBUSTIBLE_REMYFACT[[#This Row],[IMPORTE]]*0.21</f>
        <v>4335.366</v>
      </c>
      <c r="P19" s="45"/>
      <c r="Q19" s="45">
        <v>5623.0714285714284</v>
      </c>
      <c r="R19" s="45">
        <f>COMBUSTIBLE_REMYFACT[[#This Row],[IMPORTE]]+COMBUSTIBLE_REMYFACT[[#This Row],[IVA 21%]]+COMBUSTIBLE_REMYFACT[[#This Row],[IVA 10,5%]]+COMBUSTIBLE_REMYFACT[[#This Row],[IMPUESTOS]]</f>
        <v>30603.037428571428</v>
      </c>
      <c r="S19" s="91" t="s">
        <v>638</v>
      </c>
    </row>
    <row r="20" spans="1:19" x14ac:dyDescent="0.25">
      <c r="A20" s="40" t="s">
        <v>90</v>
      </c>
      <c r="B20" s="40">
        <v>45697</v>
      </c>
      <c r="C20" s="88" t="s">
        <v>107</v>
      </c>
      <c r="D20" s="40" t="s">
        <v>633</v>
      </c>
      <c r="E20" s="40" t="s">
        <v>634</v>
      </c>
      <c r="F20" s="92">
        <v>30643</v>
      </c>
      <c r="G20" s="41" t="s">
        <v>639</v>
      </c>
      <c r="H20" s="42">
        <v>81</v>
      </c>
      <c r="I20" s="42" t="s">
        <v>636</v>
      </c>
      <c r="J20" s="43"/>
      <c r="K20" s="43"/>
      <c r="L20" s="44" t="s">
        <v>641</v>
      </c>
      <c r="M20" s="45">
        <v>1313.85</v>
      </c>
      <c r="N20" s="45">
        <f>COMBUSTIBLE_REMYFACT[[#This Row],[CANTIDAD]]*COMBUSTIBLE_REMYFACT[[#This Row],[PRECIO UNITARIO]]</f>
        <v>106421.84999999999</v>
      </c>
      <c r="O20" s="46">
        <f>COMBUSTIBLE_REMYFACT[[#This Row],[IMPORTE]]*0.21</f>
        <v>22348.588499999998</v>
      </c>
      <c r="P20" s="45"/>
      <c r="Q20" s="45">
        <v>5623.0714285714284</v>
      </c>
      <c r="R20" s="45">
        <f>COMBUSTIBLE_REMYFACT[[#This Row],[IMPORTE]]+COMBUSTIBLE_REMYFACT[[#This Row],[IVA 21%]]+COMBUSTIBLE_REMYFACT[[#This Row],[IVA 10,5%]]+COMBUSTIBLE_REMYFACT[[#This Row],[IMPUESTOS]]</f>
        <v>134393.50992857141</v>
      </c>
      <c r="S20" s="91" t="s">
        <v>638</v>
      </c>
    </row>
    <row r="21" spans="1:19" x14ac:dyDescent="0.25">
      <c r="A21" s="40" t="s">
        <v>90</v>
      </c>
      <c r="B21" s="40">
        <v>45695</v>
      </c>
      <c r="C21" s="88" t="s">
        <v>107</v>
      </c>
      <c r="D21" s="40" t="s">
        <v>633</v>
      </c>
      <c r="E21" s="40" t="s">
        <v>634</v>
      </c>
      <c r="F21" s="92">
        <v>30563</v>
      </c>
      <c r="G21" s="41" t="s">
        <v>644</v>
      </c>
      <c r="H21" s="42">
        <v>1</v>
      </c>
      <c r="I21" s="42" t="s">
        <v>645</v>
      </c>
      <c r="J21" s="43"/>
      <c r="K21" s="43"/>
      <c r="L21" s="44" t="s">
        <v>641</v>
      </c>
      <c r="M21" s="45">
        <v>104132.23</v>
      </c>
      <c r="N21" s="45">
        <f>COMBUSTIBLE_REMYFACT[[#This Row],[CANTIDAD]]*COMBUSTIBLE_REMYFACT[[#This Row],[PRECIO UNITARIO]]</f>
        <v>104132.23</v>
      </c>
      <c r="O21" s="46">
        <f>COMBUSTIBLE_REMYFACT[[#This Row],[IMPORTE]]*0.21</f>
        <v>21867.7683</v>
      </c>
      <c r="P21" s="45"/>
      <c r="Q21" s="45">
        <v>5623.0714285714284</v>
      </c>
      <c r="R21" s="45">
        <f>COMBUSTIBLE_REMYFACT[[#This Row],[IMPORTE]]+COMBUSTIBLE_REMYFACT[[#This Row],[IVA 21%]]+COMBUSTIBLE_REMYFACT[[#This Row],[IVA 10,5%]]+COMBUSTIBLE_REMYFACT[[#This Row],[IMPUESTOS]]</f>
        <v>131623.06972857143</v>
      </c>
      <c r="S21" s="91" t="s">
        <v>638</v>
      </c>
    </row>
    <row r="22" spans="1:19" x14ac:dyDescent="0.25">
      <c r="A22" s="40" t="s">
        <v>90</v>
      </c>
      <c r="B22" s="40">
        <v>45695</v>
      </c>
      <c r="C22" s="88" t="s">
        <v>107</v>
      </c>
      <c r="D22" s="40" t="s">
        <v>633</v>
      </c>
      <c r="E22" s="40" t="s">
        <v>634</v>
      </c>
      <c r="F22" s="92">
        <v>30562</v>
      </c>
      <c r="G22" s="41" t="s">
        <v>642</v>
      </c>
      <c r="H22" s="42">
        <v>10</v>
      </c>
      <c r="I22" s="42" t="s">
        <v>636</v>
      </c>
      <c r="J22" s="43"/>
      <c r="K22" s="43"/>
      <c r="L22" s="44" t="s">
        <v>641</v>
      </c>
      <c r="M22" s="45">
        <v>1032.23</v>
      </c>
      <c r="N22" s="45">
        <f>COMBUSTIBLE_REMYFACT[[#This Row],[CANTIDAD]]*COMBUSTIBLE_REMYFACT[[#This Row],[PRECIO UNITARIO]]</f>
        <v>10322.299999999999</v>
      </c>
      <c r="O22" s="46">
        <f>COMBUSTIBLE_REMYFACT[[#This Row],[IMPORTE]]*0.21</f>
        <v>2167.683</v>
      </c>
      <c r="P22" s="45"/>
      <c r="Q22" s="45">
        <v>5623.0714285714284</v>
      </c>
      <c r="R22" s="45">
        <f>COMBUSTIBLE_REMYFACT[[#This Row],[IMPORTE]]+COMBUSTIBLE_REMYFACT[[#This Row],[IVA 21%]]+COMBUSTIBLE_REMYFACT[[#This Row],[IVA 10,5%]]+COMBUSTIBLE_REMYFACT[[#This Row],[IMPUESTOS]]</f>
        <v>18113.054428571428</v>
      </c>
      <c r="S22" s="91" t="s">
        <v>638</v>
      </c>
    </row>
    <row r="23" spans="1:19" x14ac:dyDescent="0.25">
      <c r="A23" s="40" t="s">
        <v>90</v>
      </c>
      <c r="B23" s="40">
        <v>45696</v>
      </c>
      <c r="C23" s="88" t="s">
        <v>107</v>
      </c>
      <c r="D23" s="40" t="s">
        <v>633</v>
      </c>
      <c r="E23" s="40" t="s">
        <v>634</v>
      </c>
      <c r="F23" s="92">
        <v>30588</v>
      </c>
      <c r="G23" s="41" t="s">
        <v>642</v>
      </c>
      <c r="H23" s="42">
        <v>44</v>
      </c>
      <c r="I23" s="42" t="s">
        <v>636</v>
      </c>
      <c r="J23" s="43" t="s">
        <v>646</v>
      </c>
      <c r="K23" s="43" t="s">
        <v>643</v>
      </c>
      <c r="L23" s="44" t="s">
        <v>641</v>
      </c>
      <c r="M23" s="45">
        <v>1032.23</v>
      </c>
      <c r="N23" s="45">
        <f>COMBUSTIBLE_REMYFACT[[#This Row],[CANTIDAD]]*COMBUSTIBLE_REMYFACT[[#This Row],[PRECIO UNITARIO]]</f>
        <v>45418.12</v>
      </c>
      <c r="O23" s="46">
        <f>COMBUSTIBLE_REMYFACT[[#This Row],[IMPORTE]]*0.21</f>
        <v>9537.8052000000007</v>
      </c>
      <c r="P23" s="45"/>
      <c r="Q23" s="45">
        <v>5623.0714285714284</v>
      </c>
      <c r="R23" s="45">
        <f>COMBUSTIBLE_REMYFACT[[#This Row],[IMPORTE]]+COMBUSTIBLE_REMYFACT[[#This Row],[IVA 21%]]+COMBUSTIBLE_REMYFACT[[#This Row],[IVA 10,5%]]+COMBUSTIBLE_REMYFACT[[#This Row],[IMPUESTOS]]</f>
        <v>60578.996628571433</v>
      </c>
      <c r="S23" s="91" t="s">
        <v>638</v>
      </c>
    </row>
    <row r="24" spans="1:19" x14ac:dyDescent="0.25">
      <c r="A24" s="40" t="s">
        <v>90</v>
      </c>
      <c r="B24" s="40">
        <v>45708</v>
      </c>
      <c r="C24" s="88" t="s">
        <v>107</v>
      </c>
      <c r="D24" s="40" t="s">
        <v>633</v>
      </c>
      <c r="E24" s="40" t="s">
        <v>634</v>
      </c>
      <c r="F24" s="92">
        <v>31237</v>
      </c>
      <c r="G24" s="41" t="s">
        <v>642</v>
      </c>
      <c r="H24" s="42">
        <v>15</v>
      </c>
      <c r="I24" s="42" t="s">
        <v>636</v>
      </c>
      <c r="J24" s="43" t="s">
        <v>646</v>
      </c>
      <c r="K24" s="43" t="s">
        <v>643</v>
      </c>
      <c r="L24" s="44" t="s">
        <v>641</v>
      </c>
      <c r="M24" s="45">
        <v>1032.23</v>
      </c>
      <c r="N24" s="45">
        <f>COMBUSTIBLE_REMYFACT[[#This Row],[CANTIDAD]]*COMBUSTIBLE_REMYFACT[[#This Row],[PRECIO UNITARIO]]</f>
        <v>15483.45</v>
      </c>
      <c r="O24" s="46">
        <f>COMBUSTIBLE_REMYFACT[[#This Row],[IMPORTE]]*0.21</f>
        <v>3251.5245</v>
      </c>
      <c r="P24" s="45"/>
      <c r="Q24" s="45">
        <v>5623.0714285714284</v>
      </c>
      <c r="R24" s="45">
        <f>COMBUSTIBLE_REMYFACT[[#This Row],[IMPORTE]]+COMBUSTIBLE_REMYFACT[[#This Row],[IVA 21%]]+COMBUSTIBLE_REMYFACT[[#This Row],[IVA 10,5%]]+COMBUSTIBLE_REMYFACT[[#This Row],[IMPUESTOS]]</f>
        <v>24358.045928571428</v>
      </c>
      <c r="S24" s="91" t="s">
        <v>638</v>
      </c>
    </row>
    <row r="25" spans="1:19" x14ac:dyDescent="0.25">
      <c r="A25" s="40" t="s">
        <v>90</v>
      </c>
      <c r="B25" s="40">
        <v>45710</v>
      </c>
      <c r="C25" s="88" t="s">
        <v>107</v>
      </c>
      <c r="D25" s="40" t="s">
        <v>633</v>
      </c>
      <c r="E25" s="40" t="s">
        <v>634</v>
      </c>
      <c r="F25" s="92">
        <v>31358</v>
      </c>
      <c r="G25" s="41" t="s">
        <v>642</v>
      </c>
      <c r="H25" s="42">
        <v>20</v>
      </c>
      <c r="I25" s="42" t="s">
        <v>636</v>
      </c>
      <c r="J25" s="43" t="s">
        <v>646</v>
      </c>
      <c r="K25" s="43" t="s">
        <v>643</v>
      </c>
      <c r="L25" s="44" t="s">
        <v>641</v>
      </c>
      <c r="M25" s="45">
        <v>1032.23</v>
      </c>
      <c r="N25" s="45">
        <f>COMBUSTIBLE_REMYFACT[[#This Row],[CANTIDAD]]*COMBUSTIBLE_REMYFACT[[#This Row],[PRECIO UNITARIO]]</f>
        <v>20644.599999999999</v>
      </c>
      <c r="O25" s="46">
        <f>COMBUSTIBLE_REMYFACT[[#This Row],[IMPORTE]]*0.21</f>
        <v>4335.366</v>
      </c>
      <c r="P25" s="45"/>
      <c r="Q25" s="45">
        <v>5623.0714285714284</v>
      </c>
      <c r="R25" s="45">
        <f>COMBUSTIBLE_REMYFACT[[#This Row],[IMPORTE]]+COMBUSTIBLE_REMYFACT[[#This Row],[IVA 21%]]+COMBUSTIBLE_REMYFACT[[#This Row],[IVA 10,5%]]+COMBUSTIBLE_REMYFACT[[#This Row],[IMPUESTOS]]</f>
        <v>30603.037428571428</v>
      </c>
      <c r="S25" s="91" t="s">
        <v>638</v>
      </c>
    </row>
    <row r="26" spans="1:19" x14ac:dyDescent="0.25">
      <c r="A26" s="40" t="s">
        <v>90</v>
      </c>
      <c r="B26" s="40">
        <v>45710</v>
      </c>
      <c r="C26" s="88" t="s">
        <v>107</v>
      </c>
      <c r="D26" s="40" t="s">
        <v>633</v>
      </c>
      <c r="E26" s="40" t="s">
        <v>634</v>
      </c>
      <c r="F26" s="92">
        <v>31370</v>
      </c>
      <c r="G26" s="41" t="s">
        <v>639</v>
      </c>
      <c r="H26" s="42">
        <v>50</v>
      </c>
      <c r="I26" s="42" t="s">
        <v>636</v>
      </c>
      <c r="J26" s="43" t="s">
        <v>341</v>
      </c>
      <c r="K26" s="43"/>
      <c r="L26" s="44" t="s">
        <v>641</v>
      </c>
      <c r="M26" s="45">
        <v>1313.85</v>
      </c>
      <c r="N26" s="45">
        <f>COMBUSTIBLE_REMYFACT[[#This Row],[CANTIDAD]]*COMBUSTIBLE_REMYFACT[[#This Row],[PRECIO UNITARIO]]</f>
        <v>65692.5</v>
      </c>
      <c r="O26" s="46">
        <f>COMBUSTIBLE_REMYFACT[[#This Row],[IMPORTE]]*0.21</f>
        <v>13795.424999999999</v>
      </c>
      <c r="P26" s="45"/>
      <c r="Q26" s="45">
        <v>5623.0714285714284</v>
      </c>
      <c r="R26" s="45">
        <f>COMBUSTIBLE_REMYFACT[[#This Row],[IMPORTE]]+COMBUSTIBLE_REMYFACT[[#This Row],[IVA 21%]]+COMBUSTIBLE_REMYFACT[[#This Row],[IVA 10,5%]]+COMBUSTIBLE_REMYFACT[[#This Row],[IMPUESTOS]]</f>
        <v>85110.996428571438</v>
      </c>
      <c r="S26" s="91" t="s">
        <v>638</v>
      </c>
    </row>
    <row r="27" spans="1:19" x14ac:dyDescent="0.25">
      <c r="A27" s="40" t="s">
        <v>90</v>
      </c>
      <c r="B27" s="40">
        <v>45712</v>
      </c>
      <c r="C27" s="88" t="s">
        <v>107</v>
      </c>
      <c r="D27" s="40" t="s">
        <v>633</v>
      </c>
      <c r="E27" s="40" t="s">
        <v>634</v>
      </c>
      <c r="F27" s="92">
        <v>31461</v>
      </c>
      <c r="G27" s="41" t="s">
        <v>639</v>
      </c>
      <c r="H27" s="42">
        <v>49.5</v>
      </c>
      <c r="I27" s="42" t="s">
        <v>636</v>
      </c>
      <c r="J27" s="43"/>
      <c r="K27" s="43"/>
      <c r="L27" s="44" t="s">
        <v>641</v>
      </c>
      <c r="M27" s="45">
        <v>1313.85</v>
      </c>
      <c r="N27" s="45">
        <f>COMBUSTIBLE_REMYFACT[[#This Row],[CANTIDAD]]*COMBUSTIBLE_REMYFACT[[#This Row],[PRECIO UNITARIO]]</f>
        <v>65035.574999999997</v>
      </c>
      <c r="O27" s="46">
        <f>COMBUSTIBLE_REMYFACT[[#This Row],[IMPORTE]]*0.21</f>
        <v>13657.470749999999</v>
      </c>
      <c r="P27" s="45"/>
      <c r="Q27" s="45">
        <v>5623.0714285714284</v>
      </c>
      <c r="R27" s="45">
        <f>COMBUSTIBLE_REMYFACT[[#This Row],[IMPORTE]]+COMBUSTIBLE_REMYFACT[[#This Row],[IVA 21%]]+COMBUSTIBLE_REMYFACT[[#This Row],[IVA 10,5%]]+COMBUSTIBLE_REMYFACT[[#This Row],[IMPUESTOS]]</f>
        <v>84316.117178571425</v>
      </c>
      <c r="S27" s="91" t="s">
        <v>638</v>
      </c>
    </row>
    <row r="28" spans="1:19" x14ac:dyDescent="0.25">
      <c r="A28" s="40" t="s">
        <v>90</v>
      </c>
      <c r="B28" s="40">
        <v>45712</v>
      </c>
      <c r="C28" s="88" t="s">
        <v>107</v>
      </c>
      <c r="D28" s="40" t="s">
        <v>633</v>
      </c>
      <c r="E28" s="40" t="s">
        <v>634</v>
      </c>
      <c r="F28" s="92">
        <v>31461</v>
      </c>
      <c r="G28" s="41" t="s">
        <v>642</v>
      </c>
      <c r="H28" s="42">
        <v>20</v>
      </c>
      <c r="I28" s="42" t="s">
        <v>636</v>
      </c>
      <c r="J28" s="43"/>
      <c r="K28" s="43"/>
      <c r="L28" s="44" t="s">
        <v>641</v>
      </c>
      <c r="M28" s="45">
        <v>1032.23</v>
      </c>
      <c r="N28" s="45">
        <f>COMBUSTIBLE_REMYFACT[[#This Row],[CANTIDAD]]*COMBUSTIBLE_REMYFACT[[#This Row],[PRECIO UNITARIO]]</f>
        <v>20644.599999999999</v>
      </c>
      <c r="O28" s="46">
        <f>COMBUSTIBLE_REMYFACT[[#This Row],[IMPORTE]]*0.21</f>
        <v>4335.366</v>
      </c>
      <c r="P28" s="45"/>
      <c r="Q28" s="45">
        <v>5623.0714285714284</v>
      </c>
      <c r="R28" s="45">
        <f>COMBUSTIBLE_REMYFACT[[#This Row],[IMPORTE]]+COMBUSTIBLE_REMYFACT[[#This Row],[IVA 21%]]+COMBUSTIBLE_REMYFACT[[#This Row],[IVA 10,5%]]+COMBUSTIBLE_REMYFACT[[#This Row],[IMPUESTOS]]</f>
        <v>30603.037428571428</v>
      </c>
      <c r="S28" s="91" t="s">
        <v>638</v>
      </c>
    </row>
    <row r="29" spans="1:19" x14ac:dyDescent="0.25">
      <c r="A29" s="40" t="s">
        <v>77</v>
      </c>
      <c r="B29" s="40">
        <v>45725</v>
      </c>
      <c r="C29" s="88" t="s">
        <v>123</v>
      </c>
      <c r="D29" s="40" t="s">
        <v>633</v>
      </c>
      <c r="E29" s="40" t="s">
        <v>634</v>
      </c>
      <c r="F29" s="92">
        <v>32090</v>
      </c>
      <c r="G29" s="41" t="s">
        <v>639</v>
      </c>
      <c r="H29" s="42">
        <v>57</v>
      </c>
      <c r="I29" s="42" t="s">
        <v>636</v>
      </c>
      <c r="J29" s="43"/>
      <c r="K29" s="43"/>
      <c r="L29" s="44" t="s">
        <v>641</v>
      </c>
      <c r="M29" s="45">
        <v>1300.48</v>
      </c>
      <c r="N29" s="45">
        <f>COMBUSTIBLE_REMYFACT[[#This Row],[CANTIDAD]]*COMBUSTIBLE_REMYFACT[[#This Row],[PRECIO UNITARIO]]</f>
        <v>74127.360000000001</v>
      </c>
      <c r="O29" s="46">
        <f>COMBUSTIBLE_REMYFACT[[#This Row],[IMPORTE]]*0.21</f>
        <v>15566.7456</v>
      </c>
      <c r="P29" s="45"/>
      <c r="Q29" s="45">
        <v>6803.3955555555549</v>
      </c>
      <c r="R29" s="45">
        <f>COMBUSTIBLE_REMYFACT[[#This Row],[IMPORTE]]+COMBUSTIBLE_REMYFACT[[#This Row],[IVA 21%]]+COMBUSTIBLE_REMYFACT[[#This Row],[IVA 10,5%]]+COMBUSTIBLE_REMYFACT[[#This Row],[IMPUESTOS]]</f>
        <v>96497.501155555554</v>
      </c>
      <c r="S29" s="91" t="s">
        <v>638</v>
      </c>
    </row>
    <row r="30" spans="1:19" x14ac:dyDescent="0.25">
      <c r="A30" s="40" t="s">
        <v>77</v>
      </c>
      <c r="B30" s="40"/>
      <c r="C30" s="88" t="s">
        <v>123</v>
      </c>
      <c r="D30" s="40"/>
      <c r="E30" s="40"/>
      <c r="F30" s="60">
        <v>32097</v>
      </c>
      <c r="G30" s="41" t="s">
        <v>639</v>
      </c>
      <c r="H30" s="42">
        <v>15.66</v>
      </c>
      <c r="I30" s="42" t="s">
        <v>636</v>
      </c>
      <c r="J30" s="43"/>
      <c r="K30" s="43"/>
      <c r="L30" s="44" t="s">
        <v>641</v>
      </c>
      <c r="M30" s="45">
        <v>1300.48</v>
      </c>
      <c r="N30" s="45">
        <f>COMBUSTIBLE_REMYFACT[[#This Row],[CANTIDAD]]*COMBUSTIBLE_REMYFACT[[#This Row],[PRECIO UNITARIO]]</f>
        <v>20365.516800000001</v>
      </c>
      <c r="O30" s="46">
        <f>COMBUSTIBLE_REMYFACT[[#This Row],[IMPORTE]]*0.21</f>
        <v>4276.7585280000003</v>
      </c>
      <c r="P30" s="45"/>
      <c r="Q30" s="45">
        <v>6803.3955555555549</v>
      </c>
      <c r="R30" s="45">
        <f>COMBUSTIBLE_REMYFACT[[#This Row],[IMPORTE]]+COMBUSTIBLE_REMYFACT[[#This Row],[IVA 21%]]+COMBUSTIBLE_REMYFACT[[#This Row],[IVA 10,5%]]+COMBUSTIBLE_REMYFACT[[#This Row],[IMPUESTOS]]</f>
        <v>31445.670883555558</v>
      </c>
      <c r="S30" s="91" t="s">
        <v>638</v>
      </c>
    </row>
    <row r="31" spans="1:19" x14ac:dyDescent="0.25">
      <c r="A31" s="40" t="s">
        <v>77</v>
      </c>
      <c r="B31" s="40">
        <v>45742</v>
      </c>
      <c r="C31" s="88" t="s">
        <v>123</v>
      </c>
      <c r="D31" s="40" t="s">
        <v>633</v>
      </c>
      <c r="E31" s="40" t="s">
        <v>634</v>
      </c>
      <c r="F31" s="92">
        <v>33013</v>
      </c>
      <c r="G31" s="41" t="s">
        <v>644</v>
      </c>
      <c r="H31" s="42">
        <v>1</v>
      </c>
      <c r="I31" s="42" t="s">
        <v>636</v>
      </c>
      <c r="J31" s="43"/>
      <c r="K31" s="43"/>
      <c r="L31" s="44" t="s">
        <v>641</v>
      </c>
      <c r="M31" s="45">
        <v>80330.58</v>
      </c>
      <c r="N31" s="45">
        <f>COMBUSTIBLE_REMYFACT[[#This Row],[CANTIDAD]]*COMBUSTIBLE_REMYFACT[[#This Row],[PRECIO UNITARIO]]</f>
        <v>80330.58</v>
      </c>
      <c r="O31" s="46">
        <v>16869.4218</v>
      </c>
      <c r="P31" s="45"/>
      <c r="Q31" s="45">
        <v>6803.3955555555549</v>
      </c>
      <c r="R31" s="45">
        <f>COMBUSTIBLE_REMYFACT[[#This Row],[IMPORTE]]+COMBUSTIBLE_REMYFACT[[#This Row],[IVA 21%]]+COMBUSTIBLE_REMYFACT[[#This Row],[IVA 10,5%]]+COMBUSTIBLE_REMYFACT[[#This Row],[IMPUESTOS]]</f>
        <v>104003.39735555556</v>
      </c>
      <c r="S31" s="91" t="s">
        <v>638</v>
      </c>
    </row>
    <row r="32" spans="1:19" x14ac:dyDescent="0.25">
      <c r="A32" s="40" t="s">
        <v>77</v>
      </c>
      <c r="B32" s="40">
        <v>45726</v>
      </c>
      <c r="C32" s="88" t="s">
        <v>123</v>
      </c>
      <c r="D32" s="40" t="s">
        <v>633</v>
      </c>
      <c r="E32" s="40" t="s">
        <v>634</v>
      </c>
      <c r="F32" s="92">
        <v>32176</v>
      </c>
      <c r="G32" s="41" t="s">
        <v>642</v>
      </c>
      <c r="H32" s="42">
        <v>45</v>
      </c>
      <c r="I32" s="42" t="s">
        <v>636</v>
      </c>
      <c r="J32" s="43"/>
      <c r="K32" s="43"/>
      <c r="L32" s="44" t="s">
        <v>641</v>
      </c>
      <c r="M32" s="45">
        <v>1020</v>
      </c>
      <c r="N32" s="45">
        <f>COMBUSTIBLE_REMYFACT[[#This Row],[CANTIDAD]]*COMBUSTIBLE_REMYFACT[[#This Row],[PRECIO UNITARIO]]</f>
        <v>45900</v>
      </c>
      <c r="O32" s="46">
        <f>COMBUSTIBLE_REMYFACT[[#This Row],[IMPORTE]]*0.21</f>
        <v>9639</v>
      </c>
      <c r="P32" s="45"/>
      <c r="Q32" s="45">
        <v>6803.3955555555549</v>
      </c>
      <c r="R32" s="45">
        <f>COMBUSTIBLE_REMYFACT[[#This Row],[IMPORTE]]+COMBUSTIBLE_REMYFACT[[#This Row],[IVA 21%]]+COMBUSTIBLE_REMYFACT[[#This Row],[IVA 10,5%]]+COMBUSTIBLE_REMYFACT[[#This Row],[IMPUESTOS]]</f>
        <v>62342.395555555559</v>
      </c>
      <c r="S32" s="91" t="s">
        <v>638</v>
      </c>
    </row>
    <row r="33" spans="1:19" x14ac:dyDescent="0.25">
      <c r="A33" s="40" t="s">
        <v>77</v>
      </c>
      <c r="B33" s="40">
        <v>45738</v>
      </c>
      <c r="C33" s="88" t="s">
        <v>123</v>
      </c>
      <c r="D33" s="40" t="s">
        <v>633</v>
      </c>
      <c r="E33" s="40" t="s">
        <v>634</v>
      </c>
      <c r="F33" s="92">
        <v>32843</v>
      </c>
      <c r="G33" s="41" t="s">
        <v>642</v>
      </c>
      <c r="H33" s="42">
        <v>20</v>
      </c>
      <c r="I33" s="42" t="s">
        <v>636</v>
      </c>
      <c r="J33" s="43"/>
      <c r="K33" s="43"/>
      <c r="L33" s="44" t="s">
        <v>641</v>
      </c>
      <c r="M33" s="45">
        <v>1020</v>
      </c>
      <c r="N33" s="45">
        <f>COMBUSTIBLE_REMYFACT[[#This Row],[CANTIDAD]]*COMBUSTIBLE_REMYFACT[[#This Row],[PRECIO UNITARIO]]</f>
        <v>20400</v>
      </c>
      <c r="O33" s="46">
        <f>COMBUSTIBLE_REMYFACT[[#This Row],[IMPORTE]]*0.21</f>
        <v>4284</v>
      </c>
      <c r="P33" s="45"/>
      <c r="Q33" s="45">
        <v>6803.3955555555549</v>
      </c>
      <c r="R33" s="45">
        <f>COMBUSTIBLE_REMYFACT[[#This Row],[IMPORTE]]+COMBUSTIBLE_REMYFACT[[#This Row],[IVA 21%]]+COMBUSTIBLE_REMYFACT[[#This Row],[IVA 10,5%]]+COMBUSTIBLE_REMYFACT[[#This Row],[IMPUESTOS]]</f>
        <v>31487.395555555555</v>
      </c>
      <c r="S33" s="91" t="s">
        <v>638</v>
      </c>
    </row>
    <row r="34" spans="1:19" x14ac:dyDescent="0.25">
      <c r="A34" s="40" t="s">
        <v>77</v>
      </c>
      <c r="B34" s="40">
        <v>45738</v>
      </c>
      <c r="C34" s="88" t="s">
        <v>123</v>
      </c>
      <c r="D34" s="40" t="s">
        <v>633</v>
      </c>
      <c r="E34" s="40" t="s">
        <v>634</v>
      </c>
      <c r="F34" s="92">
        <v>32843</v>
      </c>
      <c r="G34" s="41" t="s">
        <v>639</v>
      </c>
      <c r="H34" s="42">
        <v>62</v>
      </c>
      <c r="I34" s="42" t="s">
        <v>636</v>
      </c>
      <c r="J34" s="43"/>
      <c r="K34" s="43"/>
      <c r="L34" s="44" t="s">
        <v>641</v>
      </c>
      <c r="M34" s="45">
        <v>1300.48</v>
      </c>
      <c r="N34" s="45">
        <f>COMBUSTIBLE_REMYFACT[[#This Row],[CANTIDAD]]*COMBUSTIBLE_REMYFACT[[#This Row],[PRECIO UNITARIO]]</f>
        <v>80629.759999999995</v>
      </c>
      <c r="O34" s="46">
        <f>COMBUSTIBLE_REMYFACT[[#This Row],[IMPORTE]]*0.21</f>
        <v>16932.249599999999</v>
      </c>
      <c r="P34" s="45"/>
      <c r="Q34" s="45">
        <v>6803.3955555555549</v>
      </c>
      <c r="R34" s="45">
        <f>COMBUSTIBLE_REMYFACT[[#This Row],[IMPORTE]]+COMBUSTIBLE_REMYFACT[[#This Row],[IVA 21%]]+COMBUSTIBLE_REMYFACT[[#This Row],[IVA 10,5%]]+COMBUSTIBLE_REMYFACT[[#This Row],[IMPUESTOS]]</f>
        <v>104365.40515555555</v>
      </c>
      <c r="S34" s="91" t="s">
        <v>638</v>
      </c>
    </row>
    <row r="35" spans="1:19" x14ac:dyDescent="0.25">
      <c r="A35" s="40" t="s">
        <v>77</v>
      </c>
      <c r="B35" s="40">
        <v>45740</v>
      </c>
      <c r="C35" s="88" t="s">
        <v>123</v>
      </c>
      <c r="D35" s="40" t="s">
        <v>633</v>
      </c>
      <c r="E35" s="40" t="s">
        <v>634</v>
      </c>
      <c r="F35" s="92">
        <v>32913</v>
      </c>
      <c r="G35" s="41" t="s">
        <v>639</v>
      </c>
      <c r="H35" s="42">
        <v>57</v>
      </c>
      <c r="I35" s="42" t="s">
        <v>636</v>
      </c>
      <c r="J35" s="43"/>
      <c r="K35" s="43"/>
      <c r="L35" s="44" t="s">
        <v>641</v>
      </c>
      <c r="M35" s="45">
        <v>1300.48</v>
      </c>
      <c r="N35" s="45">
        <f>COMBUSTIBLE_REMYFACT[[#This Row],[CANTIDAD]]*COMBUSTIBLE_REMYFACT[[#This Row],[PRECIO UNITARIO]]</f>
        <v>74127.360000000001</v>
      </c>
      <c r="O35" s="46">
        <f>COMBUSTIBLE_REMYFACT[[#This Row],[IMPORTE]]*0.21</f>
        <v>15566.7456</v>
      </c>
      <c r="P35" s="45"/>
      <c r="Q35" s="45">
        <v>6803.3955555555549</v>
      </c>
      <c r="R35" s="45">
        <f>COMBUSTIBLE_REMYFACT[[#This Row],[IMPORTE]]+COMBUSTIBLE_REMYFACT[[#This Row],[IVA 21%]]+COMBUSTIBLE_REMYFACT[[#This Row],[IVA 10,5%]]+COMBUSTIBLE_REMYFACT[[#This Row],[IMPUESTOS]]</f>
        <v>96497.501155555554</v>
      </c>
      <c r="S35" s="91" t="s">
        <v>638</v>
      </c>
    </row>
    <row r="36" spans="1:19" x14ac:dyDescent="0.25">
      <c r="A36" s="40" t="s">
        <v>77</v>
      </c>
      <c r="B36" s="40">
        <v>45741</v>
      </c>
      <c r="C36" s="88" t="s">
        <v>123</v>
      </c>
      <c r="D36" s="40" t="s">
        <v>633</v>
      </c>
      <c r="E36" s="40" t="s">
        <v>634</v>
      </c>
      <c r="F36" s="92">
        <v>32947</v>
      </c>
      <c r="G36" s="41" t="s">
        <v>642</v>
      </c>
      <c r="H36" s="42">
        <v>45</v>
      </c>
      <c r="I36" s="42" t="s">
        <v>636</v>
      </c>
      <c r="J36" s="43"/>
      <c r="K36" s="43"/>
      <c r="L36" s="44" t="s">
        <v>641</v>
      </c>
      <c r="M36" s="45">
        <v>1020</v>
      </c>
      <c r="N36" s="45">
        <f>COMBUSTIBLE_REMYFACT[[#This Row],[CANTIDAD]]*COMBUSTIBLE_REMYFACT[[#This Row],[PRECIO UNITARIO]]</f>
        <v>45900</v>
      </c>
      <c r="O36" s="46">
        <f>COMBUSTIBLE_REMYFACT[[#This Row],[IMPORTE]]*0.21</f>
        <v>9639</v>
      </c>
      <c r="P36" s="45"/>
      <c r="Q36" s="45">
        <v>6803.3955555555549</v>
      </c>
      <c r="R36" s="45">
        <f>COMBUSTIBLE_REMYFACT[[#This Row],[IMPORTE]]+COMBUSTIBLE_REMYFACT[[#This Row],[IVA 21%]]+COMBUSTIBLE_REMYFACT[[#This Row],[IVA 10,5%]]+COMBUSTIBLE_REMYFACT[[#This Row],[IMPUESTOS]]</f>
        <v>62342.395555555559</v>
      </c>
      <c r="S36" s="91" t="s">
        <v>638</v>
      </c>
    </row>
    <row r="37" spans="1:19" x14ac:dyDescent="0.25">
      <c r="A37" s="40" t="s">
        <v>77</v>
      </c>
      <c r="B37" s="40">
        <v>45742</v>
      </c>
      <c r="C37" s="88" t="s">
        <v>123</v>
      </c>
      <c r="D37" s="40" t="s">
        <v>633</v>
      </c>
      <c r="E37" s="40" t="s">
        <v>634</v>
      </c>
      <c r="F37" s="92">
        <v>33013</v>
      </c>
      <c r="G37" s="41" t="s">
        <v>647</v>
      </c>
      <c r="H37" s="42">
        <v>55</v>
      </c>
      <c r="I37" s="42" t="s">
        <v>636</v>
      </c>
      <c r="J37" s="43"/>
      <c r="K37" s="43"/>
      <c r="L37" s="44" t="s">
        <v>641</v>
      </c>
      <c r="M37" s="45">
        <v>1078.33</v>
      </c>
      <c r="N37" s="45">
        <f>COMBUSTIBLE_REMYFACT[[#This Row],[CANTIDAD]]*COMBUSTIBLE_REMYFACT[[#This Row],[PRECIO UNITARIO]]</f>
        <v>59308.149999999994</v>
      </c>
      <c r="O37" s="46">
        <f>COMBUSTIBLE_REMYFACT[[#This Row],[IMPORTE]]*0.21</f>
        <v>12454.711499999998</v>
      </c>
      <c r="P37" s="45"/>
      <c r="Q37" s="45">
        <v>6803.3955555555549</v>
      </c>
      <c r="R37" s="45">
        <f>COMBUSTIBLE_REMYFACT[[#This Row],[IMPORTE]]+COMBUSTIBLE_REMYFACT[[#This Row],[IVA 21%]]+COMBUSTIBLE_REMYFACT[[#This Row],[IVA 10,5%]]+COMBUSTIBLE_REMYFACT[[#This Row],[IMPUESTOS]]</f>
        <v>78566.257055555558</v>
      </c>
      <c r="S37" s="91" t="s">
        <v>638</v>
      </c>
    </row>
    <row r="38" spans="1:19" x14ac:dyDescent="0.25">
      <c r="A38" s="40" t="s">
        <v>101</v>
      </c>
      <c r="B38" s="40">
        <v>45750</v>
      </c>
      <c r="C38" s="88" t="s">
        <v>125</v>
      </c>
      <c r="D38" s="40" t="s">
        <v>633</v>
      </c>
      <c r="E38" s="40" t="s">
        <v>634</v>
      </c>
      <c r="F38" s="92">
        <v>33489</v>
      </c>
      <c r="G38" s="41" t="s">
        <v>647</v>
      </c>
      <c r="H38" s="42">
        <v>1500</v>
      </c>
      <c r="I38" s="42" t="s">
        <v>636</v>
      </c>
      <c r="J38" s="43" t="s">
        <v>648</v>
      </c>
      <c r="K38" s="43"/>
      <c r="L38" s="44" t="s">
        <v>641</v>
      </c>
      <c r="M38" s="45">
        <v>965.94</v>
      </c>
      <c r="N38" s="45">
        <f>COMBUSTIBLE_REMYFACT[[#This Row],[CANTIDAD]]*COMBUSTIBLE_REMYFACT[[#This Row],[PRECIO UNITARIO]]</f>
        <v>1448910</v>
      </c>
      <c r="O38" s="46">
        <f>COMBUSTIBLE_REMYFACT[[#This Row],[IMPORTE]]*0.21</f>
        <v>304271.09999999998</v>
      </c>
      <c r="P38" s="45"/>
      <c r="Q38" s="45">
        <v>241818</v>
      </c>
      <c r="R38" s="45">
        <f>COMBUSTIBLE_REMYFACT[[#This Row],[IMPORTE]]+COMBUSTIBLE_REMYFACT[[#This Row],[IVA 21%]]+COMBUSTIBLE_REMYFACT[[#This Row],[IVA 10,5%]]+COMBUSTIBLE_REMYFACT[[#This Row],[IMPUESTOS]]</f>
        <v>1994999.1</v>
      </c>
      <c r="S38" s="91" t="s">
        <v>638</v>
      </c>
    </row>
    <row r="39" spans="1:19" x14ac:dyDescent="0.25">
      <c r="A39" s="40" t="s">
        <v>101</v>
      </c>
      <c r="B39" s="40">
        <v>45767</v>
      </c>
      <c r="C39" s="88" t="s">
        <v>149</v>
      </c>
      <c r="D39" s="40" t="s">
        <v>633</v>
      </c>
      <c r="E39" s="40" t="s">
        <v>634</v>
      </c>
      <c r="F39" s="92">
        <v>34430</v>
      </c>
      <c r="G39" s="41" t="s">
        <v>647</v>
      </c>
      <c r="H39" s="42">
        <v>1500</v>
      </c>
      <c r="I39" s="42" t="s">
        <v>636</v>
      </c>
      <c r="J39" s="43" t="s">
        <v>649</v>
      </c>
      <c r="K39" s="43"/>
      <c r="L39" s="44" t="s">
        <v>641</v>
      </c>
      <c r="M39" s="45">
        <v>982.47</v>
      </c>
      <c r="N39" s="45">
        <f>COMBUSTIBLE_REMYFACT[[#This Row],[CANTIDAD]]*COMBUSTIBLE_REMYFACT[[#This Row],[PRECIO UNITARIO]]</f>
        <v>1473705</v>
      </c>
      <c r="O39" s="46">
        <f>COMBUSTIBLE_REMYFACT[[#This Row],[IMPORTE]]*0.21</f>
        <v>309478.05</v>
      </c>
      <c r="P39" s="45"/>
      <c r="Q39" s="45">
        <v>241818</v>
      </c>
      <c r="R39" s="45">
        <f>COMBUSTIBLE_REMYFACT[[#This Row],[IMPORTE]]+COMBUSTIBLE_REMYFACT[[#This Row],[IVA 21%]]+COMBUSTIBLE_REMYFACT[[#This Row],[IVA 10,5%]]+COMBUSTIBLE_REMYFACT[[#This Row],[IMPUESTOS]]</f>
        <v>2025001.05</v>
      </c>
      <c r="S39" s="91" t="s">
        <v>638</v>
      </c>
    </row>
    <row r="40" spans="1:19" x14ac:dyDescent="0.25">
      <c r="A40" s="40" t="s">
        <v>101</v>
      </c>
      <c r="B40" s="40">
        <v>45758</v>
      </c>
      <c r="C40" s="88" t="s">
        <v>151</v>
      </c>
      <c r="D40" s="40" t="s">
        <v>633</v>
      </c>
      <c r="E40" s="40" t="s">
        <v>634</v>
      </c>
      <c r="F40" s="92">
        <v>33938</v>
      </c>
      <c r="G40" s="41" t="s">
        <v>647</v>
      </c>
      <c r="H40" s="42">
        <v>300</v>
      </c>
      <c r="I40" s="42" t="s">
        <v>636</v>
      </c>
      <c r="J40" s="43" t="s">
        <v>650</v>
      </c>
      <c r="K40" s="43"/>
      <c r="L40" s="44" t="s">
        <v>641</v>
      </c>
      <c r="M40" s="45">
        <v>982.47</v>
      </c>
      <c r="N40" s="45">
        <f>COMBUSTIBLE_REMYFACT[[#This Row],[CANTIDAD]]*COMBUSTIBLE_REMYFACT[[#This Row],[PRECIO UNITARIO]]</f>
        <v>294741</v>
      </c>
      <c r="O40" s="46">
        <f>COMBUSTIBLE_REMYFACT[[#This Row],[IMPORTE]]*0.21</f>
        <v>61895.61</v>
      </c>
      <c r="P40" s="45"/>
      <c r="Q40" s="45">
        <v>48363.6</v>
      </c>
      <c r="R40" s="45">
        <f>COMBUSTIBLE_REMYFACT[[#This Row],[IMPORTE]]+COMBUSTIBLE_REMYFACT[[#This Row],[IVA 21%]]+COMBUSTIBLE_REMYFACT[[#This Row],[IVA 10,5%]]+COMBUSTIBLE_REMYFACT[[#This Row],[IMPUESTOS]]</f>
        <v>405000.20999999996</v>
      </c>
      <c r="S40" s="91" t="s">
        <v>638</v>
      </c>
    </row>
    <row r="41" spans="1:19" x14ac:dyDescent="0.25">
      <c r="A41" s="40" t="str">
        <f t="shared" ref="A41:A56" si="1">"ABRIL 2025"</f>
        <v>ABRIL 2025</v>
      </c>
      <c r="B41" s="40">
        <v>45750</v>
      </c>
      <c r="C41" s="88" t="s">
        <v>651</v>
      </c>
      <c r="D41" s="40" t="s">
        <v>633</v>
      </c>
      <c r="E41" s="40" t="s">
        <v>634</v>
      </c>
      <c r="F41" s="92">
        <v>33427</v>
      </c>
      <c r="G41" s="41" t="s">
        <v>642</v>
      </c>
      <c r="H41" s="42">
        <v>20</v>
      </c>
      <c r="I41" s="42" t="s">
        <v>636</v>
      </c>
      <c r="J41" s="43"/>
      <c r="K41" s="43"/>
      <c r="L41" s="44" t="s">
        <v>641</v>
      </c>
      <c r="M41" s="45">
        <v>1015.78</v>
      </c>
      <c r="N41" s="45">
        <f>COMBUSTIBLE_REMYFACT[[#This Row],[CANTIDAD]]*COMBUSTIBLE_REMYFACT[[#This Row],[PRECIO UNITARIO]]</f>
        <v>20315.599999999999</v>
      </c>
      <c r="O41" s="46">
        <f>COMBUSTIBLE_REMYFACT[[#This Row],[IMPORTE]]*0.21</f>
        <v>4266.2759999999998</v>
      </c>
      <c r="P41" s="45"/>
      <c r="Q41" s="45">
        <f>92247.62/16</f>
        <v>5765.4762499999997</v>
      </c>
      <c r="R41" s="45">
        <f>COMBUSTIBLE_REMYFACT[[#This Row],[IMPORTE]]+COMBUSTIBLE_REMYFACT[[#This Row],[IVA 21%]]+COMBUSTIBLE_REMYFACT[[#This Row],[IVA 10,5%]]+COMBUSTIBLE_REMYFACT[[#This Row],[IMPUESTOS]]</f>
        <v>30347.352249999996</v>
      </c>
      <c r="S41" s="91" t="s">
        <v>638</v>
      </c>
    </row>
    <row r="42" spans="1:19" x14ac:dyDescent="0.25">
      <c r="A42" s="40" t="str">
        <f t="shared" si="1"/>
        <v>ABRIL 2025</v>
      </c>
      <c r="B42" s="40">
        <v>45749</v>
      </c>
      <c r="C42" s="88" t="s">
        <v>651</v>
      </c>
      <c r="D42" s="40" t="s">
        <v>633</v>
      </c>
      <c r="E42" s="40" t="s">
        <v>634</v>
      </c>
      <c r="F42" s="92">
        <v>33380</v>
      </c>
      <c r="G42" s="41" t="s">
        <v>639</v>
      </c>
      <c r="H42" s="42">
        <v>68</v>
      </c>
      <c r="I42" s="42" t="s">
        <v>636</v>
      </c>
      <c r="J42" s="43"/>
      <c r="K42" s="43"/>
      <c r="L42" s="44" t="s">
        <v>641</v>
      </c>
      <c r="M42" s="45">
        <v>1296.8499999999999</v>
      </c>
      <c r="N42" s="45">
        <f>COMBUSTIBLE_REMYFACT[[#This Row],[CANTIDAD]]*COMBUSTIBLE_REMYFACT[[#This Row],[PRECIO UNITARIO]]</f>
        <v>88185.799999999988</v>
      </c>
      <c r="O42" s="46">
        <f>COMBUSTIBLE_REMYFACT[[#This Row],[IMPORTE]]*0.21</f>
        <v>18519.017999999996</v>
      </c>
      <c r="P42" s="45"/>
      <c r="Q42" s="45">
        <v>5765.4762499999997</v>
      </c>
      <c r="R42" s="45">
        <f>COMBUSTIBLE_REMYFACT[[#This Row],[IMPORTE]]+COMBUSTIBLE_REMYFACT[[#This Row],[IVA 21%]]+COMBUSTIBLE_REMYFACT[[#This Row],[IVA 10,5%]]+COMBUSTIBLE_REMYFACT[[#This Row],[IMPUESTOS]]</f>
        <v>112470.29424999998</v>
      </c>
      <c r="S42" s="91" t="s">
        <v>638</v>
      </c>
    </row>
    <row r="43" spans="1:19" x14ac:dyDescent="0.25">
      <c r="A43" s="40" t="str">
        <f t="shared" si="1"/>
        <v>ABRIL 2025</v>
      </c>
      <c r="B43" s="40">
        <v>45750</v>
      </c>
      <c r="C43" s="88" t="s">
        <v>651</v>
      </c>
      <c r="D43" s="40" t="s">
        <v>633</v>
      </c>
      <c r="E43" s="40" t="s">
        <v>634</v>
      </c>
      <c r="F43" s="92">
        <v>33466</v>
      </c>
      <c r="G43" s="41" t="s">
        <v>652</v>
      </c>
      <c r="H43" s="42">
        <v>1</v>
      </c>
      <c r="I43" s="42" t="s">
        <v>636</v>
      </c>
      <c r="J43" s="43"/>
      <c r="K43" s="43"/>
      <c r="L43" s="44" t="s">
        <v>641</v>
      </c>
      <c r="M43" s="45">
        <v>7272.73</v>
      </c>
      <c r="N43" s="45">
        <f>COMBUSTIBLE_REMYFACT[[#This Row],[CANTIDAD]]*COMBUSTIBLE_REMYFACT[[#This Row],[PRECIO UNITARIO]]</f>
        <v>7272.73</v>
      </c>
      <c r="O43" s="46">
        <f>COMBUSTIBLE_REMYFACT[[#This Row],[IMPORTE]]*0.21</f>
        <v>1527.2732999999998</v>
      </c>
      <c r="P43" s="45"/>
      <c r="Q43" s="45">
        <v>5765.4762499999997</v>
      </c>
      <c r="R43" s="45">
        <f>COMBUSTIBLE_REMYFACT[[#This Row],[IMPORTE]]+COMBUSTIBLE_REMYFACT[[#This Row],[IVA 21%]]+COMBUSTIBLE_REMYFACT[[#This Row],[IVA 10,5%]]+COMBUSTIBLE_REMYFACT[[#This Row],[IMPUESTOS]]</f>
        <v>14565.47955</v>
      </c>
      <c r="S43" s="91" t="s">
        <v>638</v>
      </c>
    </row>
    <row r="44" spans="1:19" x14ac:dyDescent="0.25">
      <c r="A44" s="40" t="str">
        <f t="shared" si="1"/>
        <v>ABRIL 2025</v>
      </c>
      <c r="B44" s="40">
        <v>45752</v>
      </c>
      <c r="C44" s="88" t="s">
        <v>651</v>
      </c>
      <c r="D44" s="40" t="s">
        <v>633</v>
      </c>
      <c r="E44" s="40" t="s">
        <v>634</v>
      </c>
      <c r="F44" s="92">
        <v>33573</v>
      </c>
      <c r="G44" s="41" t="s">
        <v>642</v>
      </c>
      <c r="H44" s="42">
        <v>45</v>
      </c>
      <c r="I44" s="42" t="s">
        <v>636</v>
      </c>
      <c r="J44" s="43"/>
      <c r="K44" s="43"/>
      <c r="L44" s="44" t="s">
        <v>641</v>
      </c>
      <c r="M44" s="45">
        <v>1015.78</v>
      </c>
      <c r="N44" s="45">
        <f>COMBUSTIBLE_REMYFACT[[#This Row],[CANTIDAD]]*COMBUSTIBLE_REMYFACT[[#This Row],[PRECIO UNITARIO]]</f>
        <v>45710.1</v>
      </c>
      <c r="O44" s="46">
        <f>COMBUSTIBLE_REMYFACT[[#This Row],[IMPORTE]]*0.21</f>
        <v>9599.1209999999992</v>
      </c>
      <c r="P44" s="45"/>
      <c r="Q44" s="45">
        <v>5765.4762499999997</v>
      </c>
      <c r="R44" s="45">
        <f>COMBUSTIBLE_REMYFACT[[#This Row],[IMPORTE]]+COMBUSTIBLE_REMYFACT[[#This Row],[IVA 21%]]+COMBUSTIBLE_REMYFACT[[#This Row],[IVA 10,5%]]+COMBUSTIBLE_REMYFACT[[#This Row],[IMPUESTOS]]</f>
        <v>61074.697249999997</v>
      </c>
      <c r="S44" s="91" t="s">
        <v>638</v>
      </c>
    </row>
    <row r="45" spans="1:19" x14ac:dyDescent="0.25">
      <c r="A45" s="40" t="str">
        <f t="shared" si="1"/>
        <v>ABRIL 2025</v>
      </c>
      <c r="B45" s="40">
        <v>45753</v>
      </c>
      <c r="C45" s="88" t="s">
        <v>651</v>
      </c>
      <c r="D45" s="40" t="s">
        <v>633</v>
      </c>
      <c r="E45" s="40" t="s">
        <v>634</v>
      </c>
      <c r="F45" s="92">
        <v>33613</v>
      </c>
      <c r="G45" s="41" t="s">
        <v>639</v>
      </c>
      <c r="H45" s="42">
        <v>73</v>
      </c>
      <c r="I45" s="42" t="s">
        <v>636</v>
      </c>
      <c r="J45" s="43"/>
      <c r="K45" s="43"/>
      <c r="L45" s="44" t="s">
        <v>641</v>
      </c>
      <c r="M45" s="45">
        <v>1296.8499999999999</v>
      </c>
      <c r="N45" s="45">
        <f>COMBUSTIBLE_REMYFACT[[#This Row],[CANTIDAD]]*COMBUSTIBLE_REMYFACT[[#This Row],[PRECIO UNITARIO]]</f>
        <v>94670.049999999988</v>
      </c>
      <c r="O45" s="46">
        <f>COMBUSTIBLE_REMYFACT[[#This Row],[IMPORTE]]*0.21</f>
        <v>19880.710499999997</v>
      </c>
      <c r="P45" s="45"/>
      <c r="Q45" s="45">
        <v>5765.4762499999997</v>
      </c>
      <c r="R45" s="45">
        <f>COMBUSTIBLE_REMYFACT[[#This Row],[IMPORTE]]+COMBUSTIBLE_REMYFACT[[#This Row],[IVA 21%]]+COMBUSTIBLE_REMYFACT[[#This Row],[IVA 10,5%]]+COMBUSTIBLE_REMYFACT[[#This Row],[IMPUESTOS]]</f>
        <v>120316.23674999998</v>
      </c>
      <c r="S45" s="91" t="s">
        <v>638</v>
      </c>
    </row>
    <row r="46" spans="1:19" x14ac:dyDescent="0.25">
      <c r="A46" s="40" t="str">
        <f t="shared" si="1"/>
        <v>ABRIL 2025</v>
      </c>
      <c r="B46" s="40">
        <v>45755</v>
      </c>
      <c r="C46" s="88" t="s">
        <v>651</v>
      </c>
      <c r="D46" s="40" t="s">
        <v>633</v>
      </c>
      <c r="E46" s="40" t="s">
        <v>634</v>
      </c>
      <c r="F46" s="92">
        <v>33763</v>
      </c>
      <c r="G46" s="41" t="s">
        <v>639</v>
      </c>
      <c r="H46" s="42">
        <v>65</v>
      </c>
      <c r="I46" s="42" t="s">
        <v>636</v>
      </c>
      <c r="J46" s="43"/>
      <c r="K46" s="43"/>
      <c r="L46" s="44" t="s">
        <v>641</v>
      </c>
      <c r="M46" s="45">
        <v>1296.8499999999999</v>
      </c>
      <c r="N46" s="45">
        <f>COMBUSTIBLE_REMYFACT[[#This Row],[CANTIDAD]]*COMBUSTIBLE_REMYFACT[[#This Row],[PRECIO UNITARIO]]</f>
        <v>84295.25</v>
      </c>
      <c r="O46" s="46">
        <f>COMBUSTIBLE_REMYFACT[[#This Row],[IMPORTE]]*0.21</f>
        <v>17702.002499999999</v>
      </c>
      <c r="P46" s="45"/>
      <c r="Q46" s="45">
        <v>5765.4762499999997</v>
      </c>
      <c r="R46" s="45">
        <f>COMBUSTIBLE_REMYFACT[[#This Row],[IMPORTE]]+COMBUSTIBLE_REMYFACT[[#This Row],[IVA 21%]]+COMBUSTIBLE_REMYFACT[[#This Row],[IVA 10,5%]]+COMBUSTIBLE_REMYFACT[[#This Row],[IMPUESTOS]]</f>
        <v>107762.72875000001</v>
      </c>
      <c r="S46" s="91" t="s">
        <v>638</v>
      </c>
    </row>
    <row r="47" spans="1:19" x14ac:dyDescent="0.25">
      <c r="A47" s="40" t="str">
        <f t="shared" si="1"/>
        <v>ABRIL 2025</v>
      </c>
      <c r="B47" s="40">
        <v>45758</v>
      </c>
      <c r="C47" s="88" t="s">
        <v>651</v>
      </c>
      <c r="D47" s="40" t="s">
        <v>633</v>
      </c>
      <c r="E47" s="40" t="s">
        <v>634</v>
      </c>
      <c r="F47" s="92">
        <v>33963</v>
      </c>
      <c r="G47" s="41" t="s">
        <v>644</v>
      </c>
      <c r="H47" s="42">
        <v>1</v>
      </c>
      <c r="I47" s="42" t="s">
        <v>636</v>
      </c>
      <c r="J47" s="43"/>
      <c r="K47" s="43"/>
      <c r="L47" s="44" t="s">
        <v>641</v>
      </c>
      <c r="M47" s="45">
        <v>90000</v>
      </c>
      <c r="N47" s="45">
        <f>COMBUSTIBLE_REMYFACT[[#This Row],[CANTIDAD]]*COMBUSTIBLE_REMYFACT[[#This Row],[PRECIO UNITARIO]]</f>
        <v>90000</v>
      </c>
      <c r="O47" s="46">
        <f>COMBUSTIBLE_REMYFACT[[#This Row],[IMPORTE]]*0.21</f>
        <v>18900</v>
      </c>
      <c r="P47" s="45"/>
      <c r="Q47" s="45">
        <v>5765.4762499999997</v>
      </c>
      <c r="R47" s="45">
        <f>COMBUSTIBLE_REMYFACT[[#This Row],[IMPORTE]]+COMBUSTIBLE_REMYFACT[[#This Row],[IVA 21%]]+COMBUSTIBLE_REMYFACT[[#This Row],[IVA 10,5%]]+COMBUSTIBLE_REMYFACT[[#This Row],[IMPUESTOS]]</f>
        <v>114665.47625000001</v>
      </c>
      <c r="S47" s="91" t="s">
        <v>638</v>
      </c>
    </row>
    <row r="48" spans="1:19" x14ac:dyDescent="0.25">
      <c r="A48" s="40" t="str">
        <f t="shared" si="1"/>
        <v>ABRIL 2025</v>
      </c>
      <c r="B48" s="40">
        <v>45759</v>
      </c>
      <c r="C48" s="88" t="s">
        <v>651</v>
      </c>
      <c r="D48" s="40" t="s">
        <v>633</v>
      </c>
      <c r="E48" s="40" t="s">
        <v>634</v>
      </c>
      <c r="F48" s="92">
        <v>34021</v>
      </c>
      <c r="G48" s="41" t="s">
        <v>639</v>
      </c>
      <c r="H48" s="42">
        <v>15.41</v>
      </c>
      <c r="I48" s="42" t="s">
        <v>636</v>
      </c>
      <c r="J48" s="43"/>
      <c r="K48" s="43"/>
      <c r="L48" s="44" t="s">
        <v>641</v>
      </c>
      <c r="M48" s="45">
        <v>1296.8499999999999</v>
      </c>
      <c r="N48" s="45">
        <f>COMBUSTIBLE_REMYFACT[[#This Row],[CANTIDAD]]*COMBUSTIBLE_REMYFACT[[#This Row],[PRECIO UNITARIO]]</f>
        <v>19984.458499999997</v>
      </c>
      <c r="O48" s="46">
        <f>COMBUSTIBLE_REMYFACT[[#This Row],[IMPORTE]]*0.21</f>
        <v>4196.736284999999</v>
      </c>
      <c r="P48" s="45"/>
      <c r="Q48" s="45">
        <v>5765.4762499999997</v>
      </c>
      <c r="R48" s="45">
        <f>COMBUSTIBLE_REMYFACT[[#This Row],[IMPORTE]]+COMBUSTIBLE_REMYFACT[[#This Row],[IVA 21%]]+COMBUSTIBLE_REMYFACT[[#This Row],[IVA 10,5%]]+COMBUSTIBLE_REMYFACT[[#This Row],[IMPUESTOS]]</f>
        <v>29946.671034999996</v>
      </c>
      <c r="S48" s="91" t="s">
        <v>638</v>
      </c>
    </row>
    <row r="49" spans="1:19" x14ac:dyDescent="0.25">
      <c r="A49" s="40" t="s">
        <v>101</v>
      </c>
      <c r="B49" s="40">
        <v>45759</v>
      </c>
      <c r="C49" s="88" t="s">
        <v>651</v>
      </c>
      <c r="D49" s="40" t="s">
        <v>633</v>
      </c>
      <c r="E49" s="40" t="s">
        <v>634</v>
      </c>
      <c r="F49" s="92">
        <v>34008</v>
      </c>
      <c r="G49" s="41" t="s">
        <v>653</v>
      </c>
      <c r="H49" s="42">
        <v>1</v>
      </c>
      <c r="I49" s="42" t="s">
        <v>636</v>
      </c>
      <c r="J49" s="43"/>
      <c r="K49" s="43"/>
      <c r="L49" s="44" t="s">
        <v>641</v>
      </c>
      <c r="M49" s="45">
        <v>9917.36</v>
      </c>
      <c r="N49" s="45">
        <f>COMBUSTIBLE_REMYFACT[[#This Row],[CANTIDAD]]*COMBUSTIBLE_REMYFACT[[#This Row],[PRECIO UNITARIO]]</f>
        <v>9917.36</v>
      </c>
      <c r="O49" s="46">
        <f>COMBUSTIBLE_REMYFACT[[#This Row],[IMPORTE]]*0.21</f>
        <v>2082.6455999999998</v>
      </c>
      <c r="P49" s="45"/>
      <c r="Q49" s="45">
        <v>5765.4762499999997</v>
      </c>
      <c r="R49" s="45">
        <f>COMBUSTIBLE_REMYFACT[[#This Row],[IMPORTE]]+COMBUSTIBLE_REMYFACT[[#This Row],[IVA 21%]]+COMBUSTIBLE_REMYFACT[[#This Row],[IVA 10,5%]]+COMBUSTIBLE_REMYFACT[[#This Row],[IMPUESTOS]]</f>
        <v>17765.48185</v>
      </c>
      <c r="S49" s="91" t="s">
        <v>638</v>
      </c>
    </row>
    <row r="50" spans="1:19" x14ac:dyDescent="0.25">
      <c r="A50" s="40" t="s">
        <v>101</v>
      </c>
      <c r="B50" s="40">
        <v>45759</v>
      </c>
      <c r="C50" s="88" t="s">
        <v>651</v>
      </c>
      <c r="D50" s="40" t="s">
        <v>633</v>
      </c>
      <c r="E50" s="40" t="s">
        <v>634</v>
      </c>
      <c r="F50" s="92">
        <v>34008</v>
      </c>
      <c r="G50" s="41" t="s">
        <v>654</v>
      </c>
      <c r="H50" s="42">
        <v>37</v>
      </c>
      <c r="I50" s="42" t="s">
        <v>636</v>
      </c>
      <c r="J50" s="43"/>
      <c r="K50" s="43"/>
      <c r="L50" s="44" t="s">
        <v>641</v>
      </c>
      <c r="M50" s="45">
        <v>1237.93</v>
      </c>
      <c r="N50" s="45">
        <f>COMBUSTIBLE_REMYFACT[[#This Row],[CANTIDAD]]*COMBUSTIBLE_REMYFACT[[#This Row],[PRECIO UNITARIO]]</f>
        <v>45803.41</v>
      </c>
      <c r="O50" s="46">
        <f>COMBUSTIBLE_REMYFACT[[#This Row],[IMPORTE]]*0.21</f>
        <v>9618.7160999999996</v>
      </c>
      <c r="P50" s="45"/>
      <c r="Q50" s="45">
        <v>5765.4762499999997</v>
      </c>
      <c r="R50" s="45">
        <f>COMBUSTIBLE_REMYFACT[[#This Row],[IMPORTE]]+COMBUSTIBLE_REMYFACT[[#This Row],[IVA 21%]]+COMBUSTIBLE_REMYFACT[[#This Row],[IVA 10,5%]]+COMBUSTIBLE_REMYFACT[[#This Row],[IMPUESTOS]]</f>
        <v>61187.602350000001</v>
      </c>
      <c r="S50" s="91" t="s">
        <v>638</v>
      </c>
    </row>
    <row r="51" spans="1:19" x14ac:dyDescent="0.25">
      <c r="A51" s="40" t="s">
        <v>101</v>
      </c>
      <c r="B51" s="40">
        <v>45761</v>
      </c>
      <c r="C51" s="88" t="s">
        <v>651</v>
      </c>
      <c r="D51" s="40" t="s">
        <v>633</v>
      </c>
      <c r="E51" s="40" t="s">
        <v>634</v>
      </c>
      <c r="F51" s="92">
        <v>34094</v>
      </c>
      <c r="G51" s="41" t="s">
        <v>642</v>
      </c>
      <c r="H51" s="42">
        <v>18</v>
      </c>
      <c r="I51" s="42" t="s">
        <v>636</v>
      </c>
      <c r="J51" s="43"/>
      <c r="K51" s="43"/>
      <c r="L51" s="44" t="s">
        <v>641</v>
      </c>
      <c r="M51" s="45">
        <v>1015.78</v>
      </c>
      <c r="N51" s="45">
        <f>COMBUSTIBLE_REMYFACT[[#This Row],[CANTIDAD]]*COMBUSTIBLE_REMYFACT[[#This Row],[PRECIO UNITARIO]]</f>
        <v>18284.04</v>
      </c>
      <c r="O51" s="46">
        <f>COMBUSTIBLE_REMYFACT[[#This Row],[IMPORTE]]*0.21</f>
        <v>3839.6484</v>
      </c>
      <c r="P51" s="45"/>
      <c r="Q51" s="45">
        <v>5765.4762499999997</v>
      </c>
      <c r="R51" s="45">
        <f>COMBUSTIBLE_REMYFACT[[#This Row],[IMPORTE]]+COMBUSTIBLE_REMYFACT[[#This Row],[IVA 21%]]+COMBUSTIBLE_REMYFACT[[#This Row],[IVA 10,5%]]+COMBUSTIBLE_REMYFACT[[#This Row],[IMPUESTOS]]</f>
        <v>27889.164649999999</v>
      </c>
      <c r="S51" s="91" t="s">
        <v>638</v>
      </c>
    </row>
    <row r="52" spans="1:19" x14ac:dyDescent="0.25">
      <c r="A52" s="40" t="s">
        <v>101</v>
      </c>
      <c r="B52" s="40">
        <v>45759</v>
      </c>
      <c r="C52" s="88" t="s">
        <v>651</v>
      </c>
      <c r="D52" s="40" t="s">
        <v>633</v>
      </c>
      <c r="E52" s="40" t="s">
        <v>634</v>
      </c>
      <c r="F52" s="92">
        <v>34024</v>
      </c>
      <c r="G52" s="41" t="s">
        <v>653</v>
      </c>
      <c r="H52" s="42">
        <v>1</v>
      </c>
      <c r="I52" s="42" t="s">
        <v>636</v>
      </c>
      <c r="J52" s="43"/>
      <c r="K52" s="43"/>
      <c r="L52" s="44" t="s">
        <v>641</v>
      </c>
      <c r="M52" s="45">
        <v>9917.36</v>
      </c>
      <c r="N52" s="45">
        <f>COMBUSTIBLE_REMYFACT[[#This Row],[CANTIDAD]]*COMBUSTIBLE_REMYFACT[[#This Row],[PRECIO UNITARIO]]</f>
        <v>9917.36</v>
      </c>
      <c r="O52" s="46">
        <f>COMBUSTIBLE_REMYFACT[[#This Row],[IMPORTE]]*0.21</f>
        <v>2082.6455999999998</v>
      </c>
      <c r="P52" s="45"/>
      <c r="Q52" s="45">
        <v>5765.4762499999997</v>
      </c>
      <c r="R52" s="45">
        <f>COMBUSTIBLE_REMYFACT[[#This Row],[IMPORTE]]+COMBUSTIBLE_REMYFACT[[#This Row],[IVA 21%]]+COMBUSTIBLE_REMYFACT[[#This Row],[IVA 10,5%]]+COMBUSTIBLE_REMYFACT[[#This Row],[IMPUESTOS]]</f>
        <v>17765.48185</v>
      </c>
      <c r="S52" s="91" t="s">
        <v>638</v>
      </c>
    </row>
    <row r="53" spans="1:19" x14ac:dyDescent="0.25">
      <c r="A53" s="40" t="s">
        <v>101</v>
      </c>
      <c r="B53" s="40">
        <v>45764</v>
      </c>
      <c r="C53" s="88" t="s">
        <v>651</v>
      </c>
      <c r="D53" s="40" t="s">
        <v>633</v>
      </c>
      <c r="E53" s="40" t="s">
        <v>634</v>
      </c>
      <c r="F53" s="92">
        <v>34296</v>
      </c>
      <c r="G53" s="41" t="s">
        <v>642</v>
      </c>
      <c r="H53" s="42">
        <v>44</v>
      </c>
      <c r="I53" s="42" t="s">
        <v>636</v>
      </c>
      <c r="J53" s="43"/>
      <c r="K53" s="43"/>
      <c r="L53" s="44" t="s">
        <v>641</v>
      </c>
      <c r="M53" s="45">
        <v>1015.78</v>
      </c>
      <c r="N53" s="45">
        <f>COMBUSTIBLE_REMYFACT[[#This Row],[CANTIDAD]]*COMBUSTIBLE_REMYFACT[[#This Row],[PRECIO UNITARIO]]</f>
        <v>44694.32</v>
      </c>
      <c r="O53" s="46">
        <f>COMBUSTIBLE_REMYFACT[[#This Row],[IMPORTE]]*0.21</f>
        <v>9385.8071999999993</v>
      </c>
      <c r="P53" s="45"/>
      <c r="Q53" s="45">
        <v>5765.4762499999997</v>
      </c>
      <c r="R53" s="45">
        <f>COMBUSTIBLE_REMYFACT[[#This Row],[IMPORTE]]+COMBUSTIBLE_REMYFACT[[#This Row],[IVA 21%]]+COMBUSTIBLE_REMYFACT[[#This Row],[IVA 10,5%]]+COMBUSTIBLE_REMYFACT[[#This Row],[IMPUESTOS]]</f>
        <v>59845.603450000002</v>
      </c>
      <c r="S53" s="91" t="s">
        <v>638</v>
      </c>
    </row>
    <row r="54" spans="1:19" x14ac:dyDescent="0.25">
      <c r="A54" s="40" t="str">
        <f t="shared" si="1"/>
        <v>ABRIL 2025</v>
      </c>
      <c r="B54" s="40">
        <v>45765</v>
      </c>
      <c r="C54" s="88" t="s">
        <v>651</v>
      </c>
      <c r="D54" s="40" t="s">
        <v>633</v>
      </c>
      <c r="E54" s="40" t="s">
        <v>634</v>
      </c>
      <c r="F54" s="92">
        <v>34337</v>
      </c>
      <c r="G54" s="41" t="s">
        <v>642</v>
      </c>
      <c r="H54" s="42">
        <v>20</v>
      </c>
      <c r="I54" s="42" t="s">
        <v>636</v>
      </c>
      <c r="J54" s="43"/>
      <c r="K54" s="43"/>
      <c r="L54" s="44" t="s">
        <v>641</v>
      </c>
      <c r="M54" s="45">
        <v>1015.78</v>
      </c>
      <c r="N54" s="45">
        <f>COMBUSTIBLE_REMYFACT[[#This Row],[CANTIDAD]]*COMBUSTIBLE_REMYFACT[[#This Row],[PRECIO UNITARIO]]</f>
        <v>20315.599999999999</v>
      </c>
      <c r="O54" s="46">
        <f>COMBUSTIBLE_REMYFACT[[#This Row],[IMPORTE]]*0.21</f>
        <v>4266.2759999999998</v>
      </c>
      <c r="P54" s="45"/>
      <c r="Q54" s="45">
        <v>5765.4762499999997</v>
      </c>
      <c r="R54" s="45">
        <f>COMBUSTIBLE_REMYFACT[[#This Row],[IMPORTE]]+COMBUSTIBLE_REMYFACT[[#This Row],[IVA 21%]]+COMBUSTIBLE_REMYFACT[[#This Row],[IVA 10,5%]]+COMBUSTIBLE_REMYFACT[[#This Row],[IMPUESTOS]]</f>
        <v>30347.352249999996</v>
      </c>
      <c r="S54" s="91" t="s">
        <v>638</v>
      </c>
    </row>
    <row r="55" spans="1:19" x14ac:dyDescent="0.25">
      <c r="A55" s="40" t="str">
        <f t="shared" si="1"/>
        <v>ABRIL 2025</v>
      </c>
      <c r="B55" s="40">
        <v>45765</v>
      </c>
      <c r="C55" s="88" t="s">
        <v>651</v>
      </c>
      <c r="D55" s="40" t="s">
        <v>633</v>
      </c>
      <c r="E55" s="40" t="s">
        <v>634</v>
      </c>
      <c r="F55" s="92">
        <v>34428</v>
      </c>
      <c r="G55" s="41" t="s">
        <v>639</v>
      </c>
      <c r="H55" s="42">
        <v>57</v>
      </c>
      <c r="I55" s="42" t="s">
        <v>636</v>
      </c>
      <c r="J55" s="43"/>
      <c r="K55" s="43"/>
      <c r="L55" s="44" t="s">
        <v>641</v>
      </c>
      <c r="M55" s="45">
        <v>1296.8499999999999</v>
      </c>
      <c r="N55" s="45">
        <f>COMBUSTIBLE_REMYFACT[[#This Row],[CANTIDAD]]*COMBUSTIBLE_REMYFACT[[#This Row],[PRECIO UNITARIO]]</f>
        <v>73920.45</v>
      </c>
      <c r="O55" s="46">
        <f>COMBUSTIBLE_REMYFACT[[#This Row],[IMPORTE]]*0.21</f>
        <v>15523.294499999998</v>
      </c>
      <c r="P55" s="45"/>
      <c r="Q55" s="45">
        <v>5765.4762499999997</v>
      </c>
      <c r="R55" s="45">
        <f>COMBUSTIBLE_REMYFACT[[#This Row],[IMPORTE]]+COMBUSTIBLE_REMYFACT[[#This Row],[IVA 21%]]+COMBUSTIBLE_REMYFACT[[#This Row],[IVA 10,5%]]+COMBUSTIBLE_REMYFACT[[#This Row],[IMPUESTOS]]</f>
        <v>95209.220750000008</v>
      </c>
      <c r="S55" s="91" t="s">
        <v>638</v>
      </c>
    </row>
    <row r="56" spans="1:19" x14ac:dyDescent="0.25">
      <c r="A56" s="40" t="str">
        <f t="shared" si="1"/>
        <v>ABRIL 2025</v>
      </c>
      <c r="B56" s="40">
        <v>45765</v>
      </c>
      <c r="C56" s="88" t="s">
        <v>651</v>
      </c>
      <c r="D56" s="40" t="s">
        <v>633</v>
      </c>
      <c r="E56" s="40" t="s">
        <v>634</v>
      </c>
      <c r="F56" s="60">
        <v>34579</v>
      </c>
      <c r="G56" s="41" t="s">
        <v>639</v>
      </c>
      <c r="H56" s="42">
        <v>54.01</v>
      </c>
      <c r="I56" s="42" t="s">
        <v>636</v>
      </c>
      <c r="J56" s="43"/>
      <c r="K56" s="43"/>
      <c r="L56" s="44" t="s">
        <v>641</v>
      </c>
      <c r="M56" s="45">
        <v>1296.8499999999999</v>
      </c>
      <c r="N56" s="45">
        <f>COMBUSTIBLE_REMYFACT[[#This Row],[CANTIDAD]]*COMBUSTIBLE_REMYFACT[[#This Row],[PRECIO UNITARIO]]</f>
        <v>70042.868499999997</v>
      </c>
      <c r="O56" s="46">
        <f>COMBUSTIBLE_REMYFACT[[#This Row],[IMPORTE]]*0.21</f>
        <v>14709.002384999998</v>
      </c>
      <c r="P56" s="45"/>
      <c r="Q56" s="45">
        <v>5765.4762499999997</v>
      </c>
      <c r="R56" s="45">
        <f>COMBUSTIBLE_REMYFACT[[#This Row],[IMPORTE]]+COMBUSTIBLE_REMYFACT[[#This Row],[IVA 21%]]+COMBUSTIBLE_REMYFACT[[#This Row],[IVA 10,5%]]+COMBUSTIBLE_REMYFACT[[#This Row],[IMPUESTOS]]</f>
        <v>90517.347134999989</v>
      </c>
      <c r="S56" s="91" t="s">
        <v>638</v>
      </c>
    </row>
    <row r="57" spans="1:19" x14ac:dyDescent="0.25">
      <c r="A57" s="40" t="str">
        <f>"MAYO 2025"</f>
        <v>MAYO 2025</v>
      </c>
      <c r="B57" s="40">
        <v>45784</v>
      </c>
      <c r="C57" s="61" t="s">
        <v>655</v>
      </c>
      <c r="D57" s="40" t="s">
        <v>633</v>
      </c>
      <c r="E57" s="40" t="s">
        <v>634</v>
      </c>
      <c r="F57" s="60">
        <v>34793</v>
      </c>
      <c r="G57" s="41" t="s">
        <v>647</v>
      </c>
      <c r="H57" s="42">
        <v>1500</v>
      </c>
      <c r="I57" s="42" t="s">
        <v>636</v>
      </c>
      <c r="J57" s="43" t="s">
        <v>649</v>
      </c>
      <c r="K57" s="43"/>
      <c r="L57" s="44" t="s">
        <v>641</v>
      </c>
      <c r="M57" s="45">
        <v>965.94</v>
      </c>
      <c r="N57" s="45">
        <f>COMBUSTIBLE_REMYFACT[[#This Row],[CANTIDAD]]*COMBUSTIBLE_REMYFACT[[#This Row],[PRECIO UNITARIO]]</f>
        <v>1448910</v>
      </c>
      <c r="O57" s="46">
        <f>COMBUSTIBLE_REMYFACT[[#This Row],[IMPORTE]]*0.21</f>
        <v>304271.09999999998</v>
      </c>
      <c r="P57" s="45"/>
      <c r="Q57" s="45">
        <f>483636/2</f>
        <v>241818</v>
      </c>
      <c r="R57" s="45">
        <f>COMBUSTIBLE_REMYFACT[[#This Row],[IMPORTE]]+COMBUSTIBLE_REMYFACT[[#This Row],[IVA 21%]]+COMBUSTIBLE_REMYFACT[[#This Row],[IVA 10,5%]]+COMBUSTIBLE_REMYFACT[[#This Row],[IMPUESTOS]]</f>
        <v>1994999.1</v>
      </c>
      <c r="S57" s="91" t="s">
        <v>638</v>
      </c>
    </row>
    <row r="58" spans="1:19" x14ac:dyDescent="0.25">
      <c r="A58" s="40" t="str">
        <f>"MAYO 2025"</f>
        <v>MAYO 2025</v>
      </c>
      <c r="B58" s="40">
        <v>45784</v>
      </c>
      <c r="C58" s="61" t="s">
        <v>655</v>
      </c>
      <c r="D58" s="40" t="s">
        <v>633</v>
      </c>
      <c r="E58" s="40" t="s">
        <v>634</v>
      </c>
      <c r="F58" s="60">
        <v>34963</v>
      </c>
      <c r="G58" s="41" t="s">
        <v>647</v>
      </c>
      <c r="H58" s="42">
        <v>1500</v>
      </c>
      <c r="I58" s="42" t="s">
        <v>636</v>
      </c>
      <c r="J58" s="43" t="s">
        <v>649</v>
      </c>
      <c r="K58" s="43"/>
      <c r="L58" s="44" t="s">
        <v>641</v>
      </c>
      <c r="M58" s="45">
        <v>965.94</v>
      </c>
      <c r="N58" s="45">
        <f>COMBUSTIBLE_REMYFACT[[#This Row],[CANTIDAD]]*COMBUSTIBLE_REMYFACT[[#This Row],[PRECIO UNITARIO]]</f>
        <v>1448910</v>
      </c>
      <c r="O58" s="46">
        <f>COMBUSTIBLE_REMYFACT[[#This Row],[IMPORTE]]*0.21</f>
        <v>304271.09999999998</v>
      </c>
      <c r="P58" s="45"/>
      <c r="Q58" s="45">
        <f>483636/2</f>
        <v>241818</v>
      </c>
      <c r="R58" s="45">
        <f>COMBUSTIBLE_REMYFACT[[#This Row],[IMPORTE]]+COMBUSTIBLE_REMYFACT[[#This Row],[IVA 21%]]+COMBUSTIBLE_REMYFACT[[#This Row],[IVA 10,5%]]+COMBUSTIBLE_REMYFACT[[#This Row],[IMPUESTOS]]</f>
        <v>1994999.1</v>
      </c>
      <c r="S58" s="91" t="s">
        <v>638</v>
      </c>
    </row>
    <row r="59" spans="1:19" s="1" customFormat="1" x14ac:dyDescent="0.25">
      <c r="A59" s="40" t="s">
        <v>582</v>
      </c>
      <c r="B59" s="40">
        <v>45778</v>
      </c>
      <c r="C59" s="61" t="s">
        <v>685</v>
      </c>
      <c r="D59" s="40" t="s">
        <v>633</v>
      </c>
      <c r="E59" s="40" t="s">
        <v>634</v>
      </c>
      <c r="F59" s="60">
        <v>35195</v>
      </c>
      <c r="G59" s="41" t="s">
        <v>642</v>
      </c>
      <c r="H59" s="42">
        <v>25</v>
      </c>
      <c r="I59" s="42" t="s">
        <v>636</v>
      </c>
      <c r="J59" s="43" t="s">
        <v>660</v>
      </c>
      <c r="K59" s="43"/>
      <c r="L59" s="44" t="s">
        <v>641</v>
      </c>
      <c r="M59" s="45">
        <v>1015.78</v>
      </c>
      <c r="N59" s="45">
        <f>COMBUSTIBLE_REMYFACT[[#This Row],[CANTIDAD]]*COMBUSTIBLE_REMYFACT[[#This Row],[PRECIO UNITARIO]]</f>
        <v>25394.5</v>
      </c>
      <c r="O59" s="46">
        <f>COMBUSTIBLE_REMYFACT[[#This Row],[IMPORTE]]*0.21</f>
        <v>5332.8450000000003</v>
      </c>
      <c r="P59" s="45"/>
      <c r="Q59" s="45">
        <v>5440.7218000000003</v>
      </c>
      <c r="R59" s="45">
        <f>COMBUSTIBLE_REMYFACT[[#This Row],[IMPORTE]]+COMBUSTIBLE_REMYFACT[[#This Row],[IVA 21%]]+COMBUSTIBLE_REMYFACT[[#This Row],[IVA 10,5%]]+COMBUSTIBLE_REMYFACT[[#This Row],[IMPUESTOS]]</f>
        <v>36168.066800000001</v>
      </c>
      <c r="S59" s="91" t="s">
        <v>638</v>
      </c>
    </row>
    <row r="60" spans="1:19" s="1" customFormat="1" x14ac:dyDescent="0.25">
      <c r="A60" s="40" t="s">
        <v>582</v>
      </c>
      <c r="B60" s="40">
        <v>45780</v>
      </c>
      <c r="C60" s="61" t="s">
        <v>685</v>
      </c>
      <c r="D60" s="40" t="s">
        <v>633</v>
      </c>
      <c r="E60" s="40" t="s">
        <v>634</v>
      </c>
      <c r="F60" s="60">
        <v>35316</v>
      </c>
      <c r="G60" s="41" t="s">
        <v>684</v>
      </c>
      <c r="H60" s="42">
        <v>1</v>
      </c>
      <c r="I60" s="42" t="s">
        <v>645</v>
      </c>
      <c r="J60" s="43" t="s">
        <v>355</v>
      </c>
      <c r="K60" s="43"/>
      <c r="L60" s="44" t="s">
        <v>641</v>
      </c>
      <c r="M60" s="45">
        <v>116694.22</v>
      </c>
      <c r="N60" s="45">
        <f>COMBUSTIBLE_REMYFACT[[#This Row],[CANTIDAD]]*COMBUSTIBLE_REMYFACT[[#This Row],[PRECIO UNITARIO]]</f>
        <v>116694.22</v>
      </c>
      <c r="O60" s="46">
        <f>COMBUSTIBLE_REMYFACT[[#This Row],[IMPORTE]]*0.21</f>
        <v>24505.786199999999</v>
      </c>
      <c r="P60" s="45"/>
      <c r="Q60" s="45">
        <v>5440.7218000000003</v>
      </c>
      <c r="R60" s="45">
        <f>COMBUSTIBLE_REMYFACT[[#This Row],[IMPORTE]]+COMBUSTIBLE_REMYFACT[[#This Row],[IVA 21%]]+COMBUSTIBLE_REMYFACT[[#This Row],[IVA 10,5%]]+COMBUSTIBLE_REMYFACT[[#This Row],[IMPUESTOS]]</f>
        <v>146640.728</v>
      </c>
      <c r="S60" s="91" t="s">
        <v>638</v>
      </c>
    </row>
    <row r="61" spans="1:19" s="1" customFormat="1" x14ac:dyDescent="0.25">
      <c r="A61" s="40" t="s">
        <v>582</v>
      </c>
      <c r="B61" s="40">
        <v>45780</v>
      </c>
      <c r="C61" s="61" t="s">
        <v>685</v>
      </c>
      <c r="D61" s="40" t="s">
        <v>633</v>
      </c>
      <c r="E61" s="40" t="s">
        <v>634</v>
      </c>
      <c r="F61" s="60">
        <v>35334</v>
      </c>
      <c r="G61" s="41" t="s">
        <v>642</v>
      </c>
      <c r="H61" s="42">
        <v>20</v>
      </c>
      <c r="I61" s="42" t="s">
        <v>636</v>
      </c>
      <c r="J61" s="43" t="s">
        <v>341</v>
      </c>
      <c r="K61" s="43"/>
      <c r="L61" s="44" t="s">
        <v>641</v>
      </c>
      <c r="M61" s="45">
        <v>1015.78</v>
      </c>
      <c r="N61" s="45">
        <f>COMBUSTIBLE_REMYFACT[[#This Row],[CANTIDAD]]*COMBUSTIBLE_REMYFACT[[#This Row],[PRECIO UNITARIO]]</f>
        <v>20315.599999999999</v>
      </c>
      <c r="O61" s="46">
        <f>COMBUSTIBLE_REMYFACT[[#This Row],[IMPORTE]]*0.21</f>
        <v>4266.2759999999998</v>
      </c>
      <c r="P61" s="45"/>
      <c r="Q61" s="45">
        <v>5440.7218000000003</v>
      </c>
      <c r="R61" s="45">
        <f>COMBUSTIBLE_REMYFACT[[#This Row],[IMPORTE]]+COMBUSTIBLE_REMYFACT[[#This Row],[IVA 21%]]+COMBUSTIBLE_REMYFACT[[#This Row],[IVA 10,5%]]+COMBUSTIBLE_REMYFACT[[#This Row],[IMPUESTOS]]</f>
        <v>30022.597799999996</v>
      </c>
      <c r="S61" s="91" t="s">
        <v>638</v>
      </c>
    </row>
    <row r="62" spans="1:19" s="1" customFormat="1" x14ac:dyDescent="0.25">
      <c r="A62" s="40" t="s">
        <v>582</v>
      </c>
      <c r="B62" s="40">
        <v>45784</v>
      </c>
      <c r="C62" s="61" t="s">
        <v>685</v>
      </c>
      <c r="D62" s="40" t="s">
        <v>633</v>
      </c>
      <c r="E62" s="40" t="s">
        <v>634</v>
      </c>
      <c r="F62" s="60">
        <v>35598</v>
      </c>
      <c r="G62" s="41" t="s">
        <v>642</v>
      </c>
      <c r="H62" s="42">
        <v>30</v>
      </c>
      <c r="I62" s="42" t="s">
        <v>636</v>
      </c>
      <c r="J62" s="43" t="s">
        <v>355</v>
      </c>
      <c r="K62" s="43"/>
      <c r="L62" s="44" t="s">
        <v>641</v>
      </c>
      <c r="M62" s="45">
        <v>1015.78</v>
      </c>
      <c r="N62" s="45">
        <f>COMBUSTIBLE_REMYFACT[[#This Row],[CANTIDAD]]*COMBUSTIBLE_REMYFACT[[#This Row],[PRECIO UNITARIO]]</f>
        <v>30473.399999999998</v>
      </c>
      <c r="O62" s="46">
        <f>COMBUSTIBLE_REMYFACT[[#This Row],[IMPORTE]]*0.21</f>
        <v>6399.4139999999989</v>
      </c>
      <c r="P62" s="45"/>
      <c r="Q62" s="45">
        <v>5440.7218000000003</v>
      </c>
      <c r="R62" s="45">
        <f>COMBUSTIBLE_REMYFACT[[#This Row],[IMPORTE]]+COMBUSTIBLE_REMYFACT[[#This Row],[IVA 21%]]+COMBUSTIBLE_REMYFACT[[#This Row],[IVA 10,5%]]+COMBUSTIBLE_REMYFACT[[#This Row],[IMPUESTOS]]</f>
        <v>42313.535799999998</v>
      </c>
      <c r="S62" s="91" t="s">
        <v>638</v>
      </c>
    </row>
    <row r="63" spans="1:19" s="1" customFormat="1" x14ac:dyDescent="0.25">
      <c r="A63" s="40" t="s">
        <v>582</v>
      </c>
      <c r="B63" s="40">
        <v>45790</v>
      </c>
      <c r="C63" s="61" t="s">
        <v>685</v>
      </c>
      <c r="D63" s="40" t="s">
        <v>633</v>
      </c>
      <c r="E63" s="40" t="s">
        <v>634</v>
      </c>
      <c r="F63" s="60">
        <v>35797</v>
      </c>
      <c r="G63" s="41" t="s">
        <v>642</v>
      </c>
      <c r="H63" s="42">
        <v>20</v>
      </c>
      <c r="I63" s="42" t="s">
        <v>636</v>
      </c>
      <c r="J63" s="43" t="s">
        <v>355</v>
      </c>
      <c r="K63" s="43"/>
      <c r="L63" s="44" t="s">
        <v>641</v>
      </c>
      <c r="M63" s="45">
        <v>1015.78</v>
      </c>
      <c r="N63" s="45">
        <f>COMBUSTIBLE_REMYFACT[[#This Row],[CANTIDAD]]*COMBUSTIBLE_REMYFACT[[#This Row],[PRECIO UNITARIO]]</f>
        <v>20315.599999999999</v>
      </c>
      <c r="O63" s="46">
        <f>COMBUSTIBLE_REMYFACT[[#This Row],[IMPORTE]]*0.21</f>
        <v>4266.2759999999998</v>
      </c>
      <c r="P63" s="45"/>
      <c r="Q63" s="45">
        <v>5440.7218000000003</v>
      </c>
      <c r="R63" s="45">
        <f>COMBUSTIBLE_REMYFACT[[#This Row],[IMPORTE]]+COMBUSTIBLE_REMYFACT[[#This Row],[IVA 21%]]+COMBUSTIBLE_REMYFACT[[#This Row],[IVA 10,5%]]+COMBUSTIBLE_REMYFACT[[#This Row],[IMPUESTOS]]</f>
        <v>30022.597799999996</v>
      </c>
      <c r="S63" s="91" t="s">
        <v>638</v>
      </c>
    </row>
    <row r="64" spans="1:19" s="1" customFormat="1" x14ac:dyDescent="0.25">
      <c r="A64" s="40" t="s">
        <v>582</v>
      </c>
      <c r="B64" s="40">
        <v>45790</v>
      </c>
      <c r="C64" s="61" t="s">
        <v>685</v>
      </c>
      <c r="D64" s="40" t="s">
        <v>633</v>
      </c>
      <c r="E64" s="40" t="s">
        <v>634</v>
      </c>
      <c r="F64" s="60">
        <v>35966</v>
      </c>
      <c r="G64" s="41" t="s">
        <v>642</v>
      </c>
      <c r="H64" s="42">
        <v>25</v>
      </c>
      <c r="I64" s="42" t="s">
        <v>636</v>
      </c>
      <c r="J64" s="43" t="s">
        <v>660</v>
      </c>
      <c r="K64" s="43"/>
      <c r="L64" s="44" t="s">
        <v>641</v>
      </c>
      <c r="M64" s="45">
        <v>1015.78</v>
      </c>
      <c r="N64" s="45">
        <f>COMBUSTIBLE_REMYFACT[[#This Row],[CANTIDAD]]*COMBUSTIBLE_REMYFACT[[#This Row],[PRECIO UNITARIO]]</f>
        <v>25394.5</v>
      </c>
      <c r="O64" s="46">
        <f>COMBUSTIBLE_REMYFACT[[#This Row],[IMPORTE]]*0.21</f>
        <v>5332.8450000000003</v>
      </c>
      <c r="P64" s="45"/>
      <c r="Q64" s="45">
        <v>5440.7218000000003</v>
      </c>
      <c r="R64" s="45">
        <f>COMBUSTIBLE_REMYFACT[[#This Row],[IMPORTE]]+COMBUSTIBLE_REMYFACT[[#This Row],[IVA 21%]]+COMBUSTIBLE_REMYFACT[[#This Row],[IVA 10,5%]]+COMBUSTIBLE_REMYFACT[[#This Row],[IMPUESTOS]]</f>
        <v>36168.066800000001</v>
      </c>
      <c r="S64" s="91" t="s">
        <v>638</v>
      </c>
    </row>
    <row r="65" spans="1:19" s="1" customFormat="1" x14ac:dyDescent="0.25">
      <c r="A65" s="40" t="s">
        <v>582</v>
      </c>
      <c r="B65" s="40">
        <v>45795</v>
      </c>
      <c r="C65" s="61" t="s">
        <v>685</v>
      </c>
      <c r="D65" s="40" t="s">
        <v>633</v>
      </c>
      <c r="E65" s="40" t="s">
        <v>634</v>
      </c>
      <c r="F65" s="60">
        <v>36193</v>
      </c>
      <c r="G65" s="41" t="s">
        <v>642</v>
      </c>
      <c r="H65" s="42">
        <v>20</v>
      </c>
      <c r="I65" s="42" t="s">
        <v>636</v>
      </c>
      <c r="J65" s="43" t="s">
        <v>646</v>
      </c>
      <c r="K65" s="43"/>
      <c r="L65" s="44" t="s">
        <v>641</v>
      </c>
      <c r="M65" s="45">
        <v>1015.78</v>
      </c>
      <c r="N65" s="45">
        <f>COMBUSTIBLE_REMYFACT[[#This Row],[CANTIDAD]]*COMBUSTIBLE_REMYFACT[[#This Row],[PRECIO UNITARIO]]</f>
        <v>20315.599999999999</v>
      </c>
      <c r="O65" s="46">
        <f>COMBUSTIBLE_REMYFACT[[#This Row],[IMPORTE]]*0.21</f>
        <v>4266.2759999999998</v>
      </c>
      <c r="P65" s="45"/>
      <c r="Q65" s="45">
        <v>5440.7218000000003</v>
      </c>
      <c r="R65" s="45">
        <f>COMBUSTIBLE_REMYFACT[[#This Row],[IMPORTE]]+COMBUSTIBLE_REMYFACT[[#This Row],[IVA 21%]]+COMBUSTIBLE_REMYFACT[[#This Row],[IVA 10,5%]]+COMBUSTIBLE_REMYFACT[[#This Row],[IMPUESTOS]]</f>
        <v>30022.597799999996</v>
      </c>
      <c r="S65" s="91" t="s">
        <v>638</v>
      </c>
    </row>
    <row r="66" spans="1:19" s="1" customFormat="1" x14ac:dyDescent="0.25">
      <c r="A66" s="40" t="s">
        <v>582</v>
      </c>
      <c r="B66" s="40">
        <v>45802</v>
      </c>
      <c r="C66" s="61" t="s">
        <v>685</v>
      </c>
      <c r="D66" s="40" t="s">
        <v>633</v>
      </c>
      <c r="E66" s="40" t="s">
        <v>634</v>
      </c>
      <c r="F66" s="60">
        <v>36618</v>
      </c>
      <c r="G66" s="41" t="s">
        <v>642</v>
      </c>
      <c r="H66" s="42">
        <v>40</v>
      </c>
      <c r="I66" s="42" t="s">
        <v>636</v>
      </c>
      <c r="J66" s="43"/>
      <c r="K66" s="43"/>
      <c r="L66" s="44" t="s">
        <v>641</v>
      </c>
      <c r="M66" s="45">
        <v>1015.78</v>
      </c>
      <c r="N66" s="45">
        <f>COMBUSTIBLE_REMYFACT[[#This Row],[CANTIDAD]]*COMBUSTIBLE_REMYFACT[[#This Row],[PRECIO UNITARIO]]</f>
        <v>40631.199999999997</v>
      </c>
      <c r="O66" s="46">
        <f>COMBUSTIBLE_REMYFACT[[#This Row],[IMPORTE]]*0.21</f>
        <v>8532.5519999999997</v>
      </c>
      <c r="P66" s="45"/>
      <c r="Q66" s="45">
        <v>5440.7218000000003</v>
      </c>
      <c r="R66" s="45">
        <f>COMBUSTIBLE_REMYFACT[[#This Row],[IMPORTE]]+COMBUSTIBLE_REMYFACT[[#This Row],[IVA 21%]]+COMBUSTIBLE_REMYFACT[[#This Row],[IVA 10,5%]]+COMBUSTIBLE_REMYFACT[[#This Row],[IMPUESTOS]]</f>
        <v>54604.473799999992</v>
      </c>
      <c r="S66" s="91" t="s">
        <v>638</v>
      </c>
    </row>
    <row r="67" spans="1:19" s="1" customFormat="1" x14ac:dyDescent="0.25">
      <c r="A67" s="40" t="s">
        <v>582</v>
      </c>
      <c r="B67" s="40">
        <v>45802</v>
      </c>
      <c r="C67" s="61" t="s">
        <v>685</v>
      </c>
      <c r="D67" s="40" t="s">
        <v>633</v>
      </c>
      <c r="E67" s="40" t="s">
        <v>634</v>
      </c>
      <c r="F67" s="60">
        <v>36618</v>
      </c>
      <c r="G67" s="41" t="s">
        <v>639</v>
      </c>
      <c r="H67" s="42">
        <v>15</v>
      </c>
      <c r="I67" s="42" t="s">
        <v>636</v>
      </c>
      <c r="J67" s="43"/>
      <c r="K67" s="43"/>
      <c r="L67" s="44" t="s">
        <v>641</v>
      </c>
      <c r="M67" s="45">
        <v>1296.8499999999999</v>
      </c>
      <c r="N67" s="45">
        <f>COMBUSTIBLE_REMYFACT[[#This Row],[CANTIDAD]]*COMBUSTIBLE_REMYFACT[[#This Row],[PRECIO UNITARIO]]</f>
        <v>19452.75</v>
      </c>
      <c r="O67" s="46">
        <f>COMBUSTIBLE_REMYFACT[[#This Row],[IMPORTE]]*0.21</f>
        <v>4085.0774999999999</v>
      </c>
      <c r="P67" s="45"/>
      <c r="Q67" s="45">
        <v>5440.7218000000003</v>
      </c>
      <c r="R67" s="45">
        <f>COMBUSTIBLE_REMYFACT[[#This Row],[IMPORTE]]+COMBUSTIBLE_REMYFACT[[#This Row],[IVA 21%]]+COMBUSTIBLE_REMYFACT[[#This Row],[IVA 10,5%]]+COMBUSTIBLE_REMYFACT[[#This Row],[IMPUESTOS]]</f>
        <v>28978.549299999999</v>
      </c>
      <c r="S67" s="91" t="s">
        <v>638</v>
      </c>
    </row>
    <row r="68" spans="1:19" s="1" customFormat="1" x14ac:dyDescent="0.25">
      <c r="A68" s="40" t="s">
        <v>582</v>
      </c>
      <c r="B68" s="40">
        <v>45802</v>
      </c>
      <c r="C68" s="61" t="s">
        <v>685</v>
      </c>
      <c r="D68" s="40" t="s">
        <v>633</v>
      </c>
      <c r="E68" s="40" t="s">
        <v>634</v>
      </c>
      <c r="F68" s="60">
        <v>36597</v>
      </c>
      <c r="G68" s="41" t="s">
        <v>642</v>
      </c>
      <c r="H68" s="42">
        <v>45</v>
      </c>
      <c r="I68" s="42" t="s">
        <v>636</v>
      </c>
      <c r="J68" s="43" t="s">
        <v>646</v>
      </c>
      <c r="K68" s="43"/>
      <c r="L68" s="44" t="s">
        <v>641</v>
      </c>
      <c r="M68" s="45">
        <v>1015.78</v>
      </c>
      <c r="N68" s="45">
        <f>COMBUSTIBLE_REMYFACT[[#This Row],[CANTIDAD]]*COMBUSTIBLE_REMYFACT[[#This Row],[PRECIO UNITARIO]]</f>
        <v>45710.1</v>
      </c>
      <c r="O68" s="46">
        <f>COMBUSTIBLE_REMYFACT[[#This Row],[IMPORTE]]*0.21</f>
        <v>9599.1209999999992</v>
      </c>
      <c r="P68" s="45"/>
      <c r="Q68" s="45">
        <v>5440.7218000000003</v>
      </c>
      <c r="R68" s="45">
        <f>COMBUSTIBLE_REMYFACT[[#This Row],[IMPORTE]]+COMBUSTIBLE_REMYFACT[[#This Row],[IVA 21%]]+COMBUSTIBLE_REMYFACT[[#This Row],[IVA 10,5%]]+COMBUSTIBLE_REMYFACT[[#This Row],[IMPUESTOS]]</f>
        <v>60749.942799999997</v>
      </c>
      <c r="S68" s="91" t="s">
        <v>638</v>
      </c>
    </row>
    <row r="69" spans="1:19" s="1" customFormat="1" x14ac:dyDescent="0.25">
      <c r="A69" s="40" t="s">
        <v>582</v>
      </c>
      <c r="B69" s="40">
        <v>45780</v>
      </c>
      <c r="C69" s="61" t="s">
        <v>685</v>
      </c>
      <c r="D69" s="40" t="s">
        <v>633</v>
      </c>
      <c r="E69" s="40" t="s">
        <v>634</v>
      </c>
      <c r="F69" s="60">
        <v>35103</v>
      </c>
      <c r="G69" s="41" t="s">
        <v>639</v>
      </c>
      <c r="H69" s="42">
        <v>63</v>
      </c>
      <c r="I69" s="42" t="s">
        <v>636</v>
      </c>
      <c r="J69" s="43"/>
      <c r="K69" s="43"/>
      <c r="L69" s="44" t="s">
        <v>641</v>
      </c>
      <c r="M69" s="45">
        <v>1296.8499999999999</v>
      </c>
      <c r="N69" s="45">
        <f>COMBUSTIBLE_REMYFACT[[#This Row],[CANTIDAD]]*COMBUSTIBLE_REMYFACT[[#This Row],[PRECIO UNITARIO]]</f>
        <v>81701.549999999988</v>
      </c>
      <c r="O69" s="46">
        <f>COMBUSTIBLE_REMYFACT[[#This Row],[IMPORTE]]*0.21</f>
        <v>17157.325499999995</v>
      </c>
      <c r="P69" s="45"/>
      <c r="Q69" s="45">
        <v>5440.7218000000003</v>
      </c>
      <c r="R69" s="45">
        <f>COMBUSTIBLE_REMYFACT[[#This Row],[IMPORTE]]+COMBUSTIBLE_REMYFACT[[#This Row],[IVA 21%]]+COMBUSTIBLE_REMYFACT[[#This Row],[IVA 10,5%]]+COMBUSTIBLE_REMYFACT[[#This Row],[IMPUESTOS]]</f>
        <v>104299.59729999998</v>
      </c>
      <c r="S69" s="91" t="s">
        <v>638</v>
      </c>
    </row>
    <row r="70" spans="1:19" x14ac:dyDescent="0.25">
      <c r="A70" s="38" t="str">
        <f>"NOVIEMBRE 2024"</f>
        <v>NOVIEMBRE 2024</v>
      </c>
      <c r="B70" s="38">
        <v>45598</v>
      </c>
      <c r="C70" s="39" t="s">
        <v>109</v>
      </c>
      <c r="D70" s="38" t="s">
        <v>633</v>
      </c>
      <c r="E70" s="38" t="s">
        <v>634</v>
      </c>
      <c r="F70" s="10">
        <v>1390</v>
      </c>
      <c r="G70" s="11" t="s">
        <v>639</v>
      </c>
      <c r="H70" s="12">
        <v>60</v>
      </c>
      <c r="I70" s="12" t="s">
        <v>636</v>
      </c>
      <c r="J70" s="1" t="s">
        <v>407</v>
      </c>
      <c r="K70" s="1"/>
      <c r="L70" s="13" t="s">
        <v>110</v>
      </c>
      <c r="M70" s="14">
        <v>1139</v>
      </c>
      <c r="N70" s="14">
        <f>COMBUSTIBLE_REMYFACT[[#This Row],[CANTIDAD]]*COMBUSTIBLE_REMYFACT[[#This Row],[PRECIO UNITARIO]]</f>
        <v>68340</v>
      </c>
      <c r="O70" s="14">
        <f>COMBUSTIBLE_REMYFACT[[#This Row],[IMPORTE]]*0.21</f>
        <v>14351.4</v>
      </c>
      <c r="P70" s="14"/>
      <c r="Q70" s="14">
        <v>5325.0880000000006</v>
      </c>
      <c r="R70" s="14">
        <f>COMBUSTIBLE_REMYFACT[[#This Row],[IMPORTE]]+COMBUSTIBLE_REMYFACT[[#This Row],[IVA 21%]]+COMBUSTIBLE_REMYFACT[[#This Row],[IVA 10,5%]]+COMBUSTIBLE_REMYFACT[[#This Row],[IMPUESTOS]]</f>
        <v>88016.487999999998</v>
      </c>
      <c r="S70" s="6" t="s">
        <v>638</v>
      </c>
    </row>
    <row r="71" spans="1:19" x14ac:dyDescent="0.25">
      <c r="A71" s="38" t="s">
        <v>656</v>
      </c>
      <c r="B71" s="38">
        <v>45603</v>
      </c>
      <c r="C71" s="39" t="s">
        <v>109</v>
      </c>
      <c r="D71" s="38" t="s">
        <v>633</v>
      </c>
      <c r="E71" s="38" t="s">
        <v>634</v>
      </c>
      <c r="F71" s="10">
        <v>1451</v>
      </c>
      <c r="G71" s="11" t="s">
        <v>639</v>
      </c>
      <c r="H71" s="12">
        <v>65.760000000000005</v>
      </c>
      <c r="I71" s="12" t="s">
        <v>636</v>
      </c>
      <c r="J71" s="1" t="s">
        <v>407</v>
      </c>
      <c r="K71" s="1"/>
      <c r="L71" s="13" t="s">
        <v>110</v>
      </c>
      <c r="M71" s="14">
        <v>1139</v>
      </c>
      <c r="N71" s="14">
        <f>COMBUSTIBLE_REMYFACT[[#This Row],[CANTIDAD]]*COMBUSTIBLE_REMYFACT[[#This Row],[PRECIO UNITARIO]]</f>
        <v>74900.639999999999</v>
      </c>
      <c r="O71" s="14">
        <f>COMBUSTIBLE_REMYFACT[[#This Row],[IMPORTE]]*0.21</f>
        <v>15729.134399999999</v>
      </c>
      <c r="P71" s="14"/>
      <c r="Q71" s="15">
        <v>5325.0880000000006</v>
      </c>
      <c r="R71" s="14">
        <f>COMBUSTIBLE_REMYFACT[[#This Row],[IMPORTE]]+COMBUSTIBLE_REMYFACT[[#This Row],[IVA 21%]]+COMBUSTIBLE_REMYFACT[[#This Row],[IVA 10,5%]]+COMBUSTIBLE_REMYFACT[[#This Row],[IMPUESTOS]]</f>
        <v>95954.862399999998</v>
      </c>
      <c r="S71" s="6" t="s">
        <v>638</v>
      </c>
    </row>
    <row r="72" spans="1:19" x14ac:dyDescent="0.25">
      <c r="A72" s="38" t="s">
        <v>656</v>
      </c>
      <c r="B72" s="38">
        <v>45603</v>
      </c>
      <c r="C72" s="39" t="s">
        <v>109</v>
      </c>
      <c r="D72" s="38" t="s">
        <v>633</v>
      </c>
      <c r="E72" s="38" t="s">
        <v>634</v>
      </c>
      <c r="F72" s="10">
        <v>1451</v>
      </c>
      <c r="G72" s="11" t="s">
        <v>642</v>
      </c>
      <c r="H72" s="12">
        <v>20</v>
      </c>
      <c r="I72" s="12" t="s">
        <v>636</v>
      </c>
      <c r="J72" s="1" t="s">
        <v>407</v>
      </c>
      <c r="K72" s="1"/>
      <c r="L72" s="13" t="s">
        <v>110</v>
      </c>
      <c r="M72" s="14">
        <v>916.92</v>
      </c>
      <c r="N72" s="14">
        <f>COMBUSTIBLE_REMYFACT[[#This Row],[CANTIDAD]]*COMBUSTIBLE_REMYFACT[[#This Row],[PRECIO UNITARIO]]</f>
        <v>18338.399999999998</v>
      </c>
      <c r="O72" s="14">
        <f>COMBUSTIBLE_REMYFACT[[#This Row],[IMPORTE]]*0.21</f>
        <v>3851.0639999999994</v>
      </c>
      <c r="P72" s="14"/>
      <c r="Q72" s="15">
        <v>5325.0880000000006</v>
      </c>
      <c r="R72" s="14">
        <f>COMBUSTIBLE_REMYFACT[[#This Row],[IMPORTE]]+COMBUSTIBLE_REMYFACT[[#This Row],[IVA 21%]]+COMBUSTIBLE_REMYFACT[[#This Row],[IVA 10,5%]]+COMBUSTIBLE_REMYFACT[[#This Row],[IMPUESTOS]]</f>
        <v>27514.551999999996</v>
      </c>
      <c r="S72" s="6" t="s">
        <v>638</v>
      </c>
    </row>
    <row r="73" spans="1:19" x14ac:dyDescent="0.25">
      <c r="A73" s="38" t="s">
        <v>656</v>
      </c>
      <c r="B73" s="38" t="s">
        <v>657</v>
      </c>
      <c r="C73" s="39" t="s">
        <v>109</v>
      </c>
      <c r="D73" s="38" t="s">
        <v>633</v>
      </c>
      <c r="E73" s="38" t="s">
        <v>634</v>
      </c>
      <c r="F73" s="10">
        <v>1508</v>
      </c>
      <c r="G73" s="11" t="s">
        <v>642</v>
      </c>
      <c r="H73" s="12">
        <v>20</v>
      </c>
      <c r="I73" s="12" t="s">
        <v>636</v>
      </c>
      <c r="J73" s="1" t="s">
        <v>407</v>
      </c>
      <c r="K73" s="1"/>
      <c r="L73" s="13" t="s">
        <v>110</v>
      </c>
      <c r="M73" s="14">
        <v>916.92</v>
      </c>
      <c r="N73" s="14">
        <f>COMBUSTIBLE_REMYFACT[[#This Row],[CANTIDAD]]*COMBUSTIBLE_REMYFACT[[#This Row],[PRECIO UNITARIO]]</f>
        <v>18338.399999999998</v>
      </c>
      <c r="O73" s="14">
        <f>COMBUSTIBLE_REMYFACT[[#This Row],[IMPORTE]]*0.21</f>
        <v>3851.0639999999994</v>
      </c>
      <c r="P73" s="14"/>
      <c r="Q73" s="15">
        <v>5325.0880000000006</v>
      </c>
      <c r="R73" s="14">
        <f>COMBUSTIBLE_REMYFACT[[#This Row],[IMPORTE]]+COMBUSTIBLE_REMYFACT[[#This Row],[IVA 21%]]+COMBUSTIBLE_REMYFACT[[#This Row],[IVA 10,5%]]+COMBUSTIBLE_REMYFACT[[#This Row],[IMPUESTOS]]</f>
        <v>27514.551999999996</v>
      </c>
      <c r="S73" s="6" t="s">
        <v>638</v>
      </c>
    </row>
    <row r="74" spans="1:19" x14ac:dyDescent="0.25">
      <c r="A74" s="38" t="s">
        <v>656</v>
      </c>
      <c r="B74" s="38">
        <v>45610</v>
      </c>
      <c r="C74" s="39" t="s">
        <v>109</v>
      </c>
      <c r="D74" s="38" t="s">
        <v>633</v>
      </c>
      <c r="E74" s="38" t="s">
        <v>634</v>
      </c>
      <c r="F74" s="10">
        <v>1545</v>
      </c>
      <c r="G74" s="11" t="s">
        <v>639</v>
      </c>
      <c r="H74" s="12">
        <v>70</v>
      </c>
      <c r="I74" s="12" t="s">
        <v>636</v>
      </c>
      <c r="J74" s="1" t="s">
        <v>407</v>
      </c>
      <c r="K74" s="1"/>
      <c r="L74" s="13" t="s">
        <v>110</v>
      </c>
      <c r="M74" s="14">
        <v>1139</v>
      </c>
      <c r="N74" s="14">
        <f>COMBUSTIBLE_REMYFACT[[#This Row],[CANTIDAD]]*COMBUSTIBLE_REMYFACT[[#This Row],[PRECIO UNITARIO]]</f>
        <v>79730</v>
      </c>
      <c r="O74" s="14">
        <f>COMBUSTIBLE_REMYFACT[[#This Row],[IMPORTE]]*0.21</f>
        <v>16743.3</v>
      </c>
      <c r="P74" s="14"/>
      <c r="Q74" s="15">
        <v>5325.0880000000006</v>
      </c>
      <c r="R74" s="14">
        <f>COMBUSTIBLE_REMYFACT[[#This Row],[IMPORTE]]+COMBUSTIBLE_REMYFACT[[#This Row],[IVA 21%]]+COMBUSTIBLE_REMYFACT[[#This Row],[IVA 10,5%]]+COMBUSTIBLE_REMYFACT[[#This Row],[IMPUESTOS]]</f>
        <v>101798.38800000001</v>
      </c>
      <c r="S74" s="6" t="s">
        <v>638</v>
      </c>
    </row>
    <row r="75" spans="1:19" x14ac:dyDescent="0.25">
      <c r="A75" s="38" t="s">
        <v>656</v>
      </c>
      <c r="B75" s="38">
        <v>45612</v>
      </c>
      <c r="C75" s="39" t="s">
        <v>109</v>
      </c>
      <c r="D75" s="38" t="s">
        <v>633</v>
      </c>
      <c r="E75" s="38" t="s">
        <v>634</v>
      </c>
      <c r="F75" s="10">
        <v>1569</v>
      </c>
      <c r="G75" s="11" t="s">
        <v>639</v>
      </c>
      <c r="H75" s="12">
        <v>45</v>
      </c>
      <c r="I75" s="12" t="s">
        <v>636</v>
      </c>
      <c r="J75" s="1" t="s">
        <v>407</v>
      </c>
      <c r="K75" s="1"/>
      <c r="L75" s="13" t="s">
        <v>110</v>
      </c>
      <c r="M75" s="14">
        <v>1139</v>
      </c>
      <c r="N75" s="14">
        <f>COMBUSTIBLE_REMYFACT[[#This Row],[CANTIDAD]]*COMBUSTIBLE_REMYFACT[[#This Row],[PRECIO UNITARIO]]</f>
        <v>51255</v>
      </c>
      <c r="O75" s="14">
        <f>COMBUSTIBLE_REMYFACT[[#This Row],[IMPORTE]]*0.21</f>
        <v>10763.55</v>
      </c>
      <c r="P75" s="14"/>
      <c r="Q75" s="15">
        <v>5325.0880000000006</v>
      </c>
      <c r="R75" s="14">
        <f>COMBUSTIBLE_REMYFACT[[#This Row],[IMPORTE]]+COMBUSTIBLE_REMYFACT[[#This Row],[IVA 21%]]+COMBUSTIBLE_REMYFACT[[#This Row],[IVA 10,5%]]+COMBUSTIBLE_REMYFACT[[#This Row],[IMPUESTOS]]</f>
        <v>67343.638000000006</v>
      </c>
      <c r="S75" s="6" t="s">
        <v>638</v>
      </c>
    </row>
    <row r="76" spans="1:19" x14ac:dyDescent="0.25">
      <c r="A76" s="38" t="s">
        <v>656</v>
      </c>
      <c r="B76" s="38">
        <v>45612</v>
      </c>
      <c r="C76" s="39" t="s">
        <v>109</v>
      </c>
      <c r="D76" s="38" t="s">
        <v>633</v>
      </c>
      <c r="E76" s="38" t="s">
        <v>634</v>
      </c>
      <c r="F76" s="10">
        <v>1569</v>
      </c>
      <c r="G76" s="11" t="s">
        <v>642</v>
      </c>
      <c r="H76" s="12">
        <v>37</v>
      </c>
      <c r="I76" s="12" t="s">
        <v>636</v>
      </c>
      <c r="J76" s="1" t="s">
        <v>407</v>
      </c>
      <c r="K76" s="1"/>
      <c r="L76" s="13" t="s">
        <v>110</v>
      </c>
      <c r="M76" s="14">
        <v>916.92</v>
      </c>
      <c r="N76" s="14">
        <f>COMBUSTIBLE_REMYFACT[[#This Row],[CANTIDAD]]*COMBUSTIBLE_REMYFACT[[#This Row],[PRECIO UNITARIO]]</f>
        <v>33926.04</v>
      </c>
      <c r="O76" s="14">
        <f>COMBUSTIBLE_REMYFACT[[#This Row],[IMPORTE]]*0.21</f>
        <v>7124.4683999999997</v>
      </c>
      <c r="P76" s="14"/>
      <c r="Q76" s="15">
        <v>5325.0880000000006</v>
      </c>
      <c r="R76" s="14">
        <f>COMBUSTIBLE_REMYFACT[[#This Row],[IMPORTE]]+COMBUSTIBLE_REMYFACT[[#This Row],[IVA 21%]]+COMBUSTIBLE_REMYFACT[[#This Row],[IVA 10,5%]]+COMBUSTIBLE_REMYFACT[[#This Row],[IMPUESTOS]]</f>
        <v>46375.596400000002</v>
      </c>
      <c r="S76" s="6" t="s">
        <v>638</v>
      </c>
    </row>
    <row r="77" spans="1:19" x14ac:dyDescent="0.25">
      <c r="A77" s="38" t="s">
        <v>656</v>
      </c>
      <c r="B77" s="38">
        <v>45618</v>
      </c>
      <c r="C77" s="39" t="s">
        <v>109</v>
      </c>
      <c r="D77" s="38" t="s">
        <v>633</v>
      </c>
      <c r="E77" s="38" t="s">
        <v>634</v>
      </c>
      <c r="F77" s="10">
        <v>1647</v>
      </c>
      <c r="G77" s="11" t="s">
        <v>639</v>
      </c>
      <c r="H77" s="12">
        <v>73</v>
      </c>
      <c r="I77" s="12" t="s">
        <v>636</v>
      </c>
      <c r="J77" s="1" t="s">
        <v>407</v>
      </c>
      <c r="K77" s="1"/>
      <c r="L77" s="13" t="s">
        <v>110</v>
      </c>
      <c r="M77" s="14">
        <v>1139</v>
      </c>
      <c r="N77" s="14">
        <f>COMBUSTIBLE_REMYFACT[[#This Row],[CANTIDAD]]*COMBUSTIBLE_REMYFACT[[#This Row],[PRECIO UNITARIO]]</f>
        <v>83147</v>
      </c>
      <c r="O77" s="14">
        <f>COMBUSTIBLE_REMYFACT[[#This Row],[IMPORTE]]*0.21</f>
        <v>17460.87</v>
      </c>
      <c r="P77" s="14"/>
      <c r="Q77" s="15">
        <v>5325.0880000000006</v>
      </c>
      <c r="R77" s="14">
        <f>COMBUSTIBLE_REMYFACT[[#This Row],[IMPORTE]]+COMBUSTIBLE_REMYFACT[[#This Row],[IVA 21%]]+COMBUSTIBLE_REMYFACT[[#This Row],[IVA 10,5%]]+COMBUSTIBLE_REMYFACT[[#This Row],[IMPUESTOS]]</f>
        <v>105932.958</v>
      </c>
      <c r="S77" s="6" t="s">
        <v>638</v>
      </c>
    </row>
    <row r="78" spans="1:19" x14ac:dyDescent="0.25">
      <c r="A78" s="38" t="s">
        <v>656</v>
      </c>
      <c r="B78" s="38">
        <v>45621</v>
      </c>
      <c r="C78" s="39" t="s">
        <v>109</v>
      </c>
      <c r="D78" s="38" t="s">
        <v>658</v>
      </c>
      <c r="E78" s="38" t="s">
        <v>634</v>
      </c>
      <c r="F78" s="10">
        <v>1685</v>
      </c>
      <c r="G78" s="11" t="s">
        <v>659</v>
      </c>
      <c r="H78" s="12">
        <v>1</v>
      </c>
      <c r="I78" s="12" t="s">
        <v>645</v>
      </c>
      <c r="J78" s="1" t="s">
        <v>660</v>
      </c>
      <c r="K78" s="1"/>
      <c r="L78" s="13" t="s">
        <v>110</v>
      </c>
      <c r="M78" s="14">
        <v>14000</v>
      </c>
      <c r="N78" s="14">
        <f>COMBUSTIBLE_REMYFACT[[#This Row],[CANTIDAD]]*COMBUSTIBLE_REMYFACT[[#This Row],[PRECIO UNITARIO]]</f>
        <v>14000</v>
      </c>
      <c r="O78" s="14">
        <f>COMBUSTIBLE_REMYFACT[[#This Row],[IMPORTE]]*0.21</f>
        <v>2940</v>
      </c>
      <c r="P78" s="14"/>
      <c r="Q78" s="15">
        <v>5325.0880000000006</v>
      </c>
      <c r="R78" s="14">
        <f>COMBUSTIBLE_REMYFACT[[#This Row],[IMPORTE]]+COMBUSTIBLE_REMYFACT[[#This Row],[IVA 21%]]+COMBUSTIBLE_REMYFACT[[#This Row],[IVA 10,5%]]+COMBUSTIBLE_REMYFACT[[#This Row],[IMPUESTOS]]</f>
        <v>22265.088</v>
      </c>
      <c r="S78" s="6" t="s">
        <v>638</v>
      </c>
    </row>
    <row r="79" spans="1:19" x14ac:dyDescent="0.25">
      <c r="A79" s="38" t="s">
        <v>656</v>
      </c>
      <c r="B79" s="38">
        <v>45626</v>
      </c>
      <c r="C79" s="39" t="s">
        <v>109</v>
      </c>
      <c r="D79" s="39"/>
      <c r="E79" s="38" t="s">
        <v>634</v>
      </c>
      <c r="F79" s="10">
        <v>1772</v>
      </c>
      <c r="G79" s="11" t="s">
        <v>639</v>
      </c>
      <c r="H79" s="12">
        <v>60</v>
      </c>
      <c r="I79" s="12" t="s">
        <v>636</v>
      </c>
      <c r="J79" s="1" t="s">
        <v>407</v>
      </c>
      <c r="K79" s="1"/>
      <c r="L79" s="13" t="s">
        <v>110</v>
      </c>
      <c r="M79" s="14">
        <v>1139</v>
      </c>
      <c r="N79" s="14">
        <f>COMBUSTIBLE_REMYFACT[[#This Row],[CANTIDAD]]*COMBUSTIBLE_REMYFACT[[#This Row],[PRECIO UNITARIO]]</f>
        <v>68340</v>
      </c>
      <c r="O79" s="14">
        <f>COMBUSTIBLE_REMYFACT[[#This Row],[IMPORTE]]*0.21</f>
        <v>14351.4</v>
      </c>
      <c r="P79" s="14"/>
      <c r="Q79" s="15">
        <v>5325.0880000000006</v>
      </c>
      <c r="R79" s="14">
        <f>COMBUSTIBLE_REMYFACT[[#This Row],[IMPORTE]]+COMBUSTIBLE_REMYFACT[[#This Row],[IVA 21%]]+COMBUSTIBLE_REMYFACT[[#This Row],[IVA 10,5%]]+COMBUSTIBLE_REMYFACT[[#This Row],[IMPUESTOS]]</f>
        <v>88016.487999999998</v>
      </c>
      <c r="S79" s="6" t="s">
        <v>638</v>
      </c>
    </row>
    <row r="80" spans="1:19" x14ac:dyDescent="0.25">
      <c r="A80" s="38" t="s">
        <v>656</v>
      </c>
      <c r="B80" s="38">
        <v>45622</v>
      </c>
      <c r="C80" s="39" t="s">
        <v>109</v>
      </c>
      <c r="D80" s="38" t="s">
        <v>633</v>
      </c>
      <c r="E80" s="38" t="s">
        <v>634</v>
      </c>
      <c r="F80" s="10">
        <v>1415</v>
      </c>
      <c r="G80" s="11" t="s">
        <v>639</v>
      </c>
      <c r="H80" s="12">
        <v>65</v>
      </c>
      <c r="I80" s="12" t="s">
        <v>636</v>
      </c>
      <c r="J80" s="1" t="s">
        <v>661</v>
      </c>
      <c r="K80" s="1"/>
      <c r="L80" s="13" t="s">
        <v>110</v>
      </c>
      <c r="M80" s="14">
        <v>1139</v>
      </c>
      <c r="N80" s="14">
        <f>COMBUSTIBLE_REMYFACT[[#This Row],[CANTIDAD]]*COMBUSTIBLE_REMYFACT[[#This Row],[PRECIO UNITARIO]]</f>
        <v>74035</v>
      </c>
      <c r="O80" s="14">
        <f>COMBUSTIBLE_REMYFACT[[#This Row],[IMPORTE]]*0.21</f>
        <v>15547.349999999999</v>
      </c>
      <c r="P80" s="14"/>
      <c r="Q80" s="15">
        <v>5325.0880000000006</v>
      </c>
      <c r="R80" s="14">
        <f>COMBUSTIBLE_REMYFACT[[#This Row],[IMPORTE]]+COMBUSTIBLE_REMYFACT[[#This Row],[IVA 21%]]+COMBUSTIBLE_REMYFACT[[#This Row],[IVA 10,5%]]+COMBUSTIBLE_REMYFACT[[#This Row],[IMPUESTOS]]</f>
        <v>94907.438000000009</v>
      </c>
      <c r="S80" s="6" t="s">
        <v>638</v>
      </c>
    </row>
    <row r="81" spans="1:19" x14ac:dyDescent="0.25">
      <c r="A81" s="38" t="s">
        <v>656</v>
      </c>
      <c r="B81" s="38">
        <v>45622</v>
      </c>
      <c r="C81" s="39" t="s">
        <v>109</v>
      </c>
      <c r="D81" s="38" t="s">
        <v>633</v>
      </c>
      <c r="E81" s="38" t="s">
        <v>634</v>
      </c>
      <c r="F81" s="10">
        <v>1680</v>
      </c>
      <c r="G81" s="11" t="s">
        <v>642</v>
      </c>
      <c r="H81" s="12">
        <v>46.5</v>
      </c>
      <c r="I81" s="12" t="s">
        <v>636</v>
      </c>
      <c r="J81" s="1" t="s">
        <v>355</v>
      </c>
      <c r="K81" s="1"/>
      <c r="L81" s="13" t="s">
        <v>110</v>
      </c>
      <c r="M81" s="14">
        <v>916.92</v>
      </c>
      <c r="N81" s="14">
        <f>COMBUSTIBLE_REMYFACT[[#This Row],[CANTIDAD]]*COMBUSTIBLE_REMYFACT[[#This Row],[PRECIO UNITARIO]]</f>
        <v>42636.78</v>
      </c>
      <c r="O81" s="14">
        <f>COMBUSTIBLE_REMYFACT[[#This Row],[IMPORTE]]*0.21</f>
        <v>8953.7237999999998</v>
      </c>
      <c r="P81" s="14"/>
      <c r="Q81" s="15">
        <v>5325.0880000000006</v>
      </c>
      <c r="R81" s="14">
        <f>COMBUSTIBLE_REMYFACT[[#This Row],[IMPORTE]]+COMBUSTIBLE_REMYFACT[[#This Row],[IVA 21%]]+COMBUSTIBLE_REMYFACT[[#This Row],[IVA 10,5%]]+COMBUSTIBLE_REMYFACT[[#This Row],[IMPUESTOS]]</f>
        <v>56915.591800000002</v>
      </c>
      <c r="S81" s="6" t="s">
        <v>638</v>
      </c>
    </row>
    <row r="82" spans="1:19" x14ac:dyDescent="0.25">
      <c r="A82" s="38" t="s">
        <v>656</v>
      </c>
      <c r="B82" s="38">
        <v>45622</v>
      </c>
      <c r="C82" s="39" t="s">
        <v>109</v>
      </c>
      <c r="D82" s="38" t="s">
        <v>633</v>
      </c>
      <c r="E82" s="38" t="s">
        <v>634</v>
      </c>
      <c r="F82" s="10">
        <v>1701</v>
      </c>
      <c r="G82" s="11" t="s">
        <v>639</v>
      </c>
      <c r="H82" s="12">
        <v>76</v>
      </c>
      <c r="I82" s="12" t="s">
        <v>636</v>
      </c>
      <c r="J82" s="1" t="s">
        <v>661</v>
      </c>
      <c r="K82" s="1"/>
      <c r="L82" s="13" t="s">
        <v>110</v>
      </c>
      <c r="M82" s="14">
        <v>1139</v>
      </c>
      <c r="N82" s="14">
        <f>COMBUSTIBLE_REMYFACT[[#This Row],[CANTIDAD]]*COMBUSTIBLE_REMYFACT[[#This Row],[PRECIO UNITARIO]]</f>
        <v>86564</v>
      </c>
      <c r="O82" s="14">
        <f>COMBUSTIBLE_REMYFACT[[#This Row],[IMPORTE]]*0.21</f>
        <v>18178.439999999999</v>
      </c>
      <c r="P82" s="14"/>
      <c r="Q82" s="15">
        <v>5325.0880000000006</v>
      </c>
      <c r="R82" s="14">
        <f>COMBUSTIBLE_REMYFACT[[#This Row],[IMPORTE]]+COMBUSTIBLE_REMYFACT[[#This Row],[IVA 21%]]+COMBUSTIBLE_REMYFACT[[#This Row],[IVA 10,5%]]+COMBUSTIBLE_REMYFACT[[#This Row],[IMPUESTOS]]</f>
        <v>110067.52800000001</v>
      </c>
      <c r="S82" s="6" t="s">
        <v>638</v>
      </c>
    </row>
    <row r="83" spans="1:19" x14ac:dyDescent="0.25">
      <c r="A83" s="38" t="s">
        <v>656</v>
      </c>
      <c r="B83" s="38">
        <v>45601</v>
      </c>
      <c r="C83" s="39" t="s">
        <v>109</v>
      </c>
      <c r="D83" s="38" t="s">
        <v>633</v>
      </c>
      <c r="E83" s="38" t="s">
        <v>634</v>
      </c>
      <c r="F83" s="10">
        <v>1418</v>
      </c>
      <c r="G83" s="11" t="s">
        <v>662</v>
      </c>
      <c r="H83" s="12">
        <v>30.6</v>
      </c>
      <c r="I83" s="12" t="s">
        <v>636</v>
      </c>
      <c r="J83" s="1" t="s">
        <v>513</v>
      </c>
      <c r="K83" s="1"/>
      <c r="L83" s="13" t="s">
        <v>110</v>
      </c>
      <c r="M83" s="14">
        <v>1135.1099999999999</v>
      </c>
      <c r="N83" s="14">
        <f>COMBUSTIBLE_REMYFACT[[#This Row],[CANTIDAD]]*COMBUSTIBLE_REMYFACT[[#This Row],[PRECIO UNITARIO]]</f>
        <v>34734.366000000002</v>
      </c>
      <c r="O83" s="14">
        <f>COMBUSTIBLE_REMYFACT[[#This Row],[IMPORTE]]*0.21</f>
        <v>7294.2168600000005</v>
      </c>
      <c r="P83" s="14"/>
      <c r="Q83" s="15">
        <v>5325.0880000000006</v>
      </c>
      <c r="R83" s="14">
        <f>COMBUSTIBLE_REMYFACT[[#This Row],[IMPORTE]]+COMBUSTIBLE_REMYFACT[[#This Row],[IVA 21%]]+COMBUSTIBLE_REMYFACT[[#This Row],[IVA 10,5%]]+COMBUSTIBLE_REMYFACT[[#This Row],[IMPUESTOS]]</f>
        <v>47353.670860000006</v>
      </c>
      <c r="S83" s="6" t="s">
        <v>638</v>
      </c>
    </row>
    <row r="84" spans="1:19" x14ac:dyDescent="0.25">
      <c r="A84" s="38" t="s">
        <v>656</v>
      </c>
      <c r="B84" s="38">
        <v>45601</v>
      </c>
      <c r="C84" s="39" t="s">
        <v>109</v>
      </c>
      <c r="D84" s="38" t="s">
        <v>633</v>
      </c>
      <c r="E84" s="38" t="s">
        <v>634</v>
      </c>
      <c r="F84" s="10">
        <v>1418</v>
      </c>
      <c r="G84" s="11" t="s">
        <v>642</v>
      </c>
      <c r="H84" s="12">
        <v>23</v>
      </c>
      <c r="I84" s="12" t="s">
        <v>636</v>
      </c>
      <c r="J84" s="1" t="s">
        <v>660</v>
      </c>
      <c r="K84" s="1"/>
      <c r="L84" s="13" t="s">
        <v>110</v>
      </c>
      <c r="M84" s="14">
        <v>916.92</v>
      </c>
      <c r="N84" s="14">
        <f>COMBUSTIBLE_REMYFACT[[#This Row],[CANTIDAD]]*COMBUSTIBLE_REMYFACT[[#This Row],[PRECIO UNITARIO]]</f>
        <v>21089.16</v>
      </c>
      <c r="O84" s="14">
        <f>COMBUSTIBLE_REMYFACT[[#This Row],[IMPORTE]]*0.21</f>
        <v>4428.7235999999994</v>
      </c>
      <c r="P84" s="14"/>
      <c r="Q84" s="15">
        <v>5325.0880000000006</v>
      </c>
      <c r="R84" s="14">
        <f>COMBUSTIBLE_REMYFACT[[#This Row],[IMPORTE]]+COMBUSTIBLE_REMYFACT[[#This Row],[IVA 21%]]+COMBUSTIBLE_REMYFACT[[#This Row],[IVA 10,5%]]+COMBUSTIBLE_REMYFACT[[#This Row],[IMPUESTOS]]</f>
        <v>30842.971600000001</v>
      </c>
      <c r="S84" s="6" t="s">
        <v>638</v>
      </c>
    </row>
    <row r="85" spans="1:19" x14ac:dyDescent="0.25">
      <c r="A85" s="6" t="str">
        <f>"DICIEMBRE 2024"</f>
        <v>DICIEMBRE 2024</v>
      </c>
      <c r="B85" s="38">
        <v>45628</v>
      </c>
      <c r="C85" s="37" t="s">
        <v>112</v>
      </c>
      <c r="D85" s="38" t="s">
        <v>633</v>
      </c>
      <c r="E85" s="38" t="s">
        <v>634</v>
      </c>
      <c r="F85" s="10">
        <v>1795</v>
      </c>
      <c r="G85" s="13" t="s">
        <v>642</v>
      </c>
      <c r="H85" s="12">
        <v>25</v>
      </c>
      <c r="I85" s="12" t="s">
        <v>636</v>
      </c>
      <c r="J85" s="1" t="s">
        <v>355</v>
      </c>
      <c r="K85" s="1"/>
      <c r="L85" s="13" t="s">
        <v>110</v>
      </c>
      <c r="M85" s="15">
        <v>940.06</v>
      </c>
      <c r="N85" s="14">
        <f>COMBUSTIBLE_REMYFACT[[#This Row],[CANTIDAD]]*COMBUSTIBLE_REMYFACT[[#This Row],[PRECIO UNITARIO]]</f>
        <v>23501.5</v>
      </c>
      <c r="O85" s="14">
        <f>COMBUSTIBLE_REMYFACT[[#This Row],[IMPORTE]]*0.21</f>
        <v>4935.3149999999996</v>
      </c>
      <c r="P85" s="14"/>
      <c r="Q85" s="14">
        <f>104544/15</f>
        <v>6969.6</v>
      </c>
      <c r="R85" s="14">
        <f>COMBUSTIBLE_REMYFACT[[#This Row],[IMPORTE]]+COMBUSTIBLE_REMYFACT[[#This Row],[IVA 21%]]+COMBUSTIBLE_REMYFACT[[#This Row],[IVA 10,5%]]+COMBUSTIBLE_REMYFACT[[#This Row],[IMPUESTOS]]</f>
        <v>35406.415000000001</v>
      </c>
      <c r="S85" s="6" t="s">
        <v>638</v>
      </c>
    </row>
    <row r="86" spans="1:19" x14ac:dyDescent="0.25">
      <c r="A86" s="6" t="s">
        <v>34</v>
      </c>
      <c r="B86" s="38">
        <v>45628</v>
      </c>
      <c r="C86" s="37" t="s">
        <v>112</v>
      </c>
      <c r="D86" s="38" t="s">
        <v>663</v>
      </c>
      <c r="E86" s="38" t="s">
        <v>634</v>
      </c>
      <c r="F86" s="10">
        <v>1795</v>
      </c>
      <c r="G86" s="13" t="s">
        <v>664</v>
      </c>
      <c r="H86" s="12">
        <v>1</v>
      </c>
      <c r="I86" s="12" t="s">
        <v>645</v>
      </c>
      <c r="J86" s="1" t="s">
        <v>341</v>
      </c>
      <c r="K86" s="1"/>
      <c r="L86" s="13" t="s">
        <v>110</v>
      </c>
      <c r="M86" s="15">
        <v>15000</v>
      </c>
      <c r="N86" s="14">
        <f>COMBUSTIBLE_REMYFACT[[#This Row],[CANTIDAD]]*COMBUSTIBLE_REMYFACT[[#This Row],[PRECIO UNITARIO]]</f>
        <v>15000</v>
      </c>
      <c r="O86" s="14"/>
      <c r="P86" s="14">
        <f>COMBUSTIBLE_REMYFACT[[#This Row],[IMPORTE]]*0.105</f>
        <v>1575</v>
      </c>
      <c r="Q86" s="14">
        <f t="shared" ref="Q86:Q99" si="2">104544/15</f>
        <v>6969.6</v>
      </c>
      <c r="R86" s="14">
        <f>COMBUSTIBLE_REMYFACT[[#This Row],[IMPORTE]]+COMBUSTIBLE_REMYFACT[[#This Row],[IVA 21%]]+COMBUSTIBLE_REMYFACT[[#This Row],[IVA 10,5%]]+COMBUSTIBLE_REMYFACT[[#This Row],[IMPUESTOS]]</f>
        <v>23544.6</v>
      </c>
      <c r="S86" s="6" t="s">
        <v>638</v>
      </c>
    </row>
    <row r="87" spans="1:19" x14ac:dyDescent="0.25">
      <c r="A87" s="6" t="s">
        <v>34</v>
      </c>
      <c r="B87" s="38">
        <v>45632</v>
      </c>
      <c r="C87" s="37" t="s">
        <v>112</v>
      </c>
      <c r="D87" s="38" t="s">
        <v>663</v>
      </c>
      <c r="E87" s="38" t="s">
        <v>634</v>
      </c>
      <c r="F87" s="10">
        <v>1870</v>
      </c>
      <c r="G87" s="13" t="s">
        <v>664</v>
      </c>
      <c r="H87" s="12">
        <v>2</v>
      </c>
      <c r="I87" s="12" t="s">
        <v>645</v>
      </c>
      <c r="J87" s="1" t="s">
        <v>341</v>
      </c>
      <c r="K87" s="1"/>
      <c r="L87" s="13" t="s">
        <v>110</v>
      </c>
      <c r="M87" s="15">
        <v>15000</v>
      </c>
      <c r="N87" s="14">
        <f>COMBUSTIBLE_REMYFACT[[#This Row],[CANTIDAD]]*COMBUSTIBLE_REMYFACT[[#This Row],[PRECIO UNITARIO]]</f>
        <v>30000</v>
      </c>
      <c r="O87" s="14"/>
      <c r="P87" s="14">
        <f>COMBUSTIBLE_REMYFACT[[#This Row],[IMPORTE]]*0.105</f>
        <v>3150</v>
      </c>
      <c r="Q87" s="14">
        <f t="shared" si="2"/>
        <v>6969.6</v>
      </c>
      <c r="R87" s="14">
        <f>COMBUSTIBLE_REMYFACT[[#This Row],[IMPORTE]]+COMBUSTIBLE_REMYFACT[[#This Row],[IVA 21%]]+COMBUSTIBLE_REMYFACT[[#This Row],[IVA 10,5%]]+COMBUSTIBLE_REMYFACT[[#This Row],[IMPUESTOS]]</f>
        <v>40119.599999999999</v>
      </c>
      <c r="S87" s="6" t="s">
        <v>638</v>
      </c>
    </row>
    <row r="88" spans="1:19" x14ac:dyDescent="0.25">
      <c r="A88" s="6" t="s">
        <v>34</v>
      </c>
      <c r="B88" s="38">
        <v>45632</v>
      </c>
      <c r="C88" s="37" t="s">
        <v>112</v>
      </c>
      <c r="D88" s="38" t="s">
        <v>633</v>
      </c>
      <c r="E88" s="38" t="s">
        <v>634</v>
      </c>
      <c r="F88" s="10">
        <v>1870</v>
      </c>
      <c r="G88" s="13" t="s">
        <v>639</v>
      </c>
      <c r="H88" s="12">
        <v>54.77</v>
      </c>
      <c r="I88" s="12" t="s">
        <v>636</v>
      </c>
      <c r="J88" s="1" t="s">
        <v>407</v>
      </c>
      <c r="K88" s="1"/>
      <c r="L88" s="13" t="s">
        <v>110</v>
      </c>
      <c r="M88" s="15">
        <v>1175.8699999999999</v>
      </c>
      <c r="N88" s="14">
        <f>COMBUSTIBLE_REMYFACT[[#This Row],[CANTIDAD]]*COMBUSTIBLE_REMYFACT[[#This Row],[PRECIO UNITARIO]]</f>
        <v>64402.399899999997</v>
      </c>
      <c r="O88" s="14">
        <f>COMBUSTIBLE_REMYFACT[[#This Row],[IMPORTE]]*0.21</f>
        <v>13524.503978999999</v>
      </c>
      <c r="P88" s="14"/>
      <c r="Q88" s="14">
        <f t="shared" si="2"/>
        <v>6969.6</v>
      </c>
      <c r="R88" s="14">
        <f>COMBUSTIBLE_REMYFACT[[#This Row],[IMPORTE]]+COMBUSTIBLE_REMYFACT[[#This Row],[IVA 21%]]+COMBUSTIBLE_REMYFACT[[#This Row],[IVA 10,5%]]+COMBUSTIBLE_REMYFACT[[#This Row],[IMPUESTOS]]</f>
        <v>84896.503878999996</v>
      </c>
      <c r="S88" s="6" t="s">
        <v>638</v>
      </c>
    </row>
    <row r="89" spans="1:19" x14ac:dyDescent="0.25">
      <c r="A89" s="6" t="s">
        <v>34</v>
      </c>
      <c r="B89" s="38">
        <v>45628</v>
      </c>
      <c r="C89" s="37" t="s">
        <v>112</v>
      </c>
      <c r="D89" s="38" t="s">
        <v>633</v>
      </c>
      <c r="E89" s="38" t="s">
        <v>634</v>
      </c>
      <c r="F89" s="10">
        <v>1804</v>
      </c>
      <c r="G89" s="13" t="s">
        <v>639</v>
      </c>
      <c r="H89" s="12">
        <v>45.6</v>
      </c>
      <c r="I89" s="12" t="s">
        <v>636</v>
      </c>
      <c r="J89" s="1" t="s">
        <v>407</v>
      </c>
      <c r="K89" s="1"/>
      <c r="L89" s="13" t="s">
        <v>110</v>
      </c>
      <c r="M89" s="15">
        <v>1175.8699999999999</v>
      </c>
      <c r="N89" s="14">
        <f>COMBUSTIBLE_REMYFACT[[#This Row],[CANTIDAD]]*COMBUSTIBLE_REMYFACT[[#This Row],[PRECIO UNITARIO]]</f>
        <v>53619.671999999999</v>
      </c>
      <c r="O89" s="14">
        <f>COMBUSTIBLE_REMYFACT[[#This Row],[IMPORTE]]*0.21</f>
        <v>11260.13112</v>
      </c>
      <c r="P89" s="14"/>
      <c r="Q89" s="14">
        <f t="shared" si="2"/>
        <v>6969.6</v>
      </c>
      <c r="R89" s="14">
        <f>COMBUSTIBLE_REMYFACT[[#This Row],[IMPORTE]]+COMBUSTIBLE_REMYFACT[[#This Row],[IVA 21%]]+COMBUSTIBLE_REMYFACT[[#This Row],[IVA 10,5%]]+COMBUSTIBLE_REMYFACT[[#This Row],[IMPUESTOS]]</f>
        <v>71849.403120000003</v>
      </c>
      <c r="S89" s="6" t="s">
        <v>638</v>
      </c>
    </row>
    <row r="90" spans="1:19" x14ac:dyDescent="0.25">
      <c r="A90" s="6" t="s">
        <v>34</v>
      </c>
      <c r="B90" s="38">
        <v>45628</v>
      </c>
      <c r="C90" s="37" t="s">
        <v>112</v>
      </c>
      <c r="D90" s="38" t="s">
        <v>633</v>
      </c>
      <c r="E90" s="38" t="s">
        <v>634</v>
      </c>
      <c r="F90" s="10">
        <v>1804</v>
      </c>
      <c r="G90" s="13" t="s">
        <v>642</v>
      </c>
      <c r="H90" s="12">
        <v>20</v>
      </c>
      <c r="I90" s="12" t="s">
        <v>636</v>
      </c>
      <c r="J90" s="1" t="s">
        <v>407</v>
      </c>
      <c r="K90" s="1"/>
      <c r="L90" s="13" t="s">
        <v>110</v>
      </c>
      <c r="M90" s="15">
        <v>940.06</v>
      </c>
      <c r="N90" s="14">
        <f>COMBUSTIBLE_REMYFACT[[#This Row],[CANTIDAD]]*COMBUSTIBLE_REMYFACT[[#This Row],[PRECIO UNITARIO]]</f>
        <v>18801.199999999997</v>
      </c>
      <c r="O90" s="14">
        <f>COMBUSTIBLE_REMYFACT[[#This Row],[IMPORTE]]*0.21</f>
        <v>3948.251999999999</v>
      </c>
      <c r="P90" s="14"/>
      <c r="Q90" s="14">
        <f t="shared" si="2"/>
        <v>6969.6</v>
      </c>
      <c r="R90" s="14">
        <f>COMBUSTIBLE_REMYFACT[[#This Row],[IMPORTE]]+COMBUSTIBLE_REMYFACT[[#This Row],[IVA 21%]]+COMBUSTIBLE_REMYFACT[[#This Row],[IVA 10,5%]]+COMBUSTIBLE_REMYFACT[[#This Row],[IMPUESTOS]]</f>
        <v>29719.051999999996</v>
      </c>
      <c r="S90" s="6" t="s">
        <v>638</v>
      </c>
    </row>
    <row r="91" spans="1:19" x14ac:dyDescent="0.25">
      <c r="A91" s="6" t="s">
        <v>34</v>
      </c>
      <c r="B91" s="38">
        <v>45638</v>
      </c>
      <c r="C91" s="37" t="s">
        <v>112</v>
      </c>
      <c r="D91" s="38" t="s">
        <v>633</v>
      </c>
      <c r="E91" s="38" t="s">
        <v>634</v>
      </c>
      <c r="F91" s="10">
        <v>1942</v>
      </c>
      <c r="G91" s="13" t="s">
        <v>639</v>
      </c>
      <c r="H91" s="12">
        <v>70</v>
      </c>
      <c r="I91" s="12" t="s">
        <v>636</v>
      </c>
      <c r="J91" s="1" t="s">
        <v>355</v>
      </c>
      <c r="K91" s="1"/>
      <c r="L91" s="13" t="s">
        <v>110</v>
      </c>
      <c r="M91" s="15">
        <v>1175.8699999999999</v>
      </c>
      <c r="N91" s="14">
        <f>COMBUSTIBLE_REMYFACT[[#This Row],[CANTIDAD]]*COMBUSTIBLE_REMYFACT[[#This Row],[PRECIO UNITARIO]]</f>
        <v>82310.899999999994</v>
      </c>
      <c r="O91" s="14">
        <f>COMBUSTIBLE_REMYFACT[[#This Row],[IMPORTE]]*0.21</f>
        <v>17285.288999999997</v>
      </c>
      <c r="P91" s="14"/>
      <c r="Q91" s="14">
        <f t="shared" si="2"/>
        <v>6969.6</v>
      </c>
      <c r="R91" s="14">
        <f>COMBUSTIBLE_REMYFACT[[#This Row],[IMPORTE]]+COMBUSTIBLE_REMYFACT[[#This Row],[IVA 21%]]+COMBUSTIBLE_REMYFACT[[#This Row],[IVA 10,5%]]+COMBUSTIBLE_REMYFACT[[#This Row],[IMPUESTOS]]</f>
        <v>106565.78899999999</v>
      </c>
      <c r="S91" s="6" t="s">
        <v>638</v>
      </c>
    </row>
    <row r="92" spans="1:19" x14ac:dyDescent="0.25">
      <c r="A92" s="6" t="s">
        <v>34</v>
      </c>
      <c r="B92" s="38">
        <v>45638</v>
      </c>
      <c r="C92" s="37" t="s">
        <v>112</v>
      </c>
      <c r="D92" s="38" t="s">
        <v>633</v>
      </c>
      <c r="E92" s="38" t="s">
        <v>634</v>
      </c>
      <c r="F92" s="10">
        <v>1942</v>
      </c>
      <c r="G92" s="13" t="s">
        <v>642</v>
      </c>
      <c r="H92" s="12">
        <v>20</v>
      </c>
      <c r="I92" s="12" t="s">
        <v>636</v>
      </c>
      <c r="J92" s="1" t="s">
        <v>341</v>
      </c>
      <c r="K92" s="1"/>
      <c r="L92" s="13" t="s">
        <v>110</v>
      </c>
      <c r="M92" s="15">
        <v>940.06</v>
      </c>
      <c r="N92" s="14">
        <f>COMBUSTIBLE_REMYFACT[[#This Row],[CANTIDAD]]*COMBUSTIBLE_REMYFACT[[#This Row],[PRECIO UNITARIO]]</f>
        <v>18801.199999999997</v>
      </c>
      <c r="O92" s="14">
        <f>COMBUSTIBLE_REMYFACT[[#This Row],[IMPORTE]]*0.21</f>
        <v>3948.251999999999</v>
      </c>
      <c r="P92" s="14"/>
      <c r="Q92" s="14">
        <f t="shared" si="2"/>
        <v>6969.6</v>
      </c>
      <c r="R92" s="14">
        <f>COMBUSTIBLE_REMYFACT[[#This Row],[IMPORTE]]+COMBUSTIBLE_REMYFACT[[#This Row],[IVA 21%]]+COMBUSTIBLE_REMYFACT[[#This Row],[IVA 10,5%]]+COMBUSTIBLE_REMYFACT[[#This Row],[IMPUESTOS]]</f>
        <v>29719.051999999996</v>
      </c>
      <c r="S92" s="6" t="s">
        <v>638</v>
      </c>
    </row>
    <row r="93" spans="1:19" x14ac:dyDescent="0.25">
      <c r="A93" s="6" t="s">
        <v>34</v>
      </c>
      <c r="B93" s="38">
        <v>45650</v>
      </c>
      <c r="C93" s="37" t="s">
        <v>112</v>
      </c>
      <c r="D93" s="38" t="s">
        <v>633</v>
      </c>
      <c r="E93" s="38" t="s">
        <v>634</v>
      </c>
      <c r="F93" s="10">
        <v>2125</v>
      </c>
      <c r="G93" s="13" t="s">
        <v>639</v>
      </c>
      <c r="H93" s="12">
        <v>59</v>
      </c>
      <c r="I93" s="12" t="s">
        <v>636</v>
      </c>
      <c r="J93" s="1" t="s">
        <v>407</v>
      </c>
      <c r="K93" s="1"/>
      <c r="L93" s="13" t="s">
        <v>110</v>
      </c>
      <c r="M93" s="15">
        <v>1175.8699999999999</v>
      </c>
      <c r="N93" s="14">
        <f>COMBUSTIBLE_REMYFACT[[#This Row],[CANTIDAD]]*COMBUSTIBLE_REMYFACT[[#This Row],[PRECIO UNITARIO]]</f>
        <v>69376.329999999987</v>
      </c>
      <c r="O93" s="14">
        <f>COMBUSTIBLE_REMYFACT[[#This Row],[IMPORTE]]*0.21</f>
        <v>14569.029299999997</v>
      </c>
      <c r="P93" s="14"/>
      <c r="Q93" s="14">
        <f t="shared" si="2"/>
        <v>6969.6</v>
      </c>
      <c r="R93" s="14">
        <f>COMBUSTIBLE_REMYFACT[[#This Row],[IMPORTE]]+COMBUSTIBLE_REMYFACT[[#This Row],[IVA 21%]]+COMBUSTIBLE_REMYFACT[[#This Row],[IVA 10,5%]]+COMBUSTIBLE_REMYFACT[[#This Row],[IMPUESTOS]]</f>
        <v>90914.959299999988</v>
      </c>
      <c r="S93" s="6" t="s">
        <v>638</v>
      </c>
    </row>
    <row r="94" spans="1:19" x14ac:dyDescent="0.25">
      <c r="A94" s="6" t="s">
        <v>34</v>
      </c>
      <c r="B94" s="38">
        <v>45652</v>
      </c>
      <c r="C94" s="37" t="s">
        <v>112</v>
      </c>
      <c r="D94" s="38" t="s">
        <v>633</v>
      </c>
      <c r="E94" s="38" t="s">
        <v>634</v>
      </c>
      <c r="F94" s="10">
        <v>2138</v>
      </c>
      <c r="G94" s="13" t="s">
        <v>642</v>
      </c>
      <c r="H94" s="12">
        <v>40</v>
      </c>
      <c r="I94" s="12" t="s">
        <v>636</v>
      </c>
      <c r="J94" s="1" t="s">
        <v>407</v>
      </c>
      <c r="K94" s="1"/>
      <c r="L94" s="13" t="s">
        <v>110</v>
      </c>
      <c r="M94" s="15">
        <v>940.06</v>
      </c>
      <c r="N94" s="14">
        <f>COMBUSTIBLE_REMYFACT[[#This Row],[CANTIDAD]]*COMBUSTIBLE_REMYFACT[[#This Row],[PRECIO UNITARIO]]</f>
        <v>37602.399999999994</v>
      </c>
      <c r="O94" s="14">
        <f>COMBUSTIBLE_REMYFACT[[#This Row],[IMPORTE]]*0.21</f>
        <v>7896.5039999999981</v>
      </c>
      <c r="P94" s="14"/>
      <c r="Q94" s="14">
        <f t="shared" si="2"/>
        <v>6969.6</v>
      </c>
      <c r="R94" s="14">
        <f>COMBUSTIBLE_REMYFACT[[#This Row],[IMPORTE]]+COMBUSTIBLE_REMYFACT[[#This Row],[IVA 21%]]+COMBUSTIBLE_REMYFACT[[#This Row],[IVA 10,5%]]+COMBUSTIBLE_REMYFACT[[#This Row],[IMPUESTOS]]</f>
        <v>52468.503999999994</v>
      </c>
      <c r="S94" s="6" t="s">
        <v>638</v>
      </c>
    </row>
    <row r="95" spans="1:19" x14ac:dyDescent="0.25">
      <c r="A95" s="6" t="s">
        <v>34</v>
      </c>
      <c r="B95" s="38">
        <v>45652</v>
      </c>
      <c r="C95" s="37" t="s">
        <v>112</v>
      </c>
      <c r="D95" s="38" t="s">
        <v>633</v>
      </c>
      <c r="E95" s="38" t="s">
        <v>634</v>
      </c>
      <c r="F95" s="10">
        <v>2138</v>
      </c>
      <c r="G95" s="13" t="s">
        <v>647</v>
      </c>
      <c r="H95" s="12">
        <v>500</v>
      </c>
      <c r="I95" s="12" t="s">
        <v>636</v>
      </c>
      <c r="J95" s="1" t="s">
        <v>407</v>
      </c>
      <c r="K95" s="1"/>
      <c r="L95" s="13" t="s">
        <v>110</v>
      </c>
      <c r="M95" s="15">
        <v>1059.9000000000001</v>
      </c>
      <c r="N95" s="14">
        <f>COMBUSTIBLE_REMYFACT[[#This Row],[CANTIDAD]]*COMBUSTIBLE_REMYFACT[[#This Row],[PRECIO UNITARIO]]</f>
        <v>529950</v>
      </c>
      <c r="O95" s="14">
        <f>COMBUSTIBLE_REMYFACT[[#This Row],[IMPORTE]]*0.21</f>
        <v>111289.5</v>
      </c>
      <c r="P95" s="14"/>
      <c r="Q95" s="14">
        <f t="shared" si="2"/>
        <v>6969.6</v>
      </c>
      <c r="R95" s="14">
        <f>COMBUSTIBLE_REMYFACT[[#This Row],[IMPORTE]]+COMBUSTIBLE_REMYFACT[[#This Row],[IVA 21%]]+COMBUSTIBLE_REMYFACT[[#This Row],[IVA 10,5%]]+COMBUSTIBLE_REMYFACT[[#This Row],[IMPUESTOS]]</f>
        <v>648209.1</v>
      </c>
      <c r="S95" s="6" t="s">
        <v>638</v>
      </c>
    </row>
    <row r="96" spans="1:19" x14ac:dyDescent="0.25">
      <c r="A96" s="6" t="s">
        <v>34</v>
      </c>
      <c r="B96" s="38">
        <v>45656</v>
      </c>
      <c r="C96" s="37" t="s">
        <v>112</v>
      </c>
      <c r="D96" s="38" t="s">
        <v>633</v>
      </c>
      <c r="E96" s="38" t="s">
        <v>634</v>
      </c>
      <c r="F96" s="10">
        <v>2179</v>
      </c>
      <c r="G96" s="13" t="s">
        <v>642</v>
      </c>
      <c r="H96" s="12">
        <v>20</v>
      </c>
      <c r="I96" s="12" t="s">
        <v>636</v>
      </c>
      <c r="J96" s="1" t="s">
        <v>407</v>
      </c>
      <c r="K96" s="1"/>
      <c r="L96" s="13" t="s">
        <v>110</v>
      </c>
      <c r="M96" s="15">
        <v>940.06</v>
      </c>
      <c r="N96" s="14">
        <f>COMBUSTIBLE_REMYFACT[[#This Row],[CANTIDAD]]*COMBUSTIBLE_REMYFACT[[#This Row],[PRECIO UNITARIO]]</f>
        <v>18801.199999999997</v>
      </c>
      <c r="O96" s="14">
        <f>COMBUSTIBLE_REMYFACT[[#This Row],[IMPORTE]]*0.21</f>
        <v>3948.251999999999</v>
      </c>
      <c r="P96" s="14"/>
      <c r="Q96" s="14">
        <f t="shared" si="2"/>
        <v>6969.6</v>
      </c>
      <c r="R96" s="14">
        <f>COMBUSTIBLE_REMYFACT[[#This Row],[IMPORTE]]+COMBUSTIBLE_REMYFACT[[#This Row],[IVA 21%]]+COMBUSTIBLE_REMYFACT[[#This Row],[IVA 10,5%]]+COMBUSTIBLE_REMYFACT[[#This Row],[IMPUESTOS]]</f>
        <v>29719.051999999996</v>
      </c>
      <c r="S96" s="6" t="s">
        <v>638</v>
      </c>
    </row>
    <row r="97" spans="1:19" x14ac:dyDescent="0.25">
      <c r="A97" s="6" t="s">
        <v>34</v>
      </c>
      <c r="B97" s="38">
        <v>45656</v>
      </c>
      <c r="C97" s="37" t="s">
        <v>112</v>
      </c>
      <c r="D97" s="38" t="s">
        <v>633</v>
      </c>
      <c r="E97" s="38" t="s">
        <v>634</v>
      </c>
      <c r="F97" s="10">
        <v>2197</v>
      </c>
      <c r="G97" s="13" t="s">
        <v>639</v>
      </c>
      <c r="H97" s="12">
        <v>23</v>
      </c>
      <c r="I97" s="12" t="s">
        <v>636</v>
      </c>
      <c r="J97" s="1" t="s">
        <v>407</v>
      </c>
      <c r="K97" s="1"/>
      <c r="L97" s="13" t="s">
        <v>110</v>
      </c>
      <c r="M97" s="15">
        <v>1175.8699999999999</v>
      </c>
      <c r="N97" s="14">
        <f>COMBUSTIBLE_REMYFACT[[#This Row],[CANTIDAD]]*COMBUSTIBLE_REMYFACT[[#This Row],[PRECIO UNITARIO]]</f>
        <v>27045.01</v>
      </c>
      <c r="O97" s="14">
        <f>COMBUSTIBLE_REMYFACT[[#This Row],[IMPORTE]]*0.21</f>
        <v>5679.4520999999995</v>
      </c>
      <c r="P97" s="14"/>
      <c r="Q97" s="14">
        <f t="shared" si="2"/>
        <v>6969.6</v>
      </c>
      <c r="R97" s="14">
        <f>COMBUSTIBLE_REMYFACT[[#This Row],[IMPORTE]]+COMBUSTIBLE_REMYFACT[[#This Row],[IVA 21%]]+COMBUSTIBLE_REMYFACT[[#This Row],[IVA 10,5%]]+COMBUSTIBLE_REMYFACT[[#This Row],[IMPUESTOS]]</f>
        <v>39694.062099999996</v>
      </c>
      <c r="S97" s="6" t="s">
        <v>638</v>
      </c>
    </row>
    <row r="98" spans="1:19" x14ac:dyDescent="0.25">
      <c r="A98" s="6" t="s">
        <v>34</v>
      </c>
      <c r="B98" s="38">
        <v>45656</v>
      </c>
      <c r="C98" s="37" t="s">
        <v>112</v>
      </c>
      <c r="D98" s="38" t="s">
        <v>633</v>
      </c>
      <c r="E98" s="38" t="s">
        <v>665</v>
      </c>
      <c r="F98" s="10">
        <v>1905</v>
      </c>
      <c r="G98" s="13" t="s">
        <v>639</v>
      </c>
      <c r="H98" s="12">
        <v>67</v>
      </c>
      <c r="I98" s="12" t="s">
        <v>636</v>
      </c>
      <c r="J98" s="1" t="s">
        <v>407</v>
      </c>
      <c r="K98" s="1"/>
      <c r="L98" s="13" t="s">
        <v>110</v>
      </c>
      <c r="M98" s="15">
        <v>1175.8699999999999</v>
      </c>
      <c r="N98" s="14">
        <f>COMBUSTIBLE_REMYFACT[[#This Row],[CANTIDAD]]*COMBUSTIBLE_REMYFACT[[#This Row],[PRECIO UNITARIO]]</f>
        <v>78783.289999999994</v>
      </c>
      <c r="O98" s="14">
        <f>COMBUSTIBLE_REMYFACT[[#This Row],[IMPORTE]]*0.21</f>
        <v>16544.490899999997</v>
      </c>
      <c r="P98" s="14"/>
      <c r="Q98" s="14">
        <f t="shared" si="2"/>
        <v>6969.6</v>
      </c>
      <c r="R98" s="14">
        <f>COMBUSTIBLE_REMYFACT[[#This Row],[IMPORTE]]+COMBUSTIBLE_REMYFACT[[#This Row],[IVA 21%]]+COMBUSTIBLE_REMYFACT[[#This Row],[IVA 10,5%]]+COMBUSTIBLE_REMYFACT[[#This Row],[IMPUESTOS]]</f>
        <v>102297.38089999999</v>
      </c>
      <c r="S98" s="6" t="s">
        <v>638</v>
      </c>
    </row>
    <row r="99" spans="1:19" x14ac:dyDescent="0.25">
      <c r="A99" s="6" t="s">
        <v>34</v>
      </c>
      <c r="B99" s="38">
        <v>45656</v>
      </c>
      <c r="C99" s="37" t="s">
        <v>112</v>
      </c>
      <c r="D99" s="38" t="s">
        <v>663</v>
      </c>
      <c r="E99" s="38" t="s">
        <v>665</v>
      </c>
      <c r="F99" s="10">
        <v>1905</v>
      </c>
      <c r="G99" s="13" t="s">
        <v>664</v>
      </c>
      <c r="H99" s="12">
        <v>3</v>
      </c>
      <c r="I99" s="12" t="s">
        <v>645</v>
      </c>
      <c r="J99" s="1"/>
      <c r="K99" s="1"/>
      <c r="L99" s="13" t="s">
        <v>110</v>
      </c>
      <c r="M99" s="15">
        <v>15000</v>
      </c>
      <c r="N99" s="14">
        <f>COMBUSTIBLE_REMYFACT[[#This Row],[CANTIDAD]]*COMBUSTIBLE_REMYFACT[[#This Row],[PRECIO UNITARIO]]</f>
        <v>45000</v>
      </c>
      <c r="O99" s="14"/>
      <c r="P99" s="14">
        <f>COMBUSTIBLE_REMYFACT[[#This Row],[IMPORTE]]*0.105</f>
        <v>4725</v>
      </c>
      <c r="Q99" s="14">
        <f t="shared" si="2"/>
        <v>6969.6</v>
      </c>
      <c r="R99" s="14">
        <f>COMBUSTIBLE_REMYFACT[[#This Row],[IMPORTE]]+COMBUSTIBLE_REMYFACT[[#This Row],[IVA 21%]]+COMBUSTIBLE_REMYFACT[[#This Row],[IVA 10,5%]]+COMBUSTIBLE_REMYFACT[[#This Row],[IMPUESTOS]]</f>
        <v>56694.6</v>
      </c>
      <c r="S99" s="6" t="s">
        <v>638</v>
      </c>
    </row>
    <row r="100" spans="1:19" x14ac:dyDescent="0.25">
      <c r="A100" s="6" t="s">
        <v>34</v>
      </c>
      <c r="B100" s="38">
        <v>45656</v>
      </c>
      <c r="C100" s="37" t="s">
        <v>113</v>
      </c>
      <c r="D100" s="38" t="s">
        <v>633</v>
      </c>
      <c r="E100" s="38" t="s">
        <v>634</v>
      </c>
      <c r="F100" s="10">
        <v>2110</v>
      </c>
      <c r="G100" s="13" t="s">
        <v>639</v>
      </c>
      <c r="H100" s="12">
        <v>40</v>
      </c>
      <c r="I100" s="12" t="s">
        <v>636</v>
      </c>
      <c r="J100" s="1" t="s">
        <v>407</v>
      </c>
      <c r="K100" s="1"/>
      <c r="L100" s="13" t="s">
        <v>110</v>
      </c>
      <c r="M100" s="15">
        <v>1175.8699999999999</v>
      </c>
      <c r="N100" s="14">
        <f>COMBUSTIBLE_REMYFACT[[#This Row],[CANTIDAD]]*COMBUSTIBLE_REMYFACT[[#This Row],[PRECIO UNITARIO]]</f>
        <v>47034.799999999996</v>
      </c>
      <c r="O100" s="14">
        <f>COMBUSTIBLE_REMYFACT[[#This Row],[IMPORTE]]*0.21</f>
        <v>9877.3079999999991</v>
      </c>
      <c r="P100" s="14"/>
      <c r="Q100" s="14">
        <v>4207.87</v>
      </c>
      <c r="R100" s="14">
        <f>COMBUSTIBLE_REMYFACT[[#This Row],[IMPORTE]]+COMBUSTIBLE_REMYFACT[[#This Row],[IVA 21%]]+COMBUSTIBLE_REMYFACT[[#This Row],[IVA 10,5%]]+COMBUSTIBLE_REMYFACT[[#This Row],[IMPUESTOS]]</f>
        <v>61119.977999999996</v>
      </c>
      <c r="S100" s="6" t="s">
        <v>638</v>
      </c>
    </row>
    <row r="101" spans="1:19" x14ac:dyDescent="0.25">
      <c r="A101" s="38" t="s">
        <v>87</v>
      </c>
      <c r="B101" s="38">
        <v>45678</v>
      </c>
      <c r="C101" s="39" t="s">
        <v>115</v>
      </c>
      <c r="D101" s="38" t="s">
        <v>633</v>
      </c>
      <c r="E101" s="38" t="s">
        <v>634</v>
      </c>
      <c r="F101" s="10">
        <v>2460</v>
      </c>
      <c r="G101" s="11" t="s">
        <v>666</v>
      </c>
      <c r="H101" s="12">
        <v>1000</v>
      </c>
      <c r="I101" s="12" t="s">
        <v>636</v>
      </c>
      <c r="J101" s="1" t="s">
        <v>341</v>
      </c>
      <c r="K101" s="1"/>
      <c r="L101" s="13" t="s">
        <v>110</v>
      </c>
      <c r="M101" s="15">
        <v>984.29100000000005</v>
      </c>
      <c r="N101" s="14">
        <f>COMBUSTIBLE_REMYFACT[[#This Row],[CANTIDAD]]*COMBUSTIBLE_REMYFACT[[#This Row],[PRECIO UNITARIO]]</f>
        <v>984291</v>
      </c>
      <c r="O101" s="14">
        <f>COMBUSTIBLE_REMYFACT[[#This Row],[IMPORTE]]*0.21</f>
        <v>206701.11</v>
      </c>
      <c r="P101" s="14"/>
      <c r="Q101" s="15">
        <v>108008.2</v>
      </c>
      <c r="R101" s="14">
        <f>COMBUSTIBLE_REMYFACT[[#This Row],[IMPORTE]]+COMBUSTIBLE_REMYFACT[[#This Row],[IVA 21%]]+COMBUSTIBLE_REMYFACT[[#This Row],[IVA 10,5%]]+COMBUSTIBLE_REMYFACT[[#This Row],[IMPUESTOS]]</f>
        <v>1299000.3099999998</v>
      </c>
      <c r="S101" s="6" t="s">
        <v>638</v>
      </c>
    </row>
    <row r="102" spans="1:19" x14ac:dyDescent="0.25">
      <c r="A102" s="6" t="s">
        <v>87</v>
      </c>
      <c r="B102" s="38">
        <v>45663</v>
      </c>
      <c r="C102" s="37" t="s">
        <v>117</v>
      </c>
      <c r="D102" s="38" t="s">
        <v>633</v>
      </c>
      <c r="E102" s="38" t="s">
        <v>665</v>
      </c>
      <c r="F102" s="10">
        <v>2258</v>
      </c>
      <c r="G102" s="13" t="s">
        <v>642</v>
      </c>
      <c r="H102" s="12">
        <v>64.28</v>
      </c>
      <c r="I102" s="12" t="s">
        <v>636</v>
      </c>
      <c r="J102" s="1"/>
      <c r="K102" s="1"/>
      <c r="L102" s="13" t="s">
        <v>110</v>
      </c>
      <c r="M102" s="15">
        <v>940.06</v>
      </c>
      <c r="N102" s="14">
        <f>COMBUSTIBLE_REMYFACT[[#This Row],[CANTIDAD]]*COMBUSTIBLE_REMYFACT[[#This Row],[PRECIO UNITARIO]]</f>
        <v>60427.056799999998</v>
      </c>
      <c r="O102" s="14">
        <f>COMBUSTIBLE_REMYFACT[[#This Row],[IMPORTE]]*0.21</f>
        <v>12689.681928</v>
      </c>
      <c r="P102" s="14"/>
      <c r="Q102" s="14">
        <f>55775.21/10</f>
        <v>5577.5209999999997</v>
      </c>
      <c r="R102" s="14">
        <f>COMBUSTIBLE_REMYFACT[[#This Row],[IMPORTE]]+COMBUSTIBLE_REMYFACT[[#This Row],[IVA 21%]]+COMBUSTIBLE_REMYFACT[[#This Row],[IVA 10,5%]]+COMBUSTIBLE_REMYFACT[[#This Row],[IMPUESTOS]]</f>
        <v>78694.25972799999</v>
      </c>
      <c r="S102" s="6" t="s">
        <v>638</v>
      </c>
    </row>
    <row r="103" spans="1:19" x14ac:dyDescent="0.25">
      <c r="A103" s="38" t="s">
        <v>87</v>
      </c>
      <c r="B103" s="38">
        <v>45663</v>
      </c>
      <c r="C103" s="37" t="s">
        <v>117</v>
      </c>
      <c r="D103" s="38" t="s">
        <v>633</v>
      </c>
      <c r="E103" s="38" t="s">
        <v>634</v>
      </c>
      <c r="F103" s="10">
        <v>2295</v>
      </c>
      <c r="G103" s="13" t="s">
        <v>639</v>
      </c>
      <c r="H103" s="12">
        <v>37</v>
      </c>
      <c r="I103" s="12" t="s">
        <v>636</v>
      </c>
      <c r="J103" s="1" t="s">
        <v>407</v>
      </c>
      <c r="K103" s="1" t="s">
        <v>640</v>
      </c>
      <c r="L103" s="13" t="s">
        <v>110</v>
      </c>
      <c r="M103" s="15">
        <v>1175.8699999999999</v>
      </c>
      <c r="N103" s="14">
        <f>COMBUSTIBLE_REMYFACT[[#This Row],[CANTIDAD]]*COMBUSTIBLE_REMYFACT[[#This Row],[PRECIO UNITARIO]]</f>
        <v>43507.189999999995</v>
      </c>
      <c r="O103" s="14">
        <f>COMBUSTIBLE_REMYFACT[[#This Row],[IMPORTE]]*0.21</f>
        <v>9136.5098999999991</v>
      </c>
      <c r="P103" s="14"/>
      <c r="Q103" s="14">
        <v>5577.5209999999997</v>
      </c>
      <c r="R103" s="14">
        <f>COMBUSTIBLE_REMYFACT[[#This Row],[IMPORTE]]+COMBUSTIBLE_REMYFACT[[#This Row],[IVA 21%]]+COMBUSTIBLE_REMYFACT[[#This Row],[IVA 10,5%]]+COMBUSTIBLE_REMYFACT[[#This Row],[IMPUESTOS]]</f>
        <v>58221.220899999993</v>
      </c>
      <c r="S103" s="6" t="s">
        <v>638</v>
      </c>
    </row>
    <row r="104" spans="1:19" x14ac:dyDescent="0.25">
      <c r="A104" s="38" t="s">
        <v>87</v>
      </c>
      <c r="B104" s="38">
        <v>45663</v>
      </c>
      <c r="C104" s="37" t="s">
        <v>117</v>
      </c>
      <c r="D104" s="38" t="s">
        <v>633</v>
      </c>
      <c r="E104" s="38" t="s">
        <v>634</v>
      </c>
      <c r="F104" s="10">
        <v>2295</v>
      </c>
      <c r="G104" s="13" t="s">
        <v>642</v>
      </c>
      <c r="H104" s="12">
        <v>20</v>
      </c>
      <c r="I104" s="12" t="s">
        <v>636</v>
      </c>
      <c r="J104" s="1" t="s">
        <v>407</v>
      </c>
      <c r="K104" s="1" t="s">
        <v>640</v>
      </c>
      <c r="L104" s="13" t="s">
        <v>110</v>
      </c>
      <c r="M104" s="15">
        <v>940.06</v>
      </c>
      <c r="N104" s="14">
        <f>COMBUSTIBLE_REMYFACT[[#This Row],[CANTIDAD]]*COMBUSTIBLE_REMYFACT[[#This Row],[PRECIO UNITARIO]]</f>
        <v>18801.199999999997</v>
      </c>
      <c r="O104" s="14">
        <f>COMBUSTIBLE_REMYFACT[[#This Row],[IMPORTE]]*0.21</f>
        <v>3948.251999999999</v>
      </c>
      <c r="P104" s="14"/>
      <c r="Q104" s="14">
        <v>5577.5209999999997</v>
      </c>
      <c r="R104" s="14">
        <f>COMBUSTIBLE_REMYFACT[[#This Row],[IMPORTE]]+COMBUSTIBLE_REMYFACT[[#This Row],[IVA 21%]]+COMBUSTIBLE_REMYFACT[[#This Row],[IVA 10,5%]]+COMBUSTIBLE_REMYFACT[[#This Row],[IMPUESTOS]]</f>
        <v>28326.972999999998</v>
      </c>
      <c r="S104" s="6" t="s">
        <v>638</v>
      </c>
    </row>
    <row r="105" spans="1:19" x14ac:dyDescent="0.25">
      <c r="A105" s="38" t="s">
        <v>87</v>
      </c>
      <c r="B105" s="38">
        <v>45665</v>
      </c>
      <c r="C105" s="39" t="s">
        <v>117</v>
      </c>
      <c r="D105" s="38" t="s">
        <v>633</v>
      </c>
      <c r="E105" s="38" t="s">
        <v>634</v>
      </c>
      <c r="F105" s="10">
        <v>2313</v>
      </c>
      <c r="G105" s="11" t="s">
        <v>639</v>
      </c>
      <c r="H105" s="12">
        <v>42</v>
      </c>
      <c r="I105" s="12" t="s">
        <v>636</v>
      </c>
      <c r="J105" s="1" t="s">
        <v>407</v>
      </c>
      <c r="K105" s="1" t="s">
        <v>640</v>
      </c>
      <c r="L105" s="13" t="s">
        <v>110</v>
      </c>
      <c r="M105" s="15">
        <v>1184.1300000000001</v>
      </c>
      <c r="N105" s="14">
        <f>COMBUSTIBLE_REMYFACT[[#This Row],[CANTIDAD]]*COMBUSTIBLE_REMYFACT[[#This Row],[PRECIO UNITARIO]]</f>
        <v>49733.460000000006</v>
      </c>
      <c r="O105" s="14">
        <f>COMBUSTIBLE_REMYFACT[[#This Row],[IMPORTE]]*0.21</f>
        <v>10444.026600000001</v>
      </c>
      <c r="P105" s="14"/>
      <c r="Q105" s="15">
        <v>5577.5209999999997</v>
      </c>
      <c r="R105" s="14">
        <f>COMBUSTIBLE_REMYFACT[[#This Row],[IMPORTE]]+COMBUSTIBLE_REMYFACT[[#This Row],[IVA 21%]]+COMBUSTIBLE_REMYFACT[[#This Row],[IVA 10,5%]]+COMBUSTIBLE_REMYFACT[[#This Row],[IMPUESTOS]]</f>
        <v>65755.007599999997</v>
      </c>
      <c r="S105" s="6" t="s">
        <v>638</v>
      </c>
    </row>
    <row r="106" spans="1:19" x14ac:dyDescent="0.25">
      <c r="A106" s="38" t="s">
        <v>87</v>
      </c>
      <c r="B106" s="38">
        <v>45673</v>
      </c>
      <c r="C106" s="39" t="s">
        <v>117</v>
      </c>
      <c r="D106" s="38" t="s">
        <v>633</v>
      </c>
      <c r="E106" s="38" t="s">
        <v>634</v>
      </c>
      <c r="F106" s="10">
        <v>2408</v>
      </c>
      <c r="G106" s="11" t="s">
        <v>639</v>
      </c>
      <c r="H106" s="12">
        <v>62</v>
      </c>
      <c r="I106" s="12" t="s">
        <v>636</v>
      </c>
      <c r="J106" s="1" t="s">
        <v>407</v>
      </c>
      <c r="K106" s="1" t="s">
        <v>640</v>
      </c>
      <c r="L106" s="13" t="s">
        <v>110</v>
      </c>
      <c r="M106" s="15">
        <v>1184.1300000000001</v>
      </c>
      <c r="N106" s="14">
        <f>COMBUSTIBLE_REMYFACT[[#This Row],[CANTIDAD]]*COMBUSTIBLE_REMYFACT[[#This Row],[PRECIO UNITARIO]]</f>
        <v>73416.060000000012</v>
      </c>
      <c r="O106" s="14">
        <f>COMBUSTIBLE_REMYFACT[[#This Row],[IMPORTE]]*0.21</f>
        <v>15417.372600000002</v>
      </c>
      <c r="P106" s="14"/>
      <c r="Q106" s="15">
        <v>5577.5209999999997</v>
      </c>
      <c r="R106" s="14">
        <f>COMBUSTIBLE_REMYFACT[[#This Row],[IMPORTE]]+COMBUSTIBLE_REMYFACT[[#This Row],[IVA 21%]]+COMBUSTIBLE_REMYFACT[[#This Row],[IVA 10,5%]]+COMBUSTIBLE_REMYFACT[[#This Row],[IMPUESTOS]]</f>
        <v>94410.953600000008</v>
      </c>
      <c r="S106" s="6" t="s">
        <v>638</v>
      </c>
    </row>
    <row r="107" spans="1:19" x14ac:dyDescent="0.25">
      <c r="A107" s="38" t="s">
        <v>87</v>
      </c>
      <c r="B107" s="38">
        <v>45675</v>
      </c>
      <c r="C107" s="39" t="s">
        <v>117</v>
      </c>
      <c r="D107" s="38" t="s">
        <v>633</v>
      </c>
      <c r="E107" s="38" t="s">
        <v>634</v>
      </c>
      <c r="F107" s="10">
        <v>2426</v>
      </c>
      <c r="G107" s="11" t="s">
        <v>642</v>
      </c>
      <c r="H107" s="12">
        <v>20</v>
      </c>
      <c r="I107" s="12" t="s">
        <v>636</v>
      </c>
      <c r="J107" s="1" t="s">
        <v>407</v>
      </c>
      <c r="K107" s="1" t="s">
        <v>640</v>
      </c>
      <c r="L107" s="13" t="s">
        <v>110</v>
      </c>
      <c r="M107" s="15">
        <v>940.06</v>
      </c>
      <c r="N107" s="14">
        <f>COMBUSTIBLE_REMYFACT[[#This Row],[CANTIDAD]]*COMBUSTIBLE_REMYFACT[[#This Row],[PRECIO UNITARIO]]</f>
        <v>18801.199999999997</v>
      </c>
      <c r="O107" s="14">
        <f>COMBUSTIBLE_REMYFACT[[#This Row],[IMPORTE]]*0.21</f>
        <v>3948.251999999999</v>
      </c>
      <c r="P107" s="14"/>
      <c r="Q107" s="15">
        <v>5577.5209999999997</v>
      </c>
      <c r="R107" s="14">
        <f>COMBUSTIBLE_REMYFACT[[#This Row],[IMPORTE]]+COMBUSTIBLE_REMYFACT[[#This Row],[IVA 21%]]+COMBUSTIBLE_REMYFACT[[#This Row],[IVA 10,5%]]+COMBUSTIBLE_REMYFACT[[#This Row],[IMPUESTOS]]</f>
        <v>28326.972999999998</v>
      </c>
      <c r="S107" s="6" t="s">
        <v>638</v>
      </c>
    </row>
    <row r="108" spans="1:19" x14ac:dyDescent="0.25">
      <c r="A108" s="38" t="s">
        <v>87</v>
      </c>
      <c r="B108" s="38">
        <v>45678</v>
      </c>
      <c r="C108" s="39" t="s">
        <v>117</v>
      </c>
      <c r="D108" s="38" t="s">
        <v>633</v>
      </c>
      <c r="E108" s="38" t="s">
        <v>634</v>
      </c>
      <c r="F108" s="10">
        <v>2460</v>
      </c>
      <c r="G108" s="11" t="s">
        <v>642</v>
      </c>
      <c r="H108" s="12">
        <v>46</v>
      </c>
      <c r="I108" s="12" t="s">
        <v>636</v>
      </c>
      <c r="J108" s="1" t="s">
        <v>407</v>
      </c>
      <c r="K108" s="1" t="s">
        <v>643</v>
      </c>
      <c r="L108" s="13" t="s">
        <v>110</v>
      </c>
      <c r="M108" s="15">
        <v>940.06</v>
      </c>
      <c r="N108" s="14">
        <f>COMBUSTIBLE_REMYFACT[[#This Row],[CANTIDAD]]*COMBUSTIBLE_REMYFACT[[#This Row],[PRECIO UNITARIO]]</f>
        <v>43242.759999999995</v>
      </c>
      <c r="O108" s="14">
        <f>COMBUSTIBLE_REMYFACT[[#This Row],[IMPORTE]]*0.21</f>
        <v>9080.9795999999988</v>
      </c>
      <c r="P108" s="14"/>
      <c r="Q108" s="15">
        <v>5577.5209999999997</v>
      </c>
      <c r="R108" s="14">
        <f>COMBUSTIBLE_REMYFACT[[#This Row],[IMPORTE]]+COMBUSTIBLE_REMYFACT[[#This Row],[IVA 21%]]+COMBUSTIBLE_REMYFACT[[#This Row],[IVA 10,5%]]+COMBUSTIBLE_REMYFACT[[#This Row],[IMPUESTOS]]</f>
        <v>57901.260599999994</v>
      </c>
      <c r="S108" s="6" t="s">
        <v>638</v>
      </c>
    </row>
    <row r="109" spans="1:19" x14ac:dyDescent="0.25">
      <c r="A109" s="6" t="s">
        <v>87</v>
      </c>
      <c r="B109" s="38">
        <v>45686</v>
      </c>
      <c r="C109" s="39" t="s">
        <v>117</v>
      </c>
      <c r="D109" s="38" t="s">
        <v>633</v>
      </c>
      <c r="E109" s="38" t="s">
        <v>634</v>
      </c>
      <c r="F109" s="10">
        <v>2544</v>
      </c>
      <c r="G109" s="11" t="s">
        <v>642</v>
      </c>
      <c r="H109" s="12">
        <v>33</v>
      </c>
      <c r="I109" s="12" t="s">
        <v>636</v>
      </c>
      <c r="J109" s="1" t="s">
        <v>407</v>
      </c>
      <c r="K109" s="1" t="s">
        <v>643</v>
      </c>
      <c r="L109" s="13" t="s">
        <v>110</v>
      </c>
      <c r="M109" s="15">
        <v>940.06</v>
      </c>
      <c r="N109" s="14">
        <f>COMBUSTIBLE_REMYFACT[[#This Row],[CANTIDAD]]*COMBUSTIBLE_REMYFACT[[#This Row],[PRECIO UNITARIO]]</f>
        <v>31021.98</v>
      </c>
      <c r="O109" s="14">
        <f>COMBUSTIBLE_REMYFACT[[#This Row],[IMPORTE]]*0.21</f>
        <v>6514.6157999999996</v>
      </c>
      <c r="P109" s="14"/>
      <c r="Q109" s="15">
        <v>5577.5209999999997</v>
      </c>
      <c r="R109" s="14">
        <f>COMBUSTIBLE_REMYFACT[[#This Row],[IMPORTE]]+COMBUSTIBLE_REMYFACT[[#This Row],[IVA 21%]]+COMBUSTIBLE_REMYFACT[[#This Row],[IVA 10,5%]]+COMBUSTIBLE_REMYFACT[[#This Row],[IMPUESTOS]]</f>
        <v>43114.116799999996</v>
      </c>
      <c r="S109" s="6" t="s">
        <v>638</v>
      </c>
    </row>
    <row r="110" spans="1:19" x14ac:dyDescent="0.25">
      <c r="A110" s="6" t="s">
        <v>87</v>
      </c>
      <c r="B110" s="38">
        <v>45686</v>
      </c>
      <c r="C110" s="39" t="s">
        <v>117</v>
      </c>
      <c r="D110" s="38" t="s">
        <v>633</v>
      </c>
      <c r="E110" s="38" t="s">
        <v>634</v>
      </c>
      <c r="F110" s="10">
        <v>2544</v>
      </c>
      <c r="G110" s="11" t="s">
        <v>642</v>
      </c>
      <c r="H110" s="12">
        <v>20</v>
      </c>
      <c r="I110" s="12" t="s">
        <v>636</v>
      </c>
      <c r="J110" s="1" t="s">
        <v>407</v>
      </c>
      <c r="K110" s="1" t="s">
        <v>341</v>
      </c>
      <c r="L110" s="13" t="s">
        <v>110</v>
      </c>
      <c r="M110" s="15">
        <v>940.06</v>
      </c>
      <c r="N110" s="14">
        <f>COMBUSTIBLE_REMYFACT[[#This Row],[CANTIDAD]]*COMBUSTIBLE_REMYFACT[[#This Row],[PRECIO UNITARIO]]</f>
        <v>18801.199999999997</v>
      </c>
      <c r="O110" s="14">
        <f>COMBUSTIBLE_REMYFACT[[#This Row],[IMPORTE]]*0.21</f>
        <v>3948.251999999999</v>
      </c>
      <c r="P110" s="14"/>
      <c r="Q110" s="15">
        <v>5577.5209999999997</v>
      </c>
      <c r="R110" s="14">
        <f>COMBUSTIBLE_REMYFACT[[#This Row],[IMPORTE]]+COMBUSTIBLE_REMYFACT[[#This Row],[IVA 21%]]+COMBUSTIBLE_REMYFACT[[#This Row],[IVA 10,5%]]+COMBUSTIBLE_REMYFACT[[#This Row],[IMPUESTOS]]</f>
        <v>28326.972999999998</v>
      </c>
      <c r="S110" s="6" t="s">
        <v>638</v>
      </c>
    </row>
    <row r="111" spans="1:19" x14ac:dyDescent="0.25">
      <c r="A111" s="6" t="s">
        <v>87</v>
      </c>
      <c r="B111" s="38">
        <v>45686</v>
      </c>
      <c r="C111" s="39" t="s">
        <v>117</v>
      </c>
      <c r="D111" s="38" t="s">
        <v>633</v>
      </c>
      <c r="E111" s="38" t="s">
        <v>665</v>
      </c>
      <c r="F111" s="10">
        <v>2424</v>
      </c>
      <c r="G111" s="11" t="s">
        <v>639</v>
      </c>
      <c r="H111" s="12">
        <v>108</v>
      </c>
      <c r="I111" s="12" t="s">
        <v>636</v>
      </c>
      <c r="J111" s="1"/>
      <c r="K111" s="1"/>
      <c r="L111" s="13" t="s">
        <v>110</v>
      </c>
      <c r="M111" s="15">
        <v>1184.1300000000001</v>
      </c>
      <c r="N111" s="14">
        <f>COMBUSTIBLE_REMYFACT[[#This Row],[CANTIDAD]]*COMBUSTIBLE_REMYFACT[[#This Row],[PRECIO UNITARIO]]</f>
        <v>127886.04000000001</v>
      </c>
      <c r="O111" s="14">
        <f>COMBUSTIBLE_REMYFACT[[#This Row],[IMPORTE]]*0.21</f>
        <v>26856.0684</v>
      </c>
      <c r="P111" s="14"/>
      <c r="Q111" s="15">
        <v>5577.5209999999997</v>
      </c>
      <c r="R111" s="14">
        <f>COMBUSTIBLE_REMYFACT[[#This Row],[IMPORTE]]+COMBUSTIBLE_REMYFACT[[#This Row],[IVA 21%]]+COMBUSTIBLE_REMYFACT[[#This Row],[IVA 10,5%]]+COMBUSTIBLE_REMYFACT[[#This Row],[IMPUESTOS]]</f>
        <v>160319.62940000001</v>
      </c>
      <c r="S111" s="6" t="s">
        <v>638</v>
      </c>
    </row>
    <row r="112" spans="1:19" x14ac:dyDescent="0.25">
      <c r="A112" s="38" t="s">
        <v>90</v>
      </c>
      <c r="B112" s="38">
        <v>45691</v>
      </c>
      <c r="C112" s="37" t="s">
        <v>119</v>
      </c>
      <c r="D112" s="38" t="s">
        <v>667</v>
      </c>
      <c r="E112" s="38" t="s">
        <v>57</v>
      </c>
      <c r="F112" s="10" t="s">
        <v>57</v>
      </c>
      <c r="G112" s="11" t="s">
        <v>668</v>
      </c>
      <c r="H112" s="12">
        <v>1</v>
      </c>
      <c r="I112" s="12" t="s">
        <v>645</v>
      </c>
      <c r="J112" s="1"/>
      <c r="K112" s="1"/>
      <c r="L112" s="13" t="s">
        <v>110</v>
      </c>
      <c r="M112" s="15">
        <v>33388.43</v>
      </c>
      <c r="N112" s="14">
        <f>COMBUSTIBLE_REMYFACT[[#This Row],[CANTIDAD]]*COMBUSTIBLE_REMYFACT[[#This Row],[PRECIO UNITARIO]]</f>
        <v>33388.43</v>
      </c>
      <c r="O112" s="14">
        <f>COMBUSTIBLE_REMYFACT[[#This Row],[IMPORTE]]*0.21</f>
        <v>7011.5702999999994</v>
      </c>
      <c r="P112" s="14"/>
      <c r="Q112" s="15">
        <v>0</v>
      </c>
      <c r="R112" s="14">
        <f>COMBUSTIBLE_REMYFACT[[#This Row],[IMPORTE]]+COMBUSTIBLE_REMYFACT[[#This Row],[IVA 21%]]+COMBUSTIBLE_REMYFACT[[#This Row],[IVA 10,5%]]+COMBUSTIBLE_REMYFACT[[#This Row],[IMPUESTOS]]</f>
        <v>40400.0003</v>
      </c>
      <c r="S112" s="6" t="s">
        <v>638</v>
      </c>
    </row>
    <row r="113" spans="1:19" x14ac:dyDescent="0.25">
      <c r="A113" s="38" t="s">
        <v>90</v>
      </c>
      <c r="B113" s="38">
        <v>45691</v>
      </c>
      <c r="C113" s="37" t="s">
        <v>120</v>
      </c>
      <c r="D113" s="38" t="s">
        <v>667</v>
      </c>
      <c r="E113" s="38" t="s">
        <v>57</v>
      </c>
      <c r="F113" s="10" t="s">
        <v>57</v>
      </c>
      <c r="G113" s="11" t="s">
        <v>668</v>
      </c>
      <c r="H113" s="12">
        <v>1</v>
      </c>
      <c r="I113" s="12" t="s">
        <v>645</v>
      </c>
      <c r="J113" s="1"/>
      <c r="K113" s="1"/>
      <c r="L113" s="13" t="s">
        <v>110</v>
      </c>
      <c r="M113" s="15">
        <v>103909.05</v>
      </c>
      <c r="N113" s="14">
        <f>COMBUSTIBLE_REMYFACT[[#This Row],[CANTIDAD]]*COMBUSTIBLE_REMYFACT[[#This Row],[PRECIO UNITARIO]]</f>
        <v>103909.05</v>
      </c>
      <c r="O113" s="14">
        <f>COMBUSTIBLE_REMYFACT[[#This Row],[IMPORTE]]*0.21</f>
        <v>21820.9005</v>
      </c>
      <c r="P113" s="14"/>
      <c r="Q113" s="15">
        <v>0</v>
      </c>
      <c r="R113" s="14">
        <f>COMBUSTIBLE_REMYFACT[[#This Row],[IMPORTE]]+COMBUSTIBLE_REMYFACT[[#This Row],[IVA 21%]]+COMBUSTIBLE_REMYFACT[[#This Row],[IVA 10,5%]]+COMBUSTIBLE_REMYFACT[[#This Row],[IMPUESTOS]]</f>
        <v>125729.95050000001</v>
      </c>
      <c r="S113" s="6" t="s">
        <v>638</v>
      </c>
    </row>
    <row r="114" spans="1:19" x14ac:dyDescent="0.25">
      <c r="A114" s="38" t="s">
        <v>87</v>
      </c>
      <c r="B114" s="38">
        <v>45665</v>
      </c>
      <c r="C114" s="39"/>
      <c r="D114" s="38" t="s">
        <v>633</v>
      </c>
      <c r="E114" s="38" t="s">
        <v>634</v>
      </c>
      <c r="F114" s="10">
        <v>2313</v>
      </c>
      <c r="G114" s="11" t="s">
        <v>639</v>
      </c>
      <c r="H114" s="12">
        <v>42</v>
      </c>
      <c r="I114" s="12" t="s">
        <v>636</v>
      </c>
      <c r="J114" s="1" t="s">
        <v>407</v>
      </c>
      <c r="K114" s="1" t="s">
        <v>640</v>
      </c>
      <c r="L114" s="13" t="s">
        <v>110</v>
      </c>
      <c r="M114" s="15"/>
      <c r="N114" s="14">
        <f>COMBUSTIBLE_REMYFACT[[#This Row],[CANTIDAD]]*COMBUSTIBLE_REMYFACT[[#This Row],[PRECIO UNITARIO]]</f>
        <v>0</v>
      </c>
      <c r="O114" s="14"/>
      <c r="P114" s="14"/>
      <c r="Q114" s="15"/>
      <c r="R114" s="14">
        <f>COMBUSTIBLE_REMYFACT[[#This Row],[IMPORTE]]+COMBUSTIBLE_REMYFACT[[#This Row],[IVA 21%]]+COMBUSTIBLE_REMYFACT[[#This Row],[IVA 10,5%]]+COMBUSTIBLE_REMYFACT[[#This Row],[IMPUESTOS]]</f>
        <v>0</v>
      </c>
      <c r="S114" s="6" t="s">
        <v>638</v>
      </c>
    </row>
    <row r="115" spans="1:19" x14ac:dyDescent="0.25">
      <c r="A115" s="6" t="s">
        <v>87</v>
      </c>
      <c r="B115" s="38">
        <v>45660</v>
      </c>
      <c r="C115" s="39"/>
      <c r="D115" s="38" t="s">
        <v>633</v>
      </c>
      <c r="E115" s="38" t="s">
        <v>634</v>
      </c>
      <c r="F115" s="10">
        <v>2247</v>
      </c>
      <c r="G115" s="11" t="s">
        <v>642</v>
      </c>
      <c r="H115" s="12">
        <v>19</v>
      </c>
      <c r="I115" s="12" t="s">
        <v>636</v>
      </c>
      <c r="J115" s="1" t="s">
        <v>341</v>
      </c>
      <c r="K115" s="1" t="s">
        <v>669</v>
      </c>
      <c r="L115" s="13" t="s">
        <v>110</v>
      </c>
      <c r="M115" s="15"/>
      <c r="N115" s="14">
        <f>COMBUSTIBLE_REMYFACT[[#This Row],[CANTIDAD]]*COMBUSTIBLE_REMYFACT[[#This Row],[PRECIO UNITARIO]]</f>
        <v>0</v>
      </c>
      <c r="O115" s="6"/>
      <c r="P115" s="14"/>
      <c r="Q115" s="15"/>
      <c r="R115" s="14">
        <f>COMBUSTIBLE_REMYFACT[[#This Row],[IMPORTE]]+COMBUSTIBLE_REMYFACT[[#This Row],[IVA 21%]]+COMBUSTIBLE_REMYFACT[[#This Row],[IVA 10,5%]]+COMBUSTIBLE_REMYFACT[[#This Row],[IMPUESTOS]]</f>
        <v>0</v>
      </c>
      <c r="S115" s="6" t="s">
        <v>638</v>
      </c>
    </row>
    <row r="116" spans="1:19" x14ac:dyDescent="0.25">
      <c r="A116" s="6" t="s">
        <v>87</v>
      </c>
      <c r="B116" s="38">
        <v>45671</v>
      </c>
      <c r="C116" s="39"/>
      <c r="D116" s="38" t="s">
        <v>633</v>
      </c>
      <c r="E116" s="38" t="s">
        <v>634</v>
      </c>
      <c r="F116" s="10">
        <v>2381</v>
      </c>
      <c r="G116" s="11" t="s">
        <v>642</v>
      </c>
      <c r="H116" s="12">
        <v>20.28</v>
      </c>
      <c r="I116" s="12" t="s">
        <v>636</v>
      </c>
      <c r="J116" s="1" t="s">
        <v>355</v>
      </c>
      <c r="K116" s="1" t="s">
        <v>643</v>
      </c>
      <c r="L116" s="13" t="s">
        <v>110</v>
      </c>
      <c r="M116" s="15"/>
      <c r="N116" s="14">
        <f>COMBUSTIBLE_REMYFACT[[#This Row],[CANTIDAD]]*COMBUSTIBLE_REMYFACT[[#This Row],[PRECIO UNITARIO]]</f>
        <v>0</v>
      </c>
      <c r="O116" s="6"/>
      <c r="P116" s="14"/>
      <c r="Q116" s="15"/>
      <c r="R116" s="14">
        <f>COMBUSTIBLE_REMYFACT[[#This Row],[IMPORTE]]+COMBUSTIBLE_REMYFACT[[#This Row],[IVA 21%]]+COMBUSTIBLE_REMYFACT[[#This Row],[IVA 10,5%]]+COMBUSTIBLE_REMYFACT[[#This Row],[IMPUESTOS]]</f>
        <v>0</v>
      </c>
      <c r="S116" s="6" t="s">
        <v>638</v>
      </c>
    </row>
    <row r="117" spans="1:19" x14ac:dyDescent="0.25">
      <c r="A117" s="6" t="s">
        <v>87</v>
      </c>
      <c r="B117" s="38">
        <v>45668</v>
      </c>
      <c r="C117" s="39"/>
      <c r="D117" s="38" t="s">
        <v>633</v>
      </c>
      <c r="E117" s="38" t="s">
        <v>634</v>
      </c>
      <c r="F117" s="10">
        <v>2346</v>
      </c>
      <c r="G117" s="11" t="s">
        <v>642</v>
      </c>
      <c r="H117" s="12">
        <v>25</v>
      </c>
      <c r="I117" s="12" t="s">
        <v>636</v>
      </c>
      <c r="J117" s="1" t="s">
        <v>660</v>
      </c>
      <c r="K117" s="1" t="s">
        <v>643</v>
      </c>
      <c r="L117" s="13" t="s">
        <v>110</v>
      </c>
      <c r="M117" s="15"/>
      <c r="N117" s="14">
        <f>COMBUSTIBLE_REMYFACT[[#This Row],[CANTIDAD]]*COMBUSTIBLE_REMYFACT[[#This Row],[PRECIO UNITARIO]]</f>
        <v>0</v>
      </c>
      <c r="O117" s="6"/>
      <c r="P117" s="14"/>
      <c r="Q117" s="15"/>
      <c r="R117" s="14">
        <f>COMBUSTIBLE_REMYFACT[[#This Row],[IMPORTE]]+COMBUSTIBLE_REMYFACT[[#This Row],[IVA 21%]]+COMBUSTIBLE_REMYFACT[[#This Row],[IVA 10,5%]]+COMBUSTIBLE_REMYFACT[[#This Row],[IMPUESTOS]]</f>
        <v>0</v>
      </c>
      <c r="S117" s="6" t="s">
        <v>638</v>
      </c>
    </row>
    <row r="118" spans="1:19" x14ac:dyDescent="0.25">
      <c r="A118" s="6" t="s">
        <v>87</v>
      </c>
      <c r="B118" s="38">
        <v>45688</v>
      </c>
      <c r="C118" s="39" t="s">
        <v>121</v>
      </c>
      <c r="D118" s="38" t="s">
        <v>633</v>
      </c>
      <c r="E118" s="38" t="s">
        <v>634</v>
      </c>
      <c r="F118" s="10">
        <v>2577</v>
      </c>
      <c r="G118" s="11" t="s">
        <v>670</v>
      </c>
      <c r="H118" s="12">
        <v>2</v>
      </c>
      <c r="I118" s="12" t="s">
        <v>636</v>
      </c>
      <c r="J118" s="1" t="s">
        <v>407</v>
      </c>
      <c r="K118" s="1" t="s">
        <v>643</v>
      </c>
      <c r="L118" s="13" t="s">
        <v>110</v>
      </c>
      <c r="M118" s="15">
        <v>5500</v>
      </c>
      <c r="N118" s="14">
        <f>COMBUSTIBLE_REMYFACT[[#This Row],[CANTIDAD]]*COMBUSTIBLE_REMYFACT[[#This Row],[PRECIO UNITARIO]]</f>
        <v>11000</v>
      </c>
      <c r="O118" s="14">
        <f>COMBUSTIBLE_REMYFACT[[#This Row],[IMPORTE]]*0.21</f>
        <v>2310</v>
      </c>
      <c r="P118" s="14"/>
      <c r="Q118" s="15">
        <f>28037.23/8</f>
        <v>3504.6537499999999</v>
      </c>
      <c r="R118" s="14">
        <f>COMBUSTIBLE_REMYFACT[[#This Row],[IMPORTE]]+COMBUSTIBLE_REMYFACT[[#This Row],[IVA 21%]]+COMBUSTIBLE_REMYFACT[[#This Row],[IVA 10,5%]]+COMBUSTIBLE_REMYFACT[[#This Row],[IMPUESTOS]]</f>
        <v>16814.653750000001</v>
      </c>
      <c r="S118" s="6" t="s">
        <v>638</v>
      </c>
    </row>
    <row r="119" spans="1:19" x14ac:dyDescent="0.25">
      <c r="A119" s="38" t="s">
        <v>90</v>
      </c>
      <c r="B119" s="38">
        <v>45699</v>
      </c>
      <c r="C119" s="39" t="s">
        <v>121</v>
      </c>
      <c r="D119" s="38" t="s">
        <v>633</v>
      </c>
      <c r="E119" s="38" t="s">
        <v>634</v>
      </c>
      <c r="F119" s="10">
        <v>2714</v>
      </c>
      <c r="G119" s="11" t="s">
        <v>642</v>
      </c>
      <c r="H119" s="12">
        <v>20</v>
      </c>
      <c r="I119" s="12" t="s">
        <v>636</v>
      </c>
      <c r="J119" s="1" t="s">
        <v>407</v>
      </c>
      <c r="K119" s="1" t="s">
        <v>640</v>
      </c>
      <c r="L119" s="13" t="s">
        <v>110</v>
      </c>
      <c r="M119" s="15">
        <v>967.34</v>
      </c>
      <c r="N119" s="14">
        <f>COMBUSTIBLE_REMYFACT[[#This Row],[CANTIDAD]]*COMBUSTIBLE_REMYFACT[[#This Row],[PRECIO UNITARIO]]</f>
        <v>19346.8</v>
      </c>
      <c r="O119" s="14">
        <f>COMBUSTIBLE_REMYFACT[[#This Row],[IMPORTE]]*0.21</f>
        <v>4062.8279999999995</v>
      </c>
      <c r="P119" s="14"/>
      <c r="Q119" s="15">
        <v>3504.6537499999999</v>
      </c>
      <c r="R119" s="14">
        <f>COMBUSTIBLE_REMYFACT[[#This Row],[IMPORTE]]+COMBUSTIBLE_REMYFACT[[#This Row],[IVA 21%]]+COMBUSTIBLE_REMYFACT[[#This Row],[IVA 10,5%]]+COMBUSTIBLE_REMYFACT[[#This Row],[IMPUESTOS]]</f>
        <v>26914.281749999998</v>
      </c>
      <c r="S119" s="6" t="s">
        <v>638</v>
      </c>
    </row>
    <row r="120" spans="1:19" x14ac:dyDescent="0.25">
      <c r="A120" s="38" t="s">
        <v>90</v>
      </c>
      <c r="B120" s="38">
        <v>45699</v>
      </c>
      <c r="C120" s="39" t="s">
        <v>121</v>
      </c>
      <c r="D120" s="38" t="s">
        <v>633</v>
      </c>
      <c r="E120" s="38" t="s">
        <v>634</v>
      </c>
      <c r="F120" s="10">
        <v>2721</v>
      </c>
      <c r="G120" s="11" t="s">
        <v>639</v>
      </c>
      <c r="H120" s="12">
        <v>39.58</v>
      </c>
      <c r="I120" s="12" t="s">
        <v>636</v>
      </c>
      <c r="J120" s="1" t="s">
        <v>407</v>
      </c>
      <c r="K120" s="1" t="s">
        <v>640</v>
      </c>
      <c r="L120" s="13" t="s">
        <v>110</v>
      </c>
      <c r="M120" s="15">
        <v>1203.97</v>
      </c>
      <c r="N120" s="14">
        <f>COMBUSTIBLE_REMYFACT[[#This Row],[CANTIDAD]]*COMBUSTIBLE_REMYFACT[[#This Row],[PRECIO UNITARIO]]</f>
        <v>47653.132599999997</v>
      </c>
      <c r="O120" s="14">
        <f>COMBUSTIBLE_REMYFACT[[#This Row],[IMPORTE]]*0.21</f>
        <v>10007.157845999998</v>
      </c>
      <c r="P120" s="14"/>
      <c r="Q120" s="15">
        <v>3504.6537499999999</v>
      </c>
      <c r="R120" s="14">
        <f>COMBUSTIBLE_REMYFACT[[#This Row],[IMPORTE]]+COMBUSTIBLE_REMYFACT[[#This Row],[IVA 21%]]+COMBUSTIBLE_REMYFACT[[#This Row],[IVA 10,5%]]+COMBUSTIBLE_REMYFACT[[#This Row],[IMPUESTOS]]</f>
        <v>61164.944195999997</v>
      </c>
      <c r="S120" s="6" t="s">
        <v>638</v>
      </c>
    </row>
    <row r="121" spans="1:19" x14ac:dyDescent="0.25">
      <c r="A121" s="38" t="s">
        <v>90</v>
      </c>
      <c r="B121" s="38">
        <v>45699</v>
      </c>
      <c r="C121" s="39" t="s">
        <v>121</v>
      </c>
      <c r="D121" s="38" t="s">
        <v>633</v>
      </c>
      <c r="E121" s="38" t="s">
        <v>665</v>
      </c>
      <c r="F121" s="10">
        <v>2738</v>
      </c>
      <c r="G121" s="11" t="s">
        <v>642</v>
      </c>
      <c r="H121" s="12">
        <v>61</v>
      </c>
      <c r="I121" s="12" t="s">
        <v>636</v>
      </c>
      <c r="J121" s="1"/>
      <c r="K121" s="1"/>
      <c r="L121" s="13" t="s">
        <v>110</v>
      </c>
      <c r="M121" s="15">
        <v>967.34</v>
      </c>
      <c r="N121" s="14">
        <f>COMBUSTIBLE_REMYFACT[[#This Row],[CANTIDAD]]*COMBUSTIBLE_REMYFACT[[#This Row],[PRECIO UNITARIO]]</f>
        <v>59007.740000000005</v>
      </c>
      <c r="O121" s="14">
        <f>COMBUSTIBLE_REMYFACT[[#This Row],[IMPORTE]]*0.21</f>
        <v>12391.625400000001</v>
      </c>
      <c r="P121" s="14"/>
      <c r="Q121" s="15">
        <v>3504.6537499999999</v>
      </c>
      <c r="R121" s="14">
        <f>COMBUSTIBLE_REMYFACT[[#This Row],[IMPORTE]]+COMBUSTIBLE_REMYFACT[[#This Row],[IVA 21%]]+COMBUSTIBLE_REMYFACT[[#This Row],[IVA 10,5%]]+COMBUSTIBLE_REMYFACT[[#This Row],[IMPUESTOS]]</f>
        <v>74904.019150000007</v>
      </c>
      <c r="S121" s="6" t="s">
        <v>638</v>
      </c>
    </row>
    <row r="122" spans="1:19" x14ac:dyDescent="0.25">
      <c r="A122" s="38" t="s">
        <v>90</v>
      </c>
      <c r="B122" s="38">
        <v>45699</v>
      </c>
      <c r="C122" s="39" t="s">
        <v>121</v>
      </c>
      <c r="D122" s="38" t="s">
        <v>633</v>
      </c>
      <c r="E122" s="38" t="s">
        <v>665</v>
      </c>
      <c r="F122" s="10">
        <v>2738</v>
      </c>
      <c r="G122" s="11" t="s">
        <v>639</v>
      </c>
      <c r="H122" s="12">
        <v>31.98</v>
      </c>
      <c r="I122" s="12" t="s">
        <v>636</v>
      </c>
      <c r="J122" s="1"/>
      <c r="K122" s="1"/>
      <c r="L122" s="13" t="s">
        <v>110</v>
      </c>
      <c r="M122" s="15">
        <v>1203.97</v>
      </c>
      <c r="N122" s="14">
        <f>COMBUSTIBLE_REMYFACT[[#This Row],[CANTIDAD]]*COMBUSTIBLE_REMYFACT[[#This Row],[PRECIO UNITARIO]]</f>
        <v>38502.960599999999</v>
      </c>
      <c r="O122" s="14">
        <f>COMBUSTIBLE_REMYFACT[[#This Row],[IMPORTE]]*0.21</f>
        <v>8085.6217259999994</v>
      </c>
      <c r="P122" s="14"/>
      <c r="Q122" s="15">
        <v>3504.6537499999999</v>
      </c>
      <c r="R122" s="14">
        <f>COMBUSTIBLE_REMYFACT[[#This Row],[IMPORTE]]+COMBUSTIBLE_REMYFACT[[#This Row],[IVA 21%]]+COMBUSTIBLE_REMYFACT[[#This Row],[IVA 10,5%]]+COMBUSTIBLE_REMYFACT[[#This Row],[IMPUESTOS]]</f>
        <v>50093.236075999994</v>
      </c>
      <c r="S122" s="6" t="s">
        <v>638</v>
      </c>
    </row>
    <row r="123" spans="1:19" x14ac:dyDescent="0.25">
      <c r="A123" s="38" t="s">
        <v>90</v>
      </c>
      <c r="B123" s="38">
        <v>45699</v>
      </c>
      <c r="C123" s="39" t="s">
        <v>121</v>
      </c>
      <c r="D123" s="38" t="s">
        <v>663</v>
      </c>
      <c r="E123" s="38" t="s">
        <v>665</v>
      </c>
      <c r="F123" s="10">
        <v>2738</v>
      </c>
      <c r="G123" s="11" t="s">
        <v>664</v>
      </c>
      <c r="H123" s="12">
        <v>1</v>
      </c>
      <c r="I123" s="12" t="s">
        <v>645</v>
      </c>
      <c r="J123" s="1"/>
      <c r="K123" s="1"/>
      <c r="L123" s="13" t="s">
        <v>110</v>
      </c>
      <c r="M123" s="15">
        <v>15000</v>
      </c>
      <c r="N123" s="14">
        <f>COMBUSTIBLE_REMYFACT[[#This Row],[CANTIDAD]]*COMBUSTIBLE_REMYFACT[[#This Row],[PRECIO UNITARIO]]</f>
        <v>15000</v>
      </c>
      <c r="O123" s="14"/>
      <c r="P123" s="14">
        <f>COMBUSTIBLE_REMYFACT[[#This Row],[IMPORTE]]*0.105</f>
        <v>1575</v>
      </c>
      <c r="Q123" s="15">
        <v>3504.6537499999999</v>
      </c>
      <c r="R123" s="14">
        <f>COMBUSTIBLE_REMYFACT[[#This Row],[IMPORTE]]+COMBUSTIBLE_REMYFACT[[#This Row],[IVA 21%]]+COMBUSTIBLE_REMYFACT[[#This Row],[IVA 10,5%]]+COMBUSTIBLE_REMYFACT[[#This Row],[IMPUESTOS]]</f>
        <v>20079.653750000001</v>
      </c>
      <c r="S123" s="6" t="s">
        <v>638</v>
      </c>
    </row>
    <row r="124" spans="1:19" x14ac:dyDescent="0.25">
      <c r="A124" s="6" t="s">
        <v>90</v>
      </c>
      <c r="B124" s="38">
        <v>45715</v>
      </c>
      <c r="C124" s="39" t="s">
        <v>121</v>
      </c>
      <c r="D124" s="38" t="s">
        <v>633</v>
      </c>
      <c r="E124" s="38" t="s">
        <v>634</v>
      </c>
      <c r="F124" s="10">
        <v>2971</v>
      </c>
      <c r="G124" s="11" t="s">
        <v>639</v>
      </c>
      <c r="H124" s="12">
        <v>58</v>
      </c>
      <c r="I124" s="12" t="s">
        <v>636</v>
      </c>
      <c r="J124" s="1" t="s">
        <v>407</v>
      </c>
      <c r="K124" s="1" t="s">
        <v>640</v>
      </c>
      <c r="L124" s="13" t="s">
        <v>110</v>
      </c>
      <c r="M124" s="15">
        <v>1203.97</v>
      </c>
      <c r="N124" s="14">
        <f>COMBUSTIBLE_REMYFACT[[#This Row],[CANTIDAD]]*COMBUSTIBLE_REMYFACT[[#This Row],[PRECIO UNITARIO]]</f>
        <v>69830.259999999995</v>
      </c>
      <c r="O124" s="14">
        <f>COMBUSTIBLE_REMYFACT[[#This Row],[IMPORTE]]*0.21</f>
        <v>14664.354599999999</v>
      </c>
      <c r="P124" s="14"/>
      <c r="Q124" s="15">
        <v>3504.6537499999999</v>
      </c>
      <c r="R124" s="14">
        <f>COMBUSTIBLE_REMYFACT[[#This Row],[IMPORTE]]+COMBUSTIBLE_REMYFACT[[#This Row],[IVA 21%]]+COMBUSTIBLE_REMYFACT[[#This Row],[IVA 10,5%]]+COMBUSTIBLE_REMYFACT[[#This Row],[IMPUESTOS]]</f>
        <v>87999.268349999998</v>
      </c>
      <c r="S124" s="6" t="s">
        <v>638</v>
      </c>
    </row>
    <row r="125" spans="1:19" x14ac:dyDescent="0.25">
      <c r="A125" s="6" t="s">
        <v>90</v>
      </c>
      <c r="B125" s="38">
        <v>45716</v>
      </c>
      <c r="C125" s="39" t="s">
        <v>121</v>
      </c>
      <c r="D125" s="38" t="s">
        <v>633</v>
      </c>
      <c r="E125" s="38" t="s">
        <v>634</v>
      </c>
      <c r="F125" s="10">
        <v>2978</v>
      </c>
      <c r="G125" s="11" t="s">
        <v>642</v>
      </c>
      <c r="H125" s="12">
        <v>18</v>
      </c>
      <c r="I125" s="12" t="s">
        <v>636</v>
      </c>
      <c r="J125" s="1" t="s">
        <v>407</v>
      </c>
      <c r="K125" s="1" t="s">
        <v>640</v>
      </c>
      <c r="L125" s="13" t="s">
        <v>110</v>
      </c>
      <c r="M125" s="15">
        <v>967.34</v>
      </c>
      <c r="N125" s="14">
        <f>COMBUSTIBLE_REMYFACT[[#This Row],[CANTIDAD]]*COMBUSTIBLE_REMYFACT[[#This Row],[PRECIO UNITARIO]]</f>
        <v>17412.12</v>
      </c>
      <c r="O125" s="14">
        <f>COMBUSTIBLE_REMYFACT[[#This Row],[IMPORTE]]*0.21</f>
        <v>3656.5451999999996</v>
      </c>
      <c r="P125" s="14"/>
      <c r="Q125" s="15">
        <v>3504.6537499999999</v>
      </c>
      <c r="R125" s="14">
        <f>COMBUSTIBLE_REMYFACT[[#This Row],[IMPORTE]]+COMBUSTIBLE_REMYFACT[[#This Row],[IVA 21%]]+COMBUSTIBLE_REMYFACT[[#This Row],[IVA 10,5%]]+COMBUSTIBLE_REMYFACT[[#This Row],[IMPUESTOS]]</f>
        <v>24573.318950000001</v>
      </c>
      <c r="S125" s="6" t="s">
        <v>638</v>
      </c>
    </row>
    <row r="126" spans="1:19" x14ac:dyDescent="0.25">
      <c r="A126" s="6" t="s">
        <v>77</v>
      </c>
      <c r="B126" s="38">
        <v>45721</v>
      </c>
      <c r="C126" s="39" t="s">
        <v>122</v>
      </c>
      <c r="D126" s="38" t="s">
        <v>667</v>
      </c>
      <c r="E126" s="38" t="s">
        <v>57</v>
      </c>
      <c r="F126" s="10" t="s">
        <v>57</v>
      </c>
      <c r="G126" s="11" t="s">
        <v>668</v>
      </c>
      <c r="H126" s="12">
        <v>1</v>
      </c>
      <c r="I126" s="12"/>
      <c r="J126" s="1"/>
      <c r="K126" s="1"/>
      <c r="L126" s="13" t="s">
        <v>110</v>
      </c>
      <c r="M126" s="15">
        <v>80324.399999999994</v>
      </c>
      <c r="N126" s="14">
        <f>COMBUSTIBLE_REMYFACT[[#This Row],[CANTIDAD]]*COMBUSTIBLE_REMYFACT[[#This Row],[PRECIO UNITARIO]]</f>
        <v>80324.399999999994</v>
      </c>
      <c r="O126" s="14">
        <f>COMBUSTIBLE_REMYFACT[[#This Row],[IMPORTE]]*0.21</f>
        <v>16868.124</v>
      </c>
      <c r="P126" s="14"/>
      <c r="Q126" s="15"/>
      <c r="R126" s="14">
        <f>COMBUSTIBLE_REMYFACT[[#This Row],[IMPORTE]]+COMBUSTIBLE_REMYFACT[[#This Row],[IVA 21%]]+COMBUSTIBLE_REMYFACT[[#This Row],[IVA 10,5%]]+COMBUSTIBLE_REMYFACT[[#This Row],[IMPUESTOS]]</f>
        <v>97192.52399999999</v>
      </c>
      <c r="S126" s="6" t="s">
        <v>638</v>
      </c>
    </row>
    <row r="127" spans="1:19" x14ac:dyDescent="0.25">
      <c r="A127" s="6" t="s">
        <v>90</v>
      </c>
      <c r="B127" s="38">
        <v>45693</v>
      </c>
      <c r="C127" s="39"/>
      <c r="D127" s="38"/>
      <c r="E127" s="38" t="s">
        <v>634</v>
      </c>
      <c r="F127" s="10">
        <v>2641</v>
      </c>
      <c r="G127" s="11" t="s">
        <v>664</v>
      </c>
      <c r="H127" s="12">
        <v>1</v>
      </c>
      <c r="I127" s="12" t="s">
        <v>645</v>
      </c>
      <c r="J127" s="1" t="s">
        <v>660</v>
      </c>
      <c r="K127" s="1"/>
      <c r="L127" s="13" t="s">
        <v>110</v>
      </c>
      <c r="M127" s="15"/>
      <c r="N127" s="14">
        <f>COMBUSTIBLE_REMYFACT[[#This Row],[CANTIDAD]]*COMBUSTIBLE_REMYFACT[[#This Row],[PRECIO UNITARIO]]</f>
        <v>0</v>
      </c>
      <c r="O127" s="14"/>
      <c r="P127" s="14"/>
      <c r="Q127" s="15"/>
      <c r="R127" s="14">
        <f>COMBUSTIBLE_REMYFACT[[#This Row],[IMPORTE]]+COMBUSTIBLE_REMYFACT[[#This Row],[IVA 21%]]+COMBUSTIBLE_REMYFACT[[#This Row],[IVA 10,5%]]+COMBUSTIBLE_REMYFACT[[#This Row],[IMPUESTOS]]</f>
        <v>0</v>
      </c>
      <c r="S127" s="6" t="s">
        <v>638</v>
      </c>
    </row>
    <row r="128" spans="1:19" x14ac:dyDescent="0.25">
      <c r="A128" s="6" t="s">
        <v>90</v>
      </c>
      <c r="B128" s="38">
        <v>45705</v>
      </c>
      <c r="C128" s="39"/>
      <c r="D128" s="38"/>
      <c r="E128" s="38" t="s">
        <v>634</v>
      </c>
      <c r="F128" s="10">
        <v>2788</v>
      </c>
      <c r="G128" s="11" t="s">
        <v>642</v>
      </c>
      <c r="H128" s="12">
        <v>18</v>
      </c>
      <c r="I128" s="12" t="s">
        <v>636</v>
      </c>
      <c r="J128" s="1" t="s">
        <v>355</v>
      </c>
      <c r="K128" s="1"/>
      <c r="L128" s="13" t="s">
        <v>110</v>
      </c>
      <c r="M128" s="15"/>
      <c r="N128" s="14">
        <f>COMBUSTIBLE_REMYFACT[[#This Row],[CANTIDAD]]*COMBUSTIBLE_REMYFACT[[#This Row],[PRECIO UNITARIO]]</f>
        <v>0</v>
      </c>
      <c r="O128" s="6"/>
      <c r="P128" s="14"/>
      <c r="Q128" s="15"/>
      <c r="R128" s="14">
        <f>COMBUSTIBLE_REMYFACT[[#This Row],[IMPORTE]]+COMBUSTIBLE_REMYFACT[[#This Row],[IVA 21%]]+COMBUSTIBLE_REMYFACT[[#This Row],[IVA 10,5%]]+COMBUSTIBLE_REMYFACT[[#This Row],[IMPUESTOS]]</f>
        <v>0</v>
      </c>
      <c r="S128" s="6" t="s">
        <v>638</v>
      </c>
    </row>
    <row r="129" spans="1:19" x14ac:dyDescent="0.25">
      <c r="A129" s="6" t="s">
        <v>90</v>
      </c>
      <c r="B129" s="38">
        <v>45715</v>
      </c>
      <c r="C129" s="39"/>
      <c r="D129" s="38"/>
      <c r="E129" s="38" t="s">
        <v>634</v>
      </c>
      <c r="F129" s="10">
        <v>2948</v>
      </c>
      <c r="G129" s="11" t="s">
        <v>642</v>
      </c>
      <c r="H129" s="12">
        <v>43</v>
      </c>
      <c r="I129" s="12" t="s">
        <v>636</v>
      </c>
      <c r="J129" s="1" t="s">
        <v>355</v>
      </c>
      <c r="K129" s="1"/>
      <c r="L129" s="13" t="s">
        <v>110</v>
      </c>
      <c r="M129" s="15"/>
      <c r="N129" s="14">
        <f>COMBUSTIBLE_REMYFACT[[#This Row],[CANTIDAD]]*COMBUSTIBLE_REMYFACT[[#This Row],[PRECIO UNITARIO]]</f>
        <v>0</v>
      </c>
      <c r="O129" s="6"/>
      <c r="P129" s="14"/>
      <c r="Q129" s="15"/>
      <c r="R129" s="14">
        <f>COMBUSTIBLE_REMYFACT[[#This Row],[IMPORTE]]+COMBUSTIBLE_REMYFACT[[#This Row],[IVA 21%]]+COMBUSTIBLE_REMYFACT[[#This Row],[IVA 10,5%]]+COMBUSTIBLE_REMYFACT[[#This Row],[IMPUESTOS]]</f>
        <v>0</v>
      </c>
      <c r="S129" s="6" t="s">
        <v>638</v>
      </c>
    </row>
    <row r="130" spans="1:19" x14ac:dyDescent="0.25">
      <c r="A130" s="106" t="s">
        <v>77</v>
      </c>
      <c r="B130" s="107"/>
      <c r="C130" s="108" t="s">
        <v>154</v>
      </c>
      <c r="D130" s="107"/>
      <c r="E130" s="107" t="s">
        <v>634</v>
      </c>
      <c r="F130" s="109">
        <v>3027</v>
      </c>
      <c r="G130" s="110" t="s">
        <v>642</v>
      </c>
      <c r="H130" s="111">
        <v>78</v>
      </c>
      <c r="I130" s="111" t="s">
        <v>636</v>
      </c>
      <c r="J130" s="112"/>
      <c r="K130" s="112"/>
      <c r="L130" s="113" t="s">
        <v>110</v>
      </c>
      <c r="M130" s="115">
        <v>985</v>
      </c>
      <c r="N130" s="114">
        <f>COMBUSTIBLE_REMYFACT[[#This Row],[CANTIDAD]]*COMBUSTIBLE_REMYFACT[[#This Row],[PRECIO UNITARIO]]</f>
        <v>76830</v>
      </c>
      <c r="O130" s="119">
        <f>COMBUSTIBLE_REMYFACT[[#This Row],[IMPORTE]]*0.21</f>
        <v>16134.3</v>
      </c>
      <c r="P130" s="114"/>
      <c r="Q130" s="115">
        <v>19177.237000000001</v>
      </c>
      <c r="R130" s="114">
        <f>COMBUSTIBLE_REMYFACT[[#This Row],[IMPORTE]]+COMBUSTIBLE_REMYFACT[[#This Row],[IVA 21%]]+COMBUSTIBLE_REMYFACT[[#This Row],[IVA 10,5%]]+COMBUSTIBLE_REMYFACT[[#This Row],[IMPUESTOS]]</f>
        <v>112141.53700000001</v>
      </c>
      <c r="S130" s="106" t="s">
        <v>638</v>
      </c>
    </row>
    <row r="131" spans="1:19" x14ac:dyDescent="0.25">
      <c r="A131" s="106" t="s">
        <v>77</v>
      </c>
      <c r="B131" s="107"/>
      <c r="C131" s="108" t="s">
        <v>154</v>
      </c>
      <c r="D131" s="107"/>
      <c r="E131" s="107" t="s">
        <v>634</v>
      </c>
      <c r="F131" s="109">
        <v>3027</v>
      </c>
      <c r="G131" s="110" t="s">
        <v>662</v>
      </c>
      <c r="H131" s="111">
        <v>26</v>
      </c>
      <c r="I131" s="111" t="s">
        <v>636</v>
      </c>
      <c r="J131" s="112"/>
      <c r="K131" s="112"/>
      <c r="L131" s="113" t="s">
        <v>110</v>
      </c>
      <c r="M131" s="115">
        <v>1179.93</v>
      </c>
      <c r="N131" s="114">
        <f>COMBUSTIBLE_REMYFACT[[#This Row],[CANTIDAD]]*COMBUSTIBLE_REMYFACT[[#This Row],[PRECIO UNITARIO]]</f>
        <v>30678.18</v>
      </c>
      <c r="O131" s="119">
        <f>COMBUSTIBLE_REMYFACT[[#This Row],[IMPORTE]]*0.21</f>
        <v>6442.4178000000002</v>
      </c>
      <c r="P131" s="114"/>
      <c r="Q131" s="115">
        <v>19177.237000000001</v>
      </c>
      <c r="R131" s="114">
        <f>COMBUSTIBLE_REMYFACT[[#This Row],[IMPORTE]]+COMBUSTIBLE_REMYFACT[[#This Row],[IVA 21%]]+COMBUSTIBLE_REMYFACT[[#This Row],[IVA 10,5%]]+COMBUSTIBLE_REMYFACT[[#This Row],[IMPUESTOS]]</f>
        <v>56297.834800000004</v>
      </c>
      <c r="S131" s="106" t="s">
        <v>638</v>
      </c>
    </row>
    <row r="132" spans="1:19" x14ac:dyDescent="0.25">
      <c r="A132" s="106" t="s">
        <v>77</v>
      </c>
      <c r="B132" s="107"/>
      <c r="C132" s="108" t="s">
        <v>154</v>
      </c>
      <c r="D132" s="107"/>
      <c r="E132" s="107" t="s">
        <v>634</v>
      </c>
      <c r="F132" s="109">
        <v>3027</v>
      </c>
      <c r="G132" s="110" t="s">
        <v>664</v>
      </c>
      <c r="H132" s="111">
        <v>2</v>
      </c>
      <c r="I132" s="111" t="s">
        <v>645</v>
      </c>
      <c r="J132" s="112"/>
      <c r="K132" s="112"/>
      <c r="L132" s="113" t="s">
        <v>110</v>
      </c>
      <c r="M132" s="115">
        <v>15000</v>
      </c>
      <c r="N132" s="114">
        <f>COMBUSTIBLE_REMYFACT[[#This Row],[CANTIDAD]]*COMBUSTIBLE_REMYFACT[[#This Row],[PRECIO UNITARIO]]</f>
        <v>30000</v>
      </c>
      <c r="O132" s="106"/>
      <c r="P132" s="114">
        <f>COMBUSTIBLE_REMYFACT[[#This Row],[IMPORTE]]*0.105</f>
        <v>3150</v>
      </c>
      <c r="Q132" s="115">
        <v>19177.237000000001</v>
      </c>
      <c r="R132" s="114">
        <f>COMBUSTIBLE_REMYFACT[[#This Row],[IMPORTE]]+COMBUSTIBLE_REMYFACT[[#This Row],[IVA 21%]]+COMBUSTIBLE_REMYFACT[[#This Row],[IVA 10,5%]]+COMBUSTIBLE_REMYFACT[[#This Row],[IMPUESTOS]]</f>
        <v>52327.237000000001</v>
      </c>
      <c r="S132" s="106" t="s">
        <v>638</v>
      </c>
    </row>
    <row r="133" spans="1:19" x14ac:dyDescent="0.25">
      <c r="A133" s="106" t="s">
        <v>77</v>
      </c>
      <c r="B133" s="107">
        <v>45722</v>
      </c>
      <c r="C133" s="108" t="s">
        <v>154</v>
      </c>
      <c r="D133" s="107"/>
      <c r="E133" s="107" t="s">
        <v>634</v>
      </c>
      <c r="F133" s="109">
        <v>3072</v>
      </c>
      <c r="G133" s="110" t="s">
        <v>639</v>
      </c>
      <c r="H133" s="111">
        <v>70</v>
      </c>
      <c r="I133" s="111" t="s">
        <v>636</v>
      </c>
      <c r="J133" s="112" t="s">
        <v>407</v>
      </c>
      <c r="K133" s="112"/>
      <c r="L133" s="113" t="s">
        <v>110</v>
      </c>
      <c r="M133" s="114">
        <v>1095.5</v>
      </c>
      <c r="N133" s="114">
        <f>COMBUSTIBLE_REMYFACT[[#This Row],[CANTIDAD]]*COMBUSTIBLE_REMYFACT[[#This Row],[PRECIO UNITARIO]]</f>
        <v>76685</v>
      </c>
      <c r="O133" s="119">
        <f>COMBUSTIBLE_REMYFACT[[#This Row],[IMPORTE]]*0.21</f>
        <v>16103.849999999999</v>
      </c>
      <c r="P133" s="114"/>
      <c r="Q133" s="115">
        <v>19177.237000000001</v>
      </c>
      <c r="R133" s="114">
        <f>COMBUSTIBLE_REMYFACT[[#This Row],[IMPORTE]]+COMBUSTIBLE_REMYFACT[[#This Row],[IVA 21%]]+COMBUSTIBLE_REMYFACT[[#This Row],[IVA 10,5%]]+COMBUSTIBLE_REMYFACT[[#This Row],[IMPUESTOS]]</f>
        <v>111966.087</v>
      </c>
      <c r="S133" s="106" t="s">
        <v>638</v>
      </c>
    </row>
    <row r="134" spans="1:19" x14ac:dyDescent="0.25">
      <c r="A134" s="106" t="s">
        <v>77</v>
      </c>
      <c r="B134" s="107">
        <v>45722</v>
      </c>
      <c r="C134" s="108" t="s">
        <v>154</v>
      </c>
      <c r="D134" s="107"/>
      <c r="E134" s="107" t="s">
        <v>634</v>
      </c>
      <c r="F134" s="109">
        <v>3072</v>
      </c>
      <c r="G134" s="110" t="s">
        <v>671</v>
      </c>
      <c r="H134" s="111">
        <v>700</v>
      </c>
      <c r="I134" s="111" t="s">
        <v>636</v>
      </c>
      <c r="J134" s="112" t="s">
        <v>407</v>
      </c>
      <c r="K134" s="112"/>
      <c r="L134" s="113" t="s">
        <v>110</v>
      </c>
      <c r="M134" s="114">
        <v>1061.6199999999999</v>
      </c>
      <c r="N134" s="114">
        <f>COMBUSTIBLE_REMYFACT[[#This Row],[CANTIDAD]]*COMBUSTIBLE_REMYFACT[[#This Row],[PRECIO UNITARIO]]</f>
        <v>743133.99999999988</v>
      </c>
      <c r="O134" s="119">
        <f>COMBUSTIBLE_REMYFACT[[#This Row],[IMPORTE]]*0.21</f>
        <v>156058.13999999996</v>
      </c>
      <c r="P134" s="114"/>
      <c r="Q134" s="115">
        <v>19177.237000000001</v>
      </c>
      <c r="R134" s="114">
        <f>COMBUSTIBLE_REMYFACT[[#This Row],[IMPORTE]]+COMBUSTIBLE_REMYFACT[[#This Row],[IVA 21%]]+COMBUSTIBLE_REMYFACT[[#This Row],[IVA 10,5%]]+COMBUSTIBLE_REMYFACT[[#This Row],[IMPUESTOS]]</f>
        <v>918369.37699999986</v>
      </c>
      <c r="S134" s="106" t="s">
        <v>638</v>
      </c>
    </row>
    <row r="135" spans="1:19" x14ac:dyDescent="0.25">
      <c r="A135" s="106" t="s">
        <v>77</v>
      </c>
      <c r="B135" s="107">
        <v>45735</v>
      </c>
      <c r="C135" s="108" t="s">
        <v>154</v>
      </c>
      <c r="D135" s="107"/>
      <c r="E135" s="107" t="s">
        <v>634</v>
      </c>
      <c r="F135" s="109">
        <v>3250</v>
      </c>
      <c r="G135" s="110" t="s">
        <v>639</v>
      </c>
      <c r="H135" s="111">
        <v>58</v>
      </c>
      <c r="I135" s="111" t="s">
        <v>636</v>
      </c>
      <c r="J135" s="112" t="s">
        <v>407</v>
      </c>
      <c r="K135" s="112"/>
      <c r="L135" s="113" t="s">
        <v>110</v>
      </c>
      <c r="M135" s="114">
        <v>1095.5</v>
      </c>
      <c r="N135" s="114">
        <f>COMBUSTIBLE_REMYFACT[[#This Row],[CANTIDAD]]*COMBUSTIBLE_REMYFACT[[#This Row],[PRECIO UNITARIO]]</f>
        <v>63539</v>
      </c>
      <c r="O135" s="119">
        <f>COMBUSTIBLE_REMYFACT[[#This Row],[IMPORTE]]*0.21</f>
        <v>13343.189999999999</v>
      </c>
      <c r="P135" s="114"/>
      <c r="Q135" s="115">
        <v>19177.237000000001</v>
      </c>
      <c r="R135" s="114">
        <f>COMBUSTIBLE_REMYFACT[[#This Row],[IMPORTE]]+COMBUSTIBLE_REMYFACT[[#This Row],[IVA 21%]]+COMBUSTIBLE_REMYFACT[[#This Row],[IVA 10,5%]]+COMBUSTIBLE_REMYFACT[[#This Row],[IMPUESTOS]]</f>
        <v>96059.426999999996</v>
      </c>
      <c r="S135" s="106" t="s">
        <v>638</v>
      </c>
    </row>
    <row r="136" spans="1:19" x14ac:dyDescent="0.25">
      <c r="A136" s="106" t="s">
        <v>77</v>
      </c>
      <c r="B136" s="107">
        <v>45736</v>
      </c>
      <c r="C136" s="108" t="s">
        <v>154</v>
      </c>
      <c r="D136" s="107"/>
      <c r="E136" s="107" t="s">
        <v>634</v>
      </c>
      <c r="F136" s="109">
        <v>3275</v>
      </c>
      <c r="G136" s="110" t="s">
        <v>642</v>
      </c>
      <c r="H136" s="111">
        <v>20</v>
      </c>
      <c r="I136" s="111" t="s">
        <v>636</v>
      </c>
      <c r="J136" s="112" t="s">
        <v>407</v>
      </c>
      <c r="K136" s="112"/>
      <c r="L136" s="113" t="s">
        <v>110</v>
      </c>
      <c r="M136" s="115">
        <v>985</v>
      </c>
      <c r="N136" s="114">
        <f>COMBUSTIBLE_REMYFACT[[#This Row],[CANTIDAD]]*COMBUSTIBLE_REMYFACT[[#This Row],[PRECIO UNITARIO]]</f>
        <v>19700</v>
      </c>
      <c r="O136" s="119">
        <f>COMBUSTIBLE_REMYFACT[[#This Row],[IMPORTE]]*0.21</f>
        <v>4137</v>
      </c>
      <c r="P136" s="114"/>
      <c r="Q136" s="115">
        <v>19177.237000000001</v>
      </c>
      <c r="R136" s="114">
        <f>COMBUSTIBLE_REMYFACT[[#This Row],[IMPORTE]]+COMBUSTIBLE_REMYFACT[[#This Row],[IVA 21%]]+COMBUSTIBLE_REMYFACT[[#This Row],[IVA 10,5%]]+COMBUSTIBLE_REMYFACT[[#This Row],[IMPUESTOS]]</f>
        <v>43014.237000000001</v>
      </c>
      <c r="S136" s="106" t="s">
        <v>638</v>
      </c>
    </row>
    <row r="137" spans="1:19" x14ac:dyDescent="0.25">
      <c r="A137" s="106" t="s">
        <v>77</v>
      </c>
      <c r="B137" s="107">
        <v>45737</v>
      </c>
      <c r="C137" s="108" t="s">
        <v>154</v>
      </c>
      <c r="D137" s="107"/>
      <c r="E137" s="107" t="s">
        <v>634</v>
      </c>
      <c r="F137" s="109">
        <v>3282</v>
      </c>
      <c r="G137" s="110" t="s">
        <v>642</v>
      </c>
      <c r="H137" s="111">
        <v>25</v>
      </c>
      <c r="I137" s="111" t="s">
        <v>636</v>
      </c>
      <c r="J137" s="112" t="s">
        <v>660</v>
      </c>
      <c r="K137" s="112"/>
      <c r="L137" s="113" t="s">
        <v>110</v>
      </c>
      <c r="M137" s="115">
        <v>985</v>
      </c>
      <c r="N137" s="114">
        <f>COMBUSTIBLE_REMYFACT[[#This Row],[CANTIDAD]]*COMBUSTIBLE_REMYFACT[[#This Row],[PRECIO UNITARIO]]</f>
        <v>24625</v>
      </c>
      <c r="O137" s="119">
        <f>COMBUSTIBLE_REMYFACT[[#This Row],[IMPORTE]]*0.21</f>
        <v>5171.25</v>
      </c>
      <c r="P137" s="114"/>
      <c r="Q137" s="115">
        <v>19177.237000000001</v>
      </c>
      <c r="R137" s="114">
        <f>COMBUSTIBLE_REMYFACT[[#This Row],[IMPORTE]]+COMBUSTIBLE_REMYFACT[[#This Row],[IVA 21%]]+COMBUSTIBLE_REMYFACT[[#This Row],[IVA 10,5%]]+COMBUSTIBLE_REMYFACT[[#This Row],[IMPUESTOS]]</f>
        <v>48973.487000000001</v>
      </c>
      <c r="S137" s="106" t="s">
        <v>638</v>
      </c>
    </row>
    <row r="138" spans="1:19" x14ac:dyDescent="0.25">
      <c r="A138" s="106" t="s">
        <v>77</v>
      </c>
      <c r="B138" s="107"/>
      <c r="C138" s="108" t="s">
        <v>154</v>
      </c>
      <c r="D138" s="107"/>
      <c r="E138" s="107" t="s">
        <v>634</v>
      </c>
      <c r="F138" s="109">
        <v>3142</v>
      </c>
      <c r="G138" s="110" t="s">
        <v>639</v>
      </c>
      <c r="H138" s="111">
        <f>332.68-128</f>
        <v>204.68</v>
      </c>
      <c r="I138" s="111" t="s">
        <v>636</v>
      </c>
      <c r="J138" s="112"/>
      <c r="K138" s="112"/>
      <c r="L138" s="113" t="s">
        <v>110</v>
      </c>
      <c r="M138" s="114">
        <v>1095.5</v>
      </c>
      <c r="N138" s="114">
        <f>COMBUSTIBLE_REMYFACT[[#This Row],[CANTIDAD]]*COMBUSTIBLE_REMYFACT[[#This Row],[PRECIO UNITARIO]]</f>
        <v>224226.94</v>
      </c>
      <c r="O138" s="119">
        <f>COMBUSTIBLE_REMYFACT[[#This Row],[IMPORTE]]*0.21</f>
        <v>47087.657399999996</v>
      </c>
      <c r="P138" s="114"/>
      <c r="Q138" s="115">
        <v>19177.237000000001</v>
      </c>
      <c r="R138" s="114">
        <f>COMBUSTIBLE_REMYFACT[[#This Row],[IMPORTE]]+COMBUSTIBLE_REMYFACT[[#This Row],[IVA 21%]]+COMBUSTIBLE_REMYFACT[[#This Row],[IVA 10,5%]]+COMBUSTIBLE_REMYFACT[[#This Row],[IMPUESTOS]]</f>
        <v>290491.83439999999</v>
      </c>
      <c r="S138" s="106" t="s">
        <v>638</v>
      </c>
    </row>
    <row r="139" spans="1:19" x14ac:dyDescent="0.25">
      <c r="A139" s="106" t="s">
        <v>77</v>
      </c>
      <c r="B139" s="107">
        <v>45747</v>
      </c>
      <c r="C139" s="108" t="s">
        <v>154</v>
      </c>
      <c r="D139" s="107"/>
      <c r="E139" s="107" t="s">
        <v>634</v>
      </c>
      <c r="F139" s="109">
        <v>3417</v>
      </c>
      <c r="G139" s="110" t="s">
        <v>642</v>
      </c>
      <c r="H139" s="111">
        <v>20</v>
      </c>
      <c r="I139" s="111" t="s">
        <v>636</v>
      </c>
      <c r="J139" s="112" t="s">
        <v>407</v>
      </c>
      <c r="K139" s="112"/>
      <c r="L139" s="113" t="s">
        <v>110</v>
      </c>
      <c r="M139" s="115">
        <v>985</v>
      </c>
      <c r="N139" s="114">
        <f>COMBUSTIBLE_REMYFACT[[#This Row],[CANTIDAD]]*COMBUSTIBLE_REMYFACT[[#This Row],[PRECIO UNITARIO]]</f>
        <v>19700</v>
      </c>
      <c r="O139" s="119">
        <f>COMBUSTIBLE_REMYFACT[[#This Row],[IMPORTE]]*0.21</f>
        <v>4137</v>
      </c>
      <c r="P139" s="114"/>
      <c r="Q139" s="115">
        <v>19177.237000000001</v>
      </c>
      <c r="R139" s="114">
        <f>COMBUSTIBLE_REMYFACT[[#This Row],[IMPORTE]]+COMBUSTIBLE_REMYFACT[[#This Row],[IVA 21%]]+COMBUSTIBLE_REMYFACT[[#This Row],[IVA 10,5%]]+COMBUSTIBLE_REMYFACT[[#This Row],[IMPUESTOS]]</f>
        <v>43014.237000000001</v>
      </c>
      <c r="S139" s="106" t="s">
        <v>638</v>
      </c>
    </row>
    <row r="140" spans="1:19" x14ac:dyDescent="0.25">
      <c r="A140" s="6" t="str">
        <f>UPPER(TEXT(COMBUSTIBLE_REMYFACT[[#This Row],[FECHA]],"MMMM"))</f>
        <v>ENERO</v>
      </c>
      <c r="B140" s="38"/>
      <c r="C140" s="39"/>
      <c r="D140" s="38"/>
      <c r="E140" s="38"/>
      <c r="F140" s="10">
        <v>3563</v>
      </c>
      <c r="G140" s="11" t="s">
        <v>664</v>
      </c>
      <c r="H140" s="12">
        <v>1</v>
      </c>
      <c r="I140" s="12" t="s">
        <v>645</v>
      </c>
      <c r="J140" s="1" t="s">
        <v>341</v>
      </c>
      <c r="K140" s="1"/>
      <c r="L140" s="13" t="s">
        <v>110</v>
      </c>
      <c r="M140" s="6"/>
      <c r="N140" s="14">
        <f>COMBUSTIBLE_REMYFACT[[#This Row],[CANTIDAD]]*COMBUSTIBLE_REMYFACT[[#This Row],[PRECIO UNITARIO]]</f>
        <v>0</v>
      </c>
      <c r="O140" s="6"/>
      <c r="P140" s="14"/>
      <c r="Q140" s="15"/>
      <c r="R140" s="14">
        <f>COMBUSTIBLE_REMYFACT[[#This Row],[IMPORTE]]+COMBUSTIBLE_REMYFACT[[#This Row],[IVA 21%]]+COMBUSTIBLE_REMYFACT[[#This Row],[IVA 10,5%]]+COMBUSTIBLE_REMYFACT[[#This Row],[IMPUESTOS]]</f>
        <v>0</v>
      </c>
      <c r="S140" s="6" t="s">
        <v>638</v>
      </c>
    </row>
    <row r="141" spans="1:19" x14ac:dyDescent="0.25">
      <c r="A141" s="106" t="str">
        <f>"ABRIL 2025"</f>
        <v>ABRIL 2025</v>
      </c>
      <c r="B141" s="107"/>
      <c r="C141" s="108" t="s">
        <v>699</v>
      </c>
      <c r="D141" s="107"/>
      <c r="E141" s="107" t="s">
        <v>634</v>
      </c>
      <c r="F141" s="109">
        <v>3480</v>
      </c>
      <c r="G141" s="110" t="s">
        <v>639</v>
      </c>
      <c r="H141" s="111">
        <v>226.5</v>
      </c>
      <c r="I141" s="111" t="s">
        <v>636</v>
      </c>
      <c r="J141" s="112"/>
      <c r="K141" s="112"/>
      <c r="L141" s="113" t="s">
        <v>110</v>
      </c>
      <c r="M141" s="114">
        <v>1231.81</v>
      </c>
      <c r="N141" s="114">
        <f>COMBUSTIBLE_REMYFACT[[#This Row],[CANTIDAD]]*COMBUSTIBLE_REMYFACT[[#This Row],[PRECIO UNITARIO]]</f>
        <v>279004.96499999997</v>
      </c>
      <c r="O141" s="119">
        <f>COMBUSTIBLE_REMYFACT[[#This Row],[IMPORTE]]*0.21</f>
        <v>58591.042649999988</v>
      </c>
      <c r="P141" s="114"/>
      <c r="Q141" s="115">
        <v>8847.44</v>
      </c>
      <c r="R141" s="114">
        <f>COMBUSTIBLE_REMYFACT[[#This Row],[IMPORTE]]+COMBUSTIBLE_REMYFACT[[#This Row],[IVA 21%]]+COMBUSTIBLE_REMYFACT[[#This Row],[IVA 10,5%]]+COMBUSTIBLE_REMYFACT[[#This Row],[IMPUESTOS]]</f>
        <v>346443.44764999993</v>
      </c>
      <c r="S141" s="106"/>
    </row>
    <row r="142" spans="1:19" x14ac:dyDescent="0.25">
      <c r="A142" s="106" t="str">
        <f>"ABRIL 2025"</f>
        <v>ABRIL 2025</v>
      </c>
      <c r="B142" s="107">
        <v>45754</v>
      </c>
      <c r="C142" s="108" t="s">
        <v>699</v>
      </c>
      <c r="D142" s="107"/>
      <c r="E142" s="107" t="s">
        <v>634</v>
      </c>
      <c r="F142" s="109">
        <v>3537</v>
      </c>
      <c r="G142" s="110" t="s">
        <v>642</v>
      </c>
      <c r="H142" s="111">
        <v>20</v>
      </c>
      <c r="I142" s="111" t="s">
        <v>636</v>
      </c>
      <c r="J142" s="112" t="s">
        <v>407</v>
      </c>
      <c r="K142" s="112"/>
      <c r="L142" s="113" t="s">
        <v>110</v>
      </c>
      <c r="M142" s="114">
        <v>989.65</v>
      </c>
      <c r="N142" s="114">
        <f>COMBUSTIBLE_REMYFACT[[#This Row],[CANTIDAD]]*COMBUSTIBLE_REMYFACT[[#This Row],[PRECIO UNITARIO]]</f>
        <v>19793</v>
      </c>
      <c r="O142" s="119">
        <f>COMBUSTIBLE_REMYFACT[[#This Row],[IMPORTE]]*0.21</f>
        <v>4156.53</v>
      </c>
      <c r="P142" s="114"/>
      <c r="Q142" s="115">
        <v>8847.44</v>
      </c>
      <c r="R142" s="114">
        <f>COMBUSTIBLE_REMYFACT[[#This Row],[IMPORTE]]+COMBUSTIBLE_REMYFACT[[#This Row],[IVA 21%]]+COMBUSTIBLE_REMYFACT[[#This Row],[IVA 10,5%]]+COMBUSTIBLE_REMYFACT[[#This Row],[IMPUESTOS]]</f>
        <v>32796.97</v>
      </c>
      <c r="S142" s="106" t="s">
        <v>638</v>
      </c>
    </row>
    <row r="143" spans="1:19" x14ac:dyDescent="0.25">
      <c r="A143" s="106" t="str">
        <f>"ABRIL 2025"</f>
        <v>ABRIL 2025</v>
      </c>
      <c r="B143" s="107">
        <v>45758</v>
      </c>
      <c r="C143" s="116" t="s">
        <v>699</v>
      </c>
      <c r="D143" s="107"/>
      <c r="E143" s="107" t="s">
        <v>634</v>
      </c>
      <c r="F143" s="109">
        <v>3586</v>
      </c>
      <c r="G143" s="110" t="s">
        <v>639</v>
      </c>
      <c r="H143" s="111">
        <v>60.54</v>
      </c>
      <c r="I143" s="111" t="s">
        <v>636</v>
      </c>
      <c r="J143" s="112" t="s">
        <v>407</v>
      </c>
      <c r="K143" s="112"/>
      <c r="L143" s="113" t="s">
        <v>110</v>
      </c>
      <c r="M143" s="114">
        <v>1231.81</v>
      </c>
      <c r="N143" s="114">
        <f>COMBUSTIBLE_REMYFACT[[#This Row],[CANTIDAD]]*COMBUSTIBLE_REMYFACT[[#This Row],[PRECIO UNITARIO]]</f>
        <v>74573.777399999992</v>
      </c>
      <c r="O143" s="119">
        <f>COMBUSTIBLE_REMYFACT[[#This Row],[IMPORTE]]*0.21</f>
        <v>15660.493253999997</v>
      </c>
      <c r="P143" s="114"/>
      <c r="Q143" s="115">
        <v>8847.44</v>
      </c>
      <c r="R143" s="114">
        <f>COMBUSTIBLE_REMYFACT[[#This Row],[IMPORTE]]+COMBUSTIBLE_REMYFACT[[#This Row],[IVA 21%]]+COMBUSTIBLE_REMYFACT[[#This Row],[IVA 10,5%]]+COMBUSTIBLE_REMYFACT[[#This Row],[IMPUESTOS]]</f>
        <v>99081.710653999995</v>
      </c>
      <c r="S143" s="106" t="s">
        <v>638</v>
      </c>
    </row>
    <row r="144" spans="1:19" x14ac:dyDescent="0.25">
      <c r="A144" s="106" t="str">
        <f>"ABRIL 2025"</f>
        <v>ABRIL 2025</v>
      </c>
      <c r="B144" s="107">
        <v>45760</v>
      </c>
      <c r="C144" s="108" t="s">
        <v>699</v>
      </c>
      <c r="D144" s="107"/>
      <c r="E144" s="107" t="s">
        <v>634</v>
      </c>
      <c r="F144" s="109">
        <v>3629</v>
      </c>
      <c r="G144" s="110" t="s">
        <v>671</v>
      </c>
      <c r="H144" s="111">
        <v>700</v>
      </c>
      <c r="I144" s="111" t="s">
        <v>636</v>
      </c>
      <c r="J144" s="112" t="s">
        <v>407</v>
      </c>
      <c r="K144" s="112"/>
      <c r="L144" s="113" t="s">
        <v>110</v>
      </c>
      <c r="M144" s="114">
        <v>1064.8599999999999</v>
      </c>
      <c r="N144" s="114">
        <f>COMBUSTIBLE_REMYFACT[[#This Row],[CANTIDAD]]*COMBUSTIBLE_REMYFACT[[#This Row],[PRECIO UNITARIO]]</f>
        <v>745401.99999999988</v>
      </c>
      <c r="O144" s="119">
        <f>COMBUSTIBLE_REMYFACT[[#This Row],[IMPORTE]]*0.21</f>
        <v>156534.41999999998</v>
      </c>
      <c r="P144" s="114"/>
      <c r="Q144" s="115">
        <v>8847.44</v>
      </c>
      <c r="R144" s="114">
        <f>COMBUSTIBLE_REMYFACT[[#This Row],[IMPORTE]]+COMBUSTIBLE_REMYFACT[[#This Row],[IVA 21%]]+COMBUSTIBLE_REMYFACT[[#This Row],[IVA 10,5%]]+COMBUSTIBLE_REMYFACT[[#This Row],[IMPUESTOS]]</f>
        <v>910783.85999999987</v>
      </c>
      <c r="S144" s="106" t="s">
        <v>638</v>
      </c>
    </row>
    <row r="145" spans="1:19" x14ac:dyDescent="0.25">
      <c r="A145" s="106" t="str">
        <f t="shared" ref="A145:A156" si="3">"ABRIL 2025"</f>
        <v>ABRIL 2025</v>
      </c>
      <c r="B145" s="107">
        <v>45762</v>
      </c>
      <c r="C145" s="108" t="s">
        <v>699</v>
      </c>
      <c r="D145" s="107"/>
      <c r="E145" s="107" t="s">
        <v>634</v>
      </c>
      <c r="F145" s="109">
        <v>3668</v>
      </c>
      <c r="G145" s="110" t="s">
        <v>639</v>
      </c>
      <c r="H145" s="111">
        <v>58</v>
      </c>
      <c r="I145" s="111" t="s">
        <v>636</v>
      </c>
      <c r="J145" s="112" t="s">
        <v>407</v>
      </c>
      <c r="K145" s="112"/>
      <c r="L145" s="113" t="s">
        <v>110</v>
      </c>
      <c r="M145" s="114">
        <v>1231.81</v>
      </c>
      <c r="N145" s="114">
        <f>COMBUSTIBLE_REMYFACT[[#This Row],[CANTIDAD]]*COMBUSTIBLE_REMYFACT[[#This Row],[PRECIO UNITARIO]]</f>
        <v>71444.98</v>
      </c>
      <c r="O145" s="119">
        <f>COMBUSTIBLE_REMYFACT[[#This Row],[IMPORTE]]*0.21</f>
        <v>15003.445799999998</v>
      </c>
      <c r="P145" s="114"/>
      <c r="Q145" s="115">
        <v>8847.44</v>
      </c>
      <c r="R145" s="114">
        <f>COMBUSTIBLE_REMYFACT[[#This Row],[IMPORTE]]+COMBUSTIBLE_REMYFACT[[#This Row],[IVA 21%]]+COMBUSTIBLE_REMYFACT[[#This Row],[IVA 10,5%]]+COMBUSTIBLE_REMYFACT[[#This Row],[IMPUESTOS]]</f>
        <v>95295.8658</v>
      </c>
      <c r="S145" s="106" t="s">
        <v>638</v>
      </c>
    </row>
    <row r="146" spans="1:19" x14ac:dyDescent="0.25">
      <c r="A146" s="106" t="str">
        <f t="shared" si="3"/>
        <v>ABRIL 2025</v>
      </c>
      <c r="B146" s="107">
        <v>45762</v>
      </c>
      <c r="C146" s="108" t="s">
        <v>699</v>
      </c>
      <c r="D146" s="107"/>
      <c r="E146" s="107" t="s">
        <v>634</v>
      </c>
      <c r="F146" s="109">
        <v>3668</v>
      </c>
      <c r="G146" s="110" t="s">
        <v>408</v>
      </c>
      <c r="H146" s="111">
        <v>1</v>
      </c>
      <c r="I146" s="111" t="s">
        <v>645</v>
      </c>
      <c r="J146" s="112" t="s">
        <v>407</v>
      </c>
      <c r="K146" s="112"/>
      <c r="L146" s="113" t="s">
        <v>110</v>
      </c>
      <c r="M146" s="114">
        <v>1294.75</v>
      </c>
      <c r="N146" s="114">
        <f>COMBUSTIBLE_REMYFACT[[#This Row],[CANTIDAD]]*COMBUSTIBLE_REMYFACT[[#This Row],[PRECIO UNITARIO]]</f>
        <v>1294.75</v>
      </c>
      <c r="O146" s="119">
        <f>COMBUSTIBLE_REMYFACT[[#This Row],[IMPORTE]]*0.21</f>
        <v>271.89749999999998</v>
      </c>
      <c r="P146" s="114"/>
      <c r="Q146" s="115">
        <v>8847.44</v>
      </c>
      <c r="R146" s="114">
        <f>COMBUSTIBLE_REMYFACT[[#This Row],[IMPORTE]]+COMBUSTIBLE_REMYFACT[[#This Row],[IVA 21%]]+COMBUSTIBLE_REMYFACT[[#This Row],[IVA 10,5%]]+COMBUSTIBLE_REMYFACT[[#This Row],[IMPUESTOS]]</f>
        <v>10414.087500000001</v>
      </c>
      <c r="S146" s="106" t="s">
        <v>638</v>
      </c>
    </row>
    <row r="147" spans="1:19" x14ac:dyDescent="0.25">
      <c r="A147" s="106" t="str">
        <f t="shared" si="3"/>
        <v>ABRIL 2025</v>
      </c>
      <c r="B147" s="107">
        <v>45762</v>
      </c>
      <c r="C147" s="108" t="s">
        <v>699</v>
      </c>
      <c r="D147" s="107"/>
      <c r="E147" s="107" t="s">
        <v>634</v>
      </c>
      <c r="F147" s="109">
        <v>3668</v>
      </c>
      <c r="G147" s="110" t="s">
        <v>526</v>
      </c>
      <c r="H147" s="111">
        <v>1</v>
      </c>
      <c r="I147" s="111" t="s">
        <v>645</v>
      </c>
      <c r="J147" s="112" t="s">
        <v>407</v>
      </c>
      <c r="K147" s="112"/>
      <c r="L147" s="113" t="s">
        <v>110</v>
      </c>
      <c r="M147" s="114">
        <v>1294.75</v>
      </c>
      <c r="N147" s="114">
        <f>COMBUSTIBLE_REMYFACT[[#This Row],[CANTIDAD]]*COMBUSTIBLE_REMYFACT[[#This Row],[PRECIO UNITARIO]]</f>
        <v>1294.75</v>
      </c>
      <c r="O147" s="119">
        <f>COMBUSTIBLE_REMYFACT[[#This Row],[IMPORTE]]*0.21</f>
        <v>271.89749999999998</v>
      </c>
      <c r="P147" s="114"/>
      <c r="Q147" s="115">
        <v>8847.44</v>
      </c>
      <c r="R147" s="114">
        <f>COMBUSTIBLE_REMYFACT[[#This Row],[IMPORTE]]+COMBUSTIBLE_REMYFACT[[#This Row],[IVA 21%]]+COMBUSTIBLE_REMYFACT[[#This Row],[IVA 10,5%]]+COMBUSTIBLE_REMYFACT[[#This Row],[IMPUESTOS]]</f>
        <v>10414.087500000001</v>
      </c>
      <c r="S147" s="106" t="s">
        <v>638</v>
      </c>
    </row>
    <row r="148" spans="1:19" x14ac:dyDescent="0.25">
      <c r="A148" s="106" t="str">
        <f t="shared" si="3"/>
        <v>ABRIL 2025</v>
      </c>
      <c r="B148" s="107">
        <v>45770</v>
      </c>
      <c r="C148" s="108" t="s">
        <v>699</v>
      </c>
      <c r="D148" s="107"/>
      <c r="E148" s="107" t="s">
        <v>634</v>
      </c>
      <c r="F148" s="109">
        <v>3783</v>
      </c>
      <c r="G148" s="110" t="s">
        <v>639</v>
      </c>
      <c r="H148" s="111">
        <v>50</v>
      </c>
      <c r="I148" s="111" t="s">
        <v>636</v>
      </c>
      <c r="J148" s="112" t="s">
        <v>407</v>
      </c>
      <c r="K148" s="112"/>
      <c r="L148" s="113" t="s">
        <v>110</v>
      </c>
      <c r="M148" s="114">
        <v>1231.81</v>
      </c>
      <c r="N148" s="114">
        <f>COMBUSTIBLE_REMYFACT[[#This Row],[CANTIDAD]]*COMBUSTIBLE_REMYFACT[[#This Row],[PRECIO UNITARIO]]</f>
        <v>61590.5</v>
      </c>
      <c r="O148" s="119">
        <f>COMBUSTIBLE_REMYFACT[[#This Row],[IMPORTE]]*0.21</f>
        <v>12934.004999999999</v>
      </c>
      <c r="P148" s="114"/>
      <c r="Q148" s="115">
        <v>8847.44</v>
      </c>
      <c r="R148" s="114">
        <f>COMBUSTIBLE_REMYFACT[[#This Row],[IMPORTE]]+COMBUSTIBLE_REMYFACT[[#This Row],[IVA 21%]]+COMBUSTIBLE_REMYFACT[[#This Row],[IVA 10,5%]]+COMBUSTIBLE_REMYFACT[[#This Row],[IMPUESTOS]]</f>
        <v>83371.945000000007</v>
      </c>
      <c r="S148" s="106" t="s">
        <v>638</v>
      </c>
    </row>
    <row r="149" spans="1:19" x14ac:dyDescent="0.25">
      <c r="A149" s="106" t="str">
        <f t="shared" si="3"/>
        <v>ABRIL 2025</v>
      </c>
      <c r="B149" s="107">
        <v>45768</v>
      </c>
      <c r="C149" s="108" t="s">
        <v>699</v>
      </c>
      <c r="D149" s="107"/>
      <c r="E149" s="107" t="s">
        <v>634</v>
      </c>
      <c r="F149" s="109">
        <v>3748</v>
      </c>
      <c r="G149" s="110" t="s">
        <v>662</v>
      </c>
      <c r="H149" s="111">
        <v>44</v>
      </c>
      <c r="I149" s="111" t="s">
        <v>636</v>
      </c>
      <c r="J149" s="112" t="s">
        <v>513</v>
      </c>
      <c r="K149" s="112"/>
      <c r="L149" s="113" t="s">
        <v>110</v>
      </c>
      <c r="M149" s="114">
        <v>1183.8699999999999</v>
      </c>
      <c r="N149" s="114">
        <f>COMBUSTIBLE_REMYFACT[[#This Row],[CANTIDAD]]*COMBUSTIBLE_REMYFACT[[#This Row],[PRECIO UNITARIO]]</f>
        <v>52090.28</v>
      </c>
      <c r="O149" s="119">
        <f>COMBUSTIBLE_REMYFACT[[#This Row],[IMPORTE]]*0.21</f>
        <v>10938.958799999999</v>
      </c>
      <c r="P149" s="114"/>
      <c r="Q149" s="115">
        <v>8847.44</v>
      </c>
      <c r="R149" s="114">
        <f>COMBUSTIBLE_REMYFACT[[#This Row],[IMPORTE]]+COMBUSTIBLE_REMYFACT[[#This Row],[IVA 21%]]+COMBUSTIBLE_REMYFACT[[#This Row],[IVA 10,5%]]+COMBUSTIBLE_REMYFACT[[#This Row],[IMPUESTOS]]</f>
        <v>71876.678799999994</v>
      </c>
      <c r="S149" s="106" t="s">
        <v>638</v>
      </c>
    </row>
    <row r="150" spans="1:19" x14ac:dyDescent="0.25">
      <c r="A150" s="106" t="str">
        <f t="shared" si="3"/>
        <v>ABRIL 2025</v>
      </c>
      <c r="B150" s="107">
        <v>45770</v>
      </c>
      <c r="C150" s="108" t="s">
        <v>699</v>
      </c>
      <c r="D150" s="107"/>
      <c r="E150" s="107" t="s">
        <v>634</v>
      </c>
      <c r="F150" s="109">
        <v>3783</v>
      </c>
      <c r="G150" s="110" t="s">
        <v>642</v>
      </c>
      <c r="H150" s="111">
        <v>20</v>
      </c>
      <c r="I150" s="111" t="s">
        <v>636</v>
      </c>
      <c r="J150" s="112" t="s">
        <v>407</v>
      </c>
      <c r="K150" s="112"/>
      <c r="L150" s="113" t="s">
        <v>110</v>
      </c>
      <c r="M150" s="114">
        <v>989.65</v>
      </c>
      <c r="N150" s="114">
        <f>COMBUSTIBLE_REMYFACT[[#This Row],[CANTIDAD]]*COMBUSTIBLE_REMYFACT[[#This Row],[PRECIO UNITARIO]]</f>
        <v>19793</v>
      </c>
      <c r="O150" s="119">
        <f>COMBUSTIBLE_REMYFACT[[#This Row],[IMPORTE]]*0.21</f>
        <v>4156.53</v>
      </c>
      <c r="P150" s="114"/>
      <c r="Q150" s="115">
        <v>8847.44</v>
      </c>
      <c r="R150" s="114">
        <f>COMBUSTIBLE_REMYFACT[[#This Row],[IMPORTE]]+COMBUSTIBLE_REMYFACT[[#This Row],[IVA 21%]]+COMBUSTIBLE_REMYFACT[[#This Row],[IVA 10,5%]]+COMBUSTIBLE_REMYFACT[[#This Row],[IMPUESTOS]]</f>
        <v>32796.97</v>
      </c>
      <c r="S150" s="106" t="s">
        <v>638</v>
      </c>
    </row>
    <row r="151" spans="1:19" x14ac:dyDescent="0.25">
      <c r="A151" s="106" t="str">
        <f t="shared" si="3"/>
        <v>ABRIL 2025</v>
      </c>
      <c r="B151" s="107">
        <v>45771</v>
      </c>
      <c r="C151" s="108" t="s">
        <v>699</v>
      </c>
      <c r="D151" s="107"/>
      <c r="E151" s="107" t="s">
        <v>634</v>
      </c>
      <c r="F151" s="109">
        <v>3789</v>
      </c>
      <c r="G151" s="110" t="s">
        <v>639</v>
      </c>
      <c r="H151" s="111">
        <v>27.97</v>
      </c>
      <c r="I151" s="111" t="s">
        <v>636</v>
      </c>
      <c r="J151" s="112" t="s">
        <v>407</v>
      </c>
      <c r="K151" s="112"/>
      <c r="L151" s="113" t="s">
        <v>110</v>
      </c>
      <c r="M151" s="114">
        <v>1231.81</v>
      </c>
      <c r="N151" s="114">
        <f>COMBUSTIBLE_REMYFACT[[#This Row],[CANTIDAD]]*COMBUSTIBLE_REMYFACT[[#This Row],[PRECIO UNITARIO]]</f>
        <v>34453.725699999995</v>
      </c>
      <c r="O151" s="119">
        <f>COMBUSTIBLE_REMYFACT[[#This Row],[IMPORTE]]*0.21</f>
        <v>7235.282396999999</v>
      </c>
      <c r="P151" s="114"/>
      <c r="Q151" s="115">
        <v>8847.44</v>
      </c>
      <c r="R151" s="114">
        <f>COMBUSTIBLE_REMYFACT[[#This Row],[IMPORTE]]+COMBUSTIBLE_REMYFACT[[#This Row],[IVA 21%]]+COMBUSTIBLE_REMYFACT[[#This Row],[IVA 10,5%]]+COMBUSTIBLE_REMYFACT[[#This Row],[IMPUESTOS]]</f>
        <v>50536.448097</v>
      </c>
      <c r="S151" s="106" t="s">
        <v>638</v>
      </c>
    </row>
    <row r="152" spans="1:19" x14ac:dyDescent="0.25">
      <c r="A152" s="106" t="str">
        <f t="shared" si="3"/>
        <v>ABRIL 2025</v>
      </c>
      <c r="B152" s="107">
        <v>45773</v>
      </c>
      <c r="C152" s="108" t="s">
        <v>699</v>
      </c>
      <c r="D152" s="107"/>
      <c r="E152" s="107" t="s">
        <v>634</v>
      </c>
      <c r="F152" s="109">
        <v>3807</v>
      </c>
      <c r="G152" s="110" t="s">
        <v>672</v>
      </c>
      <c r="H152" s="111">
        <v>2</v>
      </c>
      <c r="I152" s="111" t="s">
        <v>645</v>
      </c>
      <c r="J152" s="112" t="s">
        <v>407</v>
      </c>
      <c r="K152" s="112"/>
      <c r="L152" s="113" t="s">
        <v>110</v>
      </c>
      <c r="M152" s="114">
        <v>1294.75</v>
      </c>
      <c r="N152" s="114">
        <f>COMBUSTIBLE_REMYFACT[[#This Row],[CANTIDAD]]*COMBUSTIBLE_REMYFACT[[#This Row],[PRECIO UNITARIO]]</f>
        <v>2589.5</v>
      </c>
      <c r="O152" s="119">
        <f>COMBUSTIBLE_REMYFACT[[#This Row],[IMPORTE]]*0.21</f>
        <v>543.79499999999996</v>
      </c>
      <c r="P152" s="114"/>
      <c r="Q152" s="115">
        <v>8847.44</v>
      </c>
      <c r="R152" s="114">
        <f>COMBUSTIBLE_REMYFACT[[#This Row],[IMPORTE]]+COMBUSTIBLE_REMYFACT[[#This Row],[IVA 21%]]+COMBUSTIBLE_REMYFACT[[#This Row],[IVA 10,5%]]+COMBUSTIBLE_REMYFACT[[#This Row],[IMPUESTOS]]</f>
        <v>11980.735000000001</v>
      </c>
      <c r="S152" s="106" t="s">
        <v>638</v>
      </c>
    </row>
    <row r="153" spans="1:19" x14ac:dyDescent="0.25">
      <c r="A153" s="106" t="str">
        <f t="shared" si="3"/>
        <v>ABRIL 2025</v>
      </c>
      <c r="B153" s="107">
        <v>45773</v>
      </c>
      <c r="C153" s="108" t="s">
        <v>699</v>
      </c>
      <c r="D153" s="107"/>
      <c r="E153" s="107" t="s">
        <v>634</v>
      </c>
      <c r="F153" s="109">
        <v>3807</v>
      </c>
      <c r="G153" s="110" t="s">
        <v>639</v>
      </c>
      <c r="H153" s="111">
        <v>67</v>
      </c>
      <c r="I153" s="111" t="s">
        <v>636</v>
      </c>
      <c r="J153" s="112" t="s">
        <v>407</v>
      </c>
      <c r="K153" s="112"/>
      <c r="L153" s="113" t="s">
        <v>110</v>
      </c>
      <c r="M153" s="114">
        <v>1231.81</v>
      </c>
      <c r="N153" s="114">
        <f>COMBUSTIBLE_REMYFACT[[#This Row],[CANTIDAD]]*COMBUSTIBLE_REMYFACT[[#This Row],[PRECIO UNITARIO]]</f>
        <v>82531.26999999999</v>
      </c>
      <c r="O153" s="119">
        <f>COMBUSTIBLE_REMYFACT[[#This Row],[IMPORTE]]*0.21</f>
        <v>17331.566699999996</v>
      </c>
      <c r="P153" s="114"/>
      <c r="Q153" s="115">
        <v>8847.44</v>
      </c>
      <c r="R153" s="114">
        <f>COMBUSTIBLE_REMYFACT[[#This Row],[IMPORTE]]+COMBUSTIBLE_REMYFACT[[#This Row],[IVA 21%]]+COMBUSTIBLE_REMYFACT[[#This Row],[IVA 10,5%]]+COMBUSTIBLE_REMYFACT[[#This Row],[IMPUESTOS]]</f>
        <v>108710.27669999999</v>
      </c>
      <c r="S153" s="106" t="s">
        <v>638</v>
      </c>
    </row>
    <row r="154" spans="1:19" x14ac:dyDescent="0.25">
      <c r="A154" s="106" t="str">
        <f t="shared" si="3"/>
        <v>ABRIL 2025</v>
      </c>
      <c r="B154" s="107"/>
      <c r="C154" s="108" t="s">
        <v>699</v>
      </c>
      <c r="D154" s="107"/>
      <c r="E154" s="107" t="s">
        <v>634</v>
      </c>
      <c r="F154" s="109">
        <v>3843</v>
      </c>
      <c r="G154" s="110" t="s">
        <v>671</v>
      </c>
      <c r="H154" s="111">
        <v>40</v>
      </c>
      <c r="I154" s="111" t="s">
        <v>636</v>
      </c>
      <c r="J154" s="112" t="s">
        <v>673</v>
      </c>
      <c r="K154" s="112"/>
      <c r="L154" s="113" t="s">
        <v>110</v>
      </c>
      <c r="M154" s="117">
        <v>1064.8599999999999</v>
      </c>
      <c r="N154" s="117">
        <f>COMBUSTIBLE_REMYFACT[[#This Row],[CANTIDAD]]*COMBUSTIBLE_REMYFACT[[#This Row],[PRECIO UNITARIO]]</f>
        <v>42594.399999999994</v>
      </c>
      <c r="O154" s="119">
        <f>COMBUSTIBLE_REMYFACT[[#This Row],[IMPORTE]]*0.21</f>
        <v>8944.8239999999987</v>
      </c>
      <c r="P154" s="117"/>
      <c r="Q154" s="118">
        <v>8847.44</v>
      </c>
      <c r="R154" s="117">
        <f>COMBUSTIBLE_REMYFACT[[#This Row],[IMPORTE]]+COMBUSTIBLE_REMYFACT[[#This Row],[IVA 21%]]+COMBUSTIBLE_REMYFACT[[#This Row],[IVA 10,5%]]+COMBUSTIBLE_REMYFACT[[#This Row],[IMPUESTOS]]</f>
        <v>60386.663999999997</v>
      </c>
      <c r="S154" s="106" t="s">
        <v>638</v>
      </c>
    </row>
    <row r="155" spans="1:19" x14ac:dyDescent="0.25">
      <c r="A155" s="106" t="str">
        <f t="shared" si="3"/>
        <v>ABRIL 2025</v>
      </c>
      <c r="B155" s="107"/>
      <c r="C155" s="108" t="s">
        <v>699</v>
      </c>
      <c r="D155" s="107"/>
      <c r="E155" s="107" t="s">
        <v>634</v>
      </c>
      <c r="F155" s="109">
        <v>3873</v>
      </c>
      <c r="G155" s="110" t="s">
        <v>664</v>
      </c>
      <c r="H155" s="111">
        <v>1</v>
      </c>
      <c r="I155" s="111" t="s">
        <v>645</v>
      </c>
      <c r="J155" s="112"/>
      <c r="K155" s="112"/>
      <c r="L155" s="113" t="s">
        <v>110</v>
      </c>
      <c r="M155" s="114">
        <v>15000</v>
      </c>
      <c r="N155" s="114">
        <f>COMBUSTIBLE_REMYFACT[[#This Row],[CANTIDAD]]*COMBUSTIBLE_REMYFACT[[#This Row],[PRECIO UNITARIO]]</f>
        <v>15000</v>
      </c>
      <c r="O155" s="119"/>
      <c r="P155" s="114">
        <f>COMBUSTIBLE_REMYFACT[[#This Row],[IMPORTE]]*0.105</f>
        <v>1575</v>
      </c>
      <c r="Q155" s="115">
        <v>8847.44</v>
      </c>
      <c r="R155" s="114">
        <f>COMBUSTIBLE_REMYFACT[[#This Row],[IMPORTE]]+COMBUSTIBLE_REMYFACT[[#This Row],[IVA 21%]]+COMBUSTIBLE_REMYFACT[[#This Row],[IVA 10,5%]]+COMBUSTIBLE_REMYFACT[[#This Row],[IMPUESTOS]]</f>
        <v>25422.440000000002</v>
      </c>
      <c r="S155" s="106" t="s">
        <v>638</v>
      </c>
    </row>
    <row r="156" spans="1:19" x14ac:dyDescent="0.25">
      <c r="A156" s="106" t="str">
        <f t="shared" si="3"/>
        <v>ABRIL 2025</v>
      </c>
      <c r="B156" s="107"/>
      <c r="C156" s="108" t="s">
        <v>699</v>
      </c>
      <c r="D156" s="107"/>
      <c r="E156" s="107" t="s">
        <v>634</v>
      </c>
      <c r="F156" s="109">
        <v>3869</v>
      </c>
      <c r="G156" s="110" t="s">
        <v>664</v>
      </c>
      <c r="H156" s="111">
        <v>1</v>
      </c>
      <c r="I156" s="111" t="s">
        <v>645</v>
      </c>
      <c r="J156" s="112" t="s">
        <v>660</v>
      </c>
      <c r="K156" s="112"/>
      <c r="L156" s="113" t="s">
        <v>110</v>
      </c>
      <c r="M156" s="114">
        <v>15000</v>
      </c>
      <c r="N156" s="114">
        <f>COMBUSTIBLE_REMYFACT[[#This Row],[CANTIDAD]]*COMBUSTIBLE_REMYFACT[[#This Row],[PRECIO UNITARIO]]</f>
        <v>15000</v>
      </c>
      <c r="O156" s="119"/>
      <c r="P156" s="114">
        <f>COMBUSTIBLE_REMYFACT[[#This Row],[IMPORTE]]*0.105</f>
        <v>1575</v>
      </c>
      <c r="Q156" s="115">
        <v>8847.44</v>
      </c>
      <c r="R156" s="114">
        <f>COMBUSTIBLE_REMYFACT[[#This Row],[IMPORTE]]+COMBUSTIBLE_REMYFACT[[#This Row],[IVA 21%]]+COMBUSTIBLE_REMYFACT[[#This Row],[IVA 10,5%]]+COMBUSTIBLE_REMYFACT[[#This Row],[IMPUESTOS]]</f>
        <v>25422.440000000002</v>
      </c>
      <c r="S156" s="106" t="s">
        <v>638</v>
      </c>
    </row>
    <row r="157" spans="1:19" x14ac:dyDescent="0.25">
      <c r="A157" s="106" t="str">
        <f>"MAYO 2025"</f>
        <v>MAYO 2025</v>
      </c>
      <c r="B157" s="107">
        <v>45779</v>
      </c>
      <c r="C157" s="108" t="s">
        <v>686</v>
      </c>
      <c r="D157" s="107"/>
      <c r="E157" s="107" t="s">
        <v>634</v>
      </c>
      <c r="F157" s="109">
        <v>3941</v>
      </c>
      <c r="G157" s="110" t="s">
        <v>639</v>
      </c>
      <c r="H157" s="111">
        <v>62</v>
      </c>
      <c r="I157" s="111" t="s">
        <v>636</v>
      </c>
      <c r="J157" s="112" t="s">
        <v>407</v>
      </c>
      <c r="K157" s="112"/>
      <c r="L157" s="113" t="s">
        <v>110</v>
      </c>
      <c r="M157" s="114">
        <v>1231.81</v>
      </c>
      <c r="N157" s="114">
        <f>COMBUSTIBLE_REMYFACT[[#This Row],[CANTIDAD]]*COMBUSTIBLE_REMYFACT[[#This Row],[PRECIO UNITARIO]]</f>
        <v>76372.22</v>
      </c>
      <c r="O157" s="119">
        <f>COMBUSTIBLE_REMYFACT[[#This Row],[IMPORTE]]*0.21</f>
        <v>16038.1662</v>
      </c>
      <c r="P157" s="114"/>
      <c r="Q157" s="115">
        <v>6790.6319999999996</v>
      </c>
      <c r="R157" s="114">
        <f>COMBUSTIBLE_REMYFACT[[#This Row],[IMPORTE]]+COMBUSTIBLE_REMYFACT[[#This Row],[IVA 21%]]+COMBUSTIBLE_REMYFACT[[#This Row],[IVA 10,5%]]+COMBUSTIBLE_REMYFACT[[#This Row],[IMPUESTOS]]</f>
        <v>99201.018200000006</v>
      </c>
      <c r="S157" s="91" t="s">
        <v>638</v>
      </c>
    </row>
    <row r="158" spans="1:19" x14ac:dyDescent="0.25">
      <c r="A158" s="106" t="str">
        <f t="shared" ref="A158:A178" si="4">"MAYO 2025"</f>
        <v>MAYO 2025</v>
      </c>
      <c r="B158" s="107">
        <v>45779</v>
      </c>
      <c r="C158" s="108" t="s">
        <v>686</v>
      </c>
      <c r="D158" s="107"/>
      <c r="E158" s="107" t="s">
        <v>634</v>
      </c>
      <c r="F158" s="109">
        <v>3941</v>
      </c>
      <c r="G158" s="110" t="s">
        <v>674</v>
      </c>
      <c r="H158" s="111">
        <v>1</v>
      </c>
      <c r="I158" s="111" t="s">
        <v>645</v>
      </c>
      <c r="J158" s="112" t="s">
        <v>407</v>
      </c>
      <c r="K158" s="112"/>
      <c r="L158" s="113" t="s">
        <v>110</v>
      </c>
      <c r="M158" s="114">
        <v>1859.48</v>
      </c>
      <c r="N158" s="114">
        <f>COMBUSTIBLE_REMYFACT[[#This Row],[CANTIDAD]]*COMBUSTIBLE_REMYFACT[[#This Row],[PRECIO UNITARIO]]</f>
        <v>1859.48</v>
      </c>
      <c r="O158" s="119">
        <f>COMBUSTIBLE_REMYFACT[[#This Row],[IMPORTE]]*0.21</f>
        <v>390.49079999999998</v>
      </c>
      <c r="P158" s="114"/>
      <c r="Q158" s="115">
        <v>6790.6319999999996</v>
      </c>
      <c r="R158" s="114">
        <f>COMBUSTIBLE_REMYFACT[[#This Row],[IMPORTE]]+COMBUSTIBLE_REMYFACT[[#This Row],[IVA 21%]]+COMBUSTIBLE_REMYFACT[[#This Row],[IVA 10,5%]]+COMBUSTIBLE_REMYFACT[[#This Row],[IMPUESTOS]]</f>
        <v>9040.6028000000006</v>
      </c>
      <c r="S158" s="91" t="s">
        <v>638</v>
      </c>
    </row>
    <row r="159" spans="1:19" x14ac:dyDescent="0.25">
      <c r="A159" s="106" t="str">
        <f t="shared" si="4"/>
        <v>MAYO 2025</v>
      </c>
      <c r="B159" s="107">
        <v>45779</v>
      </c>
      <c r="C159" s="108" t="s">
        <v>686</v>
      </c>
      <c r="D159" s="107"/>
      <c r="E159" s="107" t="s">
        <v>634</v>
      </c>
      <c r="F159" s="109">
        <v>3941</v>
      </c>
      <c r="G159" s="110" t="s">
        <v>675</v>
      </c>
      <c r="H159" s="111">
        <v>1</v>
      </c>
      <c r="I159" s="111" t="s">
        <v>645</v>
      </c>
      <c r="J159" s="112" t="s">
        <v>407</v>
      </c>
      <c r="K159" s="112"/>
      <c r="L159" s="113" t="s">
        <v>110</v>
      </c>
      <c r="M159" s="114">
        <v>1859.48</v>
      </c>
      <c r="N159" s="114">
        <f>COMBUSTIBLE_REMYFACT[[#This Row],[CANTIDAD]]*COMBUSTIBLE_REMYFACT[[#This Row],[PRECIO UNITARIO]]</f>
        <v>1859.48</v>
      </c>
      <c r="O159" s="119">
        <f>COMBUSTIBLE_REMYFACT[[#This Row],[IMPORTE]]*0.21</f>
        <v>390.49079999999998</v>
      </c>
      <c r="P159" s="114"/>
      <c r="Q159" s="115">
        <v>6790.6319999999996</v>
      </c>
      <c r="R159" s="114">
        <f>COMBUSTIBLE_REMYFACT[[#This Row],[IMPORTE]]+COMBUSTIBLE_REMYFACT[[#This Row],[IVA 21%]]+COMBUSTIBLE_REMYFACT[[#This Row],[IVA 10,5%]]+COMBUSTIBLE_REMYFACT[[#This Row],[IMPUESTOS]]</f>
        <v>9040.6028000000006</v>
      </c>
      <c r="S159" s="91" t="s">
        <v>638</v>
      </c>
    </row>
    <row r="160" spans="1:19" x14ac:dyDescent="0.25">
      <c r="A160" s="106" t="str">
        <f t="shared" si="4"/>
        <v>MAYO 2025</v>
      </c>
      <c r="B160" s="107">
        <v>45786</v>
      </c>
      <c r="C160" s="108" t="s">
        <v>686</v>
      </c>
      <c r="D160" s="107"/>
      <c r="E160" s="107" t="s">
        <v>634</v>
      </c>
      <c r="F160" s="109">
        <v>4030</v>
      </c>
      <c r="G160" s="110" t="s">
        <v>639</v>
      </c>
      <c r="H160" s="111">
        <v>51</v>
      </c>
      <c r="I160" s="111" t="s">
        <v>636</v>
      </c>
      <c r="J160" s="112" t="s">
        <v>407</v>
      </c>
      <c r="K160" s="112"/>
      <c r="L160" s="113" t="s">
        <v>110</v>
      </c>
      <c r="M160" s="114">
        <v>1231.81</v>
      </c>
      <c r="N160" s="114">
        <f>COMBUSTIBLE_REMYFACT[[#This Row],[CANTIDAD]]*COMBUSTIBLE_REMYFACT[[#This Row],[PRECIO UNITARIO]]</f>
        <v>62822.31</v>
      </c>
      <c r="O160" s="119">
        <f>COMBUSTIBLE_REMYFACT[[#This Row],[IMPORTE]]*0.21</f>
        <v>13192.685099999999</v>
      </c>
      <c r="P160" s="114"/>
      <c r="Q160" s="115">
        <v>6790.6319999999996</v>
      </c>
      <c r="R160" s="114">
        <f>COMBUSTIBLE_REMYFACT[[#This Row],[IMPORTE]]+COMBUSTIBLE_REMYFACT[[#This Row],[IVA 21%]]+COMBUSTIBLE_REMYFACT[[#This Row],[IVA 10,5%]]+COMBUSTIBLE_REMYFACT[[#This Row],[IMPUESTOS]]</f>
        <v>82805.627099999998</v>
      </c>
      <c r="S160" s="91" t="s">
        <v>638</v>
      </c>
    </row>
    <row r="161" spans="1:19" x14ac:dyDescent="0.25">
      <c r="A161" s="106" t="str">
        <f t="shared" si="4"/>
        <v>MAYO 2025</v>
      </c>
      <c r="B161" s="107">
        <v>45786</v>
      </c>
      <c r="C161" s="108" t="s">
        <v>686</v>
      </c>
      <c r="D161" s="107"/>
      <c r="E161" s="107" t="s">
        <v>634</v>
      </c>
      <c r="F161" s="109">
        <v>4028</v>
      </c>
      <c r="G161" s="110" t="s">
        <v>676</v>
      </c>
      <c r="H161" s="111">
        <v>1</v>
      </c>
      <c r="I161" s="111" t="s">
        <v>645</v>
      </c>
      <c r="J161" s="112" t="s">
        <v>407</v>
      </c>
      <c r="K161" s="112"/>
      <c r="L161" s="113" t="s">
        <v>110</v>
      </c>
      <c r="M161" s="114">
        <v>1859.48</v>
      </c>
      <c r="N161" s="114">
        <f>COMBUSTIBLE_REMYFACT[[#This Row],[CANTIDAD]]*COMBUSTIBLE_REMYFACT[[#This Row],[PRECIO UNITARIO]]</f>
        <v>1859.48</v>
      </c>
      <c r="O161" s="119">
        <f>COMBUSTIBLE_REMYFACT[[#This Row],[IMPORTE]]*0.21</f>
        <v>390.49079999999998</v>
      </c>
      <c r="P161" s="114"/>
      <c r="Q161" s="115">
        <v>6790.6319999999996</v>
      </c>
      <c r="R161" s="114">
        <f>COMBUSTIBLE_REMYFACT[[#This Row],[IMPORTE]]+COMBUSTIBLE_REMYFACT[[#This Row],[IVA 21%]]+COMBUSTIBLE_REMYFACT[[#This Row],[IVA 10,5%]]+COMBUSTIBLE_REMYFACT[[#This Row],[IMPUESTOS]]</f>
        <v>9040.6028000000006</v>
      </c>
      <c r="S161" s="91" t="s">
        <v>638</v>
      </c>
    </row>
    <row r="162" spans="1:19" x14ac:dyDescent="0.25">
      <c r="A162" s="106" t="str">
        <f t="shared" si="4"/>
        <v>MAYO 2025</v>
      </c>
      <c r="B162" s="107">
        <v>45786</v>
      </c>
      <c r="C162" s="108" t="s">
        <v>686</v>
      </c>
      <c r="D162" s="107"/>
      <c r="E162" s="107" t="s">
        <v>634</v>
      </c>
      <c r="F162" s="109">
        <v>4028</v>
      </c>
      <c r="G162" s="110" t="s">
        <v>676</v>
      </c>
      <c r="H162" s="111">
        <v>1</v>
      </c>
      <c r="I162" s="111" t="s">
        <v>645</v>
      </c>
      <c r="J162" s="112" t="s">
        <v>407</v>
      </c>
      <c r="K162" s="112"/>
      <c r="L162" s="113" t="s">
        <v>110</v>
      </c>
      <c r="M162" s="114">
        <v>1859.48</v>
      </c>
      <c r="N162" s="114">
        <f>COMBUSTIBLE_REMYFACT[[#This Row],[CANTIDAD]]*COMBUSTIBLE_REMYFACT[[#This Row],[PRECIO UNITARIO]]</f>
        <v>1859.48</v>
      </c>
      <c r="O162" s="119">
        <f>COMBUSTIBLE_REMYFACT[[#This Row],[IMPORTE]]*0.21</f>
        <v>390.49079999999998</v>
      </c>
      <c r="P162" s="114"/>
      <c r="Q162" s="115">
        <v>6790.6319999999996</v>
      </c>
      <c r="R162" s="114">
        <f>COMBUSTIBLE_REMYFACT[[#This Row],[IMPORTE]]+COMBUSTIBLE_REMYFACT[[#This Row],[IVA 21%]]+COMBUSTIBLE_REMYFACT[[#This Row],[IVA 10,5%]]+COMBUSTIBLE_REMYFACT[[#This Row],[IMPUESTOS]]</f>
        <v>9040.6028000000006</v>
      </c>
      <c r="S162" s="91" t="s">
        <v>638</v>
      </c>
    </row>
    <row r="163" spans="1:19" x14ac:dyDescent="0.25">
      <c r="A163" s="106" t="str">
        <f t="shared" si="4"/>
        <v>MAYO 2025</v>
      </c>
      <c r="B163" s="107">
        <v>45786</v>
      </c>
      <c r="C163" s="108" t="s">
        <v>686</v>
      </c>
      <c r="D163" s="107"/>
      <c r="E163" s="107" t="s">
        <v>634</v>
      </c>
      <c r="F163" s="109">
        <v>4028</v>
      </c>
      <c r="G163" s="110" t="s">
        <v>666</v>
      </c>
      <c r="H163" s="111">
        <v>200</v>
      </c>
      <c r="I163" s="111" t="s">
        <v>636</v>
      </c>
      <c r="J163" s="112" t="s">
        <v>407</v>
      </c>
      <c r="K163" s="112"/>
      <c r="L163" s="113" t="s">
        <v>110</v>
      </c>
      <c r="M163" s="114">
        <v>1064.8599999999999</v>
      </c>
      <c r="N163" s="114">
        <f>COMBUSTIBLE_REMYFACT[[#This Row],[CANTIDAD]]*COMBUSTIBLE_REMYFACT[[#This Row],[PRECIO UNITARIO]]</f>
        <v>212971.99999999997</v>
      </c>
      <c r="O163" s="119">
        <f>COMBUSTIBLE_REMYFACT[[#This Row],[IMPORTE]]*0.21</f>
        <v>44724.119999999995</v>
      </c>
      <c r="P163" s="114"/>
      <c r="Q163" s="115">
        <v>6790.6319999999996</v>
      </c>
      <c r="R163" s="114">
        <f>COMBUSTIBLE_REMYFACT[[#This Row],[IMPORTE]]+COMBUSTIBLE_REMYFACT[[#This Row],[IVA 21%]]+COMBUSTIBLE_REMYFACT[[#This Row],[IVA 10,5%]]+COMBUSTIBLE_REMYFACT[[#This Row],[IMPUESTOS]]</f>
        <v>264486.75199999998</v>
      </c>
      <c r="S163" s="91" t="s">
        <v>638</v>
      </c>
    </row>
    <row r="164" spans="1:19" x14ac:dyDescent="0.25">
      <c r="A164" s="106" t="str">
        <f t="shared" si="4"/>
        <v>MAYO 2025</v>
      </c>
      <c r="B164" s="107">
        <v>45786</v>
      </c>
      <c r="C164" s="108" t="s">
        <v>686</v>
      </c>
      <c r="D164" s="107"/>
      <c r="E164" s="107" t="s">
        <v>634</v>
      </c>
      <c r="F164" s="109">
        <v>4028</v>
      </c>
      <c r="G164" s="110" t="s">
        <v>642</v>
      </c>
      <c r="H164" s="111">
        <v>20</v>
      </c>
      <c r="I164" s="111" t="s">
        <v>636</v>
      </c>
      <c r="J164" s="112" t="s">
        <v>407</v>
      </c>
      <c r="K164" s="112"/>
      <c r="L164" s="113" t="s">
        <v>110</v>
      </c>
      <c r="M164" s="114">
        <v>985.99</v>
      </c>
      <c r="N164" s="114">
        <f>COMBUSTIBLE_REMYFACT[[#This Row],[CANTIDAD]]*COMBUSTIBLE_REMYFACT[[#This Row],[PRECIO UNITARIO]]</f>
        <v>19719.8</v>
      </c>
      <c r="O164" s="119">
        <f>COMBUSTIBLE_REMYFACT[[#This Row],[IMPORTE]]*0.21</f>
        <v>4141.1579999999994</v>
      </c>
      <c r="P164" s="114"/>
      <c r="Q164" s="115">
        <v>6790.6319999999996</v>
      </c>
      <c r="R164" s="114">
        <f>COMBUSTIBLE_REMYFACT[[#This Row],[IMPORTE]]+COMBUSTIBLE_REMYFACT[[#This Row],[IVA 21%]]+COMBUSTIBLE_REMYFACT[[#This Row],[IVA 10,5%]]+COMBUSTIBLE_REMYFACT[[#This Row],[IMPUESTOS]]</f>
        <v>30651.589999999997</v>
      </c>
      <c r="S164" s="91" t="s">
        <v>638</v>
      </c>
    </row>
    <row r="165" spans="1:19" x14ac:dyDescent="0.25">
      <c r="A165" s="106" t="str">
        <f t="shared" si="4"/>
        <v>MAYO 2025</v>
      </c>
      <c r="B165" s="107">
        <v>45786</v>
      </c>
      <c r="C165" s="108" t="s">
        <v>686</v>
      </c>
      <c r="D165" s="107"/>
      <c r="E165" s="107" t="s">
        <v>634</v>
      </c>
      <c r="F165" s="109">
        <v>4028</v>
      </c>
      <c r="G165" s="110" t="s">
        <v>675</v>
      </c>
      <c r="H165" s="111">
        <v>1</v>
      </c>
      <c r="I165" s="111" t="s">
        <v>645</v>
      </c>
      <c r="J165" s="112" t="s">
        <v>407</v>
      </c>
      <c r="K165" s="112"/>
      <c r="L165" s="113" t="s">
        <v>110</v>
      </c>
      <c r="M165" s="114">
        <v>1859.48</v>
      </c>
      <c r="N165" s="114">
        <f>COMBUSTIBLE_REMYFACT[[#This Row],[CANTIDAD]]*COMBUSTIBLE_REMYFACT[[#This Row],[PRECIO UNITARIO]]</f>
        <v>1859.48</v>
      </c>
      <c r="O165" s="119">
        <f>COMBUSTIBLE_REMYFACT[[#This Row],[IMPORTE]]*0.21</f>
        <v>390.49079999999998</v>
      </c>
      <c r="P165" s="114"/>
      <c r="Q165" s="115">
        <v>6790.6319999999996</v>
      </c>
      <c r="R165" s="114">
        <f>COMBUSTIBLE_REMYFACT[[#This Row],[IMPORTE]]+COMBUSTIBLE_REMYFACT[[#This Row],[IVA 21%]]+COMBUSTIBLE_REMYFACT[[#This Row],[IVA 10,5%]]+COMBUSTIBLE_REMYFACT[[#This Row],[IMPUESTOS]]</f>
        <v>9040.6028000000006</v>
      </c>
      <c r="S165" s="91" t="s">
        <v>638</v>
      </c>
    </row>
    <row r="166" spans="1:19" x14ac:dyDescent="0.25">
      <c r="A166" s="106" t="str">
        <f t="shared" si="4"/>
        <v>MAYO 2025</v>
      </c>
      <c r="B166" s="107">
        <v>45792</v>
      </c>
      <c r="C166" s="108" t="s">
        <v>686</v>
      </c>
      <c r="D166" s="107"/>
      <c r="E166" s="107" t="s">
        <v>634</v>
      </c>
      <c r="F166" s="109">
        <v>4123</v>
      </c>
      <c r="G166" s="110" t="s">
        <v>642</v>
      </c>
      <c r="H166" s="111">
        <v>18</v>
      </c>
      <c r="I166" s="111" t="s">
        <v>636</v>
      </c>
      <c r="J166" s="112" t="s">
        <v>407</v>
      </c>
      <c r="K166" s="112"/>
      <c r="L166" s="113" t="s">
        <v>110</v>
      </c>
      <c r="M166" s="114">
        <v>985.99</v>
      </c>
      <c r="N166" s="114">
        <f>COMBUSTIBLE_REMYFACT[[#This Row],[CANTIDAD]]*COMBUSTIBLE_REMYFACT[[#This Row],[PRECIO UNITARIO]]</f>
        <v>17747.82</v>
      </c>
      <c r="O166" s="119">
        <f>COMBUSTIBLE_REMYFACT[[#This Row],[IMPORTE]]*0.21</f>
        <v>3727.0421999999999</v>
      </c>
      <c r="P166" s="114"/>
      <c r="Q166" s="115">
        <v>6790.6319999999996</v>
      </c>
      <c r="R166" s="114">
        <f>COMBUSTIBLE_REMYFACT[[#This Row],[IMPORTE]]+COMBUSTIBLE_REMYFACT[[#This Row],[IVA 21%]]+COMBUSTIBLE_REMYFACT[[#This Row],[IVA 10,5%]]+COMBUSTIBLE_REMYFACT[[#This Row],[IMPUESTOS]]</f>
        <v>28265.494200000001</v>
      </c>
      <c r="S166" s="91" t="s">
        <v>638</v>
      </c>
    </row>
    <row r="167" spans="1:19" x14ac:dyDescent="0.25">
      <c r="A167" s="106" t="str">
        <f t="shared" si="4"/>
        <v>MAYO 2025</v>
      </c>
      <c r="B167" s="107">
        <v>45792</v>
      </c>
      <c r="C167" s="108" t="s">
        <v>686</v>
      </c>
      <c r="D167" s="107"/>
      <c r="E167" s="107" t="s">
        <v>634</v>
      </c>
      <c r="F167" s="109">
        <v>4123</v>
      </c>
      <c r="G167" s="110" t="s">
        <v>664</v>
      </c>
      <c r="H167" s="111">
        <v>1</v>
      </c>
      <c r="I167" s="111" t="s">
        <v>645</v>
      </c>
      <c r="J167" s="112" t="s">
        <v>407</v>
      </c>
      <c r="K167" s="112"/>
      <c r="L167" s="113" t="s">
        <v>110</v>
      </c>
      <c r="M167" s="114">
        <v>15000</v>
      </c>
      <c r="N167" s="114">
        <f>COMBUSTIBLE_REMYFACT[[#This Row],[CANTIDAD]]*COMBUSTIBLE_REMYFACT[[#This Row],[PRECIO UNITARIO]]</f>
        <v>15000</v>
      </c>
      <c r="O167" s="119"/>
      <c r="P167" s="114">
        <f>COMBUSTIBLE_REMYFACT[[#This Row],[IMPORTE]]*0.105</f>
        <v>1575</v>
      </c>
      <c r="Q167" s="115">
        <v>6790.6319999999996</v>
      </c>
      <c r="R167" s="114">
        <f>COMBUSTIBLE_REMYFACT[[#This Row],[IMPORTE]]+COMBUSTIBLE_REMYFACT[[#This Row],[IVA 21%]]+COMBUSTIBLE_REMYFACT[[#This Row],[IVA 10,5%]]+COMBUSTIBLE_REMYFACT[[#This Row],[IMPUESTOS]]</f>
        <v>23365.631999999998</v>
      </c>
      <c r="S167" s="91" t="s">
        <v>638</v>
      </c>
    </row>
    <row r="168" spans="1:19" x14ac:dyDescent="0.25">
      <c r="A168" s="106" t="str">
        <f t="shared" si="4"/>
        <v>MAYO 2025</v>
      </c>
      <c r="B168" s="107">
        <v>45792</v>
      </c>
      <c r="C168" s="108" t="s">
        <v>686</v>
      </c>
      <c r="D168" s="107"/>
      <c r="E168" s="107" t="s">
        <v>634</v>
      </c>
      <c r="F168" s="109">
        <v>4123</v>
      </c>
      <c r="G168" s="110" t="s">
        <v>639</v>
      </c>
      <c r="H168" s="111">
        <v>55.68</v>
      </c>
      <c r="I168" s="111" t="s">
        <v>636</v>
      </c>
      <c r="J168" s="112" t="s">
        <v>407</v>
      </c>
      <c r="K168" s="112"/>
      <c r="L168" s="113" t="s">
        <v>110</v>
      </c>
      <c r="M168" s="114">
        <v>1231.81</v>
      </c>
      <c r="N168" s="114">
        <f>COMBUSTIBLE_REMYFACT[[#This Row],[CANTIDAD]]*COMBUSTIBLE_REMYFACT[[#This Row],[PRECIO UNITARIO]]</f>
        <v>68587.180800000002</v>
      </c>
      <c r="O168" s="119">
        <f>COMBUSTIBLE_REMYFACT[[#This Row],[IMPORTE]]*0.21</f>
        <v>14403.307967999999</v>
      </c>
      <c r="P168" s="114"/>
      <c r="Q168" s="115">
        <v>6790.6319999999996</v>
      </c>
      <c r="R168" s="114">
        <f>COMBUSTIBLE_REMYFACT[[#This Row],[IMPORTE]]+COMBUSTIBLE_REMYFACT[[#This Row],[IVA 21%]]+COMBUSTIBLE_REMYFACT[[#This Row],[IVA 10,5%]]+COMBUSTIBLE_REMYFACT[[#This Row],[IMPUESTOS]]</f>
        <v>89781.120767999993</v>
      </c>
      <c r="S168" s="91" t="s">
        <v>638</v>
      </c>
    </row>
    <row r="169" spans="1:19" x14ac:dyDescent="0.25">
      <c r="A169" s="106" t="str">
        <f t="shared" si="4"/>
        <v>MAYO 2025</v>
      </c>
      <c r="B169" s="107">
        <v>45794</v>
      </c>
      <c r="C169" s="108" t="s">
        <v>686</v>
      </c>
      <c r="D169" s="107"/>
      <c r="E169" s="107" t="s">
        <v>634</v>
      </c>
      <c r="F169" s="109">
        <v>4155</v>
      </c>
      <c r="G169" s="110" t="s">
        <v>639</v>
      </c>
      <c r="H169" s="111">
        <v>51.7</v>
      </c>
      <c r="I169" s="111" t="s">
        <v>636</v>
      </c>
      <c r="J169" s="112" t="s">
        <v>407</v>
      </c>
      <c r="K169" s="112"/>
      <c r="L169" s="113" t="s">
        <v>110</v>
      </c>
      <c r="M169" s="114">
        <v>1231.81</v>
      </c>
      <c r="N169" s="114">
        <f>COMBUSTIBLE_REMYFACT[[#This Row],[CANTIDAD]]*COMBUSTIBLE_REMYFACT[[#This Row],[PRECIO UNITARIO]]</f>
        <v>63684.576999999997</v>
      </c>
      <c r="O169" s="119">
        <f>COMBUSTIBLE_REMYFACT[[#This Row],[IMPORTE]]*0.21</f>
        <v>13373.76117</v>
      </c>
      <c r="P169" s="114"/>
      <c r="Q169" s="115">
        <v>6790.6319999999996</v>
      </c>
      <c r="R169" s="114">
        <f>COMBUSTIBLE_REMYFACT[[#This Row],[IMPORTE]]+COMBUSTIBLE_REMYFACT[[#This Row],[IVA 21%]]+COMBUSTIBLE_REMYFACT[[#This Row],[IVA 10,5%]]+COMBUSTIBLE_REMYFACT[[#This Row],[IMPUESTOS]]</f>
        <v>83848.970170000001</v>
      </c>
      <c r="S169" s="91" t="s">
        <v>638</v>
      </c>
    </row>
    <row r="170" spans="1:19" x14ac:dyDescent="0.25">
      <c r="A170" s="106" t="str">
        <f t="shared" si="4"/>
        <v>MAYO 2025</v>
      </c>
      <c r="B170" s="107">
        <v>45794</v>
      </c>
      <c r="C170" s="108" t="s">
        <v>686</v>
      </c>
      <c r="D170" s="107"/>
      <c r="E170" s="107" t="s">
        <v>634</v>
      </c>
      <c r="F170" s="109">
        <v>4155</v>
      </c>
      <c r="G170" s="110" t="s">
        <v>411</v>
      </c>
      <c r="H170" s="111">
        <v>1</v>
      </c>
      <c r="I170" s="111" t="s">
        <v>645</v>
      </c>
      <c r="J170" s="112" t="s">
        <v>407</v>
      </c>
      <c r="K170" s="112"/>
      <c r="L170" s="113" t="s">
        <v>110</v>
      </c>
      <c r="M170" s="114">
        <v>1859.48</v>
      </c>
      <c r="N170" s="114">
        <f>COMBUSTIBLE_REMYFACT[[#This Row],[CANTIDAD]]*COMBUSTIBLE_REMYFACT[[#This Row],[PRECIO UNITARIO]]</f>
        <v>1859.48</v>
      </c>
      <c r="O170" s="119">
        <f>COMBUSTIBLE_REMYFACT[[#This Row],[IMPORTE]]*0.21</f>
        <v>390.49079999999998</v>
      </c>
      <c r="P170" s="114"/>
      <c r="Q170" s="115">
        <v>6790.6319999999996</v>
      </c>
      <c r="R170" s="114">
        <f>COMBUSTIBLE_REMYFACT[[#This Row],[IMPORTE]]+COMBUSTIBLE_REMYFACT[[#This Row],[IVA 21%]]+COMBUSTIBLE_REMYFACT[[#This Row],[IVA 10,5%]]+COMBUSTIBLE_REMYFACT[[#This Row],[IMPUESTOS]]</f>
        <v>9040.6028000000006</v>
      </c>
      <c r="S170" s="91" t="s">
        <v>638</v>
      </c>
    </row>
    <row r="171" spans="1:19" x14ac:dyDescent="0.25">
      <c r="A171" s="106" t="str">
        <f t="shared" si="4"/>
        <v>MAYO 2025</v>
      </c>
      <c r="B171" s="107">
        <v>45796</v>
      </c>
      <c r="C171" s="108" t="s">
        <v>686</v>
      </c>
      <c r="D171" s="107"/>
      <c r="E171" s="107" t="s">
        <v>634</v>
      </c>
      <c r="F171" s="109">
        <v>4183</v>
      </c>
      <c r="G171" s="110" t="s">
        <v>639</v>
      </c>
      <c r="H171" s="111">
        <v>31</v>
      </c>
      <c r="I171" s="111" t="s">
        <v>636</v>
      </c>
      <c r="J171" s="112" t="s">
        <v>407</v>
      </c>
      <c r="K171" s="112"/>
      <c r="L171" s="113" t="s">
        <v>110</v>
      </c>
      <c r="M171" s="114">
        <v>1231.81</v>
      </c>
      <c r="N171" s="114">
        <f>COMBUSTIBLE_REMYFACT[[#This Row],[CANTIDAD]]*COMBUSTIBLE_REMYFACT[[#This Row],[PRECIO UNITARIO]]</f>
        <v>38186.11</v>
      </c>
      <c r="O171" s="119">
        <f>COMBUSTIBLE_REMYFACT[[#This Row],[IMPORTE]]*0.21</f>
        <v>8019.0830999999998</v>
      </c>
      <c r="P171" s="114"/>
      <c r="Q171" s="115">
        <v>6790.6319999999996</v>
      </c>
      <c r="R171" s="114">
        <f>COMBUSTIBLE_REMYFACT[[#This Row],[IMPORTE]]+COMBUSTIBLE_REMYFACT[[#This Row],[IVA 21%]]+COMBUSTIBLE_REMYFACT[[#This Row],[IVA 10,5%]]+COMBUSTIBLE_REMYFACT[[#This Row],[IMPUESTOS]]</f>
        <v>52995.825100000002</v>
      </c>
      <c r="S171" s="91" t="s">
        <v>638</v>
      </c>
    </row>
    <row r="172" spans="1:19" x14ac:dyDescent="0.25">
      <c r="A172" s="106" t="str">
        <f t="shared" si="4"/>
        <v>MAYO 2025</v>
      </c>
      <c r="B172" s="107">
        <v>45796</v>
      </c>
      <c r="C172" s="108" t="s">
        <v>686</v>
      </c>
      <c r="D172" s="107"/>
      <c r="E172" s="107" t="s">
        <v>634</v>
      </c>
      <c r="F172" s="109">
        <v>4183</v>
      </c>
      <c r="G172" s="110" t="s">
        <v>642</v>
      </c>
      <c r="H172" s="111">
        <v>20</v>
      </c>
      <c r="I172" s="111" t="s">
        <v>636</v>
      </c>
      <c r="J172" s="112" t="s">
        <v>407</v>
      </c>
      <c r="K172" s="112"/>
      <c r="L172" s="113" t="s">
        <v>110</v>
      </c>
      <c r="M172" s="114">
        <v>985.99</v>
      </c>
      <c r="N172" s="114">
        <f>COMBUSTIBLE_REMYFACT[[#This Row],[CANTIDAD]]*COMBUSTIBLE_REMYFACT[[#This Row],[PRECIO UNITARIO]]</f>
        <v>19719.8</v>
      </c>
      <c r="O172" s="119">
        <f>COMBUSTIBLE_REMYFACT[[#This Row],[IMPORTE]]*0.21</f>
        <v>4141.1579999999994</v>
      </c>
      <c r="P172" s="114"/>
      <c r="Q172" s="115">
        <v>6790.6319999999996</v>
      </c>
      <c r="R172" s="114">
        <f>COMBUSTIBLE_REMYFACT[[#This Row],[IMPORTE]]+COMBUSTIBLE_REMYFACT[[#This Row],[IVA 21%]]+COMBUSTIBLE_REMYFACT[[#This Row],[IVA 10,5%]]+COMBUSTIBLE_REMYFACT[[#This Row],[IMPUESTOS]]</f>
        <v>30651.589999999997</v>
      </c>
      <c r="S172" s="91" t="s">
        <v>638</v>
      </c>
    </row>
    <row r="173" spans="1:19" x14ac:dyDescent="0.25">
      <c r="A173" s="106" t="str">
        <f t="shared" si="4"/>
        <v>MAYO 2025</v>
      </c>
      <c r="B173" s="120">
        <v>45799</v>
      </c>
      <c r="C173" s="108" t="s">
        <v>686</v>
      </c>
      <c r="D173" s="107"/>
      <c r="E173" s="107" t="s">
        <v>634</v>
      </c>
      <c r="F173" s="109">
        <v>4224</v>
      </c>
      <c r="G173" s="110" t="s">
        <v>639</v>
      </c>
      <c r="H173" s="111">
        <v>10</v>
      </c>
      <c r="I173" s="111" t="s">
        <v>636</v>
      </c>
      <c r="J173" s="112" t="s">
        <v>407</v>
      </c>
      <c r="K173" s="112"/>
      <c r="L173" s="113" t="s">
        <v>110</v>
      </c>
      <c r="M173" s="114">
        <v>1231.81</v>
      </c>
      <c r="N173" s="114">
        <f>COMBUSTIBLE_REMYFACT[[#This Row],[CANTIDAD]]*COMBUSTIBLE_REMYFACT[[#This Row],[PRECIO UNITARIO]]</f>
        <v>12318.099999999999</v>
      </c>
      <c r="O173" s="119">
        <f>COMBUSTIBLE_REMYFACT[[#This Row],[IMPORTE]]*0.21</f>
        <v>2586.8009999999995</v>
      </c>
      <c r="P173" s="114"/>
      <c r="Q173" s="115">
        <v>6790.6319999999996</v>
      </c>
      <c r="R173" s="114">
        <f>COMBUSTIBLE_REMYFACT[[#This Row],[IMPORTE]]+COMBUSTIBLE_REMYFACT[[#This Row],[IVA 21%]]+COMBUSTIBLE_REMYFACT[[#This Row],[IVA 10,5%]]+COMBUSTIBLE_REMYFACT[[#This Row],[IMPUESTOS]]</f>
        <v>21695.532999999996</v>
      </c>
      <c r="S173" s="91" t="s">
        <v>638</v>
      </c>
    </row>
    <row r="174" spans="1:19" x14ac:dyDescent="0.25">
      <c r="A174" s="106" t="str">
        <f t="shared" si="4"/>
        <v>MAYO 2025</v>
      </c>
      <c r="B174" s="120">
        <v>45800</v>
      </c>
      <c r="C174" s="116" t="s">
        <v>686</v>
      </c>
      <c r="D174" s="120"/>
      <c r="E174" s="107" t="s">
        <v>634</v>
      </c>
      <c r="F174" s="109">
        <v>4243</v>
      </c>
      <c r="G174" s="110" t="s">
        <v>639</v>
      </c>
      <c r="H174" s="111">
        <v>43</v>
      </c>
      <c r="I174" s="111" t="s">
        <v>636</v>
      </c>
      <c r="J174" s="112" t="s">
        <v>407</v>
      </c>
      <c r="K174" s="112"/>
      <c r="L174" s="113" t="s">
        <v>110</v>
      </c>
      <c r="M174" s="114">
        <v>1231.81</v>
      </c>
      <c r="N174" s="114">
        <f>COMBUSTIBLE_REMYFACT[[#This Row],[CANTIDAD]]*COMBUSTIBLE_REMYFACT[[#This Row],[PRECIO UNITARIO]]</f>
        <v>52967.829999999994</v>
      </c>
      <c r="O174" s="119">
        <f>COMBUSTIBLE_REMYFACT[[#This Row],[IMPORTE]]*0.21</f>
        <v>11123.244299999998</v>
      </c>
      <c r="P174" s="114"/>
      <c r="Q174" s="115">
        <v>6790.6319999999996</v>
      </c>
      <c r="R174" s="114">
        <f>COMBUSTIBLE_REMYFACT[[#This Row],[IMPORTE]]+COMBUSTIBLE_REMYFACT[[#This Row],[IVA 21%]]+COMBUSTIBLE_REMYFACT[[#This Row],[IVA 10,5%]]+COMBUSTIBLE_REMYFACT[[#This Row],[IMPUESTOS]]</f>
        <v>70881.706299999991</v>
      </c>
      <c r="S174" s="91" t="s">
        <v>638</v>
      </c>
    </row>
    <row r="175" spans="1:19" x14ac:dyDescent="0.25">
      <c r="A175" s="106" t="str">
        <f t="shared" si="4"/>
        <v>MAYO 2025</v>
      </c>
      <c r="B175" s="120">
        <v>45804</v>
      </c>
      <c r="C175" s="116" t="s">
        <v>686</v>
      </c>
      <c r="D175" s="120"/>
      <c r="E175" s="107" t="s">
        <v>634</v>
      </c>
      <c r="F175" s="109">
        <v>4296</v>
      </c>
      <c r="G175" s="110" t="s">
        <v>639</v>
      </c>
      <c r="H175" s="111">
        <v>61</v>
      </c>
      <c r="I175" s="111" t="s">
        <v>636</v>
      </c>
      <c r="J175" s="112" t="s">
        <v>407</v>
      </c>
      <c r="K175" s="112"/>
      <c r="L175" s="113" t="s">
        <v>110</v>
      </c>
      <c r="M175" s="114">
        <v>1231.81</v>
      </c>
      <c r="N175" s="114">
        <f>COMBUSTIBLE_REMYFACT[[#This Row],[CANTIDAD]]*COMBUSTIBLE_REMYFACT[[#This Row],[PRECIO UNITARIO]]</f>
        <v>75140.41</v>
      </c>
      <c r="O175" s="119">
        <f>COMBUSTIBLE_REMYFACT[[#This Row],[IMPORTE]]*0.21</f>
        <v>15779.4861</v>
      </c>
      <c r="P175" s="114"/>
      <c r="Q175" s="115">
        <v>6790.6319999999996</v>
      </c>
      <c r="R175" s="114">
        <f>COMBUSTIBLE_REMYFACT[[#This Row],[IMPORTE]]+COMBUSTIBLE_REMYFACT[[#This Row],[IVA 21%]]+COMBUSTIBLE_REMYFACT[[#This Row],[IVA 10,5%]]+COMBUSTIBLE_REMYFACT[[#This Row],[IMPUESTOS]]</f>
        <v>97710.528099999996</v>
      </c>
      <c r="S175" s="91" t="s">
        <v>638</v>
      </c>
    </row>
    <row r="176" spans="1:19" x14ac:dyDescent="0.25">
      <c r="A176" s="106" t="str">
        <f t="shared" si="4"/>
        <v>MAYO 2025</v>
      </c>
      <c r="B176" s="120">
        <v>45804</v>
      </c>
      <c r="C176" s="116" t="s">
        <v>686</v>
      </c>
      <c r="D176" s="120"/>
      <c r="E176" s="107" t="s">
        <v>634</v>
      </c>
      <c r="F176" s="109">
        <v>4296</v>
      </c>
      <c r="G176" s="110" t="s">
        <v>666</v>
      </c>
      <c r="H176" s="111">
        <v>600</v>
      </c>
      <c r="I176" s="111" t="s">
        <v>636</v>
      </c>
      <c r="J176" s="112" t="s">
        <v>407</v>
      </c>
      <c r="K176" s="112"/>
      <c r="L176" s="113" t="s">
        <v>110</v>
      </c>
      <c r="M176" s="114">
        <v>1064.8599999999999</v>
      </c>
      <c r="N176" s="114">
        <f>COMBUSTIBLE_REMYFACT[[#This Row],[CANTIDAD]]*COMBUSTIBLE_REMYFACT[[#This Row],[PRECIO UNITARIO]]</f>
        <v>638915.99999999988</v>
      </c>
      <c r="O176" s="119">
        <f>COMBUSTIBLE_REMYFACT[[#This Row],[IMPORTE]]*0.21</f>
        <v>134172.35999999996</v>
      </c>
      <c r="P176" s="114"/>
      <c r="Q176" s="115">
        <v>6790.6319999999996</v>
      </c>
      <c r="R176" s="114">
        <f>COMBUSTIBLE_REMYFACT[[#This Row],[IMPORTE]]+COMBUSTIBLE_REMYFACT[[#This Row],[IVA 21%]]+COMBUSTIBLE_REMYFACT[[#This Row],[IVA 10,5%]]+COMBUSTIBLE_REMYFACT[[#This Row],[IMPUESTOS]]</f>
        <v>779878.99199999985</v>
      </c>
      <c r="S176" s="91" t="s">
        <v>638</v>
      </c>
    </row>
    <row r="177" spans="1:19" x14ac:dyDescent="0.25">
      <c r="A177" s="106" t="str">
        <f t="shared" si="4"/>
        <v>MAYO 2025</v>
      </c>
      <c r="B177" s="120">
        <v>45806</v>
      </c>
      <c r="C177" s="116" t="s">
        <v>686</v>
      </c>
      <c r="D177" s="120"/>
      <c r="E177" s="107" t="s">
        <v>634</v>
      </c>
      <c r="F177" s="109">
        <v>4351</v>
      </c>
      <c r="G177" s="110" t="s">
        <v>639</v>
      </c>
      <c r="H177" s="111">
        <v>31</v>
      </c>
      <c r="I177" s="111" t="s">
        <v>636</v>
      </c>
      <c r="J177" s="112" t="s">
        <v>407</v>
      </c>
      <c r="K177" s="112"/>
      <c r="L177" s="113" t="s">
        <v>110</v>
      </c>
      <c r="M177" s="114">
        <v>1231.81</v>
      </c>
      <c r="N177" s="114">
        <f>COMBUSTIBLE_REMYFACT[[#This Row],[CANTIDAD]]*COMBUSTIBLE_REMYFACT[[#This Row],[PRECIO UNITARIO]]</f>
        <v>38186.11</v>
      </c>
      <c r="O177" s="119">
        <f>COMBUSTIBLE_REMYFACT[[#This Row],[IMPORTE]]*0.21</f>
        <v>8019.0830999999998</v>
      </c>
      <c r="P177" s="114"/>
      <c r="Q177" s="115">
        <v>6790.6319999999996</v>
      </c>
      <c r="R177" s="114">
        <f>COMBUSTIBLE_REMYFACT[[#This Row],[IMPORTE]]+COMBUSTIBLE_REMYFACT[[#This Row],[IVA 21%]]+COMBUSTIBLE_REMYFACT[[#This Row],[IVA 10,5%]]+COMBUSTIBLE_REMYFACT[[#This Row],[IMPUESTOS]]</f>
        <v>52995.825100000002</v>
      </c>
      <c r="S177" s="91" t="s">
        <v>638</v>
      </c>
    </row>
    <row r="178" spans="1:19" x14ac:dyDescent="0.25">
      <c r="A178" s="106" t="str">
        <f t="shared" si="4"/>
        <v>MAYO 2025</v>
      </c>
      <c r="B178" s="120">
        <v>45808</v>
      </c>
      <c r="C178" s="116" t="s">
        <v>686</v>
      </c>
      <c r="D178" s="120"/>
      <c r="E178" s="107" t="s">
        <v>634</v>
      </c>
      <c r="F178" s="109">
        <v>4366</v>
      </c>
      <c r="G178" s="110" t="s">
        <v>639</v>
      </c>
      <c r="H178" s="111">
        <v>12</v>
      </c>
      <c r="I178" s="111" t="s">
        <v>636</v>
      </c>
      <c r="J178" s="112" t="s">
        <v>407</v>
      </c>
      <c r="K178" s="112"/>
      <c r="L178" s="113" t="s">
        <v>110</v>
      </c>
      <c r="M178" s="114">
        <v>1231.81</v>
      </c>
      <c r="N178" s="114">
        <f>COMBUSTIBLE_REMYFACT[[#This Row],[CANTIDAD]]*COMBUSTIBLE_REMYFACT[[#This Row],[PRECIO UNITARIO]]</f>
        <v>14781.72</v>
      </c>
      <c r="O178" s="119">
        <f>COMBUSTIBLE_REMYFACT[[#This Row],[IMPORTE]]*0.21</f>
        <v>3104.1611999999996</v>
      </c>
      <c r="P178" s="114"/>
      <c r="Q178" s="115">
        <v>6790.6319999999996</v>
      </c>
      <c r="R178" s="114">
        <f>COMBUSTIBLE_REMYFACT[[#This Row],[IMPORTE]]+COMBUSTIBLE_REMYFACT[[#This Row],[IVA 21%]]+COMBUSTIBLE_REMYFACT[[#This Row],[IVA 10,5%]]+COMBUSTIBLE_REMYFACT[[#This Row],[IMPUESTOS]]</f>
        <v>24676.513200000001</v>
      </c>
      <c r="S178" s="91" t="s">
        <v>638</v>
      </c>
    </row>
    <row r="179" spans="1:19" x14ac:dyDescent="0.25">
      <c r="A179" s="93" t="str">
        <f>"JUNIO 2025"</f>
        <v>JUNIO 2025</v>
      </c>
      <c r="B179" s="104">
        <v>45816</v>
      </c>
      <c r="C179" s="105"/>
      <c r="D179" s="104"/>
      <c r="E179" s="94" t="s">
        <v>634</v>
      </c>
      <c r="F179" s="95">
        <v>4530</v>
      </c>
      <c r="G179" s="96" t="s">
        <v>639</v>
      </c>
      <c r="H179" s="97">
        <v>63.71</v>
      </c>
      <c r="I179" s="97" t="s">
        <v>636</v>
      </c>
      <c r="J179" s="98" t="s">
        <v>407</v>
      </c>
      <c r="K179" s="98"/>
      <c r="L179" s="99" t="s">
        <v>110</v>
      </c>
      <c r="M179" s="15"/>
      <c r="N179" s="101">
        <f>COMBUSTIBLE_REMYFACT[[#This Row],[CANTIDAD]]*COMBUSTIBLE_REMYFACT[[#This Row],[PRECIO UNITARIO]]</f>
        <v>0</v>
      </c>
      <c r="O179" s="100"/>
      <c r="P179" s="102"/>
      <c r="Q179" s="103"/>
      <c r="R179" s="101">
        <f>COMBUSTIBLE_REMYFACT[[#This Row],[IMPORTE]]+COMBUSTIBLE_REMYFACT[[#This Row],[IVA 21%]]+COMBUSTIBLE_REMYFACT[[#This Row],[IVA 10,5%]]+COMBUSTIBLE_REMYFACT[[#This Row],[IMPUESTOS]]</f>
        <v>0</v>
      </c>
      <c r="S179" s="6" t="s">
        <v>638</v>
      </c>
    </row>
    <row r="180" spans="1:19" x14ac:dyDescent="0.25">
      <c r="A180" s="93" t="s">
        <v>611</v>
      </c>
      <c r="B180" s="104">
        <v>45816</v>
      </c>
      <c r="C180" s="105"/>
      <c r="D180" s="104"/>
      <c r="E180" s="94" t="s">
        <v>634</v>
      </c>
      <c r="F180" s="95">
        <v>4530</v>
      </c>
      <c r="G180" s="96" t="s">
        <v>642</v>
      </c>
      <c r="H180" s="97">
        <v>40</v>
      </c>
      <c r="I180" s="97" t="s">
        <v>636</v>
      </c>
      <c r="J180" s="98" t="s">
        <v>407</v>
      </c>
      <c r="K180" s="98"/>
      <c r="L180" s="99" t="s">
        <v>110</v>
      </c>
      <c r="M180" s="15"/>
      <c r="N180" s="101">
        <f>COMBUSTIBLE_REMYFACT[[#This Row],[CANTIDAD]]*COMBUSTIBLE_REMYFACT[[#This Row],[PRECIO UNITARIO]]</f>
        <v>0</v>
      </c>
      <c r="O180" s="100"/>
      <c r="P180" s="102"/>
      <c r="Q180" s="103"/>
      <c r="R180" s="101">
        <f>COMBUSTIBLE_REMYFACT[[#This Row],[IMPORTE]]+COMBUSTIBLE_REMYFACT[[#This Row],[IVA 21%]]+COMBUSTIBLE_REMYFACT[[#This Row],[IVA 10,5%]]+COMBUSTIBLE_REMYFACT[[#This Row],[IMPUESTOS]]</f>
        <v>0</v>
      </c>
      <c r="S180" s="6" t="s">
        <v>638</v>
      </c>
    </row>
    <row r="181" spans="1:19" x14ac:dyDescent="0.25">
      <c r="A181" s="93" t="s">
        <v>611</v>
      </c>
      <c r="B181" s="104">
        <v>45819</v>
      </c>
      <c r="C181" s="105"/>
      <c r="D181" s="104"/>
      <c r="E181" s="94" t="s">
        <v>634</v>
      </c>
      <c r="F181" s="95">
        <v>4574</v>
      </c>
      <c r="G181" s="96" t="s">
        <v>639</v>
      </c>
      <c r="H181" s="97">
        <v>60</v>
      </c>
      <c r="I181" s="97" t="s">
        <v>636</v>
      </c>
      <c r="J181" s="98" t="s">
        <v>407</v>
      </c>
      <c r="K181" s="98"/>
      <c r="L181" s="99" t="s">
        <v>110</v>
      </c>
      <c r="M181" s="15"/>
      <c r="N181" s="101">
        <f>COMBUSTIBLE_REMYFACT[[#This Row],[CANTIDAD]]*COMBUSTIBLE_REMYFACT[[#This Row],[PRECIO UNITARIO]]</f>
        <v>0</v>
      </c>
      <c r="O181" s="100"/>
      <c r="P181" s="102"/>
      <c r="Q181" s="103"/>
      <c r="R181" s="101">
        <f>COMBUSTIBLE_REMYFACT[[#This Row],[IMPORTE]]+COMBUSTIBLE_REMYFACT[[#This Row],[IVA 21%]]+COMBUSTIBLE_REMYFACT[[#This Row],[IVA 10,5%]]+COMBUSTIBLE_REMYFACT[[#This Row],[IMPUESTOS]]</f>
        <v>0</v>
      </c>
      <c r="S181" s="6" t="s">
        <v>638</v>
      </c>
    </row>
    <row r="182" spans="1:19" x14ac:dyDescent="0.25">
      <c r="A182" s="93" t="s">
        <v>611</v>
      </c>
      <c r="B182" s="104">
        <v>45822</v>
      </c>
      <c r="C182" s="105"/>
      <c r="D182" s="104"/>
      <c r="E182" s="94" t="s">
        <v>634</v>
      </c>
      <c r="F182" s="95">
        <v>4630</v>
      </c>
      <c r="G182" s="96" t="s">
        <v>642</v>
      </c>
      <c r="H182" s="97">
        <v>20</v>
      </c>
      <c r="I182" s="97" t="s">
        <v>636</v>
      </c>
      <c r="J182" s="98" t="s">
        <v>407</v>
      </c>
      <c r="K182" s="98"/>
      <c r="L182" s="99" t="s">
        <v>110</v>
      </c>
      <c r="M182" s="15"/>
      <c r="N182" s="101">
        <f>COMBUSTIBLE_REMYFACT[[#This Row],[CANTIDAD]]*COMBUSTIBLE_REMYFACT[[#This Row],[PRECIO UNITARIO]]</f>
        <v>0</v>
      </c>
      <c r="O182" s="100"/>
      <c r="P182" s="102"/>
      <c r="Q182" s="103"/>
      <c r="R182" s="101">
        <f>COMBUSTIBLE_REMYFACT[[#This Row],[IMPORTE]]+COMBUSTIBLE_REMYFACT[[#This Row],[IVA 21%]]+COMBUSTIBLE_REMYFACT[[#This Row],[IVA 10,5%]]+COMBUSTIBLE_REMYFACT[[#This Row],[IMPUESTOS]]</f>
        <v>0</v>
      </c>
      <c r="S182" s="6" t="s">
        <v>638</v>
      </c>
    </row>
    <row r="183" spans="1:19" x14ac:dyDescent="0.25">
      <c r="A183" s="93" t="s">
        <v>611</v>
      </c>
      <c r="B183" s="104">
        <v>45822</v>
      </c>
      <c r="C183" s="105"/>
      <c r="D183" s="104"/>
      <c r="E183" s="94" t="s">
        <v>634</v>
      </c>
      <c r="F183" s="95">
        <v>4630</v>
      </c>
      <c r="G183" s="96" t="s">
        <v>664</v>
      </c>
      <c r="H183" s="97">
        <v>2</v>
      </c>
      <c r="I183" s="97" t="s">
        <v>645</v>
      </c>
      <c r="J183" s="98" t="s">
        <v>407</v>
      </c>
      <c r="K183" s="98"/>
      <c r="L183" s="99" t="s">
        <v>110</v>
      </c>
      <c r="M183" s="15"/>
      <c r="N183" s="101">
        <f>COMBUSTIBLE_REMYFACT[[#This Row],[CANTIDAD]]*COMBUSTIBLE_REMYFACT[[#This Row],[PRECIO UNITARIO]]</f>
        <v>0</v>
      </c>
      <c r="O183" s="100"/>
      <c r="P183" s="102"/>
      <c r="Q183" s="103"/>
      <c r="R183" s="101">
        <f>COMBUSTIBLE_REMYFACT[[#This Row],[IMPORTE]]+COMBUSTIBLE_REMYFACT[[#This Row],[IVA 21%]]+COMBUSTIBLE_REMYFACT[[#This Row],[IVA 10,5%]]+COMBUSTIBLE_REMYFACT[[#This Row],[IMPUESTOS]]</f>
        <v>0</v>
      </c>
      <c r="S183" s="6" t="s">
        <v>638</v>
      </c>
    </row>
    <row r="184" spans="1:19" x14ac:dyDescent="0.25">
      <c r="A184" s="93" t="s">
        <v>611</v>
      </c>
      <c r="B184" s="104">
        <v>45825</v>
      </c>
      <c r="C184" s="105"/>
      <c r="D184" s="104"/>
      <c r="E184" s="94" t="s">
        <v>634</v>
      </c>
      <c r="F184" s="95">
        <v>4663</v>
      </c>
      <c r="G184" s="96" t="s">
        <v>642</v>
      </c>
      <c r="H184" s="97">
        <v>20</v>
      </c>
      <c r="I184" s="97" t="s">
        <v>636</v>
      </c>
      <c r="J184" s="98" t="s">
        <v>407</v>
      </c>
      <c r="K184" s="98"/>
      <c r="L184" s="99" t="s">
        <v>110</v>
      </c>
      <c r="M184" s="15"/>
      <c r="N184" s="101">
        <f>COMBUSTIBLE_REMYFACT[[#This Row],[CANTIDAD]]*COMBUSTIBLE_REMYFACT[[#This Row],[PRECIO UNITARIO]]</f>
        <v>0</v>
      </c>
      <c r="O184" s="100"/>
      <c r="P184" s="102"/>
      <c r="Q184" s="103"/>
      <c r="R184" s="101">
        <f>COMBUSTIBLE_REMYFACT[[#This Row],[IMPORTE]]+COMBUSTIBLE_REMYFACT[[#This Row],[IVA 21%]]+COMBUSTIBLE_REMYFACT[[#This Row],[IVA 10,5%]]+COMBUSTIBLE_REMYFACT[[#This Row],[IMPUESTOS]]</f>
        <v>0</v>
      </c>
      <c r="S184" s="6" t="s">
        <v>638</v>
      </c>
    </row>
    <row r="185" spans="1:19" x14ac:dyDescent="0.25">
      <c r="A185" s="93" t="s">
        <v>611</v>
      </c>
      <c r="B185" s="104">
        <v>45825</v>
      </c>
      <c r="C185" s="105"/>
      <c r="D185" s="104"/>
      <c r="E185" s="94" t="s">
        <v>634</v>
      </c>
      <c r="F185" s="95">
        <v>4663</v>
      </c>
      <c r="G185" s="96" t="s">
        <v>700</v>
      </c>
      <c r="H185" s="97">
        <v>2</v>
      </c>
      <c r="I185" s="97" t="s">
        <v>645</v>
      </c>
      <c r="J185" s="98" t="s">
        <v>407</v>
      </c>
      <c r="K185" s="98"/>
      <c r="L185" s="99" t="s">
        <v>110</v>
      </c>
      <c r="M185" s="15"/>
      <c r="N185" s="101">
        <f>COMBUSTIBLE_REMYFACT[[#This Row],[CANTIDAD]]*COMBUSTIBLE_REMYFACT[[#This Row],[PRECIO UNITARIO]]</f>
        <v>0</v>
      </c>
      <c r="O185" s="100"/>
      <c r="P185" s="102"/>
      <c r="Q185" s="103"/>
      <c r="R185" s="101">
        <f>COMBUSTIBLE_REMYFACT[[#This Row],[IMPORTE]]+COMBUSTIBLE_REMYFACT[[#This Row],[IVA 21%]]+COMBUSTIBLE_REMYFACT[[#This Row],[IVA 10,5%]]+COMBUSTIBLE_REMYFACT[[#This Row],[IMPUESTOS]]</f>
        <v>0</v>
      </c>
      <c r="S185" s="6" t="s">
        <v>638</v>
      </c>
    </row>
    <row r="186" spans="1:19" x14ac:dyDescent="0.25">
      <c r="A186" s="93" t="s">
        <v>611</v>
      </c>
      <c r="B186" s="104">
        <v>45825</v>
      </c>
      <c r="C186" s="105"/>
      <c r="D186" s="104"/>
      <c r="E186" s="94" t="s">
        <v>634</v>
      </c>
      <c r="F186" s="95">
        <v>4677</v>
      </c>
      <c r="G186" s="96" t="s">
        <v>639</v>
      </c>
      <c r="H186" s="97">
        <v>57</v>
      </c>
      <c r="I186" s="97" t="s">
        <v>636</v>
      </c>
      <c r="J186" s="98" t="s">
        <v>407</v>
      </c>
      <c r="K186" s="98"/>
      <c r="L186" s="99" t="s">
        <v>110</v>
      </c>
      <c r="M186" s="15"/>
      <c r="N186" s="101">
        <f>COMBUSTIBLE_REMYFACT[[#This Row],[CANTIDAD]]*COMBUSTIBLE_REMYFACT[[#This Row],[PRECIO UNITARIO]]</f>
        <v>0</v>
      </c>
      <c r="O186" s="100"/>
      <c r="P186" s="102"/>
      <c r="Q186" s="103"/>
      <c r="R186" s="101">
        <f>COMBUSTIBLE_REMYFACT[[#This Row],[IMPORTE]]+COMBUSTIBLE_REMYFACT[[#This Row],[IVA 21%]]+COMBUSTIBLE_REMYFACT[[#This Row],[IVA 10,5%]]+COMBUSTIBLE_REMYFACT[[#This Row],[IMPUESTOS]]</f>
        <v>0</v>
      </c>
      <c r="S186" s="6" t="s">
        <v>638</v>
      </c>
    </row>
    <row r="187" spans="1:19" x14ac:dyDescent="0.25">
      <c r="A187" s="93" t="s">
        <v>611</v>
      </c>
      <c r="B187" s="104">
        <v>45826</v>
      </c>
      <c r="C187" s="105"/>
      <c r="D187" s="104"/>
      <c r="E187" s="94" t="s">
        <v>634</v>
      </c>
      <c r="F187" s="95">
        <v>4686</v>
      </c>
      <c r="G187" s="96" t="s">
        <v>666</v>
      </c>
      <c r="H187" s="97">
        <v>700</v>
      </c>
      <c r="I187" s="97" t="s">
        <v>636</v>
      </c>
      <c r="J187" s="98" t="s">
        <v>407</v>
      </c>
      <c r="K187" s="98"/>
      <c r="L187" s="99" t="s">
        <v>110</v>
      </c>
      <c r="M187" s="15"/>
      <c r="N187" s="101">
        <f>COMBUSTIBLE_REMYFACT[[#This Row],[CANTIDAD]]*COMBUSTIBLE_REMYFACT[[#This Row],[PRECIO UNITARIO]]</f>
        <v>0</v>
      </c>
      <c r="O187" s="100"/>
      <c r="P187" s="102"/>
      <c r="Q187" s="103"/>
      <c r="R187" s="101">
        <f>COMBUSTIBLE_REMYFACT[[#This Row],[IMPORTE]]+COMBUSTIBLE_REMYFACT[[#This Row],[IVA 21%]]+COMBUSTIBLE_REMYFACT[[#This Row],[IVA 10,5%]]+COMBUSTIBLE_REMYFACT[[#This Row],[IMPUESTOS]]</f>
        <v>0</v>
      </c>
      <c r="S187" s="6"/>
    </row>
    <row r="188" spans="1:19" x14ac:dyDescent="0.25">
      <c r="A188" s="106" t="s">
        <v>611</v>
      </c>
      <c r="B188" s="120">
        <v>45821</v>
      </c>
      <c r="C188" s="116" t="s">
        <v>695</v>
      </c>
      <c r="D188" s="120"/>
      <c r="E188" s="107"/>
      <c r="F188" s="109"/>
      <c r="G188" s="110" t="s">
        <v>666</v>
      </c>
      <c r="H188" s="111">
        <v>5.0149999999999997</v>
      </c>
      <c r="I188" s="111" t="s">
        <v>636</v>
      </c>
      <c r="J188" s="112" t="s">
        <v>407</v>
      </c>
      <c r="K188" s="112"/>
      <c r="L188" s="113" t="s">
        <v>694</v>
      </c>
      <c r="M188" s="115">
        <v>945.23149999999998</v>
      </c>
      <c r="N188" s="114">
        <f>COMBUSTIBLE_REMYFACT[[#This Row],[CANTIDAD]]*COMBUSTIBLE_REMYFACT[[#This Row],[PRECIO UNITARIO]]</f>
        <v>4740.3359725</v>
      </c>
      <c r="O188" s="114">
        <f>COMBUSTIBLE_REMYFACT[[#This Row],[IMPORTE]]*0.21</f>
        <v>995.470554225</v>
      </c>
      <c r="P188" s="114"/>
      <c r="Q188" s="115">
        <v>507.85</v>
      </c>
      <c r="R188" s="114">
        <f>COMBUSTIBLE_REMYFACT[[#This Row],[IMPORTE]]+COMBUSTIBLE_REMYFACT[[#This Row],[IVA 21%]]+COMBUSTIBLE_REMYFACT[[#This Row],[IVA 10,5%]]+COMBUSTIBLE_REMYFACT[[#This Row],[IMPUESTOS]]</f>
        <v>6243.6565267250007</v>
      </c>
      <c r="S188" s="106" t="s">
        <v>638</v>
      </c>
    </row>
    <row r="189" spans="1:19" x14ac:dyDescent="0.25">
      <c r="A189" s="106" t="s">
        <v>611</v>
      </c>
      <c r="B189" s="120">
        <v>45821</v>
      </c>
      <c r="C189" s="116" t="s">
        <v>696</v>
      </c>
      <c r="D189" s="120"/>
      <c r="E189" s="120"/>
      <c r="F189" s="109"/>
      <c r="G189" s="110" t="s">
        <v>642</v>
      </c>
      <c r="H189" s="111">
        <v>70.231999999999999</v>
      </c>
      <c r="I189" s="111" t="s">
        <v>636</v>
      </c>
      <c r="J189" s="112" t="s">
        <v>407</v>
      </c>
      <c r="K189" s="112"/>
      <c r="L189" s="113" t="s">
        <v>694</v>
      </c>
      <c r="M189" s="115">
        <v>851.3</v>
      </c>
      <c r="N189" s="114">
        <f>COMBUSTIBLE_REMYFACT[[#This Row],[CANTIDAD]]*COMBUSTIBLE_REMYFACT[[#This Row],[PRECIO UNITARIO]]</f>
        <v>59788.501599999996</v>
      </c>
      <c r="O189" s="114">
        <f>COMBUSTIBLE_REMYFACT[[#This Row],[IMPORTE]]*0.21</f>
        <v>12555.585335999998</v>
      </c>
      <c r="P189" s="114"/>
      <c r="Q189" s="115">
        <v>901.29</v>
      </c>
      <c r="R189" s="114">
        <f>COMBUSTIBLE_REMYFACT[[#This Row],[IMPORTE]]+COMBUSTIBLE_REMYFACT[[#This Row],[IVA 21%]]+COMBUSTIBLE_REMYFACT[[#This Row],[IVA 10,5%]]+COMBUSTIBLE_REMYFACT[[#This Row],[IMPUESTOS]]</f>
        <v>73245.376935999986</v>
      </c>
      <c r="S189" s="106" t="s">
        <v>638</v>
      </c>
    </row>
    <row r="190" spans="1:19" x14ac:dyDescent="0.25">
      <c r="A190" s="106" t="s">
        <v>611</v>
      </c>
      <c r="B190" s="120">
        <v>45823</v>
      </c>
      <c r="C190" s="116" t="s">
        <v>698</v>
      </c>
      <c r="D190" s="120"/>
      <c r="E190" s="120"/>
      <c r="F190" s="109"/>
      <c r="G190" s="110" t="s">
        <v>697</v>
      </c>
      <c r="H190" s="111">
        <v>59.680999999999997</v>
      </c>
      <c r="I190" s="111" t="s">
        <v>636</v>
      </c>
      <c r="J190" s="112" t="s">
        <v>407</v>
      </c>
      <c r="K190" s="112"/>
      <c r="L190" s="113" t="s">
        <v>694</v>
      </c>
      <c r="M190" s="115">
        <v>1109.4799</v>
      </c>
      <c r="N190" s="114">
        <f>COMBUSTIBLE_REMYFACT[[#This Row],[CANTIDAD]]*COMBUSTIBLE_REMYFACT[[#This Row],[PRECIO UNITARIO]]</f>
        <v>66214.869911899994</v>
      </c>
      <c r="O190" s="114">
        <f>COMBUSTIBLE_REMYFACT[[#This Row],[IMPORTE]]*0.21</f>
        <v>13905.122681498999</v>
      </c>
      <c r="P190" s="114"/>
      <c r="Q190" s="115">
        <v>5880.33</v>
      </c>
      <c r="R190" s="114">
        <f>COMBUSTIBLE_REMYFACT[[#This Row],[IMPORTE]]+COMBUSTIBLE_REMYFACT[[#This Row],[IVA 21%]]+COMBUSTIBLE_REMYFACT[[#This Row],[IVA 10,5%]]+COMBUSTIBLE_REMYFACT[[#This Row],[IMPUESTOS]]</f>
        <v>86000.322593398989</v>
      </c>
      <c r="S190" s="106" t="s">
        <v>638</v>
      </c>
    </row>
  </sheetData>
  <phoneticPr fontId="8" type="noConversion"/>
  <conditionalFormatting sqref="C85:C104 M85:M132 M177:M190">
    <cfRule type="containsText" dxfId="9" priority="11" operator="containsText" text="DEBE">
      <formula>NOT(ISERROR(SEARCH("DEBE",C85)))</formula>
    </cfRule>
    <cfRule type="containsText" dxfId="8" priority="12" operator="containsText" text="PAGADO">
      <formula>NOT(ISERROR(SEARCH("PAGADO",C85)))</formula>
    </cfRule>
  </conditionalFormatting>
  <conditionalFormatting sqref="C112:C113">
    <cfRule type="containsText" dxfId="7" priority="9" operator="containsText" text="DEBE">
      <formula>NOT(ISERROR(SEARCH("DEBE",C112)))</formula>
    </cfRule>
    <cfRule type="containsText" dxfId="6" priority="10" operator="containsText" text="PAGADO">
      <formula>NOT(ISERROR(SEARCH("PAGADO",C112)))</formula>
    </cfRule>
  </conditionalFormatting>
  <conditionalFormatting sqref="M136:M137">
    <cfRule type="containsText" dxfId="5" priority="3" operator="containsText" text="DEBE">
      <formula>NOT(ISERROR(SEARCH("DEBE",M136)))</formula>
    </cfRule>
    <cfRule type="containsText" dxfId="4" priority="4" operator="containsText" text="PAGADO">
      <formula>NOT(ISERROR(SEARCH("PAGADO",M136)))</formula>
    </cfRule>
  </conditionalFormatting>
  <conditionalFormatting sqref="M139">
    <cfRule type="containsText" dxfId="3" priority="1" operator="containsText" text="DEBE">
      <formula>NOT(ISERROR(SEARCH("DEBE",M139)))</formula>
    </cfRule>
    <cfRule type="containsText" dxfId="2" priority="2" operator="containsText" text="PAGADO">
      <formula>NOT(ISERROR(SEARCH("PAGADO",M139)))</formula>
    </cfRule>
  </conditionalFormatting>
  <conditionalFormatting sqref="M173:M175">
    <cfRule type="containsText" dxfId="1" priority="7" operator="containsText" text="DEBE">
      <formula>NOT(ISERROR(SEARCH("DEBE",M173)))</formula>
    </cfRule>
    <cfRule type="containsText" dxfId="0" priority="8" operator="containsText" text="PAGADO">
      <formula>NOT(ISERROR(SEARCH("PAGADO",M173)))</formula>
    </cfRule>
  </conditionalFormatting>
  <hyperlinks>
    <hyperlink ref="F35" r:id="rId1" display="REMITOS COMBUSTIBLES\N32913.pdf" xr:uid="{B67DBC88-8559-4085-8810-085162F353B4}"/>
    <hyperlink ref="F37" r:id="rId2" display="REMITOS COMBUSTIBLES\N33013.pdf" xr:uid="{1642BF5D-C54F-48A9-A6CE-1E2C1351DE2D}"/>
    <hyperlink ref="F31" r:id="rId3" display="REMITOS COMBUSTIBLES\N33013.pdf" xr:uid="{FB406EA3-B9DA-4DB3-9C72-E15F716E9404}"/>
    <hyperlink ref="F29" r:id="rId4" display="REMITOS COMBUSTIBLES\N32090.pdf" xr:uid="{69D5BB06-C3BC-481C-932E-CBF3791D1DEA}"/>
    <hyperlink ref="F33" r:id="rId5" display="REMITOS COMBUSTIBLES\N32843.pdf" xr:uid="{E25C0EC5-5BD8-40C8-872E-FCAEB4B489C2}"/>
    <hyperlink ref="F34" r:id="rId6" display="REMITOS COMBUSTIBLES\N32843.pdf" xr:uid="{98227DB2-D58E-4142-8447-9D73BD21360B}"/>
    <hyperlink ref="F41" r:id="rId7" display="REMITOS COMBUSTIBLES\N33427.pdf" xr:uid="{2D2DF195-A9B5-42E3-84F7-F262FEB17AF8}"/>
    <hyperlink ref="F43" r:id="rId8" display="REMITOS COMBUSTIBLES\N33466.pdf" xr:uid="{628205DC-B451-4A5E-BD22-BBF8023019A7}"/>
    <hyperlink ref="F23" r:id="rId9" display="REMITOS COMBUSTIBLES\N30588.pdf" xr:uid="{DB0C866C-A77F-470B-8481-04FF14EE5121}"/>
    <hyperlink ref="F24" r:id="rId10" display="REMITOS COMBUSTIBLES\N31237.pdf" xr:uid="{5AE67F6C-B77A-4421-A13A-4E9BD1305DA2}"/>
    <hyperlink ref="F25" r:id="rId11" display="REMITOS COMBUSTIBLES\N31358.pdf" xr:uid="{92512B67-5283-4C61-B669-A84A31E42812}"/>
    <hyperlink ref="F45" r:id="rId12" display="REMITOS COMBUSTIBLES\N33613.pdf" xr:uid="{0EF24F04-8168-4D6C-AFB6-05649423412B}"/>
    <hyperlink ref="F22" r:id="rId13" display="REMITOS COMBUSTIBLES\N30562.pdf" xr:uid="{9294AAE2-4DC8-46E8-BFFE-488E56CD836E}"/>
    <hyperlink ref="F20" r:id="rId14" display="REMITOS COMBUSTIBLES\N30643.pdf" xr:uid="{4B5D6274-79AB-47D6-9015-5E341A2BDEF5}"/>
    <hyperlink ref="F21" r:id="rId15" display="REMITOS COMBUSTIBLES\N30563.pdf" xr:uid="{47FE71DC-69EE-41D5-B627-E68CA7231E71}"/>
    <hyperlink ref="F27" r:id="rId16" display="REMITOS COMBUSTIBLES\N31461.pdf" xr:uid="{44B67899-1B7C-48BB-B621-A41166BA51A5}"/>
    <hyperlink ref="F28" r:id="rId17" display="REMITOS COMBUSTIBLES\N31461.pdf" xr:uid="{E0680049-ACCD-495E-9684-C3B2E0D8020C}"/>
    <hyperlink ref="F42" r:id="rId18" display="REMITOS COMBUSTIBLES\N33380.pdf" xr:uid="{C16488C0-185D-4657-B602-A63638809491}"/>
    <hyperlink ref="F48" r:id="rId19" display="REMITOS COMBUSTIBLES\N34021.pdf" xr:uid="{CCA2E3AE-2B94-4E47-8B27-EBE6CD0A3744}"/>
    <hyperlink ref="F47" r:id="rId20" display="REMITOS COMBUSTIBLES\N33963.pdf" xr:uid="{8659885C-17BD-44BD-A42B-BCFA0123942C}"/>
    <hyperlink ref="F44" r:id="rId21" display="REMITOS COMBUSTIBLES\N33573.pdf" xr:uid="{6C3725D7-F658-43A1-B3B9-D94E02748D67}"/>
    <hyperlink ref="F46" r:id="rId22" display="REMITOS COMBUSTIBLES\N33763.pdf" xr:uid="{8C0B887F-64DA-4A67-8A18-0199CF87B7D4}"/>
    <hyperlink ref="F54" r:id="rId23" display="REMITOS COMBUSTIBLES\N34337.pdf" xr:uid="{91DF28D0-E765-484D-AF05-05C99BDB2715}"/>
    <hyperlink ref="F55" r:id="rId24" display="REMITOS COMBUSTIBLES\N34428.pdf" xr:uid="{CAAEEA47-43AA-4A1C-BE2A-2DC6D8EC2B33}"/>
    <hyperlink ref="F38" r:id="rId25" display="REMITOS COMBUSTIBLES\N33489.pdf" xr:uid="{BEF74EAA-471F-4AD7-A172-029B069BBEDA}"/>
    <hyperlink ref="F39" r:id="rId26" display="REMITOS COMBUSTIBLES\N34430.pdf" xr:uid="{62D330E5-1C70-4DE9-8786-93F1BBF0B940}"/>
    <hyperlink ref="F40" r:id="rId27" display="REMITOS COMBUSTIBLES\N33938.pdf" xr:uid="{E28487C4-CE0C-4527-BD71-5472824D1056}"/>
    <hyperlink ref="F50" r:id="rId28" display="REMITOS COMBUSTIBLES\N34008.pdf" xr:uid="{C1C18112-DBA3-42D8-BDD8-4CECED41BF13}"/>
    <hyperlink ref="F49" r:id="rId29" display="REMITOS COMBUSTIBLES\N34008.pdf" xr:uid="{D440A085-681F-49E9-ABEA-0C4DD703ACB8}"/>
    <hyperlink ref="F52" r:id="rId30" display="REMITOS COMBUSTIBLES\N34024.pdf" xr:uid="{E8D552E6-332E-476A-A0C4-DF14C463D4C7}"/>
    <hyperlink ref="F51" r:id="rId31" display="REMITOS COMBUSTIBLES\N34094.pdf" xr:uid="{35A0E26E-4E7C-44DA-8067-B99E770A4D64}"/>
    <hyperlink ref="F53" r:id="rId32" display="REMITOS COMBUSTIBLES\N34296.pdf" xr:uid="{C006A885-735D-4BAE-85A6-3DAAA71140A5}"/>
    <hyperlink ref="F32" r:id="rId33" display="REMITOS COMBUSTIBLES\N32176.pdf" xr:uid="{E5D1AF07-97C8-4643-A57A-6DB4360D80BB}"/>
    <hyperlink ref="F36" r:id="rId34" display="REMITOS COMBUSTIBLES\N32947.pdf" xr:uid="{1891E68C-D3D6-418D-A070-CBDC31F10ADA}"/>
    <hyperlink ref="F19" r:id="rId35" display="REMITOS COMBUSTIBLES\N30525.pdf" xr:uid="{E226B674-614C-4659-B3B8-EA97540263E6}"/>
    <hyperlink ref="F8" r:id="rId36" display="REMITOS COMBUSTIBLES\N29798.pdf" xr:uid="{FFCD7B40-8AA5-47EC-85FE-7749173BA188}"/>
    <hyperlink ref="F16:F17" r:id="rId37" display="REMITOS COMBUSTIBLES\N30279.pdf" xr:uid="{07616E70-4DE9-4C2C-8B5D-A8626FEAFCE9}"/>
    <hyperlink ref="F15" r:id="rId38" display="REMITOS COMBUSTIBLES\N30252.pdf" xr:uid="{4E2CE136-B0A8-42DC-B798-4BF848FD65F5}"/>
    <hyperlink ref="F18" r:id="rId39" display="REMITOS COMBUSTIBLES\N30342.pdf" xr:uid="{4A65199E-6181-40C6-B32C-56AD1113EE6F}"/>
    <hyperlink ref="F14" r:id="rId40" display="REMITOS COMBUSTIBLES\N28535.pdf" xr:uid="{7C10CDE8-A7A1-4911-9CD1-87CB21FC22AB}"/>
    <hyperlink ref="F9" r:id="rId41" display="REMITOS COMBUSTIBLES\N28814.pdf" xr:uid="{6C68C7D4-41D4-4E2E-A34B-2252AC56E124}"/>
    <hyperlink ref="F10" r:id="rId42" display="REMITOS COMBUSTIBLES\N28989.pdf" xr:uid="{8A589994-552E-4E5B-92D6-2FC80A225A8A}"/>
    <hyperlink ref="F11" r:id="rId43" display="REMITOS COMBUSTIBLES\N29385.pdf" xr:uid="{5041D6DC-5020-409E-B93B-0FDE4C042781}"/>
    <hyperlink ref="F12" r:id="rId44" display="REMITOS COMBUSTIBLES\N29574.pdf" xr:uid="{3F0AE509-3BDE-40FD-9EA6-48D4428988D3}"/>
    <hyperlink ref="F13" r:id="rId45" display="REMITOS COMBUSTIBLES\N29963.pdf" xr:uid="{FC1789C2-B1A9-42E4-8BC4-F5B0CD7E707F}"/>
    <hyperlink ref="F5" r:id="rId46" display="REMITOS COMBUSTIBLES\N29196.pdf" xr:uid="{9EF9102E-8E2F-412A-8BAE-2A4C03C54A0F}"/>
    <hyperlink ref="F6" r:id="rId47" display="REMITOS COMBUSTIBLES\N28785.pdf" xr:uid="{818FC9E5-53A1-4DFA-8322-5E3A0A360461}"/>
    <hyperlink ref="F7" r:id="rId48" display="REMITOS COMBUSTIBLES\N29623.pdf" xr:uid="{AD9F336B-B880-432D-A48E-674F9824C794}"/>
    <hyperlink ref="F26" r:id="rId49" display="REMITOS COMBUSTIBLES\N31370.pdf" xr:uid="{1AFCFA5F-D7C6-4A77-89E0-52E29DF3C11F}"/>
    <hyperlink ref="C57" r:id="rId50" xr:uid="{B3FB7E4D-1605-41C5-BE6B-0934761AF9BD}"/>
    <hyperlink ref="C58" r:id="rId51" xr:uid="{1DCBF865-7C47-4BC3-9F3F-6E4688D62DBF}"/>
    <hyperlink ref="C59" r:id="rId52" xr:uid="{1D5A9492-F58D-4F17-9E0A-4CC41A601AEC}"/>
    <hyperlink ref="C60" r:id="rId53" xr:uid="{B910D7BC-3050-4C27-818C-FD7B1DAE9D6D}"/>
    <hyperlink ref="C61" r:id="rId54" xr:uid="{EC597494-5721-4627-A4A7-431706B44F46}"/>
    <hyperlink ref="C62" r:id="rId55" xr:uid="{5ACEBFA7-6330-4210-9188-E60D267CD3F4}"/>
    <hyperlink ref="C63" r:id="rId56" xr:uid="{6636562A-CC23-4877-8058-FE9697AC3CCE}"/>
    <hyperlink ref="C64" r:id="rId57" xr:uid="{E5286C3E-41F1-4FBD-8261-5DA0F0DDCAEB}"/>
    <hyperlink ref="C65" r:id="rId58" xr:uid="{C1AFCDF0-CDBB-4EAD-A78F-F97207202C69}"/>
    <hyperlink ref="C66" r:id="rId59" xr:uid="{A657DA57-D8F4-4115-ADD3-B07BBB6DDB61}"/>
    <hyperlink ref="C67" r:id="rId60" xr:uid="{A4F2CA62-D582-4CB2-8E63-81122BD66982}"/>
    <hyperlink ref="C68" r:id="rId61" xr:uid="{32A1B693-0797-4948-BB6E-E1E817AF98BE}"/>
    <hyperlink ref="C69" r:id="rId62" xr:uid="{4F4416EF-508D-4CC3-8E62-AC9BCE86296B}"/>
  </hyperlinks>
  <pageMargins left="0.7" right="0.7" top="0.75" bottom="0.75" header="0.3" footer="0.3"/>
  <pageSetup orientation="portrait" r:id="rId63"/>
  <ignoredErrors>
    <ignoredError sqref="A50:S50 A3:A49 A188:A190 A51:A139 A141:A181 A182:A187" calculatedColumn="1"/>
  </ignoredErrors>
  <tableParts count="1">
    <tablePart r:id="rId6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CC PROVEEDORES</vt:lpstr>
      <vt:lpstr>FACTURAS ARCA</vt:lpstr>
      <vt:lpstr>DETALLES MERLO</vt:lpstr>
      <vt:lpstr>COMBUSTIBLE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</dc:creator>
  <cp:keywords/>
  <dc:description/>
  <cp:lastModifiedBy>Kevin Toledo</cp:lastModifiedBy>
  <cp:revision/>
  <dcterms:created xsi:type="dcterms:W3CDTF">2015-06-05T18:19:34Z</dcterms:created>
  <dcterms:modified xsi:type="dcterms:W3CDTF">2025-06-27T14:39:07Z</dcterms:modified>
  <cp:category/>
  <cp:contentStatus/>
</cp:coreProperties>
</file>